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ink/ink1.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jaminmartinez/Desktop/"/>
    </mc:Choice>
  </mc:AlternateContent>
  <xr:revisionPtr revIDLastSave="0" documentId="13_ncr:1_{752EEA96-98BE-8A4D-B0A2-6B5910630E02}" xr6:coauthVersionLast="47" xr6:coauthVersionMax="47" xr10:uidLastSave="{00000000-0000-0000-0000-000000000000}"/>
  <bookViews>
    <workbookView xWindow="0" yWindow="500" windowWidth="33600" windowHeight="20500" activeTab="10" xr2:uid="{00000000-000D-0000-FFFF-FFFF00000000}"/>
  </bookViews>
  <sheets>
    <sheet name="precios" sheetId="1" r:id="rId1"/>
    <sheet name="activos" sheetId="2" r:id="rId2"/>
    <sheet name="MATRIZ" sheetId="11" r:id="rId3"/>
    <sheet name="lista" sheetId="4" state="hidden" r:id="rId4"/>
    <sheet name="CALCULOS" sheetId="12" r:id="rId5"/>
    <sheet name="1" sheetId="5" r:id="rId6"/>
    <sheet name="2" sheetId="6" r:id="rId7"/>
    <sheet name="3" sheetId="7" r:id="rId8"/>
    <sheet name="4" sheetId="8" r:id="rId9"/>
    <sheet name="5" sheetId="9" r:id="rId10"/>
    <sheet name="6" sheetId="10" r:id="rId11"/>
  </sheets>
  <definedNames>
    <definedName name="_xlnm._FilterDatabase" localSheetId="3" hidden="1">lista!$A$1:$J$56</definedName>
    <definedName name="_xlnm._FilterDatabase" localSheetId="0" hidden="1">precios!$A$2:$AC$498</definedName>
    <definedName name="mvc">#REF!</definedName>
    <definedName name="MVC_1">#REF!</definedName>
    <definedName name="MVC_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10" l="1"/>
  <c r="D12" i="10"/>
  <c r="D40" i="10"/>
  <c r="E40" i="10"/>
  <c r="E37" i="10"/>
  <c r="E36" i="10"/>
  <c r="E12" i="10"/>
  <c r="E13" i="10"/>
  <c r="E14" i="10"/>
  <c r="E15" i="10"/>
  <c r="E16" i="10"/>
  <c r="E17" i="10"/>
  <c r="E18" i="10"/>
  <c r="E19" i="10"/>
  <c r="E20" i="10"/>
  <c r="E21" i="10"/>
  <c r="E22" i="10"/>
  <c r="E23" i="10"/>
  <c r="E24" i="10"/>
  <c r="E25" i="10"/>
  <c r="E26" i="10"/>
  <c r="E27" i="10"/>
  <c r="E28" i="10"/>
  <c r="E29" i="10"/>
  <c r="E30" i="10"/>
  <c r="E31" i="10"/>
  <c r="E32" i="10"/>
  <c r="E33" i="10"/>
  <c r="E34" i="10"/>
  <c r="E35" i="10"/>
  <c r="D13" i="10"/>
  <c r="D14" i="10"/>
  <c r="D15" i="10"/>
  <c r="D16" i="10"/>
  <c r="D17" i="10"/>
  <c r="D18" i="10"/>
  <c r="D19" i="10"/>
  <c r="D20" i="10"/>
  <c r="D21" i="10"/>
  <c r="D22" i="10"/>
  <c r="D23" i="10"/>
  <c r="D24" i="10"/>
  <c r="D25" i="10"/>
  <c r="D26" i="10"/>
  <c r="D27" i="10"/>
  <c r="D28" i="10"/>
  <c r="D29" i="10"/>
  <c r="D30" i="10"/>
  <c r="D31" i="10"/>
  <c r="D32" i="10"/>
  <c r="D33" i="10"/>
  <c r="D34" i="10"/>
  <c r="D35" i="10"/>
  <c r="D39" i="10" s="1"/>
  <c r="E10" i="10"/>
  <c r="E9" i="10"/>
  <c r="E11" i="10"/>
  <c r="D11" i="10"/>
  <c r="D10" i="10"/>
  <c r="D38" i="10" s="1"/>
  <c r="D9" i="10"/>
  <c r="E8" i="10"/>
  <c r="E7" i="10"/>
  <c r="E6" i="10"/>
  <c r="E5" i="10"/>
  <c r="E4" i="10"/>
  <c r="E3" i="10"/>
  <c r="E2" i="10"/>
  <c r="D8" i="10"/>
  <c r="D7" i="10"/>
  <c r="D6" i="10"/>
  <c r="D5" i="10"/>
  <c r="D4" i="10"/>
  <c r="D3" i="10"/>
  <c r="D2" i="10"/>
  <c r="E38" i="10"/>
  <c r="B12" i="9" a="1"/>
  <c r="B12" i="9" s="1"/>
  <c r="C10" i="9"/>
  <c r="B10" i="9"/>
  <c r="B6" i="9"/>
  <c r="B3" i="9"/>
  <c r="H18" i="9" a="1"/>
  <c r="H18" i="9" s="1"/>
  <c r="E20" i="9"/>
  <c r="E19" i="9"/>
  <c r="B22" i="9"/>
  <c r="A28" i="9" a="1"/>
  <c r="A28" i="9" s="1"/>
  <c r="K28" i="9"/>
  <c r="K29" i="9"/>
  <c r="M19" i="9"/>
  <c r="M20" i="9" s="1"/>
  <c r="D12" i="8"/>
  <c r="B12" i="8"/>
  <c r="B9" i="8" a="1"/>
  <c r="B9" i="8" s="1"/>
  <c r="B6" i="8"/>
  <c r="B3" i="8" a="1"/>
  <c r="B3" i="8" s="1"/>
  <c r="L29" i="7" a="1"/>
  <c r="L29" i="7"/>
  <c r="L6" i="7" a="1"/>
  <c r="L6" i="7" s="1"/>
  <c r="L7" i="7" a="1"/>
  <c r="L7" i="7"/>
  <c r="L8" i="7" a="1"/>
  <c r="L8" i="7" s="1"/>
  <c r="L9" i="7" a="1"/>
  <c r="L9" i="7"/>
  <c r="L10" i="7" a="1"/>
  <c r="L10" i="7" s="1"/>
  <c r="L11" i="7" a="1"/>
  <c r="L11" i="7"/>
  <c r="L12" i="7" a="1"/>
  <c r="L12" i="7" s="1"/>
  <c r="L13" i="7" a="1"/>
  <c r="L13" i="7"/>
  <c r="L14" i="7" a="1"/>
  <c r="L14" i="7" s="1"/>
  <c r="L15" i="7" a="1"/>
  <c r="L15" i="7"/>
  <c r="L16" i="7" a="1"/>
  <c r="L16" i="7" s="1"/>
  <c r="L17" i="7" a="1"/>
  <c r="L17" i="7" s="1"/>
  <c r="L18" i="7" a="1"/>
  <c r="L18" i="7" s="1"/>
  <c r="L19" i="7" a="1"/>
  <c r="L19" i="7" s="1"/>
  <c r="L20" i="7" a="1"/>
  <c r="L20" i="7" s="1"/>
  <c r="L21" i="7" a="1"/>
  <c r="L21" i="7" s="1"/>
  <c r="L22" i="7" a="1"/>
  <c r="L22" i="7" s="1"/>
  <c r="L23" i="7" a="1"/>
  <c r="L23" i="7" s="1"/>
  <c r="L24" i="7" a="1"/>
  <c r="L24" i="7" s="1"/>
  <c r="L25" i="7" a="1"/>
  <c r="L25" i="7" s="1"/>
  <c r="L26" i="7" a="1"/>
  <c r="L26" i="7" s="1"/>
  <c r="L27" i="7" a="1"/>
  <c r="L27" i="7" s="1"/>
  <c r="L28" i="7" a="1"/>
  <c r="L28" i="7" s="1"/>
  <c r="L5" i="7" a="1"/>
  <c r="L5" i="7" s="1"/>
  <c r="J29" i="7" a="1"/>
  <c r="J29" i="7" s="1"/>
  <c r="J6" i="7" a="1"/>
  <c r="J6" i="7" s="1"/>
  <c r="J7" i="7" a="1"/>
  <c r="J7" i="7"/>
  <c r="J8" i="7" a="1"/>
  <c r="J8" i="7" s="1"/>
  <c r="J9" i="7" a="1"/>
  <c r="J9" i="7"/>
  <c r="J10" i="7" a="1"/>
  <c r="J10" i="7" s="1"/>
  <c r="J11" i="7" a="1"/>
  <c r="J11" i="7"/>
  <c r="J12" i="7" a="1"/>
  <c r="J12" i="7" s="1"/>
  <c r="J13" i="7" a="1"/>
  <c r="J13" i="7"/>
  <c r="J14" i="7" a="1"/>
  <c r="J14" i="7" s="1"/>
  <c r="J15" i="7" a="1"/>
  <c r="J15" i="7"/>
  <c r="J16" i="7" a="1"/>
  <c r="J16" i="7" s="1"/>
  <c r="J17" i="7" a="1"/>
  <c r="J17" i="7"/>
  <c r="J18" i="7" a="1"/>
  <c r="J18" i="7" s="1"/>
  <c r="J19" i="7" a="1"/>
  <c r="J19" i="7"/>
  <c r="J20" i="7" a="1"/>
  <c r="J20" i="7" s="1"/>
  <c r="J21" i="7" a="1"/>
  <c r="J21" i="7"/>
  <c r="J22" i="7" a="1"/>
  <c r="J22" i="7" s="1"/>
  <c r="J23" i="7" a="1"/>
  <c r="J23" i="7"/>
  <c r="J24" i="7" a="1"/>
  <c r="J24" i="7" s="1"/>
  <c r="J25" i="7" a="1"/>
  <c r="J25" i="7"/>
  <c r="J26" i="7" a="1"/>
  <c r="J26" i="7" s="1"/>
  <c r="J27" i="7" a="1"/>
  <c r="J27" i="7"/>
  <c r="J28" i="7" a="1"/>
  <c r="J28" i="7" s="1"/>
  <c r="J5" i="7" a="1"/>
  <c r="J5" i="7" s="1"/>
  <c r="H7" i="7"/>
  <c r="H8" i="7"/>
  <c r="H9" i="7"/>
  <c r="H10" i="7"/>
  <c r="H11" i="7"/>
  <c r="H12" i="7"/>
  <c r="H13" i="7"/>
  <c r="H14" i="7"/>
  <c r="H15" i="7"/>
  <c r="H16" i="7"/>
  <c r="H17" i="7"/>
  <c r="H18" i="7"/>
  <c r="H19" i="7"/>
  <c r="H20" i="7"/>
  <c r="H21" i="7"/>
  <c r="H22" i="7"/>
  <c r="H23" i="7"/>
  <c r="H24" i="7"/>
  <c r="H25" i="7"/>
  <c r="H26" i="7"/>
  <c r="H27" i="7"/>
  <c r="H28" i="7"/>
  <c r="G7" i="7"/>
  <c r="G8" i="7"/>
  <c r="G9" i="7"/>
  <c r="G10" i="7"/>
  <c r="G11" i="7"/>
  <c r="G12" i="7"/>
  <c r="G13" i="7"/>
  <c r="G14" i="7"/>
  <c r="G15" i="7"/>
  <c r="G16" i="7"/>
  <c r="G17" i="7"/>
  <c r="G18" i="7"/>
  <c r="G19" i="7"/>
  <c r="G20" i="7"/>
  <c r="G21" i="7"/>
  <c r="G22" i="7"/>
  <c r="G23" i="7"/>
  <c r="G24" i="7"/>
  <c r="G25" i="7"/>
  <c r="G26" i="7"/>
  <c r="G27" i="7"/>
  <c r="G28" i="7"/>
  <c r="F7" i="7"/>
  <c r="F8" i="7"/>
  <c r="F9" i="7"/>
  <c r="F10" i="7"/>
  <c r="F11" i="7"/>
  <c r="F12" i="7"/>
  <c r="F13" i="7"/>
  <c r="F14" i="7"/>
  <c r="F15" i="7"/>
  <c r="F16" i="7"/>
  <c r="F17" i="7"/>
  <c r="F18" i="7"/>
  <c r="F19" i="7"/>
  <c r="F20" i="7"/>
  <c r="F21" i="7"/>
  <c r="F22" i="7"/>
  <c r="F23" i="7"/>
  <c r="F24" i="7"/>
  <c r="F25" i="7"/>
  <c r="F26" i="7"/>
  <c r="F27" i="7"/>
  <c r="F28" i="7"/>
  <c r="E7" i="7"/>
  <c r="E8" i="7"/>
  <c r="E9" i="7"/>
  <c r="E10" i="7"/>
  <c r="E11" i="7"/>
  <c r="E12" i="7"/>
  <c r="E13" i="7"/>
  <c r="E14" i="7"/>
  <c r="E15" i="7"/>
  <c r="E16" i="7"/>
  <c r="E17" i="7"/>
  <c r="E18" i="7"/>
  <c r="E19" i="7"/>
  <c r="E20" i="7"/>
  <c r="E21" i="7"/>
  <c r="E22" i="7"/>
  <c r="E23" i="7"/>
  <c r="E24" i="7"/>
  <c r="E25" i="7"/>
  <c r="E26" i="7"/>
  <c r="E27" i="7"/>
  <c r="E28" i="7"/>
  <c r="D7" i="7"/>
  <c r="D8" i="7"/>
  <c r="D9" i="7"/>
  <c r="D10" i="7"/>
  <c r="D11" i="7"/>
  <c r="D12" i="7"/>
  <c r="D13" i="7"/>
  <c r="D14" i="7"/>
  <c r="D15" i="7"/>
  <c r="D16" i="7"/>
  <c r="D17" i="7"/>
  <c r="D18" i="7"/>
  <c r="D19" i="7"/>
  <c r="D20" i="7"/>
  <c r="D21" i="7"/>
  <c r="D22" i="7"/>
  <c r="D23" i="7"/>
  <c r="D24" i="7"/>
  <c r="D25" i="7"/>
  <c r="D26" i="7"/>
  <c r="D27" i="7"/>
  <c r="D28" i="7"/>
  <c r="C29" i="7"/>
  <c r="D29" i="7"/>
  <c r="E29" i="7"/>
  <c r="E6" i="7" s="1"/>
  <c r="F29" i="7"/>
  <c r="F6" i="7" s="1"/>
  <c r="G29" i="7"/>
  <c r="H29" i="7"/>
  <c r="D6" i="7"/>
  <c r="G6" i="7"/>
  <c r="H6" i="7"/>
  <c r="B29" i="7"/>
  <c r="B10" i="7" s="1"/>
  <c r="C5" i="7"/>
  <c r="D5" i="7"/>
  <c r="E5" i="7"/>
  <c r="F5" i="7"/>
  <c r="G5" i="7"/>
  <c r="H5" i="7"/>
  <c r="B5" i="7"/>
  <c r="P6" i="7"/>
  <c r="Q6" i="7" s="1"/>
  <c r="Q5" i="7"/>
  <c r="A29" i="9" l="1" a="1"/>
  <c r="A29" i="9" s="1"/>
  <c r="B6" i="7"/>
  <c r="B21" i="7"/>
  <c r="B13" i="7"/>
  <c r="B24" i="7"/>
  <c r="B16" i="7"/>
  <c r="B8" i="7"/>
  <c r="B27" i="7"/>
  <c r="B23" i="7"/>
  <c r="B19" i="7"/>
  <c r="B15" i="7"/>
  <c r="B11" i="7"/>
  <c r="B7" i="7"/>
  <c r="B25" i="7"/>
  <c r="B17" i="7"/>
  <c r="B9" i="7"/>
  <c r="B28" i="7"/>
  <c r="B20" i="7"/>
  <c r="B12" i="7"/>
  <c r="B26" i="7"/>
  <c r="B22" i="7"/>
  <c r="B18" i="7"/>
  <c r="B14" i="7"/>
  <c r="P7" i="7"/>
  <c r="Q7" i="7" l="1"/>
  <c r="P8" i="7"/>
  <c r="P9" i="7" l="1"/>
  <c r="Q8" i="7"/>
  <c r="Q9" i="7" l="1"/>
  <c r="P10" i="7"/>
  <c r="Q10" i="7" l="1"/>
  <c r="P11" i="7"/>
  <c r="Q11" i="7" l="1"/>
  <c r="P12" i="7"/>
  <c r="P13" i="7" l="1"/>
  <c r="Q12" i="7"/>
  <c r="Q13" i="7" l="1"/>
  <c r="P14" i="7"/>
  <c r="P15" i="7" l="1"/>
  <c r="Q14" i="7"/>
  <c r="Q15" i="7" l="1"/>
  <c r="P16" i="7"/>
  <c r="P17" i="7" l="1"/>
  <c r="Q16" i="7"/>
  <c r="Q17" i="7" l="1"/>
  <c r="P18" i="7"/>
  <c r="P19" i="7" l="1"/>
  <c r="Q18" i="7"/>
  <c r="Q19" i="7" l="1"/>
  <c r="P20" i="7"/>
  <c r="P21" i="7" l="1"/>
  <c r="Q20" i="7"/>
  <c r="Q21" i="7" l="1"/>
  <c r="P22" i="7"/>
  <c r="P23" i="7" l="1"/>
  <c r="Q22" i="7"/>
  <c r="Q23" i="7" l="1"/>
  <c r="P24" i="7"/>
  <c r="P25" i="7" l="1"/>
  <c r="Q24" i="7"/>
  <c r="Q25" i="7" l="1"/>
  <c r="P26" i="7"/>
  <c r="P27" i="7" l="1"/>
  <c r="Q26" i="7"/>
  <c r="Q27" i="7" l="1"/>
  <c r="P28" i="7"/>
  <c r="P29" i="7" l="1"/>
  <c r="Q29" i="7" s="1"/>
  <c r="Q28" i="7"/>
  <c r="B19" i="6" l="1"/>
  <c r="B16" i="6" a="1"/>
  <c r="B16" i="6" s="1"/>
  <c r="B13" i="6" a="1"/>
  <c r="B13" i="6" s="1"/>
  <c r="B9" i="6" a="1"/>
  <c r="B9" i="6" s="1"/>
  <c r="B6" i="6"/>
  <c r="B3" i="6" a="1"/>
  <c r="B3" i="6" s="1"/>
  <c r="P29" i="12" a="1"/>
  <c r="P29" i="12" s="1"/>
  <c r="P30" i="12" s="1"/>
  <c r="B26" i="12" a="1"/>
  <c r="B26" i="12" s="1"/>
  <c r="M26" i="12" s="1" a="1"/>
  <c r="M34" i="12" s="1"/>
  <c r="P16" i="12" a="1"/>
  <c r="P16" i="12" s="1"/>
  <c r="P17" i="12" s="1"/>
  <c r="M13" i="12" a="1"/>
  <c r="M13" i="12" s="1"/>
  <c r="J13" i="5" a="1"/>
  <c r="J13" i="5" s="1"/>
  <c r="C21" i="5"/>
  <c r="D21" i="5"/>
  <c r="E21" i="5"/>
  <c r="F21" i="5"/>
  <c r="G21" i="5"/>
  <c r="H21" i="5"/>
  <c r="B21" i="5"/>
  <c r="B13" i="12" a="1"/>
  <c r="B13" i="12" s="1"/>
  <c r="L13" i="12" s="1" a="1"/>
  <c r="L18" i="12" s="1"/>
  <c r="Y7" i="12"/>
  <c r="Y4" i="12" a="1"/>
  <c r="Y4" i="12" s="1"/>
  <c r="Y5" i="12" s="1"/>
  <c r="Y3" i="12"/>
  <c r="V3" i="12"/>
  <c r="V4" i="12"/>
  <c r="V5" i="12"/>
  <c r="V6" i="12"/>
  <c r="V7" i="12"/>
  <c r="V8" i="12"/>
  <c r="V2" i="12"/>
  <c r="S3" i="12"/>
  <c r="T3" i="12" s="1"/>
  <c r="S4" i="12"/>
  <c r="T4" i="12" s="1"/>
  <c r="S5" i="12"/>
  <c r="T5" i="12" s="1"/>
  <c r="S6" i="12"/>
  <c r="T6" i="12" s="1"/>
  <c r="S7" i="12"/>
  <c r="T7" i="12" s="1"/>
  <c r="S8" i="12"/>
  <c r="T8" i="12" s="1"/>
  <c r="S2" i="12"/>
  <c r="T2" i="12" s="1"/>
  <c r="K2" i="12" a="1"/>
  <c r="K2" i="12" s="1"/>
  <c r="B2" i="12" a="1"/>
  <c r="B2" i="12" s="1"/>
  <c r="B25" i="12" a="1"/>
  <c r="B25" i="12" s="1"/>
  <c r="B12" i="12" a="1"/>
  <c r="B12" i="12" s="1"/>
  <c r="K1" i="12" a="1"/>
  <c r="K1" i="12" s="1"/>
  <c r="B1" i="12" a="1"/>
  <c r="B1" i="12" s="1"/>
  <c r="B7" i="11"/>
  <c r="H8" i="11"/>
  <c r="H9" i="11"/>
  <c r="H10" i="11"/>
  <c r="H11" i="11"/>
  <c r="H12" i="11"/>
  <c r="H13" i="11"/>
  <c r="G8" i="11"/>
  <c r="G9" i="11"/>
  <c r="G10" i="11"/>
  <c r="G11" i="11"/>
  <c r="G12" i="11"/>
  <c r="G13" i="11"/>
  <c r="F8" i="11"/>
  <c r="F9" i="11"/>
  <c r="F10" i="11"/>
  <c r="F11" i="11"/>
  <c r="F12" i="11"/>
  <c r="F13" i="11"/>
  <c r="E8" i="11"/>
  <c r="E9" i="11"/>
  <c r="E10" i="11"/>
  <c r="E11" i="11"/>
  <c r="E12" i="11"/>
  <c r="E13" i="11"/>
  <c r="D8" i="11"/>
  <c r="D9" i="11"/>
  <c r="D10" i="11"/>
  <c r="D11" i="11"/>
  <c r="D12" i="11"/>
  <c r="D13" i="11"/>
  <c r="C8" i="11"/>
  <c r="C9" i="11"/>
  <c r="C10" i="11"/>
  <c r="C11" i="11"/>
  <c r="C12" i="11"/>
  <c r="C13" i="11"/>
  <c r="B8" i="11"/>
  <c r="B9" i="11"/>
  <c r="B10" i="11"/>
  <c r="B11" i="11"/>
  <c r="B12" i="11"/>
  <c r="B13" i="11"/>
  <c r="C7" i="11"/>
  <c r="D7" i="11"/>
  <c r="E7" i="11"/>
  <c r="F7" i="11"/>
  <c r="G7" i="11"/>
  <c r="H7" i="11"/>
  <c r="C3" i="11"/>
  <c r="D3" i="11"/>
  <c r="E3" i="11"/>
  <c r="F3" i="11"/>
  <c r="F4" i="11" s="1"/>
  <c r="G3" i="11"/>
  <c r="H3" i="11"/>
  <c r="B3" i="11"/>
  <c r="C2" i="11"/>
  <c r="D2" i="11"/>
  <c r="E2" i="11"/>
  <c r="F2" i="11"/>
  <c r="G2" i="11"/>
  <c r="H2" i="11"/>
  <c r="B2" i="11"/>
  <c r="A13" i="11"/>
  <c r="A12" i="11"/>
  <c r="A11" i="11"/>
  <c r="A10" i="11"/>
  <c r="A9" i="11"/>
  <c r="A8" i="11"/>
  <c r="A7" i="11"/>
  <c r="G4" i="11"/>
  <c r="C4" i="11"/>
  <c r="B4" i="11"/>
  <c r="H4" i="11"/>
  <c r="E4" i="11"/>
  <c r="D4" i="11"/>
  <c r="A1" i="9"/>
  <c r="A18" i="6"/>
  <c r="A11" i="6"/>
  <c r="H12" i="5"/>
  <c r="H11" i="9" s="1"/>
  <c r="G12" i="5"/>
  <c r="G4" i="7" s="1"/>
  <c r="E12" i="5"/>
  <c r="E4" i="7" s="1"/>
  <c r="D12" i="5"/>
  <c r="D11" i="9" s="1"/>
  <c r="C12" i="5"/>
  <c r="C4" i="7" s="1"/>
  <c r="E8" i="5"/>
  <c r="H6" i="5"/>
  <c r="F6" i="5"/>
  <c r="E6" i="5"/>
  <c r="D6" i="5"/>
  <c r="B6" i="5"/>
  <c r="H5" i="5"/>
  <c r="G5" i="5"/>
  <c r="G6" i="5" s="1"/>
  <c r="F5" i="5"/>
  <c r="E5" i="5"/>
  <c r="D5" i="5"/>
  <c r="C5" i="5"/>
  <c r="C6" i="5" s="1"/>
  <c r="B5" i="5"/>
  <c r="H4" i="5"/>
  <c r="H8" i="5" s="1"/>
  <c r="G4" i="5"/>
  <c r="G8" i="5" s="1"/>
  <c r="F4" i="5"/>
  <c r="F12" i="5" s="1"/>
  <c r="E4" i="5"/>
  <c r="D4" i="5"/>
  <c r="D8" i="5" s="1"/>
  <c r="C4" i="5"/>
  <c r="C8" i="5" s="1"/>
  <c r="B4" i="5"/>
  <c r="B12" i="5" s="1"/>
  <c r="J497" i="2"/>
  <c r="H497" i="2"/>
  <c r="G497" i="2"/>
  <c r="F497" i="2"/>
  <c r="E497" i="2"/>
  <c r="D497" i="2"/>
  <c r="C497" i="2"/>
  <c r="B497" i="2"/>
  <c r="J496" i="2"/>
  <c r="H496" i="2"/>
  <c r="G496" i="2"/>
  <c r="F496" i="2"/>
  <c r="E496" i="2"/>
  <c r="D496" i="2"/>
  <c r="C496" i="2"/>
  <c r="B496" i="2"/>
  <c r="J495" i="2"/>
  <c r="H495" i="2"/>
  <c r="G495" i="2"/>
  <c r="F495" i="2"/>
  <c r="E495" i="2"/>
  <c r="D495" i="2"/>
  <c r="C495" i="2"/>
  <c r="B495" i="2"/>
  <c r="J494" i="2"/>
  <c r="H494" i="2"/>
  <c r="G494" i="2"/>
  <c r="F494" i="2"/>
  <c r="E494" i="2"/>
  <c r="D494" i="2"/>
  <c r="C494" i="2"/>
  <c r="B494" i="2"/>
  <c r="J493" i="2"/>
  <c r="H493" i="2"/>
  <c r="G493" i="2"/>
  <c r="F493" i="2"/>
  <c r="E493" i="2"/>
  <c r="D493" i="2"/>
  <c r="C493" i="2"/>
  <c r="B493" i="2"/>
  <c r="J492" i="2"/>
  <c r="H492" i="2"/>
  <c r="G492" i="2"/>
  <c r="F492" i="2"/>
  <c r="E492" i="2"/>
  <c r="D492" i="2"/>
  <c r="C492" i="2"/>
  <c r="B492" i="2"/>
  <c r="J491" i="2"/>
  <c r="H491" i="2"/>
  <c r="G491" i="2"/>
  <c r="F491" i="2"/>
  <c r="E491" i="2"/>
  <c r="D491" i="2"/>
  <c r="C491" i="2"/>
  <c r="B491" i="2"/>
  <c r="J490" i="2"/>
  <c r="H490" i="2"/>
  <c r="G490" i="2"/>
  <c r="F490" i="2"/>
  <c r="E490" i="2"/>
  <c r="D490" i="2"/>
  <c r="C490" i="2"/>
  <c r="B490" i="2"/>
  <c r="J489" i="2"/>
  <c r="H489" i="2"/>
  <c r="G489" i="2"/>
  <c r="F489" i="2"/>
  <c r="E489" i="2"/>
  <c r="D489" i="2"/>
  <c r="C489" i="2"/>
  <c r="B489" i="2"/>
  <c r="J488" i="2"/>
  <c r="H488" i="2"/>
  <c r="G488" i="2"/>
  <c r="F488" i="2"/>
  <c r="E488" i="2"/>
  <c r="D488" i="2"/>
  <c r="C488" i="2"/>
  <c r="B488" i="2"/>
  <c r="J487" i="2"/>
  <c r="H487" i="2"/>
  <c r="G487" i="2"/>
  <c r="F487" i="2"/>
  <c r="E487" i="2"/>
  <c r="D487" i="2"/>
  <c r="C487" i="2"/>
  <c r="B487" i="2"/>
  <c r="J486" i="2"/>
  <c r="H486" i="2"/>
  <c r="G486" i="2"/>
  <c r="F486" i="2"/>
  <c r="E486" i="2"/>
  <c r="D486" i="2"/>
  <c r="C486" i="2"/>
  <c r="B486" i="2"/>
  <c r="J485" i="2"/>
  <c r="H485" i="2"/>
  <c r="G485" i="2"/>
  <c r="F485" i="2"/>
  <c r="E485" i="2"/>
  <c r="D485" i="2"/>
  <c r="C485" i="2"/>
  <c r="B485" i="2"/>
  <c r="J484" i="2"/>
  <c r="H484" i="2"/>
  <c r="G484" i="2"/>
  <c r="F484" i="2"/>
  <c r="E484" i="2"/>
  <c r="D484" i="2"/>
  <c r="C484" i="2"/>
  <c r="B484" i="2"/>
  <c r="J483" i="2"/>
  <c r="H483" i="2"/>
  <c r="G483" i="2"/>
  <c r="F483" i="2"/>
  <c r="E483" i="2"/>
  <c r="D483" i="2"/>
  <c r="C483" i="2"/>
  <c r="B483" i="2"/>
  <c r="J482" i="2"/>
  <c r="H482" i="2"/>
  <c r="G482" i="2"/>
  <c r="F482" i="2"/>
  <c r="E482" i="2"/>
  <c r="D482" i="2"/>
  <c r="C482" i="2"/>
  <c r="B482" i="2"/>
  <c r="J481" i="2"/>
  <c r="H481" i="2"/>
  <c r="G481" i="2"/>
  <c r="F481" i="2"/>
  <c r="E481" i="2"/>
  <c r="D481" i="2"/>
  <c r="C481" i="2"/>
  <c r="B481" i="2"/>
  <c r="J480" i="2"/>
  <c r="H480" i="2"/>
  <c r="G480" i="2"/>
  <c r="F480" i="2"/>
  <c r="E480" i="2"/>
  <c r="D480" i="2"/>
  <c r="C480" i="2"/>
  <c r="B480" i="2"/>
  <c r="J479" i="2"/>
  <c r="H479" i="2"/>
  <c r="G479" i="2"/>
  <c r="F479" i="2"/>
  <c r="E479" i="2"/>
  <c r="D479" i="2"/>
  <c r="C479" i="2"/>
  <c r="B479" i="2"/>
  <c r="J478" i="2"/>
  <c r="H478" i="2"/>
  <c r="G478" i="2"/>
  <c r="F478" i="2"/>
  <c r="E478" i="2"/>
  <c r="D478" i="2"/>
  <c r="C478" i="2"/>
  <c r="B478" i="2"/>
  <c r="J477" i="2"/>
  <c r="H477" i="2"/>
  <c r="G477" i="2"/>
  <c r="F477" i="2"/>
  <c r="E477" i="2"/>
  <c r="D477" i="2"/>
  <c r="C477" i="2"/>
  <c r="B477" i="2"/>
  <c r="J476" i="2"/>
  <c r="H476" i="2"/>
  <c r="G476" i="2"/>
  <c r="F476" i="2"/>
  <c r="E476" i="2"/>
  <c r="D476" i="2"/>
  <c r="C476" i="2"/>
  <c r="B476" i="2"/>
  <c r="J475" i="2"/>
  <c r="H475" i="2"/>
  <c r="G475" i="2"/>
  <c r="F475" i="2"/>
  <c r="E475" i="2"/>
  <c r="D475" i="2"/>
  <c r="C475" i="2"/>
  <c r="B475" i="2"/>
  <c r="J474" i="2"/>
  <c r="H474" i="2"/>
  <c r="G474" i="2"/>
  <c r="F474" i="2"/>
  <c r="E474" i="2"/>
  <c r="D474" i="2"/>
  <c r="C474" i="2"/>
  <c r="B474" i="2"/>
  <c r="J473" i="2"/>
  <c r="H473" i="2"/>
  <c r="G473" i="2"/>
  <c r="F473" i="2"/>
  <c r="E473" i="2"/>
  <c r="D473" i="2"/>
  <c r="C473" i="2"/>
  <c r="B473" i="2"/>
  <c r="J472" i="2"/>
  <c r="H472" i="2"/>
  <c r="G472" i="2"/>
  <c r="F472" i="2"/>
  <c r="E472" i="2"/>
  <c r="D472" i="2"/>
  <c r="C472" i="2"/>
  <c r="B472" i="2"/>
  <c r="J471" i="2"/>
  <c r="H471" i="2"/>
  <c r="G471" i="2"/>
  <c r="F471" i="2"/>
  <c r="E471" i="2"/>
  <c r="D471" i="2"/>
  <c r="C471" i="2"/>
  <c r="B471" i="2"/>
  <c r="J470" i="2"/>
  <c r="H470" i="2"/>
  <c r="G470" i="2"/>
  <c r="F470" i="2"/>
  <c r="E470" i="2"/>
  <c r="D470" i="2"/>
  <c r="C470" i="2"/>
  <c r="B470" i="2"/>
  <c r="J469" i="2"/>
  <c r="H469" i="2"/>
  <c r="G469" i="2"/>
  <c r="F469" i="2"/>
  <c r="E469" i="2"/>
  <c r="D469" i="2"/>
  <c r="C469" i="2"/>
  <c r="B469" i="2"/>
  <c r="J468" i="2"/>
  <c r="H468" i="2"/>
  <c r="G468" i="2"/>
  <c r="F468" i="2"/>
  <c r="E468" i="2"/>
  <c r="D468" i="2"/>
  <c r="C468" i="2"/>
  <c r="B468" i="2"/>
  <c r="J467" i="2"/>
  <c r="H467" i="2"/>
  <c r="G467" i="2"/>
  <c r="F467" i="2"/>
  <c r="E467" i="2"/>
  <c r="D467" i="2"/>
  <c r="C467" i="2"/>
  <c r="B467" i="2"/>
  <c r="J466" i="2"/>
  <c r="H466" i="2"/>
  <c r="G466" i="2"/>
  <c r="F466" i="2"/>
  <c r="E466" i="2"/>
  <c r="D466" i="2"/>
  <c r="C466" i="2"/>
  <c r="B466" i="2"/>
  <c r="J465" i="2"/>
  <c r="H465" i="2"/>
  <c r="G465" i="2"/>
  <c r="F465" i="2"/>
  <c r="E465" i="2"/>
  <c r="D465" i="2"/>
  <c r="C465" i="2"/>
  <c r="B465" i="2"/>
  <c r="J464" i="2"/>
  <c r="H464" i="2"/>
  <c r="G464" i="2"/>
  <c r="F464" i="2"/>
  <c r="E464" i="2"/>
  <c r="D464" i="2"/>
  <c r="C464" i="2"/>
  <c r="B464" i="2"/>
  <c r="J463" i="2"/>
  <c r="H463" i="2"/>
  <c r="G463" i="2"/>
  <c r="F463" i="2"/>
  <c r="E463" i="2"/>
  <c r="D463" i="2"/>
  <c r="C463" i="2"/>
  <c r="B463" i="2"/>
  <c r="J462" i="2"/>
  <c r="H462" i="2"/>
  <c r="G462" i="2"/>
  <c r="F462" i="2"/>
  <c r="E462" i="2"/>
  <c r="D462" i="2"/>
  <c r="C462" i="2"/>
  <c r="B462" i="2"/>
  <c r="J461" i="2"/>
  <c r="H461" i="2"/>
  <c r="G461" i="2"/>
  <c r="F461" i="2"/>
  <c r="E461" i="2"/>
  <c r="D461" i="2"/>
  <c r="C461" i="2"/>
  <c r="B461" i="2"/>
  <c r="J460" i="2"/>
  <c r="H460" i="2"/>
  <c r="G460" i="2"/>
  <c r="F460" i="2"/>
  <c r="E460" i="2"/>
  <c r="D460" i="2"/>
  <c r="C460" i="2"/>
  <c r="B460" i="2"/>
  <c r="J459" i="2"/>
  <c r="H459" i="2"/>
  <c r="G459" i="2"/>
  <c r="F459" i="2"/>
  <c r="E459" i="2"/>
  <c r="D459" i="2"/>
  <c r="C459" i="2"/>
  <c r="B459" i="2"/>
  <c r="J458" i="2"/>
  <c r="H458" i="2"/>
  <c r="G458" i="2"/>
  <c r="F458" i="2"/>
  <c r="E458" i="2"/>
  <c r="D458" i="2"/>
  <c r="C458" i="2"/>
  <c r="B458" i="2"/>
  <c r="J457" i="2"/>
  <c r="H457" i="2"/>
  <c r="G457" i="2"/>
  <c r="F457" i="2"/>
  <c r="E457" i="2"/>
  <c r="D457" i="2"/>
  <c r="C457" i="2"/>
  <c r="B457" i="2"/>
  <c r="J456" i="2"/>
  <c r="H456" i="2"/>
  <c r="G456" i="2"/>
  <c r="F456" i="2"/>
  <c r="E456" i="2"/>
  <c r="D456" i="2"/>
  <c r="C456" i="2"/>
  <c r="B456" i="2"/>
  <c r="J455" i="2"/>
  <c r="H455" i="2"/>
  <c r="G455" i="2"/>
  <c r="F455" i="2"/>
  <c r="E455" i="2"/>
  <c r="D455" i="2"/>
  <c r="C455" i="2"/>
  <c r="B455" i="2"/>
  <c r="J454" i="2"/>
  <c r="H454" i="2"/>
  <c r="G454" i="2"/>
  <c r="F454" i="2"/>
  <c r="E454" i="2"/>
  <c r="D454" i="2"/>
  <c r="C454" i="2"/>
  <c r="B454" i="2"/>
  <c r="J453" i="2"/>
  <c r="H453" i="2"/>
  <c r="G453" i="2"/>
  <c r="F453" i="2"/>
  <c r="E453" i="2"/>
  <c r="D453" i="2"/>
  <c r="C453" i="2"/>
  <c r="B453" i="2"/>
  <c r="J452" i="2"/>
  <c r="H452" i="2"/>
  <c r="G452" i="2"/>
  <c r="F452" i="2"/>
  <c r="E452" i="2"/>
  <c r="D452" i="2"/>
  <c r="C452" i="2"/>
  <c r="B452" i="2"/>
  <c r="J451" i="2"/>
  <c r="H451" i="2"/>
  <c r="G451" i="2"/>
  <c r="F451" i="2"/>
  <c r="E451" i="2"/>
  <c r="D451" i="2"/>
  <c r="C451" i="2"/>
  <c r="B451" i="2"/>
  <c r="J450" i="2"/>
  <c r="H450" i="2"/>
  <c r="G450" i="2"/>
  <c r="F450" i="2"/>
  <c r="E450" i="2"/>
  <c r="D450" i="2"/>
  <c r="C450" i="2"/>
  <c r="B450" i="2"/>
  <c r="J449" i="2"/>
  <c r="H449" i="2"/>
  <c r="G449" i="2"/>
  <c r="F449" i="2"/>
  <c r="E449" i="2"/>
  <c r="D449" i="2"/>
  <c r="C449" i="2"/>
  <c r="B449" i="2"/>
  <c r="J448" i="2"/>
  <c r="H448" i="2"/>
  <c r="G448" i="2"/>
  <c r="F448" i="2"/>
  <c r="E448" i="2"/>
  <c r="D448" i="2"/>
  <c r="C448" i="2"/>
  <c r="B448" i="2"/>
  <c r="J447" i="2"/>
  <c r="H447" i="2"/>
  <c r="G447" i="2"/>
  <c r="F447" i="2"/>
  <c r="E447" i="2"/>
  <c r="D447" i="2"/>
  <c r="C447" i="2"/>
  <c r="B447" i="2"/>
  <c r="J446" i="2"/>
  <c r="H446" i="2"/>
  <c r="G446" i="2"/>
  <c r="F446" i="2"/>
  <c r="E446" i="2"/>
  <c r="D446" i="2"/>
  <c r="C446" i="2"/>
  <c r="B446" i="2"/>
  <c r="J445" i="2"/>
  <c r="H445" i="2"/>
  <c r="G445" i="2"/>
  <c r="F445" i="2"/>
  <c r="E445" i="2"/>
  <c r="D445" i="2"/>
  <c r="C445" i="2"/>
  <c r="B445" i="2"/>
  <c r="J444" i="2"/>
  <c r="H444" i="2"/>
  <c r="G444" i="2"/>
  <c r="F444" i="2"/>
  <c r="E444" i="2"/>
  <c r="D444" i="2"/>
  <c r="C444" i="2"/>
  <c r="B444" i="2"/>
  <c r="J443" i="2"/>
  <c r="H443" i="2"/>
  <c r="G443" i="2"/>
  <c r="F443" i="2"/>
  <c r="E443" i="2"/>
  <c r="D443" i="2"/>
  <c r="C443" i="2"/>
  <c r="B443" i="2"/>
  <c r="J442" i="2"/>
  <c r="H442" i="2"/>
  <c r="G442" i="2"/>
  <c r="F442" i="2"/>
  <c r="E442" i="2"/>
  <c r="D442" i="2"/>
  <c r="C442" i="2"/>
  <c r="B442" i="2"/>
  <c r="J441" i="2"/>
  <c r="H441" i="2"/>
  <c r="G441" i="2"/>
  <c r="F441" i="2"/>
  <c r="E441" i="2"/>
  <c r="D441" i="2"/>
  <c r="C441" i="2"/>
  <c r="B441" i="2"/>
  <c r="J440" i="2"/>
  <c r="H440" i="2"/>
  <c r="G440" i="2"/>
  <c r="F440" i="2"/>
  <c r="E440" i="2"/>
  <c r="D440" i="2"/>
  <c r="C440" i="2"/>
  <c r="B440" i="2"/>
  <c r="J439" i="2"/>
  <c r="H439" i="2"/>
  <c r="G439" i="2"/>
  <c r="F439" i="2"/>
  <c r="E439" i="2"/>
  <c r="D439" i="2"/>
  <c r="C439" i="2"/>
  <c r="B439" i="2"/>
  <c r="J438" i="2"/>
  <c r="H438" i="2"/>
  <c r="G438" i="2"/>
  <c r="F438" i="2"/>
  <c r="E438" i="2"/>
  <c r="D438" i="2"/>
  <c r="C438" i="2"/>
  <c r="B438" i="2"/>
  <c r="J437" i="2"/>
  <c r="H437" i="2"/>
  <c r="G437" i="2"/>
  <c r="F437" i="2"/>
  <c r="E437" i="2"/>
  <c r="D437" i="2"/>
  <c r="C437" i="2"/>
  <c r="B437" i="2"/>
  <c r="J436" i="2"/>
  <c r="H436" i="2"/>
  <c r="G436" i="2"/>
  <c r="F436" i="2"/>
  <c r="E436" i="2"/>
  <c r="D436" i="2"/>
  <c r="C436" i="2"/>
  <c r="B436" i="2"/>
  <c r="J435" i="2"/>
  <c r="H435" i="2"/>
  <c r="G435" i="2"/>
  <c r="F435" i="2"/>
  <c r="E435" i="2"/>
  <c r="D435" i="2"/>
  <c r="C435" i="2"/>
  <c r="B435" i="2"/>
  <c r="J434" i="2"/>
  <c r="H434" i="2"/>
  <c r="G434" i="2"/>
  <c r="F434" i="2"/>
  <c r="E434" i="2"/>
  <c r="D434" i="2"/>
  <c r="C434" i="2"/>
  <c r="B434" i="2"/>
  <c r="J433" i="2"/>
  <c r="H433" i="2"/>
  <c r="G433" i="2"/>
  <c r="F433" i="2"/>
  <c r="E433" i="2"/>
  <c r="D433" i="2"/>
  <c r="C433" i="2"/>
  <c r="B433" i="2"/>
  <c r="J432" i="2"/>
  <c r="H432" i="2"/>
  <c r="G432" i="2"/>
  <c r="F432" i="2"/>
  <c r="E432" i="2"/>
  <c r="D432" i="2"/>
  <c r="C432" i="2"/>
  <c r="B432" i="2"/>
  <c r="J431" i="2"/>
  <c r="H431" i="2"/>
  <c r="G431" i="2"/>
  <c r="F431" i="2"/>
  <c r="E431" i="2"/>
  <c r="D431" i="2"/>
  <c r="C431" i="2"/>
  <c r="B431" i="2"/>
  <c r="J430" i="2"/>
  <c r="H430" i="2"/>
  <c r="G430" i="2"/>
  <c r="F430" i="2"/>
  <c r="E430" i="2"/>
  <c r="D430" i="2"/>
  <c r="C430" i="2"/>
  <c r="B430" i="2"/>
  <c r="J429" i="2"/>
  <c r="H429" i="2"/>
  <c r="G429" i="2"/>
  <c r="F429" i="2"/>
  <c r="E429" i="2"/>
  <c r="D429" i="2"/>
  <c r="C429" i="2"/>
  <c r="B429" i="2"/>
  <c r="J428" i="2"/>
  <c r="H428" i="2"/>
  <c r="G428" i="2"/>
  <c r="F428" i="2"/>
  <c r="E428" i="2"/>
  <c r="D428" i="2"/>
  <c r="C428" i="2"/>
  <c r="B428" i="2"/>
  <c r="J427" i="2"/>
  <c r="H427" i="2"/>
  <c r="G427" i="2"/>
  <c r="F427" i="2"/>
  <c r="E427" i="2"/>
  <c r="D427" i="2"/>
  <c r="C427" i="2"/>
  <c r="B427" i="2"/>
  <c r="J426" i="2"/>
  <c r="H426" i="2"/>
  <c r="G426" i="2"/>
  <c r="F426" i="2"/>
  <c r="E426" i="2"/>
  <c r="D426" i="2"/>
  <c r="C426" i="2"/>
  <c r="B426" i="2"/>
  <c r="J425" i="2"/>
  <c r="H425" i="2"/>
  <c r="G425" i="2"/>
  <c r="F425" i="2"/>
  <c r="E425" i="2"/>
  <c r="D425" i="2"/>
  <c r="C425" i="2"/>
  <c r="B425" i="2"/>
  <c r="J424" i="2"/>
  <c r="H424" i="2"/>
  <c r="G424" i="2"/>
  <c r="F424" i="2"/>
  <c r="E424" i="2"/>
  <c r="D424" i="2"/>
  <c r="C424" i="2"/>
  <c r="B424" i="2"/>
  <c r="J423" i="2"/>
  <c r="H423" i="2"/>
  <c r="G423" i="2"/>
  <c r="F423" i="2"/>
  <c r="E423" i="2"/>
  <c r="D423" i="2"/>
  <c r="C423" i="2"/>
  <c r="B423" i="2"/>
  <c r="J422" i="2"/>
  <c r="H422" i="2"/>
  <c r="G422" i="2"/>
  <c r="F422" i="2"/>
  <c r="E422" i="2"/>
  <c r="D422" i="2"/>
  <c r="C422" i="2"/>
  <c r="B422" i="2"/>
  <c r="J421" i="2"/>
  <c r="H421" i="2"/>
  <c r="G421" i="2"/>
  <c r="F421" i="2"/>
  <c r="E421" i="2"/>
  <c r="D421" i="2"/>
  <c r="C421" i="2"/>
  <c r="B421" i="2"/>
  <c r="J420" i="2"/>
  <c r="H420" i="2"/>
  <c r="G420" i="2"/>
  <c r="F420" i="2"/>
  <c r="E420" i="2"/>
  <c r="D420" i="2"/>
  <c r="C420" i="2"/>
  <c r="B420" i="2"/>
  <c r="J419" i="2"/>
  <c r="H419" i="2"/>
  <c r="G419" i="2"/>
  <c r="F419" i="2"/>
  <c r="E419" i="2"/>
  <c r="D419" i="2"/>
  <c r="C419" i="2"/>
  <c r="B419" i="2"/>
  <c r="J418" i="2"/>
  <c r="H418" i="2"/>
  <c r="G418" i="2"/>
  <c r="F418" i="2"/>
  <c r="E418" i="2"/>
  <c r="D418" i="2"/>
  <c r="C418" i="2"/>
  <c r="B418" i="2"/>
  <c r="J417" i="2"/>
  <c r="H417" i="2"/>
  <c r="G417" i="2"/>
  <c r="F417" i="2"/>
  <c r="E417" i="2"/>
  <c r="D417" i="2"/>
  <c r="C417" i="2"/>
  <c r="B417" i="2"/>
  <c r="J416" i="2"/>
  <c r="H416" i="2"/>
  <c r="G416" i="2"/>
  <c r="F416" i="2"/>
  <c r="E416" i="2"/>
  <c r="D416" i="2"/>
  <c r="C416" i="2"/>
  <c r="B416" i="2"/>
  <c r="J415" i="2"/>
  <c r="H415" i="2"/>
  <c r="G415" i="2"/>
  <c r="F415" i="2"/>
  <c r="E415" i="2"/>
  <c r="D415" i="2"/>
  <c r="C415" i="2"/>
  <c r="B415" i="2"/>
  <c r="J414" i="2"/>
  <c r="H414" i="2"/>
  <c r="G414" i="2"/>
  <c r="F414" i="2"/>
  <c r="E414" i="2"/>
  <c r="D414" i="2"/>
  <c r="C414" i="2"/>
  <c r="B414" i="2"/>
  <c r="J413" i="2"/>
  <c r="H413" i="2"/>
  <c r="G413" i="2"/>
  <c r="F413" i="2"/>
  <c r="E413" i="2"/>
  <c r="D413" i="2"/>
  <c r="C413" i="2"/>
  <c r="B413" i="2"/>
  <c r="J412" i="2"/>
  <c r="H412" i="2"/>
  <c r="G412" i="2"/>
  <c r="F412" i="2"/>
  <c r="E412" i="2"/>
  <c r="D412" i="2"/>
  <c r="C412" i="2"/>
  <c r="B412" i="2"/>
  <c r="J411" i="2"/>
  <c r="H411" i="2"/>
  <c r="G411" i="2"/>
  <c r="F411" i="2"/>
  <c r="E411" i="2"/>
  <c r="D411" i="2"/>
  <c r="C411" i="2"/>
  <c r="B411" i="2"/>
  <c r="J410" i="2"/>
  <c r="H410" i="2"/>
  <c r="G410" i="2"/>
  <c r="F410" i="2"/>
  <c r="E410" i="2"/>
  <c r="D410" i="2"/>
  <c r="C410" i="2"/>
  <c r="B410" i="2"/>
  <c r="J409" i="2"/>
  <c r="H409" i="2"/>
  <c r="G409" i="2"/>
  <c r="F409" i="2"/>
  <c r="E409" i="2"/>
  <c r="D409" i="2"/>
  <c r="C409" i="2"/>
  <c r="B409" i="2"/>
  <c r="J408" i="2"/>
  <c r="H408" i="2"/>
  <c r="G408" i="2"/>
  <c r="F408" i="2"/>
  <c r="E408" i="2"/>
  <c r="D408" i="2"/>
  <c r="C408" i="2"/>
  <c r="B408" i="2"/>
  <c r="J407" i="2"/>
  <c r="H407" i="2"/>
  <c r="G407" i="2"/>
  <c r="F407" i="2"/>
  <c r="E407" i="2"/>
  <c r="D407" i="2"/>
  <c r="C407" i="2"/>
  <c r="B407" i="2"/>
  <c r="J406" i="2"/>
  <c r="H406" i="2"/>
  <c r="G406" i="2"/>
  <c r="F406" i="2"/>
  <c r="E406" i="2"/>
  <c r="D406" i="2"/>
  <c r="C406" i="2"/>
  <c r="B406" i="2"/>
  <c r="J405" i="2"/>
  <c r="H405" i="2"/>
  <c r="G405" i="2"/>
  <c r="F405" i="2"/>
  <c r="E405" i="2"/>
  <c r="D405" i="2"/>
  <c r="C405" i="2"/>
  <c r="B405" i="2"/>
  <c r="J404" i="2"/>
  <c r="H404" i="2"/>
  <c r="G404" i="2"/>
  <c r="F404" i="2"/>
  <c r="E404" i="2"/>
  <c r="D404" i="2"/>
  <c r="C404" i="2"/>
  <c r="B404" i="2"/>
  <c r="J403" i="2"/>
  <c r="H403" i="2"/>
  <c r="G403" i="2"/>
  <c r="F403" i="2"/>
  <c r="E403" i="2"/>
  <c r="D403" i="2"/>
  <c r="C403" i="2"/>
  <c r="B403" i="2"/>
  <c r="J402" i="2"/>
  <c r="H402" i="2"/>
  <c r="G402" i="2"/>
  <c r="F402" i="2"/>
  <c r="E402" i="2"/>
  <c r="D402" i="2"/>
  <c r="C402" i="2"/>
  <c r="B402" i="2"/>
  <c r="J401" i="2"/>
  <c r="H401" i="2"/>
  <c r="G401" i="2"/>
  <c r="F401" i="2"/>
  <c r="E401" i="2"/>
  <c r="D401" i="2"/>
  <c r="C401" i="2"/>
  <c r="B401" i="2"/>
  <c r="J400" i="2"/>
  <c r="H400" i="2"/>
  <c r="G400" i="2"/>
  <c r="F400" i="2"/>
  <c r="E400" i="2"/>
  <c r="D400" i="2"/>
  <c r="C400" i="2"/>
  <c r="B400" i="2"/>
  <c r="J399" i="2"/>
  <c r="H399" i="2"/>
  <c r="G399" i="2"/>
  <c r="F399" i="2"/>
  <c r="E399" i="2"/>
  <c r="D399" i="2"/>
  <c r="C399" i="2"/>
  <c r="B399" i="2"/>
  <c r="J398" i="2"/>
  <c r="H398" i="2"/>
  <c r="G398" i="2"/>
  <c r="F398" i="2"/>
  <c r="E398" i="2"/>
  <c r="D398" i="2"/>
  <c r="C398" i="2"/>
  <c r="B398" i="2"/>
  <c r="J397" i="2"/>
  <c r="H397" i="2"/>
  <c r="G397" i="2"/>
  <c r="F397" i="2"/>
  <c r="E397" i="2"/>
  <c r="D397" i="2"/>
  <c r="C397" i="2"/>
  <c r="B397" i="2"/>
  <c r="J396" i="2"/>
  <c r="H396" i="2"/>
  <c r="G396" i="2"/>
  <c r="F396" i="2"/>
  <c r="E396" i="2"/>
  <c r="D396" i="2"/>
  <c r="C396" i="2"/>
  <c r="B396" i="2"/>
  <c r="J395" i="2"/>
  <c r="H395" i="2"/>
  <c r="G395" i="2"/>
  <c r="F395" i="2"/>
  <c r="E395" i="2"/>
  <c r="D395" i="2"/>
  <c r="C395" i="2"/>
  <c r="B395" i="2"/>
  <c r="J394" i="2"/>
  <c r="H394" i="2"/>
  <c r="G394" i="2"/>
  <c r="F394" i="2"/>
  <c r="E394" i="2"/>
  <c r="D394" i="2"/>
  <c r="C394" i="2"/>
  <c r="B394" i="2"/>
  <c r="J393" i="2"/>
  <c r="H393" i="2"/>
  <c r="G393" i="2"/>
  <c r="F393" i="2"/>
  <c r="E393" i="2"/>
  <c r="D393" i="2"/>
  <c r="C393" i="2"/>
  <c r="B393" i="2"/>
  <c r="J392" i="2"/>
  <c r="H392" i="2"/>
  <c r="G392" i="2"/>
  <c r="F392" i="2"/>
  <c r="E392" i="2"/>
  <c r="D392" i="2"/>
  <c r="C392" i="2"/>
  <c r="B392" i="2"/>
  <c r="J391" i="2"/>
  <c r="H391" i="2"/>
  <c r="G391" i="2"/>
  <c r="F391" i="2"/>
  <c r="E391" i="2"/>
  <c r="D391" i="2"/>
  <c r="C391" i="2"/>
  <c r="B391" i="2"/>
  <c r="J390" i="2"/>
  <c r="H390" i="2"/>
  <c r="G390" i="2"/>
  <c r="F390" i="2"/>
  <c r="E390" i="2"/>
  <c r="D390" i="2"/>
  <c r="C390" i="2"/>
  <c r="B390" i="2"/>
  <c r="J389" i="2"/>
  <c r="H389" i="2"/>
  <c r="G389" i="2"/>
  <c r="F389" i="2"/>
  <c r="E389" i="2"/>
  <c r="D389" i="2"/>
  <c r="C389" i="2"/>
  <c r="B389" i="2"/>
  <c r="J388" i="2"/>
  <c r="H388" i="2"/>
  <c r="G388" i="2"/>
  <c r="F388" i="2"/>
  <c r="E388" i="2"/>
  <c r="D388" i="2"/>
  <c r="C388" i="2"/>
  <c r="B388" i="2"/>
  <c r="J387" i="2"/>
  <c r="H387" i="2"/>
  <c r="G387" i="2"/>
  <c r="F387" i="2"/>
  <c r="E387" i="2"/>
  <c r="D387" i="2"/>
  <c r="C387" i="2"/>
  <c r="B387" i="2"/>
  <c r="J386" i="2"/>
  <c r="H386" i="2"/>
  <c r="G386" i="2"/>
  <c r="F386" i="2"/>
  <c r="E386" i="2"/>
  <c r="D386" i="2"/>
  <c r="C386" i="2"/>
  <c r="B386" i="2"/>
  <c r="J385" i="2"/>
  <c r="H385" i="2"/>
  <c r="G385" i="2"/>
  <c r="F385" i="2"/>
  <c r="E385" i="2"/>
  <c r="D385" i="2"/>
  <c r="C385" i="2"/>
  <c r="B385" i="2"/>
  <c r="J384" i="2"/>
  <c r="H384" i="2"/>
  <c r="G384" i="2"/>
  <c r="F384" i="2"/>
  <c r="E384" i="2"/>
  <c r="D384" i="2"/>
  <c r="C384" i="2"/>
  <c r="B384" i="2"/>
  <c r="J383" i="2"/>
  <c r="H383" i="2"/>
  <c r="G383" i="2"/>
  <c r="F383" i="2"/>
  <c r="E383" i="2"/>
  <c r="D383" i="2"/>
  <c r="C383" i="2"/>
  <c r="B383" i="2"/>
  <c r="J382" i="2"/>
  <c r="H382" i="2"/>
  <c r="G382" i="2"/>
  <c r="F382" i="2"/>
  <c r="E382" i="2"/>
  <c r="D382" i="2"/>
  <c r="C382" i="2"/>
  <c r="B382" i="2"/>
  <c r="J381" i="2"/>
  <c r="H381" i="2"/>
  <c r="G381" i="2"/>
  <c r="F381" i="2"/>
  <c r="E381" i="2"/>
  <c r="D381" i="2"/>
  <c r="C381" i="2"/>
  <c r="B381" i="2"/>
  <c r="J380" i="2"/>
  <c r="H380" i="2"/>
  <c r="G380" i="2"/>
  <c r="F380" i="2"/>
  <c r="E380" i="2"/>
  <c r="D380" i="2"/>
  <c r="C380" i="2"/>
  <c r="B380" i="2"/>
  <c r="J379" i="2"/>
  <c r="H379" i="2"/>
  <c r="G379" i="2"/>
  <c r="F379" i="2"/>
  <c r="E379" i="2"/>
  <c r="D379" i="2"/>
  <c r="C379" i="2"/>
  <c r="B379" i="2"/>
  <c r="J378" i="2"/>
  <c r="H378" i="2"/>
  <c r="G378" i="2"/>
  <c r="F378" i="2"/>
  <c r="E378" i="2"/>
  <c r="D378" i="2"/>
  <c r="C378" i="2"/>
  <c r="B378" i="2"/>
  <c r="J377" i="2"/>
  <c r="H377" i="2"/>
  <c r="G377" i="2"/>
  <c r="F377" i="2"/>
  <c r="E377" i="2"/>
  <c r="D377" i="2"/>
  <c r="C377" i="2"/>
  <c r="B377" i="2"/>
  <c r="J376" i="2"/>
  <c r="H376" i="2"/>
  <c r="G376" i="2"/>
  <c r="F376" i="2"/>
  <c r="E376" i="2"/>
  <c r="D376" i="2"/>
  <c r="C376" i="2"/>
  <c r="B376" i="2"/>
  <c r="J375" i="2"/>
  <c r="H375" i="2"/>
  <c r="G375" i="2"/>
  <c r="F375" i="2"/>
  <c r="E375" i="2"/>
  <c r="D375" i="2"/>
  <c r="C375" i="2"/>
  <c r="B375" i="2"/>
  <c r="J374" i="2"/>
  <c r="H374" i="2"/>
  <c r="G374" i="2"/>
  <c r="F374" i="2"/>
  <c r="E374" i="2"/>
  <c r="D374" i="2"/>
  <c r="C374" i="2"/>
  <c r="B374" i="2"/>
  <c r="J373" i="2"/>
  <c r="H373" i="2"/>
  <c r="G373" i="2"/>
  <c r="F373" i="2"/>
  <c r="E373" i="2"/>
  <c r="D373" i="2"/>
  <c r="C373" i="2"/>
  <c r="B373" i="2"/>
  <c r="J372" i="2"/>
  <c r="H372" i="2"/>
  <c r="G372" i="2"/>
  <c r="F372" i="2"/>
  <c r="E372" i="2"/>
  <c r="D372" i="2"/>
  <c r="C372" i="2"/>
  <c r="B372" i="2"/>
  <c r="J371" i="2"/>
  <c r="H371" i="2"/>
  <c r="G371" i="2"/>
  <c r="F371" i="2"/>
  <c r="E371" i="2"/>
  <c r="D371" i="2"/>
  <c r="C371" i="2"/>
  <c r="B371" i="2"/>
  <c r="J370" i="2"/>
  <c r="H370" i="2"/>
  <c r="G370" i="2"/>
  <c r="F370" i="2"/>
  <c r="E370" i="2"/>
  <c r="D370" i="2"/>
  <c r="C370" i="2"/>
  <c r="B370" i="2"/>
  <c r="J369" i="2"/>
  <c r="H369" i="2"/>
  <c r="G369" i="2"/>
  <c r="F369" i="2"/>
  <c r="E369" i="2"/>
  <c r="D369" i="2"/>
  <c r="C369" i="2"/>
  <c r="B369" i="2"/>
  <c r="J368" i="2"/>
  <c r="H368" i="2"/>
  <c r="G368" i="2"/>
  <c r="F368" i="2"/>
  <c r="E368" i="2"/>
  <c r="D368" i="2"/>
  <c r="C368" i="2"/>
  <c r="B368" i="2"/>
  <c r="J367" i="2"/>
  <c r="H367" i="2"/>
  <c r="G367" i="2"/>
  <c r="F367" i="2"/>
  <c r="E367" i="2"/>
  <c r="D367" i="2"/>
  <c r="C367" i="2"/>
  <c r="B367" i="2"/>
  <c r="J366" i="2"/>
  <c r="H366" i="2"/>
  <c r="G366" i="2"/>
  <c r="F366" i="2"/>
  <c r="E366" i="2"/>
  <c r="D366" i="2"/>
  <c r="C366" i="2"/>
  <c r="B366" i="2"/>
  <c r="J365" i="2"/>
  <c r="H365" i="2"/>
  <c r="G365" i="2"/>
  <c r="F365" i="2"/>
  <c r="E365" i="2"/>
  <c r="D365" i="2"/>
  <c r="C365" i="2"/>
  <c r="B365" i="2"/>
  <c r="J364" i="2"/>
  <c r="H364" i="2"/>
  <c r="G364" i="2"/>
  <c r="F364" i="2"/>
  <c r="E364" i="2"/>
  <c r="D364" i="2"/>
  <c r="C364" i="2"/>
  <c r="B364" i="2"/>
  <c r="J363" i="2"/>
  <c r="H363" i="2"/>
  <c r="G363" i="2"/>
  <c r="F363" i="2"/>
  <c r="E363" i="2"/>
  <c r="D363" i="2"/>
  <c r="C363" i="2"/>
  <c r="B363" i="2"/>
  <c r="J362" i="2"/>
  <c r="H362" i="2"/>
  <c r="G362" i="2"/>
  <c r="F362" i="2"/>
  <c r="E362" i="2"/>
  <c r="D362" i="2"/>
  <c r="C362" i="2"/>
  <c r="B362" i="2"/>
  <c r="J361" i="2"/>
  <c r="H361" i="2"/>
  <c r="G361" i="2"/>
  <c r="F361" i="2"/>
  <c r="E361" i="2"/>
  <c r="D361" i="2"/>
  <c r="C361" i="2"/>
  <c r="B361" i="2"/>
  <c r="J360" i="2"/>
  <c r="H360" i="2"/>
  <c r="G360" i="2"/>
  <c r="F360" i="2"/>
  <c r="E360" i="2"/>
  <c r="D360" i="2"/>
  <c r="C360" i="2"/>
  <c r="B360" i="2"/>
  <c r="J359" i="2"/>
  <c r="H359" i="2"/>
  <c r="G359" i="2"/>
  <c r="F359" i="2"/>
  <c r="E359" i="2"/>
  <c r="D359" i="2"/>
  <c r="C359" i="2"/>
  <c r="B359" i="2"/>
  <c r="J358" i="2"/>
  <c r="H358" i="2"/>
  <c r="G358" i="2"/>
  <c r="F358" i="2"/>
  <c r="E358" i="2"/>
  <c r="D358" i="2"/>
  <c r="C358" i="2"/>
  <c r="B358" i="2"/>
  <c r="J357" i="2"/>
  <c r="H357" i="2"/>
  <c r="G357" i="2"/>
  <c r="F357" i="2"/>
  <c r="E357" i="2"/>
  <c r="D357" i="2"/>
  <c r="C357" i="2"/>
  <c r="B357" i="2"/>
  <c r="J356" i="2"/>
  <c r="H356" i="2"/>
  <c r="G356" i="2"/>
  <c r="F356" i="2"/>
  <c r="E356" i="2"/>
  <c r="D356" i="2"/>
  <c r="C356" i="2"/>
  <c r="B356" i="2"/>
  <c r="J355" i="2"/>
  <c r="H355" i="2"/>
  <c r="G355" i="2"/>
  <c r="F355" i="2"/>
  <c r="E355" i="2"/>
  <c r="D355" i="2"/>
  <c r="C355" i="2"/>
  <c r="B355" i="2"/>
  <c r="J354" i="2"/>
  <c r="H354" i="2"/>
  <c r="G354" i="2"/>
  <c r="F354" i="2"/>
  <c r="E354" i="2"/>
  <c r="D354" i="2"/>
  <c r="C354" i="2"/>
  <c r="B354" i="2"/>
  <c r="J353" i="2"/>
  <c r="H353" i="2"/>
  <c r="G353" i="2"/>
  <c r="F353" i="2"/>
  <c r="E353" i="2"/>
  <c r="D353" i="2"/>
  <c r="C353" i="2"/>
  <c r="B353" i="2"/>
  <c r="J352" i="2"/>
  <c r="H352" i="2"/>
  <c r="G352" i="2"/>
  <c r="F352" i="2"/>
  <c r="E352" i="2"/>
  <c r="D352" i="2"/>
  <c r="C352" i="2"/>
  <c r="B352" i="2"/>
  <c r="J351" i="2"/>
  <c r="H351" i="2"/>
  <c r="G351" i="2"/>
  <c r="F351" i="2"/>
  <c r="E351" i="2"/>
  <c r="D351" i="2"/>
  <c r="C351" i="2"/>
  <c r="B351" i="2"/>
  <c r="J350" i="2"/>
  <c r="H350" i="2"/>
  <c r="G350" i="2"/>
  <c r="F350" i="2"/>
  <c r="E350" i="2"/>
  <c r="D350" i="2"/>
  <c r="C350" i="2"/>
  <c r="B350" i="2"/>
  <c r="J349" i="2"/>
  <c r="H349" i="2"/>
  <c r="G349" i="2"/>
  <c r="F349" i="2"/>
  <c r="E349" i="2"/>
  <c r="D349" i="2"/>
  <c r="C349" i="2"/>
  <c r="B349" i="2"/>
  <c r="J348" i="2"/>
  <c r="H348" i="2"/>
  <c r="G348" i="2"/>
  <c r="F348" i="2"/>
  <c r="E348" i="2"/>
  <c r="D348" i="2"/>
  <c r="C348" i="2"/>
  <c r="B348" i="2"/>
  <c r="J347" i="2"/>
  <c r="H347" i="2"/>
  <c r="G347" i="2"/>
  <c r="F347" i="2"/>
  <c r="E347" i="2"/>
  <c r="D347" i="2"/>
  <c r="C347" i="2"/>
  <c r="B347" i="2"/>
  <c r="J346" i="2"/>
  <c r="H346" i="2"/>
  <c r="G346" i="2"/>
  <c r="F346" i="2"/>
  <c r="E346" i="2"/>
  <c r="D346" i="2"/>
  <c r="C346" i="2"/>
  <c r="B346" i="2"/>
  <c r="J345" i="2"/>
  <c r="H345" i="2"/>
  <c r="G345" i="2"/>
  <c r="F345" i="2"/>
  <c r="E345" i="2"/>
  <c r="D345" i="2"/>
  <c r="C345" i="2"/>
  <c r="B345" i="2"/>
  <c r="J344" i="2"/>
  <c r="H344" i="2"/>
  <c r="G344" i="2"/>
  <c r="F344" i="2"/>
  <c r="E344" i="2"/>
  <c r="D344" i="2"/>
  <c r="C344" i="2"/>
  <c r="B344" i="2"/>
  <c r="J343" i="2"/>
  <c r="H343" i="2"/>
  <c r="G343" i="2"/>
  <c r="F343" i="2"/>
  <c r="E343" i="2"/>
  <c r="D343" i="2"/>
  <c r="C343" i="2"/>
  <c r="B343" i="2"/>
  <c r="J342" i="2"/>
  <c r="H342" i="2"/>
  <c r="G342" i="2"/>
  <c r="F342" i="2"/>
  <c r="E342" i="2"/>
  <c r="D342" i="2"/>
  <c r="C342" i="2"/>
  <c r="B342" i="2"/>
  <c r="J341" i="2"/>
  <c r="H341" i="2"/>
  <c r="G341" i="2"/>
  <c r="F341" i="2"/>
  <c r="E341" i="2"/>
  <c r="D341" i="2"/>
  <c r="C341" i="2"/>
  <c r="B341" i="2"/>
  <c r="J340" i="2"/>
  <c r="H340" i="2"/>
  <c r="G340" i="2"/>
  <c r="F340" i="2"/>
  <c r="E340" i="2"/>
  <c r="D340" i="2"/>
  <c r="C340" i="2"/>
  <c r="B340" i="2"/>
  <c r="J339" i="2"/>
  <c r="H339" i="2"/>
  <c r="G339" i="2"/>
  <c r="F339" i="2"/>
  <c r="E339" i="2"/>
  <c r="D339" i="2"/>
  <c r="C339" i="2"/>
  <c r="B339" i="2"/>
  <c r="J338" i="2"/>
  <c r="H338" i="2"/>
  <c r="G338" i="2"/>
  <c r="F338" i="2"/>
  <c r="E338" i="2"/>
  <c r="D338" i="2"/>
  <c r="C338" i="2"/>
  <c r="B338" i="2"/>
  <c r="J337" i="2"/>
  <c r="H337" i="2"/>
  <c r="G337" i="2"/>
  <c r="F337" i="2"/>
  <c r="E337" i="2"/>
  <c r="D337" i="2"/>
  <c r="C337" i="2"/>
  <c r="B337" i="2"/>
  <c r="J336" i="2"/>
  <c r="H336" i="2"/>
  <c r="G336" i="2"/>
  <c r="F336" i="2"/>
  <c r="E336" i="2"/>
  <c r="D336" i="2"/>
  <c r="C336" i="2"/>
  <c r="B336" i="2"/>
  <c r="J335" i="2"/>
  <c r="H335" i="2"/>
  <c r="G335" i="2"/>
  <c r="F335" i="2"/>
  <c r="E335" i="2"/>
  <c r="D335" i="2"/>
  <c r="C335" i="2"/>
  <c r="B335" i="2"/>
  <c r="J334" i="2"/>
  <c r="H334" i="2"/>
  <c r="G334" i="2"/>
  <c r="F334" i="2"/>
  <c r="E334" i="2"/>
  <c r="D334" i="2"/>
  <c r="C334" i="2"/>
  <c r="B334" i="2"/>
  <c r="J333" i="2"/>
  <c r="H333" i="2"/>
  <c r="G333" i="2"/>
  <c r="F333" i="2"/>
  <c r="E333" i="2"/>
  <c r="D333" i="2"/>
  <c r="C333" i="2"/>
  <c r="B333" i="2"/>
  <c r="J332" i="2"/>
  <c r="H332" i="2"/>
  <c r="G332" i="2"/>
  <c r="F332" i="2"/>
  <c r="E332" i="2"/>
  <c r="D332" i="2"/>
  <c r="C332" i="2"/>
  <c r="B332" i="2"/>
  <c r="J331" i="2"/>
  <c r="H331" i="2"/>
  <c r="G331" i="2"/>
  <c r="F331" i="2"/>
  <c r="E331" i="2"/>
  <c r="D331" i="2"/>
  <c r="C331" i="2"/>
  <c r="B331" i="2"/>
  <c r="J330" i="2"/>
  <c r="H330" i="2"/>
  <c r="G330" i="2"/>
  <c r="F330" i="2"/>
  <c r="E330" i="2"/>
  <c r="D330" i="2"/>
  <c r="C330" i="2"/>
  <c r="B330" i="2"/>
  <c r="J329" i="2"/>
  <c r="H329" i="2"/>
  <c r="G329" i="2"/>
  <c r="F329" i="2"/>
  <c r="E329" i="2"/>
  <c r="D329" i="2"/>
  <c r="C329" i="2"/>
  <c r="B329" i="2"/>
  <c r="J328" i="2"/>
  <c r="H328" i="2"/>
  <c r="G328" i="2"/>
  <c r="F328" i="2"/>
  <c r="E328" i="2"/>
  <c r="D328" i="2"/>
  <c r="C328" i="2"/>
  <c r="B328" i="2"/>
  <c r="J327" i="2"/>
  <c r="H327" i="2"/>
  <c r="G327" i="2"/>
  <c r="F327" i="2"/>
  <c r="E327" i="2"/>
  <c r="D327" i="2"/>
  <c r="C327" i="2"/>
  <c r="B327" i="2"/>
  <c r="J326" i="2"/>
  <c r="H326" i="2"/>
  <c r="G326" i="2"/>
  <c r="F326" i="2"/>
  <c r="E326" i="2"/>
  <c r="D326" i="2"/>
  <c r="C326" i="2"/>
  <c r="B326" i="2"/>
  <c r="J325" i="2"/>
  <c r="H325" i="2"/>
  <c r="G325" i="2"/>
  <c r="F325" i="2"/>
  <c r="E325" i="2"/>
  <c r="D325" i="2"/>
  <c r="C325" i="2"/>
  <c r="B325" i="2"/>
  <c r="J324" i="2"/>
  <c r="H324" i="2"/>
  <c r="G324" i="2"/>
  <c r="F324" i="2"/>
  <c r="E324" i="2"/>
  <c r="D324" i="2"/>
  <c r="C324" i="2"/>
  <c r="B324" i="2"/>
  <c r="J323" i="2"/>
  <c r="H323" i="2"/>
  <c r="G323" i="2"/>
  <c r="F323" i="2"/>
  <c r="E323" i="2"/>
  <c r="D323" i="2"/>
  <c r="C323" i="2"/>
  <c r="B323" i="2"/>
  <c r="J322" i="2"/>
  <c r="H322" i="2"/>
  <c r="G322" i="2"/>
  <c r="F322" i="2"/>
  <c r="E322" i="2"/>
  <c r="D322" i="2"/>
  <c r="C322" i="2"/>
  <c r="B322" i="2"/>
  <c r="J321" i="2"/>
  <c r="H321" i="2"/>
  <c r="G321" i="2"/>
  <c r="F321" i="2"/>
  <c r="E321" i="2"/>
  <c r="D321" i="2"/>
  <c r="C321" i="2"/>
  <c r="B321" i="2"/>
  <c r="J320" i="2"/>
  <c r="H320" i="2"/>
  <c r="G320" i="2"/>
  <c r="F320" i="2"/>
  <c r="E320" i="2"/>
  <c r="D320" i="2"/>
  <c r="C320" i="2"/>
  <c r="B320" i="2"/>
  <c r="J319" i="2"/>
  <c r="H319" i="2"/>
  <c r="G319" i="2"/>
  <c r="F319" i="2"/>
  <c r="E319" i="2"/>
  <c r="D319" i="2"/>
  <c r="C319" i="2"/>
  <c r="B319" i="2"/>
  <c r="J318" i="2"/>
  <c r="H318" i="2"/>
  <c r="G318" i="2"/>
  <c r="F318" i="2"/>
  <c r="E318" i="2"/>
  <c r="D318" i="2"/>
  <c r="C318" i="2"/>
  <c r="B318" i="2"/>
  <c r="J317" i="2"/>
  <c r="H317" i="2"/>
  <c r="G317" i="2"/>
  <c r="F317" i="2"/>
  <c r="E317" i="2"/>
  <c r="D317" i="2"/>
  <c r="C317" i="2"/>
  <c r="B317" i="2"/>
  <c r="J316" i="2"/>
  <c r="H316" i="2"/>
  <c r="G316" i="2"/>
  <c r="F316" i="2"/>
  <c r="E316" i="2"/>
  <c r="D316" i="2"/>
  <c r="C316" i="2"/>
  <c r="B316" i="2"/>
  <c r="J315" i="2"/>
  <c r="H315" i="2"/>
  <c r="G315" i="2"/>
  <c r="F315" i="2"/>
  <c r="E315" i="2"/>
  <c r="D315" i="2"/>
  <c r="C315" i="2"/>
  <c r="B315" i="2"/>
  <c r="J314" i="2"/>
  <c r="H314" i="2"/>
  <c r="G314" i="2"/>
  <c r="F314" i="2"/>
  <c r="E314" i="2"/>
  <c r="D314" i="2"/>
  <c r="C314" i="2"/>
  <c r="B314" i="2"/>
  <c r="J313" i="2"/>
  <c r="H313" i="2"/>
  <c r="G313" i="2"/>
  <c r="F313" i="2"/>
  <c r="E313" i="2"/>
  <c r="D313" i="2"/>
  <c r="C313" i="2"/>
  <c r="B313" i="2"/>
  <c r="J312" i="2"/>
  <c r="H312" i="2"/>
  <c r="G312" i="2"/>
  <c r="F312" i="2"/>
  <c r="E312" i="2"/>
  <c r="D312" i="2"/>
  <c r="C312" i="2"/>
  <c r="B312" i="2"/>
  <c r="J311" i="2"/>
  <c r="H311" i="2"/>
  <c r="G311" i="2"/>
  <c r="F311" i="2"/>
  <c r="E311" i="2"/>
  <c r="D311" i="2"/>
  <c r="C311" i="2"/>
  <c r="B311" i="2"/>
  <c r="J310" i="2"/>
  <c r="H310" i="2"/>
  <c r="G310" i="2"/>
  <c r="F310" i="2"/>
  <c r="E310" i="2"/>
  <c r="D310" i="2"/>
  <c r="C310" i="2"/>
  <c r="B310" i="2"/>
  <c r="J309" i="2"/>
  <c r="H309" i="2"/>
  <c r="G309" i="2"/>
  <c r="F309" i="2"/>
  <c r="E309" i="2"/>
  <c r="D309" i="2"/>
  <c r="C309" i="2"/>
  <c r="B309" i="2"/>
  <c r="J308" i="2"/>
  <c r="H308" i="2"/>
  <c r="G308" i="2"/>
  <c r="F308" i="2"/>
  <c r="E308" i="2"/>
  <c r="D308" i="2"/>
  <c r="C308" i="2"/>
  <c r="B308" i="2"/>
  <c r="J307" i="2"/>
  <c r="H307" i="2"/>
  <c r="G307" i="2"/>
  <c r="F307" i="2"/>
  <c r="E307" i="2"/>
  <c r="D307" i="2"/>
  <c r="C307" i="2"/>
  <c r="B307" i="2"/>
  <c r="J306" i="2"/>
  <c r="H306" i="2"/>
  <c r="G306" i="2"/>
  <c r="F306" i="2"/>
  <c r="E306" i="2"/>
  <c r="D306" i="2"/>
  <c r="C306" i="2"/>
  <c r="B306" i="2"/>
  <c r="J305" i="2"/>
  <c r="H305" i="2"/>
  <c r="G305" i="2"/>
  <c r="F305" i="2"/>
  <c r="E305" i="2"/>
  <c r="D305" i="2"/>
  <c r="C305" i="2"/>
  <c r="B305" i="2"/>
  <c r="J304" i="2"/>
  <c r="H304" i="2"/>
  <c r="G304" i="2"/>
  <c r="F304" i="2"/>
  <c r="E304" i="2"/>
  <c r="D304" i="2"/>
  <c r="C304" i="2"/>
  <c r="B304" i="2"/>
  <c r="J303" i="2"/>
  <c r="H303" i="2"/>
  <c r="G303" i="2"/>
  <c r="F303" i="2"/>
  <c r="E303" i="2"/>
  <c r="D303" i="2"/>
  <c r="C303" i="2"/>
  <c r="B303" i="2"/>
  <c r="J302" i="2"/>
  <c r="H302" i="2"/>
  <c r="G302" i="2"/>
  <c r="F302" i="2"/>
  <c r="E302" i="2"/>
  <c r="D302" i="2"/>
  <c r="C302" i="2"/>
  <c r="B302" i="2"/>
  <c r="J301" i="2"/>
  <c r="H301" i="2"/>
  <c r="G301" i="2"/>
  <c r="F301" i="2"/>
  <c r="E301" i="2"/>
  <c r="D301" i="2"/>
  <c r="C301" i="2"/>
  <c r="B301" i="2"/>
  <c r="J300" i="2"/>
  <c r="H300" i="2"/>
  <c r="G300" i="2"/>
  <c r="F300" i="2"/>
  <c r="E300" i="2"/>
  <c r="D300" i="2"/>
  <c r="C300" i="2"/>
  <c r="B300" i="2"/>
  <c r="J299" i="2"/>
  <c r="H299" i="2"/>
  <c r="G299" i="2"/>
  <c r="F299" i="2"/>
  <c r="E299" i="2"/>
  <c r="D299" i="2"/>
  <c r="C299" i="2"/>
  <c r="B299" i="2"/>
  <c r="J298" i="2"/>
  <c r="H298" i="2"/>
  <c r="G298" i="2"/>
  <c r="F298" i="2"/>
  <c r="E298" i="2"/>
  <c r="D298" i="2"/>
  <c r="C298" i="2"/>
  <c r="B298" i="2"/>
  <c r="J297" i="2"/>
  <c r="H297" i="2"/>
  <c r="G297" i="2"/>
  <c r="F297" i="2"/>
  <c r="E297" i="2"/>
  <c r="D297" i="2"/>
  <c r="C297" i="2"/>
  <c r="B297" i="2"/>
  <c r="J296" i="2"/>
  <c r="H296" i="2"/>
  <c r="G296" i="2"/>
  <c r="F296" i="2"/>
  <c r="E296" i="2"/>
  <c r="D296" i="2"/>
  <c r="C296" i="2"/>
  <c r="B296" i="2"/>
  <c r="J295" i="2"/>
  <c r="H295" i="2"/>
  <c r="G295" i="2"/>
  <c r="F295" i="2"/>
  <c r="E295" i="2"/>
  <c r="D295" i="2"/>
  <c r="C295" i="2"/>
  <c r="B295" i="2"/>
  <c r="J294" i="2"/>
  <c r="H294" i="2"/>
  <c r="G294" i="2"/>
  <c r="F294" i="2"/>
  <c r="E294" i="2"/>
  <c r="D294" i="2"/>
  <c r="C294" i="2"/>
  <c r="B294" i="2"/>
  <c r="J293" i="2"/>
  <c r="H293" i="2"/>
  <c r="G293" i="2"/>
  <c r="F293" i="2"/>
  <c r="E293" i="2"/>
  <c r="D293" i="2"/>
  <c r="C293" i="2"/>
  <c r="B293" i="2"/>
  <c r="J292" i="2"/>
  <c r="H292" i="2"/>
  <c r="G292" i="2"/>
  <c r="F292" i="2"/>
  <c r="E292" i="2"/>
  <c r="D292" i="2"/>
  <c r="C292" i="2"/>
  <c r="B292" i="2"/>
  <c r="J291" i="2"/>
  <c r="H291" i="2"/>
  <c r="G291" i="2"/>
  <c r="F291" i="2"/>
  <c r="E291" i="2"/>
  <c r="D291" i="2"/>
  <c r="C291" i="2"/>
  <c r="B291" i="2"/>
  <c r="J290" i="2"/>
  <c r="H290" i="2"/>
  <c r="G290" i="2"/>
  <c r="F290" i="2"/>
  <c r="E290" i="2"/>
  <c r="D290" i="2"/>
  <c r="C290" i="2"/>
  <c r="B290" i="2"/>
  <c r="J289" i="2"/>
  <c r="H289" i="2"/>
  <c r="G289" i="2"/>
  <c r="F289" i="2"/>
  <c r="E289" i="2"/>
  <c r="D289" i="2"/>
  <c r="C289" i="2"/>
  <c r="B289" i="2"/>
  <c r="J288" i="2"/>
  <c r="H288" i="2"/>
  <c r="G288" i="2"/>
  <c r="F288" i="2"/>
  <c r="E288" i="2"/>
  <c r="D288" i="2"/>
  <c r="C288" i="2"/>
  <c r="B288" i="2"/>
  <c r="J287" i="2"/>
  <c r="H287" i="2"/>
  <c r="G287" i="2"/>
  <c r="F287" i="2"/>
  <c r="E287" i="2"/>
  <c r="D287" i="2"/>
  <c r="C287" i="2"/>
  <c r="B287" i="2"/>
  <c r="J286" i="2"/>
  <c r="H286" i="2"/>
  <c r="G286" i="2"/>
  <c r="F286" i="2"/>
  <c r="E286" i="2"/>
  <c r="D286" i="2"/>
  <c r="C286" i="2"/>
  <c r="B286" i="2"/>
  <c r="J285" i="2"/>
  <c r="H285" i="2"/>
  <c r="G285" i="2"/>
  <c r="F285" i="2"/>
  <c r="E285" i="2"/>
  <c r="D285" i="2"/>
  <c r="C285" i="2"/>
  <c r="B285" i="2"/>
  <c r="J284" i="2"/>
  <c r="H284" i="2"/>
  <c r="G284" i="2"/>
  <c r="F284" i="2"/>
  <c r="E284" i="2"/>
  <c r="D284" i="2"/>
  <c r="C284" i="2"/>
  <c r="B284" i="2"/>
  <c r="J283" i="2"/>
  <c r="H283" i="2"/>
  <c r="G283" i="2"/>
  <c r="F283" i="2"/>
  <c r="E283" i="2"/>
  <c r="D283" i="2"/>
  <c r="C283" i="2"/>
  <c r="B283" i="2"/>
  <c r="J282" i="2"/>
  <c r="H282" i="2"/>
  <c r="G282" i="2"/>
  <c r="F282" i="2"/>
  <c r="E282" i="2"/>
  <c r="D282" i="2"/>
  <c r="C282" i="2"/>
  <c r="B282" i="2"/>
  <c r="J281" i="2"/>
  <c r="H281" i="2"/>
  <c r="G281" i="2"/>
  <c r="F281" i="2"/>
  <c r="E281" i="2"/>
  <c r="D281" i="2"/>
  <c r="C281" i="2"/>
  <c r="B281" i="2"/>
  <c r="J280" i="2"/>
  <c r="H280" i="2"/>
  <c r="G280" i="2"/>
  <c r="F280" i="2"/>
  <c r="E280" i="2"/>
  <c r="D280" i="2"/>
  <c r="C280" i="2"/>
  <c r="B280" i="2"/>
  <c r="J279" i="2"/>
  <c r="H279" i="2"/>
  <c r="G279" i="2"/>
  <c r="F279" i="2"/>
  <c r="E279" i="2"/>
  <c r="D279" i="2"/>
  <c r="C279" i="2"/>
  <c r="B279" i="2"/>
  <c r="J278" i="2"/>
  <c r="H278" i="2"/>
  <c r="G278" i="2"/>
  <c r="F278" i="2"/>
  <c r="E278" i="2"/>
  <c r="D278" i="2"/>
  <c r="C278" i="2"/>
  <c r="B278" i="2"/>
  <c r="J277" i="2"/>
  <c r="H277" i="2"/>
  <c r="G277" i="2"/>
  <c r="F277" i="2"/>
  <c r="E277" i="2"/>
  <c r="D277" i="2"/>
  <c r="C277" i="2"/>
  <c r="B277" i="2"/>
  <c r="J276" i="2"/>
  <c r="H276" i="2"/>
  <c r="G276" i="2"/>
  <c r="F276" i="2"/>
  <c r="E276" i="2"/>
  <c r="D276" i="2"/>
  <c r="C276" i="2"/>
  <c r="B276" i="2"/>
  <c r="J275" i="2"/>
  <c r="H275" i="2"/>
  <c r="G275" i="2"/>
  <c r="F275" i="2"/>
  <c r="E275" i="2"/>
  <c r="D275" i="2"/>
  <c r="C275" i="2"/>
  <c r="B275" i="2"/>
  <c r="J274" i="2"/>
  <c r="H274" i="2"/>
  <c r="G274" i="2"/>
  <c r="F274" i="2"/>
  <c r="E274" i="2"/>
  <c r="D274" i="2"/>
  <c r="C274" i="2"/>
  <c r="B274" i="2"/>
  <c r="J273" i="2"/>
  <c r="H273" i="2"/>
  <c r="G273" i="2"/>
  <c r="F273" i="2"/>
  <c r="E273" i="2"/>
  <c r="D273" i="2"/>
  <c r="C273" i="2"/>
  <c r="B273" i="2"/>
  <c r="J272" i="2"/>
  <c r="H272" i="2"/>
  <c r="G272" i="2"/>
  <c r="F272" i="2"/>
  <c r="E272" i="2"/>
  <c r="D272" i="2"/>
  <c r="C272" i="2"/>
  <c r="B272" i="2"/>
  <c r="J271" i="2"/>
  <c r="H271" i="2"/>
  <c r="G271" i="2"/>
  <c r="F271" i="2"/>
  <c r="E271" i="2"/>
  <c r="D271" i="2"/>
  <c r="C271" i="2"/>
  <c r="B271" i="2"/>
  <c r="J270" i="2"/>
  <c r="H270" i="2"/>
  <c r="G270" i="2"/>
  <c r="F270" i="2"/>
  <c r="E270" i="2"/>
  <c r="D270" i="2"/>
  <c r="C270" i="2"/>
  <c r="B270" i="2"/>
  <c r="J269" i="2"/>
  <c r="H269" i="2"/>
  <c r="G269" i="2"/>
  <c r="F269" i="2"/>
  <c r="E269" i="2"/>
  <c r="D269" i="2"/>
  <c r="C269" i="2"/>
  <c r="B269" i="2"/>
  <c r="J268" i="2"/>
  <c r="H268" i="2"/>
  <c r="G268" i="2"/>
  <c r="F268" i="2"/>
  <c r="E268" i="2"/>
  <c r="D268" i="2"/>
  <c r="C268" i="2"/>
  <c r="B268" i="2"/>
  <c r="J267" i="2"/>
  <c r="H267" i="2"/>
  <c r="G267" i="2"/>
  <c r="F267" i="2"/>
  <c r="E267" i="2"/>
  <c r="D267" i="2"/>
  <c r="C267" i="2"/>
  <c r="B267" i="2"/>
  <c r="J266" i="2"/>
  <c r="H266" i="2"/>
  <c r="G266" i="2"/>
  <c r="F266" i="2"/>
  <c r="E266" i="2"/>
  <c r="D266" i="2"/>
  <c r="C266" i="2"/>
  <c r="B266" i="2"/>
  <c r="J265" i="2"/>
  <c r="H265" i="2"/>
  <c r="G265" i="2"/>
  <c r="F265" i="2"/>
  <c r="E265" i="2"/>
  <c r="D265" i="2"/>
  <c r="C265" i="2"/>
  <c r="B265" i="2"/>
  <c r="J264" i="2"/>
  <c r="H264" i="2"/>
  <c r="G264" i="2"/>
  <c r="F264" i="2"/>
  <c r="E264" i="2"/>
  <c r="D264" i="2"/>
  <c r="C264" i="2"/>
  <c r="B264" i="2"/>
  <c r="J263" i="2"/>
  <c r="H263" i="2"/>
  <c r="G263" i="2"/>
  <c r="F263" i="2"/>
  <c r="E263" i="2"/>
  <c r="D263" i="2"/>
  <c r="C263" i="2"/>
  <c r="B263" i="2"/>
  <c r="J262" i="2"/>
  <c r="H262" i="2"/>
  <c r="G262" i="2"/>
  <c r="F262" i="2"/>
  <c r="E262" i="2"/>
  <c r="D262" i="2"/>
  <c r="C262" i="2"/>
  <c r="B262" i="2"/>
  <c r="J261" i="2"/>
  <c r="H261" i="2"/>
  <c r="G261" i="2"/>
  <c r="F261" i="2"/>
  <c r="E261" i="2"/>
  <c r="D261" i="2"/>
  <c r="C261" i="2"/>
  <c r="B261" i="2"/>
  <c r="J260" i="2"/>
  <c r="H260" i="2"/>
  <c r="G260" i="2"/>
  <c r="F260" i="2"/>
  <c r="E260" i="2"/>
  <c r="D260" i="2"/>
  <c r="C260" i="2"/>
  <c r="B260" i="2"/>
  <c r="J259" i="2"/>
  <c r="H259" i="2"/>
  <c r="G259" i="2"/>
  <c r="F259" i="2"/>
  <c r="E259" i="2"/>
  <c r="D259" i="2"/>
  <c r="C259" i="2"/>
  <c r="B259" i="2"/>
  <c r="J258" i="2"/>
  <c r="H258" i="2"/>
  <c r="G258" i="2"/>
  <c r="F258" i="2"/>
  <c r="E258" i="2"/>
  <c r="D258" i="2"/>
  <c r="C258" i="2"/>
  <c r="B258" i="2"/>
  <c r="J257" i="2"/>
  <c r="H257" i="2"/>
  <c r="G257" i="2"/>
  <c r="F257" i="2"/>
  <c r="E257" i="2"/>
  <c r="D257" i="2"/>
  <c r="C257" i="2"/>
  <c r="B257" i="2"/>
  <c r="J256" i="2"/>
  <c r="H256" i="2"/>
  <c r="G256" i="2"/>
  <c r="F256" i="2"/>
  <c r="E256" i="2"/>
  <c r="D256" i="2"/>
  <c r="C256" i="2"/>
  <c r="B256" i="2"/>
  <c r="J255" i="2"/>
  <c r="H255" i="2"/>
  <c r="G255" i="2"/>
  <c r="F255" i="2"/>
  <c r="E255" i="2"/>
  <c r="D255" i="2"/>
  <c r="C255" i="2"/>
  <c r="B255" i="2"/>
  <c r="J254" i="2"/>
  <c r="H254" i="2"/>
  <c r="G254" i="2"/>
  <c r="F254" i="2"/>
  <c r="E254" i="2"/>
  <c r="D254" i="2"/>
  <c r="C254" i="2"/>
  <c r="B254" i="2"/>
  <c r="J253" i="2"/>
  <c r="H253" i="2"/>
  <c r="G253" i="2"/>
  <c r="F253" i="2"/>
  <c r="E253" i="2"/>
  <c r="D253" i="2"/>
  <c r="C253" i="2"/>
  <c r="B253" i="2"/>
  <c r="J252" i="2"/>
  <c r="H252" i="2"/>
  <c r="G252" i="2"/>
  <c r="F252" i="2"/>
  <c r="E252" i="2"/>
  <c r="D252" i="2"/>
  <c r="C252" i="2"/>
  <c r="B252" i="2"/>
  <c r="J251" i="2"/>
  <c r="H251" i="2"/>
  <c r="G251" i="2"/>
  <c r="F251" i="2"/>
  <c r="E251" i="2"/>
  <c r="D251" i="2"/>
  <c r="C251" i="2"/>
  <c r="B251" i="2"/>
  <c r="J250" i="2"/>
  <c r="H250" i="2"/>
  <c r="G250" i="2"/>
  <c r="F250" i="2"/>
  <c r="E250" i="2"/>
  <c r="D250" i="2"/>
  <c r="C250" i="2"/>
  <c r="B250" i="2"/>
  <c r="J249" i="2"/>
  <c r="H249" i="2"/>
  <c r="G249" i="2"/>
  <c r="F249" i="2"/>
  <c r="E249" i="2"/>
  <c r="D249" i="2"/>
  <c r="C249" i="2"/>
  <c r="B249" i="2"/>
  <c r="J248" i="2"/>
  <c r="H248" i="2"/>
  <c r="G248" i="2"/>
  <c r="F248" i="2"/>
  <c r="E248" i="2"/>
  <c r="D248" i="2"/>
  <c r="C248" i="2"/>
  <c r="B248" i="2"/>
  <c r="J247" i="2"/>
  <c r="H247" i="2"/>
  <c r="G247" i="2"/>
  <c r="F247" i="2"/>
  <c r="E247" i="2"/>
  <c r="D247" i="2"/>
  <c r="C247" i="2"/>
  <c r="B247" i="2"/>
  <c r="J246" i="2"/>
  <c r="H246" i="2"/>
  <c r="G246" i="2"/>
  <c r="F246" i="2"/>
  <c r="E246" i="2"/>
  <c r="D246" i="2"/>
  <c r="C246" i="2"/>
  <c r="B246" i="2"/>
  <c r="J245" i="2"/>
  <c r="H245" i="2"/>
  <c r="G245" i="2"/>
  <c r="F245" i="2"/>
  <c r="E245" i="2"/>
  <c r="D245" i="2"/>
  <c r="C245" i="2"/>
  <c r="B245" i="2"/>
  <c r="J244" i="2"/>
  <c r="H244" i="2"/>
  <c r="G244" i="2"/>
  <c r="F244" i="2"/>
  <c r="E244" i="2"/>
  <c r="D244" i="2"/>
  <c r="C244" i="2"/>
  <c r="B244" i="2"/>
  <c r="J243" i="2"/>
  <c r="H243" i="2"/>
  <c r="G243" i="2"/>
  <c r="F243" i="2"/>
  <c r="E243" i="2"/>
  <c r="D243" i="2"/>
  <c r="C243" i="2"/>
  <c r="B243" i="2"/>
  <c r="J242" i="2"/>
  <c r="H242" i="2"/>
  <c r="G242" i="2"/>
  <c r="F242" i="2"/>
  <c r="E242" i="2"/>
  <c r="D242" i="2"/>
  <c r="C242" i="2"/>
  <c r="B242" i="2"/>
  <c r="J241" i="2"/>
  <c r="H241" i="2"/>
  <c r="G241" i="2"/>
  <c r="F241" i="2"/>
  <c r="E241" i="2"/>
  <c r="D241" i="2"/>
  <c r="C241" i="2"/>
  <c r="B241" i="2"/>
  <c r="J240" i="2"/>
  <c r="H240" i="2"/>
  <c r="G240" i="2"/>
  <c r="F240" i="2"/>
  <c r="E240" i="2"/>
  <c r="D240" i="2"/>
  <c r="C240" i="2"/>
  <c r="B240" i="2"/>
  <c r="J239" i="2"/>
  <c r="H239" i="2"/>
  <c r="G239" i="2"/>
  <c r="F239" i="2"/>
  <c r="E239" i="2"/>
  <c r="D239" i="2"/>
  <c r="C239" i="2"/>
  <c r="B239" i="2"/>
  <c r="J238" i="2"/>
  <c r="H238" i="2"/>
  <c r="G238" i="2"/>
  <c r="F238" i="2"/>
  <c r="E238" i="2"/>
  <c r="D238" i="2"/>
  <c r="C238" i="2"/>
  <c r="B238" i="2"/>
  <c r="J237" i="2"/>
  <c r="H237" i="2"/>
  <c r="G237" i="2"/>
  <c r="F237" i="2"/>
  <c r="E237" i="2"/>
  <c r="D237" i="2"/>
  <c r="C237" i="2"/>
  <c r="B237" i="2"/>
  <c r="J236" i="2"/>
  <c r="H236" i="2"/>
  <c r="G236" i="2"/>
  <c r="F236" i="2"/>
  <c r="E236" i="2"/>
  <c r="D236" i="2"/>
  <c r="C236" i="2"/>
  <c r="B236" i="2"/>
  <c r="J235" i="2"/>
  <c r="H235" i="2"/>
  <c r="G235" i="2"/>
  <c r="F235" i="2"/>
  <c r="E235" i="2"/>
  <c r="D235" i="2"/>
  <c r="C235" i="2"/>
  <c r="B235" i="2"/>
  <c r="J234" i="2"/>
  <c r="H234" i="2"/>
  <c r="G234" i="2"/>
  <c r="F234" i="2"/>
  <c r="E234" i="2"/>
  <c r="D234" i="2"/>
  <c r="C234" i="2"/>
  <c r="B234" i="2"/>
  <c r="J233" i="2"/>
  <c r="H233" i="2"/>
  <c r="G233" i="2"/>
  <c r="F233" i="2"/>
  <c r="E233" i="2"/>
  <c r="D233" i="2"/>
  <c r="C233" i="2"/>
  <c r="B233" i="2"/>
  <c r="J232" i="2"/>
  <c r="H232" i="2"/>
  <c r="G232" i="2"/>
  <c r="F232" i="2"/>
  <c r="E232" i="2"/>
  <c r="D232" i="2"/>
  <c r="C232" i="2"/>
  <c r="B232" i="2"/>
  <c r="J231" i="2"/>
  <c r="H231" i="2"/>
  <c r="G231" i="2"/>
  <c r="F231" i="2"/>
  <c r="E231" i="2"/>
  <c r="D231" i="2"/>
  <c r="C231" i="2"/>
  <c r="B231" i="2"/>
  <c r="J230" i="2"/>
  <c r="H230" i="2"/>
  <c r="G230" i="2"/>
  <c r="F230" i="2"/>
  <c r="E230" i="2"/>
  <c r="D230" i="2"/>
  <c r="C230" i="2"/>
  <c r="B230" i="2"/>
  <c r="J229" i="2"/>
  <c r="H229" i="2"/>
  <c r="G229" i="2"/>
  <c r="F229" i="2"/>
  <c r="E229" i="2"/>
  <c r="D229" i="2"/>
  <c r="C229" i="2"/>
  <c r="B229" i="2"/>
  <c r="J228" i="2"/>
  <c r="H228" i="2"/>
  <c r="G228" i="2"/>
  <c r="F228" i="2"/>
  <c r="E228" i="2"/>
  <c r="D228" i="2"/>
  <c r="C228" i="2"/>
  <c r="B228" i="2"/>
  <c r="J227" i="2"/>
  <c r="H227" i="2"/>
  <c r="G227" i="2"/>
  <c r="F227" i="2"/>
  <c r="E227" i="2"/>
  <c r="D227" i="2"/>
  <c r="C227" i="2"/>
  <c r="B227" i="2"/>
  <c r="J226" i="2"/>
  <c r="H226" i="2"/>
  <c r="G226" i="2"/>
  <c r="F226" i="2"/>
  <c r="E226" i="2"/>
  <c r="D226" i="2"/>
  <c r="C226" i="2"/>
  <c r="B226" i="2"/>
  <c r="J225" i="2"/>
  <c r="H225" i="2"/>
  <c r="G225" i="2"/>
  <c r="F225" i="2"/>
  <c r="E225" i="2"/>
  <c r="D225" i="2"/>
  <c r="C225" i="2"/>
  <c r="B225" i="2"/>
  <c r="J224" i="2"/>
  <c r="H224" i="2"/>
  <c r="G224" i="2"/>
  <c r="F224" i="2"/>
  <c r="E224" i="2"/>
  <c r="D224" i="2"/>
  <c r="C224" i="2"/>
  <c r="B224" i="2"/>
  <c r="J223" i="2"/>
  <c r="H223" i="2"/>
  <c r="G223" i="2"/>
  <c r="F223" i="2"/>
  <c r="E223" i="2"/>
  <c r="D223" i="2"/>
  <c r="C223" i="2"/>
  <c r="B223" i="2"/>
  <c r="J222" i="2"/>
  <c r="H222" i="2"/>
  <c r="G222" i="2"/>
  <c r="F222" i="2"/>
  <c r="E222" i="2"/>
  <c r="D222" i="2"/>
  <c r="C222" i="2"/>
  <c r="B222" i="2"/>
  <c r="J221" i="2"/>
  <c r="H221" i="2"/>
  <c r="G221" i="2"/>
  <c r="F221" i="2"/>
  <c r="E221" i="2"/>
  <c r="D221" i="2"/>
  <c r="C221" i="2"/>
  <c r="B221" i="2"/>
  <c r="J220" i="2"/>
  <c r="H220" i="2"/>
  <c r="G220" i="2"/>
  <c r="F220" i="2"/>
  <c r="E220" i="2"/>
  <c r="D220" i="2"/>
  <c r="C220" i="2"/>
  <c r="B220" i="2"/>
  <c r="J219" i="2"/>
  <c r="H219" i="2"/>
  <c r="G219" i="2"/>
  <c r="F219" i="2"/>
  <c r="E219" i="2"/>
  <c r="D219" i="2"/>
  <c r="C219" i="2"/>
  <c r="B219" i="2"/>
  <c r="J218" i="2"/>
  <c r="H218" i="2"/>
  <c r="G218" i="2"/>
  <c r="F218" i="2"/>
  <c r="E218" i="2"/>
  <c r="D218" i="2"/>
  <c r="C218" i="2"/>
  <c r="B218" i="2"/>
  <c r="J217" i="2"/>
  <c r="H217" i="2"/>
  <c r="G217" i="2"/>
  <c r="F217" i="2"/>
  <c r="E217" i="2"/>
  <c r="D217" i="2"/>
  <c r="C217" i="2"/>
  <c r="B217" i="2"/>
  <c r="J216" i="2"/>
  <c r="H216" i="2"/>
  <c r="G216" i="2"/>
  <c r="F216" i="2"/>
  <c r="E216" i="2"/>
  <c r="D216" i="2"/>
  <c r="C216" i="2"/>
  <c r="B216" i="2"/>
  <c r="J215" i="2"/>
  <c r="H215" i="2"/>
  <c r="G215" i="2"/>
  <c r="F215" i="2"/>
  <c r="E215" i="2"/>
  <c r="D215" i="2"/>
  <c r="C215" i="2"/>
  <c r="B215" i="2"/>
  <c r="J214" i="2"/>
  <c r="H214" i="2"/>
  <c r="G214" i="2"/>
  <c r="F214" i="2"/>
  <c r="E214" i="2"/>
  <c r="D214" i="2"/>
  <c r="C214" i="2"/>
  <c r="B214" i="2"/>
  <c r="J213" i="2"/>
  <c r="H213" i="2"/>
  <c r="G213" i="2"/>
  <c r="F213" i="2"/>
  <c r="E213" i="2"/>
  <c r="D213" i="2"/>
  <c r="C213" i="2"/>
  <c r="B213" i="2"/>
  <c r="J212" i="2"/>
  <c r="H212" i="2"/>
  <c r="G212" i="2"/>
  <c r="F212" i="2"/>
  <c r="E212" i="2"/>
  <c r="D212" i="2"/>
  <c r="C212" i="2"/>
  <c r="B212" i="2"/>
  <c r="J211" i="2"/>
  <c r="H211" i="2"/>
  <c r="G211" i="2"/>
  <c r="F211" i="2"/>
  <c r="E211" i="2"/>
  <c r="D211" i="2"/>
  <c r="C211" i="2"/>
  <c r="B211" i="2"/>
  <c r="J210" i="2"/>
  <c r="H210" i="2"/>
  <c r="G210" i="2"/>
  <c r="F210" i="2"/>
  <c r="E210" i="2"/>
  <c r="D210" i="2"/>
  <c r="C210" i="2"/>
  <c r="B210" i="2"/>
  <c r="J209" i="2"/>
  <c r="H209" i="2"/>
  <c r="G209" i="2"/>
  <c r="F209" i="2"/>
  <c r="E209" i="2"/>
  <c r="D209" i="2"/>
  <c r="C209" i="2"/>
  <c r="B209" i="2"/>
  <c r="J208" i="2"/>
  <c r="H208" i="2"/>
  <c r="G208" i="2"/>
  <c r="F208" i="2"/>
  <c r="E208" i="2"/>
  <c r="D208" i="2"/>
  <c r="C208" i="2"/>
  <c r="B208" i="2"/>
  <c r="J207" i="2"/>
  <c r="H207" i="2"/>
  <c r="G207" i="2"/>
  <c r="F207" i="2"/>
  <c r="E207" i="2"/>
  <c r="D207" i="2"/>
  <c r="C207" i="2"/>
  <c r="B207" i="2"/>
  <c r="J206" i="2"/>
  <c r="H206" i="2"/>
  <c r="G206" i="2"/>
  <c r="F206" i="2"/>
  <c r="E206" i="2"/>
  <c r="D206" i="2"/>
  <c r="C206" i="2"/>
  <c r="B206" i="2"/>
  <c r="J205" i="2"/>
  <c r="H205" i="2"/>
  <c r="G205" i="2"/>
  <c r="F205" i="2"/>
  <c r="E205" i="2"/>
  <c r="D205" i="2"/>
  <c r="C205" i="2"/>
  <c r="B205" i="2"/>
  <c r="J204" i="2"/>
  <c r="H204" i="2"/>
  <c r="G204" i="2"/>
  <c r="F204" i="2"/>
  <c r="E204" i="2"/>
  <c r="D204" i="2"/>
  <c r="C204" i="2"/>
  <c r="B204" i="2"/>
  <c r="J203" i="2"/>
  <c r="H203" i="2"/>
  <c r="G203" i="2"/>
  <c r="F203" i="2"/>
  <c r="E203" i="2"/>
  <c r="D203" i="2"/>
  <c r="C203" i="2"/>
  <c r="B203" i="2"/>
  <c r="J202" i="2"/>
  <c r="H202" i="2"/>
  <c r="G202" i="2"/>
  <c r="F202" i="2"/>
  <c r="E202" i="2"/>
  <c r="D202" i="2"/>
  <c r="C202" i="2"/>
  <c r="B202" i="2"/>
  <c r="J201" i="2"/>
  <c r="H201" i="2"/>
  <c r="G201" i="2"/>
  <c r="F201" i="2"/>
  <c r="E201" i="2"/>
  <c r="D201" i="2"/>
  <c r="C201" i="2"/>
  <c r="B201" i="2"/>
  <c r="J200" i="2"/>
  <c r="H200" i="2"/>
  <c r="G200" i="2"/>
  <c r="F200" i="2"/>
  <c r="E200" i="2"/>
  <c r="D200" i="2"/>
  <c r="C200" i="2"/>
  <c r="B200" i="2"/>
  <c r="J199" i="2"/>
  <c r="H199" i="2"/>
  <c r="G199" i="2"/>
  <c r="F199" i="2"/>
  <c r="E199" i="2"/>
  <c r="D199" i="2"/>
  <c r="C199" i="2"/>
  <c r="B199" i="2"/>
  <c r="J198" i="2"/>
  <c r="H198" i="2"/>
  <c r="G198" i="2"/>
  <c r="F198" i="2"/>
  <c r="E198" i="2"/>
  <c r="D198" i="2"/>
  <c r="C198" i="2"/>
  <c r="B198" i="2"/>
  <c r="J197" i="2"/>
  <c r="H197" i="2"/>
  <c r="G197" i="2"/>
  <c r="F197" i="2"/>
  <c r="E197" i="2"/>
  <c r="D197" i="2"/>
  <c r="C197" i="2"/>
  <c r="B197" i="2"/>
  <c r="J196" i="2"/>
  <c r="H196" i="2"/>
  <c r="G196" i="2"/>
  <c r="F196" i="2"/>
  <c r="E196" i="2"/>
  <c r="D196" i="2"/>
  <c r="C196" i="2"/>
  <c r="B196" i="2"/>
  <c r="J195" i="2"/>
  <c r="H195" i="2"/>
  <c r="G195" i="2"/>
  <c r="F195" i="2"/>
  <c r="E195" i="2"/>
  <c r="D195" i="2"/>
  <c r="C195" i="2"/>
  <c r="B195" i="2"/>
  <c r="J194" i="2"/>
  <c r="H194" i="2"/>
  <c r="G194" i="2"/>
  <c r="F194" i="2"/>
  <c r="E194" i="2"/>
  <c r="D194" i="2"/>
  <c r="C194" i="2"/>
  <c r="B194" i="2"/>
  <c r="J193" i="2"/>
  <c r="H193" i="2"/>
  <c r="G193" i="2"/>
  <c r="F193" i="2"/>
  <c r="E193" i="2"/>
  <c r="D193" i="2"/>
  <c r="C193" i="2"/>
  <c r="B193" i="2"/>
  <c r="J192" i="2"/>
  <c r="H192" i="2"/>
  <c r="G192" i="2"/>
  <c r="F192" i="2"/>
  <c r="E192" i="2"/>
  <c r="D192" i="2"/>
  <c r="C192" i="2"/>
  <c r="B192" i="2"/>
  <c r="J191" i="2"/>
  <c r="H191" i="2"/>
  <c r="G191" i="2"/>
  <c r="F191" i="2"/>
  <c r="E191" i="2"/>
  <c r="D191" i="2"/>
  <c r="C191" i="2"/>
  <c r="B191" i="2"/>
  <c r="J190" i="2"/>
  <c r="H190" i="2"/>
  <c r="G190" i="2"/>
  <c r="F190" i="2"/>
  <c r="E190" i="2"/>
  <c r="D190" i="2"/>
  <c r="C190" i="2"/>
  <c r="B190" i="2"/>
  <c r="J189" i="2"/>
  <c r="H189" i="2"/>
  <c r="G189" i="2"/>
  <c r="F189" i="2"/>
  <c r="E189" i="2"/>
  <c r="D189" i="2"/>
  <c r="C189" i="2"/>
  <c r="B189" i="2"/>
  <c r="J188" i="2"/>
  <c r="H188" i="2"/>
  <c r="G188" i="2"/>
  <c r="F188" i="2"/>
  <c r="E188" i="2"/>
  <c r="D188" i="2"/>
  <c r="C188" i="2"/>
  <c r="B188" i="2"/>
  <c r="J187" i="2"/>
  <c r="H187" i="2"/>
  <c r="G187" i="2"/>
  <c r="F187" i="2"/>
  <c r="E187" i="2"/>
  <c r="D187" i="2"/>
  <c r="C187" i="2"/>
  <c r="B187" i="2"/>
  <c r="J186" i="2"/>
  <c r="H186" i="2"/>
  <c r="G186" i="2"/>
  <c r="F186" i="2"/>
  <c r="E186" i="2"/>
  <c r="D186" i="2"/>
  <c r="C186" i="2"/>
  <c r="B186" i="2"/>
  <c r="J185" i="2"/>
  <c r="H185" i="2"/>
  <c r="G185" i="2"/>
  <c r="F185" i="2"/>
  <c r="E185" i="2"/>
  <c r="D185" i="2"/>
  <c r="C185" i="2"/>
  <c r="B185" i="2"/>
  <c r="J184" i="2"/>
  <c r="H184" i="2"/>
  <c r="G184" i="2"/>
  <c r="F184" i="2"/>
  <c r="E184" i="2"/>
  <c r="D184" i="2"/>
  <c r="C184" i="2"/>
  <c r="B184" i="2"/>
  <c r="J183" i="2"/>
  <c r="H183" i="2"/>
  <c r="G183" i="2"/>
  <c r="F183" i="2"/>
  <c r="E183" i="2"/>
  <c r="D183" i="2"/>
  <c r="C183" i="2"/>
  <c r="B183" i="2"/>
  <c r="J182" i="2"/>
  <c r="H182" i="2"/>
  <c r="G182" i="2"/>
  <c r="F182" i="2"/>
  <c r="E182" i="2"/>
  <c r="D182" i="2"/>
  <c r="C182" i="2"/>
  <c r="B182" i="2"/>
  <c r="J181" i="2"/>
  <c r="H181" i="2"/>
  <c r="G181" i="2"/>
  <c r="F181" i="2"/>
  <c r="E181" i="2"/>
  <c r="D181" i="2"/>
  <c r="C181" i="2"/>
  <c r="B181" i="2"/>
  <c r="J180" i="2"/>
  <c r="H180" i="2"/>
  <c r="G180" i="2"/>
  <c r="F180" i="2"/>
  <c r="E180" i="2"/>
  <c r="D180" i="2"/>
  <c r="C180" i="2"/>
  <c r="B180" i="2"/>
  <c r="J179" i="2"/>
  <c r="H179" i="2"/>
  <c r="G179" i="2"/>
  <c r="F179" i="2"/>
  <c r="E179" i="2"/>
  <c r="D179" i="2"/>
  <c r="C179" i="2"/>
  <c r="B179" i="2"/>
  <c r="J178" i="2"/>
  <c r="H178" i="2"/>
  <c r="G178" i="2"/>
  <c r="F178" i="2"/>
  <c r="E178" i="2"/>
  <c r="D178" i="2"/>
  <c r="C178" i="2"/>
  <c r="B178" i="2"/>
  <c r="J177" i="2"/>
  <c r="H177" i="2"/>
  <c r="G177" i="2"/>
  <c r="F177" i="2"/>
  <c r="E177" i="2"/>
  <c r="D177" i="2"/>
  <c r="C177" i="2"/>
  <c r="B177" i="2"/>
  <c r="J176" i="2"/>
  <c r="H176" i="2"/>
  <c r="G176" i="2"/>
  <c r="F176" i="2"/>
  <c r="E176" i="2"/>
  <c r="D176" i="2"/>
  <c r="C176" i="2"/>
  <c r="B176" i="2"/>
  <c r="J175" i="2"/>
  <c r="H175" i="2"/>
  <c r="G175" i="2"/>
  <c r="F175" i="2"/>
  <c r="E175" i="2"/>
  <c r="D175" i="2"/>
  <c r="C175" i="2"/>
  <c r="B175" i="2"/>
  <c r="J174" i="2"/>
  <c r="H174" i="2"/>
  <c r="G174" i="2"/>
  <c r="F174" i="2"/>
  <c r="E174" i="2"/>
  <c r="D174" i="2"/>
  <c r="C174" i="2"/>
  <c r="B174" i="2"/>
  <c r="J173" i="2"/>
  <c r="H173" i="2"/>
  <c r="G173" i="2"/>
  <c r="F173" i="2"/>
  <c r="E173" i="2"/>
  <c r="D173" i="2"/>
  <c r="C173" i="2"/>
  <c r="B173" i="2"/>
  <c r="J172" i="2"/>
  <c r="H172" i="2"/>
  <c r="G172" i="2"/>
  <c r="F172" i="2"/>
  <c r="E172" i="2"/>
  <c r="D172" i="2"/>
  <c r="C172" i="2"/>
  <c r="B172" i="2"/>
  <c r="J171" i="2"/>
  <c r="H171" i="2"/>
  <c r="G171" i="2"/>
  <c r="F171" i="2"/>
  <c r="E171" i="2"/>
  <c r="D171" i="2"/>
  <c r="C171" i="2"/>
  <c r="B171" i="2"/>
  <c r="J170" i="2"/>
  <c r="H170" i="2"/>
  <c r="G170" i="2"/>
  <c r="F170" i="2"/>
  <c r="E170" i="2"/>
  <c r="D170" i="2"/>
  <c r="C170" i="2"/>
  <c r="B170" i="2"/>
  <c r="J169" i="2"/>
  <c r="H169" i="2"/>
  <c r="G169" i="2"/>
  <c r="F169" i="2"/>
  <c r="E169" i="2"/>
  <c r="D169" i="2"/>
  <c r="C169" i="2"/>
  <c r="B169" i="2"/>
  <c r="J168" i="2"/>
  <c r="H168" i="2"/>
  <c r="G168" i="2"/>
  <c r="F168" i="2"/>
  <c r="E168" i="2"/>
  <c r="D168" i="2"/>
  <c r="C168" i="2"/>
  <c r="B168" i="2"/>
  <c r="J167" i="2"/>
  <c r="H167" i="2"/>
  <c r="G167" i="2"/>
  <c r="F167" i="2"/>
  <c r="E167" i="2"/>
  <c r="D167" i="2"/>
  <c r="C167" i="2"/>
  <c r="B167" i="2"/>
  <c r="J166" i="2"/>
  <c r="H166" i="2"/>
  <c r="G166" i="2"/>
  <c r="F166" i="2"/>
  <c r="E166" i="2"/>
  <c r="D166" i="2"/>
  <c r="C166" i="2"/>
  <c r="B166" i="2"/>
  <c r="J165" i="2"/>
  <c r="H165" i="2"/>
  <c r="G165" i="2"/>
  <c r="F165" i="2"/>
  <c r="E165" i="2"/>
  <c r="D165" i="2"/>
  <c r="C165" i="2"/>
  <c r="B165" i="2"/>
  <c r="J164" i="2"/>
  <c r="H164" i="2"/>
  <c r="G164" i="2"/>
  <c r="F164" i="2"/>
  <c r="E164" i="2"/>
  <c r="D164" i="2"/>
  <c r="C164" i="2"/>
  <c r="B164" i="2"/>
  <c r="J163" i="2"/>
  <c r="H163" i="2"/>
  <c r="G163" i="2"/>
  <c r="F163" i="2"/>
  <c r="E163" i="2"/>
  <c r="D163" i="2"/>
  <c r="C163" i="2"/>
  <c r="B163" i="2"/>
  <c r="J162" i="2"/>
  <c r="H162" i="2"/>
  <c r="G162" i="2"/>
  <c r="F162" i="2"/>
  <c r="E162" i="2"/>
  <c r="D162" i="2"/>
  <c r="C162" i="2"/>
  <c r="B162" i="2"/>
  <c r="J161" i="2"/>
  <c r="H161" i="2"/>
  <c r="G161" i="2"/>
  <c r="F161" i="2"/>
  <c r="E161" i="2"/>
  <c r="D161" i="2"/>
  <c r="C161" i="2"/>
  <c r="B161" i="2"/>
  <c r="J160" i="2"/>
  <c r="H160" i="2"/>
  <c r="G160" i="2"/>
  <c r="F160" i="2"/>
  <c r="E160" i="2"/>
  <c r="D160" i="2"/>
  <c r="C160" i="2"/>
  <c r="B160" i="2"/>
  <c r="J159" i="2"/>
  <c r="H159" i="2"/>
  <c r="G159" i="2"/>
  <c r="F159" i="2"/>
  <c r="E159" i="2"/>
  <c r="D159" i="2"/>
  <c r="C159" i="2"/>
  <c r="B159" i="2"/>
  <c r="J158" i="2"/>
  <c r="H158" i="2"/>
  <c r="G158" i="2"/>
  <c r="F158" i="2"/>
  <c r="E158" i="2"/>
  <c r="D158" i="2"/>
  <c r="C158" i="2"/>
  <c r="B158" i="2"/>
  <c r="J157" i="2"/>
  <c r="H157" i="2"/>
  <c r="G157" i="2"/>
  <c r="F157" i="2"/>
  <c r="E157" i="2"/>
  <c r="D157" i="2"/>
  <c r="C157" i="2"/>
  <c r="B157" i="2"/>
  <c r="J156" i="2"/>
  <c r="H156" i="2"/>
  <c r="G156" i="2"/>
  <c r="F156" i="2"/>
  <c r="E156" i="2"/>
  <c r="D156" i="2"/>
  <c r="C156" i="2"/>
  <c r="B156" i="2"/>
  <c r="J155" i="2"/>
  <c r="H155" i="2"/>
  <c r="G155" i="2"/>
  <c r="F155" i="2"/>
  <c r="E155" i="2"/>
  <c r="D155" i="2"/>
  <c r="C155" i="2"/>
  <c r="B155" i="2"/>
  <c r="J154" i="2"/>
  <c r="H154" i="2"/>
  <c r="G154" i="2"/>
  <c r="F154" i="2"/>
  <c r="E154" i="2"/>
  <c r="D154" i="2"/>
  <c r="C154" i="2"/>
  <c r="B154" i="2"/>
  <c r="J153" i="2"/>
  <c r="H153" i="2"/>
  <c r="G153" i="2"/>
  <c r="F153" i="2"/>
  <c r="E153" i="2"/>
  <c r="D153" i="2"/>
  <c r="C153" i="2"/>
  <c r="B153" i="2"/>
  <c r="J152" i="2"/>
  <c r="H152" i="2"/>
  <c r="G152" i="2"/>
  <c r="F152" i="2"/>
  <c r="E152" i="2"/>
  <c r="D152" i="2"/>
  <c r="C152" i="2"/>
  <c r="B152" i="2"/>
  <c r="J151" i="2"/>
  <c r="H151" i="2"/>
  <c r="G151" i="2"/>
  <c r="F151" i="2"/>
  <c r="E151" i="2"/>
  <c r="D151" i="2"/>
  <c r="C151" i="2"/>
  <c r="B151" i="2"/>
  <c r="J150" i="2"/>
  <c r="H150" i="2"/>
  <c r="G150" i="2"/>
  <c r="F150" i="2"/>
  <c r="E150" i="2"/>
  <c r="D150" i="2"/>
  <c r="C150" i="2"/>
  <c r="B150" i="2"/>
  <c r="J149" i="2"/>
  <c r="H149" i="2"/>
  <c r="G149" i="2"/>
  <c r="F149" i="2"/>
  <c r="E149" i="2"/>
  <c r="D149" i="2"/>
  <c r="C149" i="2"/>
  <c r="B149" i="2"/>
  <c r="J148" i="2"/>
  <c r="H148" i="2"/>
  <c r="G148" i="2"/>
  <c r="F148" i="2"/>
  <c r="E148" i="2"/>
  <c r="D148" i="2"/>
  <c r="C148" i="2"/>
  <c r="B148" i="2"/>
  <c r="J147" i="2"/>
  <c r="H147" i="2"/>
  <c r="G147" i="2"/>
  <c r="F147" i="2"/>
  <c r="E147" i="2"/>
  <c r="D147" i="2"/>
  <c r="C147" i="2"/>
  <c r="B147" i="2"/>
  <c r="J146" i="2"/>
  <c r="H146" i="2"/>
  <c r="G146" i="2"/>
  <c r="F146" i="2"/>
  <c r="E146" i="2"/>
  <c r="D146" i="2"/>
  <c r="C146" i="2"/>
  <c r="B146" i="2"/>
  <c r="J145" i="2"/>
  <c r="H145" i="2"/>
  <c r="G145" i="2"/>
  <c r="F145" i="2"/>
  <c r="E145" i="2"/>
  <c r="D145" i="2"/>
  <c r="C145" i="2"/>
  <c r="B145" i="2"/>
  <c r="J144" i="2"/>
  <c r="H144" i="2"/>
  <c r="G144" i="2"/>
  <c r="F144" i="2"/>
  <c r="E144" i="2"/>
  <c r="D144" i="2"/>
  <c r="C144" i="2"/>
  <c r="B144" i="2"/>
  <c r="J143" i="2"/>
  <c r="H143" i="2"/>
  <c r="G143" i="2"/>
  <c r="F143" i="2"/>
  <c r="E143" i="2"/>
  <c r="D143" i="2"/>
  <c r="C143" i="2"/>
  <c r="B143" i="2"/>
  <c r="J142" i="2"/>
  <c r="H142" i="2"/>
  <c r="G142" i="2"/>
  <c r="F142" i="2"/>
  <c r="E142" i="2"/>
  <c r="D142" i="2"/>
  <c r="C142" i="2"/>
  <c r="B142" i="2"/>
  <c r="J141" i="2"/>
  <c r="H141" i="2"/>
  <c r="G141" i="2"/>
  <c r="F141" i="2"/>
  <c r="E141" i="2"/>
  <c r="D141" i="2"/>
  <c r="C141" i="2"/>
  <c r="B141" i="2"/>
  <c r="J140" i="2"/>
  <c r="H140" i="2"/>
  <c r="G140" i="2"/>
  <c r="F140" i="2"/>
  <c r="E140" i="2"/>
  <c r="D140" i="2"/>
  <c r="C140" i="2"/>
  <c r="B140" i="2"/>
  <c r="J139" i="2"/>
  <c r="H139" i="2"/>
  <c r="G139" i="2"/>
  <c r="F139" i="2"/>
  <c r="E139" i="2"/>
  <c r="D139" i="2"/>
  <c r="C139" i="2"/>
  <c r="B139" i="2"/>
  <c r="J138" i="2"/>
  <c r="H138" i="2"/>
  <c r="G138" i="2"/>
  <c r="F138" i="2"/>
  <c r="E138" i="2"/>
  <c r="D138" i="2"/>
  <c r="C138" i="2"/>
  <c r="B138" i="2"/>
  <c r="J137" i="2"/>
  <c r="H137" i="2"/>
  <c r="G137" i="2"/>
  <c r="F137" i="2"/>
  <c r="E137" i="2"/>
  <c r="D137" i="2"/>
  <c r="C137" i="2"/>
  <c r="B137" i="2"/>
  <c r="J136" i="2"/>
  <c r="H136" i="2"/>
  <c r="G136" i="2"/>
  <c r="F136" i="2"/>
  <c r="E136" i="2"/>
  <c r="D136" i="2"/>
  <c r="C136" i="2"/>
  <c r="B136" i="2"/>
  <c r="J135" i="2"/>
  <c r="H135" i="2"/>
  <c r="G135" i="2"/>
  <c r="F135" i="2"/>
  <c r="E135" i="2"/>
  <c r="D135" i="2"/>
  <c r="C135" i="2"/>
  <c r="B135" i="2"/>
  <c r="J134" i="2"/>
  <c r="H134" i="2"/>
  <c r="G134" i="2"/>
  <c r="F134" i="2"/>
  <c r="E134" i="2"/>
  <c r="D134" i="2"/>
  <c r="C134" i="2"/>
  <c r="B134" i="2"/>
  <c r="J133" i="2"/>
  <c r="H133" i="2"/>
  <c r="G133" i="2"/>
  <c r="F133" i="2"/>
  <c r="E133" i="2"/>
  <c r="D133" i="2"/>
  <c r="C133" i="2"/>
  <c r="B133" i="2"/>
  <c r="J132" i="2"/>
  <c r="H132" i="2"/>
  <c r="G132" i="2"/>
  <c r="F132" i="2"/>
  <c r="E132" i="2"/>
  <c r="D132" i="2"/>
  <c r="C132" i="2"/>
  <c r="B132" i="2"/>
  <c r="J131" i="2"/>
  <c r="H131" i="2"/>
  <c r="G131" i="2"/>
  <c r="F131" i="2"/>
  <c r="E131" i="2"/>
  <c r="D131" i="2"/>
  <c r="C131" i="2"/>
  <c r="B131" i="2"/>
  <c r="J130" i="2"/>
  <c r="H130" i="2"/>
  <c r="G130" i="2"/>
  <c r="F130" i="2"/>
  <c r="E130" i="2"/>
  <c r="D130" i="2"/>
  <c r="C130" i="2"/>
  <c r="B130" i="2"/>
  <c r="J129" i="2"/>
  <c r="H129" i="2"/>
  <c r="G129" i="2"/>
  <c r="F129" i="2"/>
  <c r="E129" i="2"/>
  <c r="D129" i="2"/>
  <c r="C129" i="2"/>
  <c r="B129" i="2"/>
  <c r="J128" i="2"/>
  <c r="H128" i="2"/>
  <c r="G128" i="2"/>
  <c r="F128" i="2"/>
  <c r="E128" i="2"/>
  <c r="D128" i="2"/>
  <c r="C128" i="2"/>
  <c r="B128" i="2"/>
  <c r="J127" i="2"/>
  <c r="H127" i="2"/>
  <c r="G127" i="2"/>
  <c r="F127" i="2"/>
  <c r="E127" i="2"/>
  <c r="D127" i="2"/>
  <c r="C127" i="2"/>
  <c r="B127" i="2"/>
  <c r="J126" i="2"/>
  <c r="H126" i="2"/>
  <c r="G126" i="2"/>
  <c r="F126" i="2"/>
  <c r="E126" i="2"/>
  <c r="D126" i="2"/>
  <c r="C126" i="2"/>
  <c r="B126" i="2"/>
  <c r="J125" i="2"/>
  <c r="H125" i="2"/>
  <c r="G125" i="2"/>
  <c r="F125" i="2"/>
  <c r="E125" i="2"/>
  <c r="D125" i="2"/>
  <c r="C125" i="2"/>
  <c r="B125" i="2"/>
  <c r="J124" i="2"/>
  <c r="H124" i="2"/>
  <c r="G124" i="2"/>
  <c r="F124" i="2"/>
  <c r="E124" i="2"/>
  <c r="D124" i="2"/>
  <c r="C124" i="2"/>
  <c r="B124" i="2"/>
  <c r="J123" i="2"/>
  <c r="H123" i="2"/>
  <c r="G123" i="2"/>
  <c r="F123" i="2"/>
  <c r="E123" i="2"/>
  <c r="D123" i="2"/>
  <c r="C123" i="2"/>
  <c r="B123" i="2"/>
  <c r="J122" i="2"/>
  <c r="H122" i="2"/>
  <c r="G122" i="2"/>
  <c r="F122" i="2"/>
  <c r="E122" i="2"/>
  <c r="D122" i="2"/>
  <c r="C122" i="2"/>
  <c r="B122" i="2"/>
  <c r="J121" i="2"/>
  <c r="H121" i="2"/>
  <c r="G121" i="2"/>
  <c r="F121" i="2"/>
  <c r="E121" i="2"/>
  <c r="D121" i="2"/>
  <c r="C121" i="2"/>
  <c r="B121" i="2"/>
  <c r="J120" i="2"/>
  <c r="H120" i="2"/>
  <c r="G120" i="2"/>
  <c r="F120" i="2"/>
  <c r="E120" i="2"/>
  <c r="D120" i="2"/>
  <c r="C120" i="2"/>
  <c r="B120" i="2"/>
  <c r="J119" i="2"/>
  <c r="H119" i="2"/>
  <c r="G119" i="2"/>
  <c r="F119" i="2"/>
  <c r="E119" i="2"/>
  <c r="D119" i="2"/>
  <c r="C119" i="2"/>
  <c r="B119" i="2"/>
  <c r="J118" i="2"/>
  <c r="H118" i="2"/>
  <c r="G118" i="2"/>
  <c r="F118" i="2"/>
  <c r="E118" i="2"/>
  <c r="D118" i="2"/>
  <c r="C118" i="2"/>
  <c r="B118" i="2"/>
  <c r="J117" i="2"/>
  <c r="H117" i="2"/>
  <c r="G117" i="2"/>
  <c r="F117" i="2"/>
  <c r="E117" i="2"/>
  <c r="D117" i="2"/>
  <c r="C117" i="2"/>
  <c r="B117" i="2"/>
  <c r="J116" i="2"/>
  <c r="H116" i="2"/>
  <c r="G116" i="2"/>
  <c r="F116" i="2"/>
  <c r="E116" i="2"/>
  <c r="D116" i="2"/>
  <c r="C116" i="2"/>
  <c r="B116" i="2"/>
  <c r="J115" i="2"/>
  <c r="H115" i="2"/>
  <c r="G115" i="2"/>
  <c r="F115" i="2"/>
  <c r="E115" i="2"/>
  <c r="D115" i="2"/>
  <c r="C115" i="2"/>
  <c r="B115" i="2"/>
  <c r="J114" i="2"/>
  <c r="H114" i="2"/>
  <c r="G114" i="2"/>
  <c r="F114" i="2"/>
  <c r="E114" i="2"/>
  <c r="D114" i="2"/>
  <c r="C114" i="2"/>
  <c r="B114" i="2"/>
  <c r="J113" i="2"/>
  <c r="H113" i="2"/>
  <c r="G113" i="2"/>
  <c r="F113" i="2"/>
  <c r="E113" i="2"/>
  <c r="D113" i="2"/>
  <c r="C113" i="2"/>
  <c r="B113" i="2"/>
  <c r="J112" i="2"/>
  <c r="H112" i="2"/>
  <c r="G112" i="2"/>
  <c r="F112" i="2"/>
  <c r="E112" i="2"/>
  <c r="D112" i="2"/>
  <c r="C112" i="2"/>
  <c r="B112" i="2"/>
  <c r="J111" i="2"/>
  <c r="H111" i="2"/>
  <c r="G111" i="2"/>
  <c r="F111" i="2"/>
  <c r="E111" i="2"/>
  <c r="D111" i="2"/>
  <c r="C111" i="2"/>
  <c r="B111" i="2"/>
  <c r="J110" i="2"/>
  <c r="H110" i="2"/>
  <c r="G110" i="2"/>
  <c r="F110" i="2"/>
  <c r="E110" i="2"/>
  <c r="D110" i="2"/>
  <c r="C110" i="2"/>
  <c r="B110" i="2"/>
  <c r="J109" i="2"/>
  <c r="H109" i="2"/>
  <c r="G109" i="2"/>
  <c r="F109" i="2"/>
  <c r="E109" i="2"/>
  <c r="D109" i="2"/>
  <c r="C109" i="2"/>
  <c r="B109" i="2"/>
  <c r="J108" i="2"/>
  <c r="H108" i="2"/>
  <c r="G108" i="2"/>
  <c r="F108" i="2"/>
  <c r="E108" i="2"/>
  <c r="D108" i="2"/>
  <c r="C108" i="2"/>
  <c r="B108" i="2"/>
  <c r="J107" i="2"/>
  <c r="H107" i="2"/>
  <c r="G107" i="2"/>
  <c r="F107" i="2"/>
  <c r="E107" i="2"/>
  <c r="D107" i="2"/>
  <c r="C107" i="2"/>
  <c r="B107" i="2"/>
  <c r="J106" i="2"/>
  <c r="H106" i="2"/>
  <c r="G106" i="2"/>
  <c r="F106" i="2"/>
  <c r="E106" i="2"/>
  <c r="D106" i="2"/>
  <c r="C106" i="2"/>
  <c r="B106" i="2"/>
  <c r="J105" i="2"/>
  <c r="H105" i="2"/>
  <c r="G105" i="2"/>
  <c r="F105" i="2"/>
  <c r="E105" i="2"/>
  <c r="D105" i="2"/>
  <c r="C105" i="2"/>
  <c r="B105" i="2"/>
  <c r="J104" i="2"/>
  <c r="H104" i="2"/>
  <c r="G104" i="2"/>
  <c r="F104" i="2"/>
  <c r="E104" i="2"/>
  <c r="D104" i="2"/>
  <c r="C104" i="2"/>
  <c r="B104" i="2"/>
  <c r="J103" i="2"/>
  <c r="H103" i="2"/>
  <c r="G103" i="2"/>
  <c r="F103" i="2"/>
  <c r="E103" i="2"/>
  <c r="D103" i="2"/>
  <c r="C103" i="2"/>
  <c r="B103" i="2"/>
  <c r="J102" i="2"/>
  <c r="H102" i="2"/>
  <c r="G102" i="2"/>
  <c r="F102" i="2"/>
  <c r="E102" i="2"/>
  <c r="D102" i="2"/>
  <c r="C102" i="2"/>
  <c r="B102" i="2"/>
  <c r="J101" i="2"/>
  <c r="H101" i="2"/>
  <c r="G101" i="2"/>
  <c r="F101" i="2"/>
  <c r="E101" i="2"/>
  <c r="D101" i="2"/>
  <c r="C101" i="2"/>
  <c r="B101" i="2"/>
  <c r="J100" i="2"/>
  <c r="H100" i="2"/>
  <c r="G100" i="2"/>
  <c r="F100" i="2"/>
  <c r="E100" i="2"/>
  <c r="D100" i="2"/>
  <c r="C100" i="2"/>
  <c r="B100" i="2"/>
  <c r="J99" i="2"/>
  <c r="H99" i="2"/>
  <c r="G99" i="2"/>
  <c r="F99" i="2"/>
  <c r="E99" i="2"/>
  <c r="D99" i="2"/>
  <c r="C99" i="2"/>
  <c r="B99" i="2"/>
  <c r="J98" i="2"/>
  <c r="H98" i="2"/>
  <c r="G98" i="2"/>
  <c r="F98" i="2"/>
  <c r="E98" i="2"/>
  <c r="D98" i="2"/>
  <c r="C98" i="2"/>
  <c r="B98" i="2"/>
  <c r="J97" i="2"/>
  <c r="H97" i="2"/>
  <c r="G97" i="2"/>
  <c r="F97" i="2"/>
  <c r="E97" i="2"/>
  <c r="D97" i="2"/>
  <c r="C97" i="2"/>
  <c r="B97" i="2"/>
  <c r="J96" i="2"/>
  <c r="H96" i="2"/>
  <c r="G96" i="2"/>
  <c r="F96" i="2"/>
  <c r="E96" i="2"/>
  <c r="D96" i="2"/>
  <c r="C96" i="2"/>
  <c r="B96" i="2"/>
  <c r="J95" i="2"/>
  <c r="H95" i="2"/>
  <c r="G95" i="2"/>
  <c r="F95" i="2"/>
  <c r="E95" i="2"/>
  <c r="D95" i="2"/>
  <c r="C95" i="2"/>
  <c r="B95" i="2"/>
  <c r="J94" i="2"/>
  <c r="H94" i="2"/>
  <c r="G94" i="2"/>
  <c r="F94" i="2"/>
  <c r="E94" i="2"/>
  <c r="D94" i="2"/>
  <c r="C94" i="2"/>
  <c r="B94" i="2"/>
  <c r="J93" i="2"/>
  <c r="H93" i="2"/>
  <c r="G93" i="2"/>
  <c r="F93" i="2"/>
  <c r="E93" i="2"/>
  <c r="D93" i="2"/>
  <c r="C93" i="2"/>
  <c r="B93" i="2"/>
  <c r="J92" i="2"/>
  <c r="H92" i="2"/>
  <c r="G92" i="2"/>
  <c r="F92" i="2"/>
  <c r="E92" i="2"/>
  <c r="D92" i="2"/>
  <c r="C92" i="2"/>
  <c r="B92" i="2"/>
  <c r="J91" i="2"/>
  <c r="H91" i="2"/>
  <c r="G91" i="2"/>
  <c r="F91" i="2"/>
  <c r="E91" i="2"/>
  <c r="D91" i="2"/>
  <c r="C91" i="2"/>
  <c r="B91" i="2"/>
  <c r="J90" i="2"/>
  <c r="H90" i="2"/>
  <c r="G90" i="2"/>
  <c r="F90" i="2"/>
  <c r="E90" i="2"/>
  <c r="D90" i="2"/>
  <c r="C90" i="2"/>
  <c r="B90" i="2"/>
  <c r="J89" i="2"/>
  <c r="H89" i="2"/>
  <c r="G89" i="2"/>
  <c r="F89" i="2"/>
  <c r="E89" i="2"/>
  <c r="D89" i="2"/>
  <c r="C89" i="2"/>
  <c r="B89" i="2"/>
  <c r="J88" i="2"/>
  <c r="H88" i="2"/>
  <c r="G88" i="2"/>
  <c r="F88" i="2"/>
  <c r="E88" i="2"/>
  <c r="D88" i="2"/>
  <c r="C88" i="2"/>
  <c r="B88" i="2"/>
  <c r="J87" i="2"/>
  <c r="H87" i="2"/>
  <c r="G87" i="2"/>
  <c r="F87" i="2"/>
  <c r="E87" i="2"/>
  <c r="D87" i="2"/>
  <c r="C87" i="2"/>
  <c r="B87" i="2"/>
  <c r="J86" i="2"/>
  <c r="H86" i="2"/>
  <c r="G86" i="2"/>
  <c r="F86" i="2"/>
  <c r="E86" i="2"/>
  <c r="D86" i="2"/>
  <c r="C86" i="2"/>
  <c r="B86" i="2"/>
  <c r="J85" i="2"/>
  <c r="H85" i="2"/>
  <c r="G85" i="2"/>
  <c r="F85" i="2"/>
  <c r="E85" i="2"/>
  <c r="D85" i="2"/>
  <c r="C85" i="2"/>
  <c r="B85" i="2"/>
  <c r="J84" i="2"/>
  <c r="H84" i="2"/>
  <c r="G84" i="2"/>
  <c r="F84" i="2"/>
  <c r="E84" i="2"/>
  <c r="D84" i="2"/>
  <c r="C84" i="2"/>
  <c r="B84" i="2"/>
  <c r="J83" i="2"/>
  <c r="H83" i="2"/>
  <c r="G83" i="2"/>
  <c r="F83" i="2"/>
  <c r="E83" i="2"/>
  <c r="D83" i="2"/>
  <c r="C83" i="2"/>
  <c r="B83" i="2"/>
  <c r="J82" i="2"/>
  <c r="H82" i="2"/>
  <c r="G82" i="2"/>
  <c r="F82" i="2"/>
  <c r="E82" i="2"/>
  <c r="D82" i="2"/>
  <c r="C82" i="2"/>
  <c r="B82" i="2"/>
  <c r="J81" i="2"/>
  <c r="H81" i="2"/>
  <c r="G81" i="2"/>
  <c r="F81" i="2"/>
  <c r="E81" i="2"/>
  <c r="D81" i="2"/>
  <c r="C81" i="2"/>
  <c r="B81" i="2"/>
  <c r="J80" i="2"/>
  <c r="H80" i="2"/>
  <c r="G80" i="2"/>
  <c r="F80" i="2"/>
  <c r="E80" i="2"/>
  <c r="D80" i="2"/>
  <c r="C80" i="2"/>
  <c r="B80" i="2"/>
  <c r="J79" i="2"/>
  <c r="H79" i="2"/>
  <c r="G79" i="2"/>
  <c r="F79" i="2"/>
  <c r="E79" i="2"/>
  <c r="D79" i="2"/>
  <c r="C79" i="2"/>
  <c r="B79" i="2"/>
  <c r="J78" i="2"/>
  <c r="H78" i="2"/>
  <c r="G78" i="2"/>
  <c r="F78" i="2"/>
  <c r="E78" i="2"/>
  <c r="D78" i="2"/>
  <c r="C78" i="2"/>
  <c r="B78" i="2"/>
  <c r="J77" i="2"/>
  <c r="H77" i="2"/>
  <c r="G77" i="2"/>
  <c r="F77" i="2"/>
  <c r="E77" i="2"/>
  <c r="D77" i="2"/>
  <c r="C77" i="2"/>
  <c r="B77" i="2"/>
  <c r="J76" i="2"/>
  <c r="H76" i="2"/>
  <c r="G76" i="2"/>
  <c r="F76" i="2"/>
  <c r="E76" i="2"/>
  <c r="D76" i="2"/>
  <c r="C76" i="2"/>
  <c r="B76" i="2"/>
  <c r="J75" i="2"/>
  <c r="H75" i="2"/>
  <c r="G75" i="2"/>
  <c r="F75" i="2"/>
  <c r="E75" i="2"/>
  <c r="D75" i="2"/>
  <c r="C75" i="2"/>
  <c r="B75" i="2"/>
  <c r="J74" i="2"/>
  <c r="H74" i="2"/>
  <c r="G74" i="2"/>
  <c r="F74" i="2"/>
  <c r="E74" i="2"/>
  <c r="D74" i="2"/>
  <c r="C74" i="2"/>
  <c r="B74" i="2"/>
  <c r="J73" i="2"/>
  <c r="H73" i="2"/>
  <c r="G73" i="2"/>
  <c r="F73" i="2"/>
  <c r="E73" i="2"/>
  <c r="D73" i="2"/>
  <c r="C73" i="2"/>
  <c r="B73" i="2"/>
  <c r="J72" i="2"/>
  <c r="H72" i="2"/>
  <c r="G72" i="2"/>
  <c r="F72" i="2"/>
  <c r="E72" i="2"/>
  <c r="D72" i="2"/>
  <c r="C72" i="2"/>
  <c r="B72" i="2"/>
  <c r="J71" i="2"/>
  <c r="H71" i="2"/>
  <c r="G71" i="2"/>
  <c r="F71" i="2"/>
  <c r="E71" i="2"/>
  <c r="D71" i="2"/>
  <c r="C71" i="2"/>
  <c r="B71" i="2"/>
  <c r="J70" i="2"/>
  <c r="H70" i="2"/>
  <c r="G70" i="2"/>
  <c r="F70" i="2"/>
  <c r="E70" i="2"/>
  <c r="D70" i="2"/>
  <c r="C70" i="2"/>
  <c r="B70" i="2"/>
  <c r="J69" i="2"/>
  <c r="H69" i="2"/>
  <c r="G69" i="2"/>
  <c r="F69" i="2"/>
  <c r="E69" i="2"/>
  <c r="D69" i="2"/>
  <c r="C69" i="2"/>
  <c r="B69" i="2"/>
  <c r="J68" i="2"/>
  <c r="H68" i="2"/>
  <c r="G68" i="2"/>
  <c r="F68" i="2"/>
  <c r="E68" i="2"/>
  <c r="D68" i="2"/>
  <c r="C68" i="2"/>
  <c r="B68" i="2"/>
  <c r="J67" i="2"/>
  <c r="H67" i="2"/>
  <c r="G67" i="2"/>
  <c r="F67" i="2"/>
  <c r="E67" i="2"/>
  <c r="D67" i="2"/>
  <c r="C67" i="2"/>
  <c r="B67" i="2"/>
  <c r="J66" i="2"/>
  <c r="H66" i="2"/>
  <c r="G66" i="2"/>
  <c r="F66" i="2"/>
  <c r="E66" i="2"/>
  <c r="D66" i="2"/>
  <c r="C66" i="2"/>
  <c r="B66" i="2"/>
  <c r="J65" i="2"/>
  <c r="H65" i="2"/>
  <c r="G65" i="2"/>
  <c r="F65" i="2"/>
  <c r="E65" i="2"/>
  <c r="D65" i="2"/>
  <c r="C65" i="2"/>
  <c r="B65" i="2"/>
  <c r="J64" i="2"/>
  <c r="H64" i="2"/>
  <c r="G64" i="2"/>
  <c r="F64" i="2"/>
  <c r="E64" i="2"/>
  <c r="D64" i="2"/>
  <c r="C64" i="2"/>
  <c r="B64" i="2"/>
  <c r="J63" i="2"/>
  <c r="H63" i="2"/>
  <c r="G63" i="2"/>
  <c r="F63" i="2"/>
  <c r="E63" i="2"/>
  <c r="D63" i="2"/>
  <c r="C63" i="2"/>
  <c r="B63" i="2"/>
  <c r="J62" i="2"/>
  <c r="H62" i="2"/>
  <c r="G62" i="2"/>
  <c r="F62" i="2"/>
  <c r="E62" i="2"/>
  <c r="D62" i="2"/>
  <c r="C62" i="2"/>
  <c r="B62" i="2"/>
  <c r="J61" i="2"/>
  <c r="H61" i="2"/>
  <c r="G61" i="2"/>
  <c r="F61" i="2"/>
  <c r="E61" i="2"/>
  <c r="D61" i="2"/>
  <c r="C61" i="2"/>
  <c r="B61" i="2"/>
  <c r="J60" i="2"/>
  <c r="H60" i="2"/>
  <c r="G60" i="2"/>
  <c r="F60" i="2"/>
  <c r="E60" i="2"/>
  <c r="D60" i="2"/>
  <c r="C60" i="2"/>
  <c r="B60" i="2"/>
  <c r="J59" i="2"/>
  <c r="H59" i="2"/>
  <c r="G59" i="2"/>
  <c r="F59" i="2"/>
  <c r="E59" i="2"/>
  <c r="D59" i="2"/>
  <c r="C59" i="2"/>
  <c r="B59" i="2"/>
  <c r="J58" i="2"/>
  <c r="H58" i="2"/>
  <c r="G58" i="2"/>
  <c r="F58" i="2"/>
  <c r="E58" i="2"/>
  <c r="D58" i="2"/>
  <c r="C58" i="2"/>
  <c r="B58" i="2"/>
  <c r="J57" i="2"/>
  <c r="H57" i="2"/>
  <c r="G57" i="2"/>
  <c r="F57" i="2"/>
  <c r="E57" i="2"/>
  <c r="D57" i="2"/>
  <c r="C57" i="2"/>
  <c r="B57" i="2"/>
  <c r="J56" i="2"/>
  <c r="H56" i="2"/>
  <c r="G56" i="2"/>
  <c r="F56" i="2"/>
  <c r="E56" i="2"/>
  <c r="D56" i="2"/>
  <c r="C56" i="2"/>
  <c r="B56" i="2"/>
  <c r="J55" i="2"/>
  <c r="H55" i="2"/>
  <c r="G55" i="2"/>
  <c r="F55" i="2"/>
  <c r="E55" i="2"/>
  <c r="D55" i="2"/>
  <c r="C55" i="2"/>
  <c r="B55" i="2"/>
  <c r="J54" i="2"/>
  <c r="H54" i="2"/>
  <c r="G54" i="2"/>
  <c r="F54" i="2"/>
  <c r="E54" i="2"/>
  <c r="D54" i="2"/>
  <c r="C54" i="2"/>
  <c r="B54" i="2"/>
  <c r="J53" i="2"/>
  <c r="H53" i="2"/>
  <c r="G53" i="2"/>
  <c r="F53" i="2"/>
  <c r="E53" i="2"/>
  <c r="D53" i="2"/>
  <c r="C53" i="2"/>
  <c r="B53" i="2"/>
  <c r="J52" i="2"/>
  <c r="H52" i="2"/>
  <c r="G52" i="2"/>
  <c r="F52" i="2"/>
  <c r="E52" i="2"/>
  <c r="D52" i="2"/>
  <c r="C52" i="2"/>
  <c r="B52" i="2"/>
  <c r="J51" i="2"/>
  <c r="H51" i="2"/>
  <c r="G51" i="2"/>
  <c r="F51" i="2"/>
  <c r="E51" i="2"/>
  <c r="D51" i="2"/>
  <c r="C51" i="2"/>
  <c r="B51" i="2"/>
  <c r="J50" i="2"/>
  <c r="H50" i="2"/>
  <c r="G50" i="2"/>
  <c r="F50" i="2"/>
  <c r="E50" i="2"/>
  <c r="D50" i="2"/>
  <c r="C50" i="2"/>
  <c r="B50" i="2"/>
  <c r="J49" i="2"/>
  <c r="H49" i="2"/>
  <c r="G49" i="2"/>
  <c r="F49" i="2"/>
  <c r="E49" i="2"/>
  <c r="D49" i="2"/>
  <c r="C49" i="2"/>
  <c r="B49" i="2"/>
  <c r="J48" i="2"/>
  <c r="H48" i="2"/>
  <c r="G48" i="2"/>
  <c r="F48" i="2"/>
  <c r="E48" i="2"/>
  <c r="D48" i="2"/>
  <c r="C48" i="2"/>
  <c r="B48" i="2"/>
  <c r="J47" i="2"/>
  <c r="H47" i="2"/>
  <c r="G47" i="2"/>
  <c r="F47" i="2"/>
  <c r="E47" i="2"/>
  <c r="D47" i="2"/>
  <c r="C47" i="2"/>
  <c r="B47" i="2"/>
  <c r="J46" i="2"/>
  <c r="H46" i="2"/>
  <c r="G46" i="2"/>
  <c r="F46" i="2"/>
  <c r="E46" i="2"/>
  <c r="D46" i="2"/>
  <c r="C46" i="2"/>
  <c r="B46" i="2"/>
  <c r="J45" i="2"/>
  <c r="H45" i="2"/>
  <c r="G45" i="2"/>
  <c r="F45" i="2"/>
  <c r="E45" i="2"/>
  <c r="D45" i="2"/>
  <c r="C45" i="2"/>
  <c r="B45" i="2"/>
  <c r="J44" i="2"/>
  <c r="H44" i="2"/>
  <c r="G44" i="2"/>
  <c r="F44" i="2"/>
  <c r="E44" i="2"/>
  <c r="D44" i="2"/>
  <c r="C44" i="2"/>
  <c r="B44" i="2"/>
  <c r="J43" i="2"/>
  <c r="H43" i="2"/>
  <c r="G43" i="2"/>
  <c r="F43" i="2"/>
  <c r="E43" i="2"/>
  <c r="D43" i="2"/>
  <c r="C43" i="2"/>
  <c r="B43" i="2"/>
  <c r="J42" i="2"/>
  <c r="H42" i="2"/>
  <c r="G42" i="2"/>
  <c r="F42" i="2"/>
  <c r="E42" i="2"/>
  <c r="D42" i="2"/>
  <c r="C42" i="2"/>
  <c r="B42" i="2"/>
  <c r="J41" i="2"/>
  <c r="H41" i="2"/>
  <c r="G41" i="2"/>
  <c r="F41" i="2"/>
  <c r="E41" i="2"/>
  <c r="D41" i="2"/>
  <c r="C41" i="2"/>
  <c r="B41" i="2"/>
  <c r="J40" i="2"/>
  <c r="H40" i="2"/>
  <c r="G40" i="2"/>
  <c r="F40" i="2"/>
  <c r="E40" i="2"/>
  <c r="D40" i="2"/>
  <c r="C40" i="2"/>
  <c r="B40" i="2"/>
  <c r="J39" i="2"/>
  <c r="H39" i="2"/>
  <c r="G39" i="2"/>
  <c r="F39" i="2"/>
  <c r="E39" i="2"/>
  <c r="D39" i="2"/>
  <c r="C39" i="2"/>
  <c r="B39" i="2"/>
  <c r="J38" i="2"/>
  <c r="H38" i="2"/>
  <c r="G38" i="2"/>
  <c r="F38" i="2"/>
  <c r="E38" i="2"/>
  <c r="D38" i="2"/>
  <c r="C38" i="2"/>
  <c r="B38" i="2"/>
  <c r="J37" i="2"/>
  <c r="H37" i="2"/>
  <c r="G37" i="2"/>
  <c r="F37" i="2"/>
  <c r="E37" i="2"/>
  <c r="D37" i="2"/>
  <c r="C37" i="2"/>
  <c r="B37" i="2"/>
  <c r="J36" i="2"/>
  <c r="H36" i="2"/>
  <c r="G36" i="2"/>
  <c r="F36" i="2"/>
  <c r="E36" i="2"/>
  <c r="D36" i="2"/>
  <c r="C36" i="2"/>
  <c r="B36" i="2"/>
  <c r="J35" i="2"/>
  <c r="H35" i="2"/>
  <c r="G35" i="2"/>
  <c r="F35" i="2"/>
  <c r="E35" i="2"/>
  <c r="D35" i="2"/>
  <c r="C35" i="2"/>
  <c r="B35" i="2"/>
  <c r="J34" i="2"/>
  <c r="H34" i="2"/>
  <c r="G34" i="2"/>
  <c r="F34" i="2"/>
  <c r="E34" i="2"/>
  <c r="D34" i="2"/>
  <c r="C34" i="2"/>
  <c r="B34" i="2"/>
  <c r="J33" i="2"/>
  <c r="H33" i="2"/>
  <c r="G33" i="2"/>
  <c r="F33" i="2"/>
  <c r="E33" i="2"/>
  <c r="D33" i="2"/>
  <c r="C33" i="2"/>
  <c r="B33" i="2"/>
  <c r="J32" i="2"/>
  <c r="H32" i="2"/>
  <c r="G32" i="2"/>
  <c r="F32" i="2"/>
  <c r="E32" i="2"/>
  <c r="D32" i="2"/>
  <c r="C32" i="2"/>
  <c r="B32" i="2"/>
  <c r="J31" i="2"/>
  <c r="H31" i="2"/>
  <c r="G31" i="2"/>
  <c r="F31" i="2"/>
  <c r="E31" i="2"/>
  <c r="D31" i="2"/>
  <c r="C31" i="2"/>
  <c r="B31" i="2"/>
  <c r="J30" i="2"/>
  <c r="H30" i="2"/>
  <c r="G30" i="2"/>
  <c r="F30" i="2"/>
  <c r="E30" i="2"/>
  <c r="D30" i="2"/>
  <c r="C30" i="2"/>
  <c r="B30" i="2"/>
  <c r="J29" i="2"/>
  <c r="H29" i="2"/>
  <c r="G29" i="2"/>
  <c r="F29" i="2"/>
  <c r="E29" i="2"/>
  <c r="D29" i="2"/>
  <c r="C29" i="2"/>
  <c r="B29" i="2"/>
  <c r="J28" i="2"/>
  <c r="H28" i="2"/>
  <c r="G28" i="2"/>
  <c r="F28" i="2"/>
  <c r="E28" i="2"/>
  <c r="D28" i="2"/>
  <c r="C28" i="2"/>
  <c r="B28" i="2"/>
  <c r="J27" i="2"/>
  <c r="H27" i="2"/>
  <c r="G27" i="2"/>
  <c r="F27" i="2"/>
  <c r="E27" i="2"/>
  <c r="D27" i="2"/>
  <c r="C27" i="2"/>
  <c r="B27" i="2"/>
  <c r="J26" i="2"/>
  <c r="H26" i="2"/>
  <c r="G26" i="2"/>
  <c r="F26" i="2"/>
  <c r="E26" i="2"/>
  <c r="D26" i="2"/>
  <c r="C26" i="2"/>
  <c r="B26" i="2"/>
  <c r="J25" i="2"/>
  <c r="H25" i="2"/>
  <c r="G25" i="2"/>
  <c r="F25" i="2"/>
  <c r="E25" i="2"/>
  <c r="D25" i="2"/>
  <c r="C25" i="2"/>
  <c r="B25" i="2"/>
  <c r="J24" i="2"/>
  <c r="H24" i="2"/>
  <c r="G24" i="2"/>
  <c r="F24" i="2"/>
  <c r="E24" i="2"/>
  <c r="D24" i="2"/>
  <c r="C24" i="2"/>
  <c r="B24" i="2"/>
  <c r="J23" i="2"/>
  <c r="H23" i="2"/>
  <c r="G23" i="2"/>
  <c r="F23" i="2"/>
  <c r="E23" i="2"/>
  <c r="D23" i="2"/>
  <c r="C23" i="2"/>
  <c r="B23" i="2"/>
  <c r="J22" i="2"/>
  <c r="H22" i="2"/>
  <c r="G22" i="2"/>
  <c r="F22" i="2"/>
  <c r="E22" i="2"/>
  <c r="D22" i="2"/>
  <c r="C22" i="2"/>
  <c r="B22" i="2"/>
  <c r="J21" i="2"/>
  <c r="H21" i="2"/>
  <c r="G21" i="2"/>
  <c r="F21" i="2"/>
  <c r="E21" i="2"/>
  <c r="D21" i="2"/>
  <c r="C21" i="2"/>
  <c r="B21" i="2"/>
  <c r="J20" i="2"/>
  <c r="H20" i="2"/>
  <c r="G20" i="2"/>
  <c r="F20" i="2"/>
  <c r="E20" i="2"/>
  <c r="D20" i="2"/>
  <c r="C20" i="2"/>
  <c r="B20" i="2"/>
  <c r="J19" i="2"/>
  <c r="H19" i="2"/>
  <c r="G19" i="2"/>
  <c r="F19" i="2"/>
  <c r="E19" i="2"/>
  <c r="D19" i="2"/>
  <c r="C19" i="2"/>
  <c r="B19" i="2"/>
  <c r="J18" i="2"/>
  <c r="H18" i="2"/>
  <c r="G18" i="2"/>
  <c r="F18" i="2"/>
  <c r="E18" i="2"/>
  <c r="D18" i="2"/>
  <c r="C18" i="2"/>
  <c r="B18" i="2"/>
  <c r="J17" i="2"/>
  <c r="H17" i="2"/>
  <c r="G17" i="2"/>
  <c r="F17" i="2"/>
  <c r="E17" i="2"/>
  <c r="D17" i="2"/>
  <c r="C17" i="2"/>
  <c r="B17" i="2"/>
  <c r="J16" i="2"/>
  <c r="H16" i="2"/>
  <c r="G16" i="2"/>
  <c r="F16" i="2"/>
  <c r="E16" i="2"/>
  <c r="D16" i="2"/>
  <c r="C16" i="2"/>
  <c r="B16" i="2"/>
  <c r="J15" i="2"/>
  <c r="H15" i="2"/>
  <c r="G15" i="2"/>
  <c r="F15" i="2"/>
  <c r="E15" i="2"/>
  <c r="D15" i="2"/>
  <c r="C15" i="2"/>
  <c r="B15" i="2"/>
  <c r="J14" i="2"/>
  <c r="H14" i="2"/>
  <c r="G14" i="2"/>
  <c r="F14" i="2"/>
  <c r="E14" i="2"/>
  <c r="D14" i="2"/>
  <c r="C14" i="2"/>
  <c r="B14" i="2"/>
  <c r="J13" i="2"/>
  <c r="H13" i="2"/>
  <c r="G13" i="2"/>
  <c r="F13" i="2"/>
  <c r="E13" i="2"/>
  <c r="D13" i="2"/>
  <c r="C13" i="2"/>
  <c r="B13" i="2"/>
  <c r="J12" i="2"/>
  <c r="H12" i="2"/>
  <c r="G12" i="2"/>
  <c r="F12" i="2"/>
  <c r="E12" i="2"/>
  <c r="D12" i="2"/>
  <c r="C12" i="2"/>
  <c r="B12" i="2"/>
  <c r="J11" i="2"/>
  <c r="H11" i="2"/>
  <c r="G11" i="2"/>
  <c r="F11" i="2"/>
  <c r="E11" i="2"/>
  <c r="D11" i="2"/>
  <c r="C11" i="2"/>
  <c r="B11" i="2"/>
  <c r="J10" i="2"/>
  <c r="H10" i="2"/>
  <c r="G10" i="2"/>
  <c r="F10" i="2"/>
  <c r="E10" i="2"/>
  <c r="D10" i="2"/>
  <c r="C10" i="2"/>
  <c r="B10" i="2"/>
  <c r="J9" i="2"/>
  <c r="H9" i="2"/>
  <c r="G9" i="2"/>
  <c r="F9" i="2"/>
  <c r="E9" i="2"/>
  <c r="D9" i="2"/>
  <c r="C9" i="2"/>
  <c r="B9" i="2"/>
  <c r="J8" i="2"/>
  <c r="H8" i="2"/>
  <c r="G8" i="2"/>
  <c r="F8" i="2"/>
  <c r="E8" i="2"/>
  <c r="D8" i="2"/>
  <c r="C8" i="2"/>
  <c r="B8" i="2"/>
  <c r="J7" i="2"/>
  <c r="H7" i="2"/>
  <c r="G7" i="2"/>
  <c r="F7" i="2"/>
  <c r="E7" i="2"/>
  <c r="D7" i="2"/>
  <c r="C7" i="2"/>
  <c r="B7" i="2"/>
  <c r="J6" i="2"/>
  <c r="H6" i="2"/>
  <c r="G6" i="2"/>
  <c r="F6" i="2"/>
  <c r="E6" i="2"/>
  <c r="D6" i="2"/>
  <c r="C6" i="2"/>
  <c r="B6" i="2"/>
  <c r="J5" i="2"/>
  <c r="H5" i="2"/>
  <c r="G5" i="2"/>
  <c r="F5" i="2"/>
  <c r="E5" i="2"/>
  <c r="D5" i="2"/>
  <c r="C5" i="2"/>
  <c r="B5" i="2"/>
  <c r="J4" i="2"/>
  <c r="H4" i="2"/>
  <c r="G4" i="2"/>
  <c r="F4" i="2"/>
  <c r="E4" i="2"/>
  <c r="D4" i="2"/>
  <c r="C4" i="2"/>
  <c r="B4" i="2"/>
  <c r="J3" i="2"/>
  <c r="H3" i="2"/>
  <c r="F19" i="5" s="1"/>
  <c r="G3" i="2"/>
  <c r="E18" i="5" s="1"/>
  <c r="F3" i="2"/>
  <c r="H17" i="5" s="1"/>
  <c r="E3" i="2"/>
  <c r="G16" i="5" s="1"/>
  <c r="D3" i="2"/>
  <c r="F15" i="5" s="1"/>
  <c r="C3" i="2"/>
  <c r="E14" i="5" s="1"/>
  <c r="B3" i="2"/>
  <c r="H13" i="5" s="1"/>
  <c r="J2" i="2"/>
  <c r="U2" i="12" l="1" a="1"/>
  <c r="U2" i="12" s="1"/>
  <c r="L15" i="12"/>
  <c r="M31" i="12"/>
  <c r="L19" i="12"/>
  <c r="M32" i="12"/>
  <c r="M27" i="12"/>
  <c r="M28" i="12"/>
  <c r="M29" i="12"/>
  <c r="M33" i="12"/>
  <c r="M26" i="12"/>
  <c r="M30" i="12"/>
  <c r="L16" i="12"/>
  <c r="L20" i="12"/>
  <c r="L13" i="12"/>
  <c r="L17" i="12"/>
  <c r="L14" i="12"/>
  <c r="B4" i="7"/>
  <c r="B12" i="6"/>
  <c r="B2" i="6"/>
  <c r="A13" i="5" a="1"/>
  <c r="B11" i="9"/>
  <c r="B2" i="8"/>
  <c r="F4" i="7"/>
  <c r="F12" i="6"/>
  <c r="F2" i="6"/>
  <c r="F11" i="9"/>
  <c r="F2" i="8"/>
  <c r="E13" i="5"/>
  <c r="B14" i="5"/>
  <c r="F14" i="5"/>
  <c r="C15" i="5"/>
  <c r="G15" i="5"/>
  <c r="D16" i="5"/>
  <c r="H16" i="5"/>
  <c r="E17" i="5"/>
  <c r="B18" i="5"/>
  <c r="F18" i="5"/>
  <c r="C19" i="5"/>
  <c r="G19" i="5"/>
  <c r="D2" i="6"/>
  <c r="H2" i="6"/>
  <c r="D12" i="6"/>
  <c r="H12" i="6"/>
  <c r="D4" i="7"/>
  <c r="H4" i="7"/>
  <c r="E2" i="8"/>
  <c r="E11" i="9"/>
  <c r="B9" i="5"/>
  <c r="F9" i="5"/>
  <c r="B8" i="5"/>
  <c r="F8" i="5"/>
  <c r="C9" i="5"/>
  <c r="G9" i="5"/>
  <c r="B13" i="5"/>
  <c r="G14" i="5"/>
  <c r="D15" i="5"/>
  <c r="H15" i="5"/>
  <c r="E16" i="5"/>
  <c r="B17" i="5"/>
  <c r="F17" i="5"/>
  <c r="C18" i="5"/>
  <c r="G18" i="5"/>
  <c r="D19" i="5"/>
  <c r="H19" i="5"/>
  <c r="E2" i="6"/>
  <c r="E12" i="6"/>
  <c r="C2" i="10" a="1"/>
  <c r="D9" i="5"/>
  <c r="H9" i="5"/>
  <c r="F13" i="5"/>
  <c r="C14" i="5"/>
  <c r="E9" i="5"/>
  <c r="C13" i="5"/>
  <c r="G13" i="5"/>
  <c r="D14" i="5"/>
  <c r="H14" i="5"/>
  <c r="E15" i="5"/>
  <c r="B16" i="5"/>
  <c r="F16" i="5"/>
  <c r="C17" i="5"/>
  <c r="G17" i="5"/>
  <c r="D18" i="5"/>
  <c r="H18" i="5"/>
  <c r="E19" i="5"/>
  <c r="C2" i="8"/>
  <c r="G2" i="8"/>
  <c r="C11" i="9"/>
  <c r="G11" i="9"/>
  <c r="D13" i="5"/>
  <c r="B15" i="5"/>
  <c r="C16" i="5"/>
  <c r="D17" i="5"/>
  <c r="B19" i="5"/>
  <c r="C2" i="6"/>
  <c r="G2" i="6"/>
  <c r="C12" i="6"/>
  <c r="G12" i="6"/>
  <c r="D2" i="8"/>
  <c r="H2" i="8"/>
  <c r="P28" i="12" l="1"/>
  <c r="B22" i="12" a="1"/>
  <c r="P15" i="12"/>
  <c r="B36" i="12" a="1"/>
  <c r="B36" i="12" s="1"/>
  <c r="U9" i="12"/>
  <c r="A17" i="5"/>
  <c r="A16" i="5"/>
  <c r="A13" i="5"/>
  <c r="A19" i="5"/>
  <c r="A15" i="5"/>
  <c r="A18" i="5"/>
  <c r="A14" i="5"/>
  <c r="C8" i="10"/>
  <c r="C4" i="10"/>
  <c r="C7" i="10"/>
  <c r="C3" i="10"/>
  <c r="C6" i="10"/>
  <c r="C5" i="10"/>
  <c r="C2" i="10"/>
  <c r="I22" i="12" l="1"/>
  <c r="G22" i="12"/>
  <c r="B22" i="12"/>
  <c r="F22" i="12"/>
  <c r="D22" i="12"/>
  <c r="H22" i="12"/>
  <c r="C22" i="12"/>
  <c r="E22" i="12"/>
  <c r="C12" i="7" l="1"/>
  <c r="C15" i="7"/>
  <c r="C17" i="7"/>
  <c r="C11" i="7"/>
  <c r="C10" i="7"/>
  <c r="C25" i="7"/>
  <c r="C19" i="7"/>
  <c r="C6" i="7"/>
  <c r="C21" i="7"/>
  <c r="C26" i="7"/>
  <c r="C24" i="7"/>
  <c r="C18" i="7"/>
  <c r="C13" i="7"/>
  <c r="C20" i="7"/>
  <c r="C27" i="7"/>
  <c r="C22" i="7"/>
  <c r="C8" i="7"/>
  <c r="C28" i="7"/>
  <c r="C14" i="7"/>
  <c r="C16" i="7"/>
  <c r="C9" i="7"/>
  <c r="C23" i="7"/>
  <c r="C7"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<sst xmlns="http://schemas.openxmlformats.org/spreadsheetml/2006/main" count="609" uniqueCount="159">
  <si>
    <t>Precios</t>
  </si>
  <si>
    <t>Fecha</t>
  </si>
  <si>
    <t>AC *</t>
  </si>
  <si>
    <t>ALFA A</t>
  </si>
  <si>
    <t>ALSEA *</t>
  </si>
  <si>
    <t>AMX B</t>
  </si>
  <si>
    <t>ASUR B</t>
  </si>
  <si>
    <t>BIMBO A</t>
  </si>
  <si>
    <t>CEMEX CPO</t>
  </si>
  <si>
    <t>CHDRAUI</t>
  </si>
  <si>
    <t>FEMSA UBD</t>
  </si>
  <si>
    <t>GAP B</t>
  </si>
  <si>
    <t>GENTERA *</t>
  </si>
  <si>
    <t>GFNORTE O</t>
  </si>
  <si>
    <t>GMEXICO B</t>
  </si>
  <si>
    <t>GRUMA B</t>
  </si>
  <si>
    <t>LACOMER UBC</t>
  </si>
  <si>
    <t>LIVEPOL C-1</t>
  </si>
  <si>
    <t>OMAB</t>
  </si>
  <si>
    <t>PINFRA *</t>
  </si>
  <si>
    <t>SORIANA B</t>
  </si>
  <si>
    <t>TLEVISA CPO</t>
  </si>
  <si>
    <t>WALMEX *</t>
  </si>
  <si>
    <t>Plata</t>
  </si>
  <si>
    <t>Oro</t>
  </si>
  <si>
    <t>USD</t>
  </si>
  <si>
    <t>JPY</t>
  </si>
  <si>
    <t>GBP</t>
  </si>
  <si>
    <t>EUR</t>
  </si>
  <si>
    <t>conversion plata</t>
  </si>
  <si>
    <t>Número de cuenta</t>
  </si>
  <si>
    <t>metal</t>
  </si>
  <si>
    <t>divisa</t>
  </si>
  <si>
    <t>accion</t>
  </si>
  <si>
    <t>R*</t>
  </si>
  <si>
    <t>A</t>
  </si>
  <si>
    <t>Activos</t>
  </si>
  <si>
    <r>
      <rPr>
        <b/>
        <i/>
        <sz val="11"/>
        <color theme="1"/>
        <rFont val="Cambria"/>
        <family val="1"/>
      </rPr>
      <t>R</t>
    </r>
    <r>
      <rPr>
        <b/>
        <i/>
        <vertAlign val="subscript"/>
        <sz val="11"/>
        <color theme="1"/>
        <rFont val="Cambria"/>
        <family val="1"/>
      </rPr>
      <t>f</t>
    </r>
  </si>
  <si>
    <t>Rf nueva</t>
  </si>
  <si>
    <r>
      <rPr>
        <b/>
        <sz val="11"/>
        <color theme="1"/>
        <rFont val="Cambria"/>
        <family val="1"/>
      </rPr>
      <t>1. Calcula el vector E[</t>
    </r>
    <r>
      <rPr>
        <b/>
        <i/>
        <sz val="11"/>
        <color theme="1"/>
        <rFont val="Cambria"/>
        <family val="1"/>
      </rPr>
      <t>R</t>
    </r>
    <r>
      <rPr>
        <b/>
        <sz val="11"/>
        <color theme="1"/>
        <rFont val="Cambria"/>
        <family val="1"/>
      </rPr>
      <t>].</t>
    </r>
  </si>
  <si>
    <t>2. Calcula la matriz de varianza y covarianzas.</t>
  </si>
  <si>
    <t>3. Calcula la Cartera de Mínimo Riesgo.</t>
  </si>
  <si>
    <r>
      <rPr>
        <b/>
        <sz val="11"/>
        <color theme="1"/>
        <rFont val="Cambria"/>
        <family val="1"/>
      </rPr>
      <t>ω</t>
    </r>
    <r>
      <rPr>
        <b/>
        <i/>
        <vertAlign val="subscript"/>
        <sz val="11"/>
        <color theme="1"/>
        <rFont val="Cambria"/>
        <family val="1"/>
      </rPr>
      <t>CMR</t>
    </r>
    <r>
      <rPr>
        <b/>
        <sz val="11"/>
        <color theme="1"/>
        <rFont val="Cambria"/>
        <family val="1"/>
      </rPr>
      <t xml:space="preserve"> =</t>
    </r>
  </si>
  <si>
    <r>
      <rPr>
        <b/>
        <sz val="11"/>
        <color theme="1"/>
        <rFont val="Cambria"/>
        <family val="1"/>
      </rPr>
      <t xml:space="preserve">4. Calcula el rendimiento esperado de la </t>
    </r>
    <r>
      <rPr>
        <b/>
        <i/>
        <sz val="11"/>
        <color theme="1"/>
        <rFont val="Cambria"/>
        <family val="1"/>
      </rPr>
      <t>CMR</t>
    </r>
    <r>
      <rPr>
        <b/>
        <sz val="11"/>
        <color theme="1"/>
        <rFont val="Cambria"/>
        <family val="1"/>
      </rPr>
      <t>.</t>
    </r>
  </si>
  <si>
    <r>
      <rPr>
        <b/>
        <sz val="11"/>
        <color theme="1"/>
        <rFont val="Cambria"/>
        <family val="1"/>
      </rPr>
      <t>E[</t>
    </r>
    <r>
      <rPr>
        <b/>
        <i/>
        <sz val="11"/>
        <color theme="1"/>
        <rFont val="Cambria"/>
        <family val="1"/>
      </rPr>
      <t>R</t>
    </r>
    <r>
      <rPr>
        <b/>
        <i/>
        <vertAlign val="subscript"/>
        <sz val="11"/>
        <color theme="1"/>
        <rFont val="Cambria"/>
        <family val="1"/>
      </rPr>
      <t>CMR</t>
    </r>
    <r>
      <rPr>
        <b/>
        <sz val="11"/>
        <color theme="1"/>
        <rFont val="Cambria"/>
        <family val="1"/>
      </rPr>
      <t>] =</t>
    </r>
  </si>
  <si>
    <r>
      <rPr>
        <b/>
        <sz val="11"/>
        <color theme="1"/>
        <rFont val="Cambria"/>
        <family val="1"/>
      </rPr>
      <t xml:space="preserve">5. Calcula el riesgo asociado a la </t>
    </r>
    <r>
      <rPr>
        <b/>
        <i/>
        <sz val="11"/>
        <color theme="1"/>
        <rFont val="Cambria"/>
        <family val="1"/>
      </rPr>
      <t>CMR</t>
    </r>
    <r>
      <rPr>
        <b/>
        <sz val="11"/>
        <color theme="1"/>
        <rFont val="Cambria"/>
        <family val="1"/>
      </rPr>
      <t>.</t>
    </r>
  </si>
  <si>
    <r>
      <rPr>
        <b/>
        <sz val="11"/>
        <color theme="1"/>
        <rFont val="Calibri"/>
        <family val="2"/>
      </rPr>
      <t>σ</t>
    </r>
    <r>
      <rPr>
        <b/>
        <sz val="11"/>
        <color theme="1"/>
        <rFont val="Cambria"/>
        <family val="1"/>
      </rPr>
      <t>[</t>
    </r>
    <r>
      <rPr>
        <b/>
        <i/>
        <sz val="11"/>
        <color theme="1"/>
        <rFont val="Cambria"/>
        <family val="1"/>
      </rPr>
      <t>R</t>
    </r>
    <r>
      <rPr>
        <b/>
        <i/>
        <vertAlign val="subscript"/>
        <sz val="11"/>
        <color theme="1"/>
        <rFont val="Cambria"/>
        <family val="1"/>
      </rPr>
      <t>CMR</t>
    </r>
    <r>
      <rPr>
        <b/>
        <sz val="11"/>
        <color theme="1"/>
        <rFont val="Cambria"/>
        <family val="1"/>
      </rPr>
      <t>] =</t>
    </r>
  </si>
  <si>
    <r>
      <rPr>
        <b/>
        <sz val="11"/>
        <color theme="1"/>
        <rFont val="Cambria"/>
        <family val="1"/>
      </rPr>
      <t>ω</t>
    </r>
    <r>
      <rPr>
        <b/>
        <i/>
        <vertAlign val="subscript"/>
        <sz val="11"/>
        <color theme="1"/>
        <rFont val="Cambria"/>
        <family val="1"/>
      </rPr>
      <t>P</t>
    </r>
    <r>
      <rPr>
        <b/>
        <sz val="11"/>
        <color theme="1"/>
        <rFont val="Cambria"/>
        <family val="1"/>
      </rPr>
      <t xml:space="preserve"> =</t>
    </r>
  </si>
  <si>
    <t>7. Calcula el riesgo asociado al portafolio eficiente recien calculado.</t>
  </si>
  <si>
    <r>
      <rPr>
        <b/>
        <sz val="11"/>
        <color theme="1"/>
        <rFont val="Calibri"/>
        <family val="2"/>
      </rPr>
      <t>σ</t>
    </r>
    <r>
      <rPr>
        <b/>
        <sz val="11"/>
        <color theme="1"/>
        <rFont val="Cambria"/>
        <family val="1"/>
      </rPr>
      <t>[</t>
    </r>
    <r>
      <rPr>
        <b/>
        <i/>
        <sz val="11"/>
        <color theme="1"/>
        <rFont val="Cambria"/>
        <family val="1"/>
      </rPr>
      <t>R</t>
    </r>
    <r>
      <rPr>
        <b/>
        <i/>
        <vertAlign val="subscript"/>
        <sz val="11"/>
        <color theme="1"/>
        <rFont val="Cambria"/>
        <family val="1"/>
      </rPr>
      <t>P</t>
    </r>
    <r>
      <rPr>
        <b/>
        <sz val="11"/>
        <color theme="1"/>
        <rFont val="Cambria"/>
        <family val="1"/>
      </rPr>
      <t>] =</t>
    </r>
  </si>
  <si>
    <r>
      <rPr>
        <b/>
        <sz val="11"/>
        <color theme="1"/>
        <rFont val="Cambria"/>
        <family val="1"/>
      </rPr>
      <t>E[</t>
    </r>
    <r>
      <rPr>
        <b/>
        <i/>
        <sz val="11"/>
        <color theme="1"/>
        <rFont val="Cambria"/>
        <family val="1"/>
      </rPr>
      <t>R</t>
    </r>
    <r>
      <rPr>
        <b/>
        <i/>
        <vertAlign val="subscript"/>
        <sz val="11"/>
        <color theme="1"/>
        <rFont val="Cambria"/>
        <family val="1"/>
      </rPr>
      <t>P</t>
    </r>
    <r>
      <rPr>
        <b/>
        <sz val="11"/>
        <color theme="1"/>
        <rFont val="Cambria"/>
        <family val="1"/>
      </rPr>
      <t>] =</t>
    </r>
  </si>
  <si>
    <t>9. Calcula 25 portafolios eficientes.</t>
  </si>
  <si>
    <r>
      <rPr>
        <b/>
        <sz val="11"/>
        <color theme="1"/>
        <rFont val="Cambria"/>
        <family val="1"/>
      </rPr>
      <t>10. Para cada uno de los 25 portafolios calcula E[</t>
    </r>
    <r>
      <rPr>
        <b/>
        <i/>
        <sz val="11"/>
        <color theme="1"/>
        <rFont val="Cambria"/>
        <family val="1"/>
      </rPr>
      <t>R</t>
    </r>
    <r>
      <rPr>
        <b/>
        <sz val="11"/>
        <color theme="1"/>
        <rFont val="Cambria"/>
        <family val="1"/>
      </rPr>
      <t>].</t>
    </r>
  </si>
  <si>
    <t>11. Para cada uno de los 25 portafolios calcula el riesgo asociado.</t>
  </si>
  <si>
    <r>
      <rPr>
        <b/>
        <sz val="11"/>
        <color theme="1"/>
        <rFont val="Cambria"/>
        <family val="1"/>
      </rPr>
      <t>E[</t>
    </r>
    <r>
      <rPr>
        <b/>
        <i/>
        <sz val="11"/>
        <color theme="1"/>
        <rFont val="Cambria"/>
        <family val="1"/>
      </rPr>
      <t>R</t>
    </r>
    <r>
      <rPr>
        <b/>
        <sz val="11"/>
        <color theme="1"/>
        <rFont val="Cambria"/>
        <family val="1"/>
      </rPr>
      <t>]</t>
    </r>
  </si>
  <si>
    <r>
      <rPr>
        <b/>
        <sz val="11"/>
        <color theme="1"/>
        <rFont val="Calibri"/>
        <family val="2"/>
      </rPr>
      <t>σ</t>
    </r>
    <r>
      <rPr>
        <b/>
        <sz val="11"/>
        <color theme="1"/>
        <rFont val="Cambria"/>
        <family val="1"/>
      </rPr>
      <t>[</t>
    </r>
    <r>
      <rPr>
        <b/>
        <i/>
        <sz val="11"/>
        <color theme="1"/>
        <rFont val="Cambria"/>
        <family val="1"/>
      </rPr>
      <t>R</t>
    </r>
    <r>
      <rPr>
        <b/>
        <sz val="11"/>
        <color theme="1"/>
        <rFont val="Cambria"/>
        <family val="1"/>
      </rPr>
      <t>]</t>
    </r>
  </si>
  <si>
    <r>
      <rPr>
        <b/>
        <sz val="11"/>
        <color theme="1"/>
        <rFont val="Cambria"/>
        <family val="1"/>
      </rPr>
      <t>ω</t>
    </r>
    <r>
      <rPr>
        <b/>
        <vertAlign val="subscript"/>
        <sz val="11"/>
        <color theme="1"/>
        <rFont val="Cambria"/>
        <family val="1"/>
      </rPr>
      <t>1</t>
    </r>
    <r>
      <rPr>
        <b/>
        <sz val="11"/>
        <color theme="1"/>
        <rFont val="Cambria"/>
        <family val="1"/>
      </rPr>
      <t xml:space="preserve"> =</t>
    </r>
  </si>
  <si>
    <r>
      <rPr>
        <b/>
        <sz val="11"/>
        <color theme="1"/>
        <rFont val="Cambria"/>
        <family val="1"/>
      </rPr>
      <t>ω</t>
    </r>
    <r>
      <rPr>
        <b/>
        <vertAlign val="subscript"/>
        <sz val="11"/>
        <color theme="1"/>
        <rFont val="Cambria"/>
        <family val="1"/>
      </rPr>
      <t>2</t>
    </r>
    <r>
      <rPr>
        <b/>
        <sz val="11"/>
        <color theme="1"/>
        <rFont val="Cambria"/>
        <family val="1"/>
      </rPr>
      <t xml:space="preserve"> =</t>
    </r>
  </si>
  <si>
    <r>
      <rPr>
        <b/>
        <sz val="11"/>
        <color theme="1"/>
        <rFont val="Cambria"/>
        <family val="1"/>
      </rPr>
      <t>ω</t>
    </r>
    <r>
      <rPr>
        <b/>
        <vertAlign val="subscript"/>
        <sz val="11"/>
        <color theme="1"/>
        <rFont val="Cambria"/>
        <family val="1"/>
      </rPr>
      <t>3</t>
    </r>
    <r>
      <rPr>
        <b/>
        <sz val="11"/>
        <color theme="1"/>
        <rFont val="Cambria"/>
        <family val="1"/>
      </rPr>
      <t xml:space="preserve"> =</t>
    </r>
  </si>
  <si>
    <r>
      <rPr>
        <b/>
        <sz val="11"/>
        <color theme="1"/>
        <rFont val="Cambria"/>
        <family val="1"/>
      </rPr>
      <t>ω</t>
    </r>
    <r>
      <rPr>
        <b/>
        <vertAlign val="subscript"/>
        <sz val="11"/>
        <color theme="1"/>
        <rFont val="Cambria"/>
        <family val="1"/>
      </rPr>
      <t>4</t>
    </r>
    <r>
      <rPr>
        <b/>
        <sz val="11"/>
        <color theme="1"/>
        <rFont val="Cambria"/>
        <family val="1"/>
      </rPr>
      <t xml:space="preserve"> =</t>
    </r>
  </si>
  <si>
    <r>
      <rPr>
        <b/>
        <sz val="11"/>
        <color theme="1"/>
        <rFont val="Cambria"/>
        <family val="1"/>
      </rPr>
      <t>ω</t>
    </r>
    <r>
      <rPr>
        <b/>
        <vertAlign val="subscript"/>
        <sz val="11"/>
        <color theme="1"/>
        <rFont val="Cambria"/>
        <family val="1"/>
      </rPr>
      <t>5</t>
    </r>
    <r>
      <rPr>
        <b/>
        <sz val="11"/>
        <color theme="1"/>
        <rFont val="Cambria"/>
        <family val="1"/>
      </rPr>
      <t xml:space="preserve"> =</t>
    </r>
  </si>
  <si>
    <r>
      <rPr>
        <b/>
        <sz val="11"/>
        <color theme="1"/>
        <rFont val="Cambria"/>
        <family val="1"/>
      </rPr>
      <t>ω</t>
    </r>
    <r>
      <rPr>
        <b/>
        <vertAlign val="subscript"/>
        <sz val="11"/>
        <color theme="1"/>
        <rFont val="Cambria"/>
        <family val="1"/>
      </rPr>
      <t>6</t>
    </r>
    <r>
      <rPr>
        <b/>
        <sz val="11"/>
        <color theme="1"/>
        <rFont val="Cambria"/>
        <family val="1"/>
      </rPr>
      <t xml:space="preserve"> =</t>
    </r>
  </si>
  <si>
    <r>
      <rPr>
        <b/>
        <sz val="11"/>
        <color theme="1"/>
        <rFont val="Cambria"/>
        <family val="1"/>
      </rPr>
      <t>ω</t>
    </r>
    <r>
      <rPr>
        <b/>
        <vertAlign val="subscript"/>
        <sz val="11"/>
        <color theme="1"/>
        <rFont val="Cambria"/>
        <family val="1"/>
      </rPr>
      <t>7</t>
    </r>
    <r>
      <rPr>
        <b/>
        <sz val="11"/>
        <color theme="1"/>
        <rFont val="Cambria"/>
        <family val="1"/>
      </rPr>
      <t xml:space="preserve"> =</t>
    </r>
  </si>
  <si>
    <r>
      <rPr>
        <b/>
        <sz val="11"/>
        <color theme="1"/>
        <rFont val="Cambria"/>
        <family val="1"/>
      </rPr>
      <t>ω</t>
    </r>
    <r>
      <rPr>
        <b/>
        <vertAlign val="subscript"/>
        <sz val="11"/>
        <color theme="1"/>
        <rFont val="Cambria"/>
        <family val="1"/>
      </rPr>
      <t>8</t>
    </r>
    <r>
      <rPr>
        <b/>
        <sz val="11"/>
        <color theme="1"/>
        <rFont val="Cambria"/>
        <family val="1"/>
      </rPr>
      <t xml:space="preserve"> =</t>
    </r>
  </si>
  <si>
    <r>
      <rPr>
        <b/>
        <sz val="11"/>
        <color theme="1"/>
        <rFont val="Cambria"/>
        <family val="1"/>
      </rPr>
      <t>ω</t>
    </r>
    <r>
      <rPr>
        <b/>
        <vertAlign val="subscript"/>
        <sz val="11"/>
        <color theme="1"/>
        <rFont val="Cambria"/>
        <family val="1"/>
      </rPr>
      <t>9</t>
    </r>
    <r>
      <rPr>
        <b/>
        <sz val="11"/>
        <color theme="1"/>
        <rFont val="Cambria"/>
        <family val="1"/>
      </rPr>
      <t xml:space="preserve"> =</t>
    </r>
  </si>
  <si>
    <r>
      <rPr>
        <b/>
        <sz val="11"/>
        <color theme="1"/>
        <rFont val="Cambria"/>
        <family val="1"/>
      </rPr>
      <t>ω</t>
    </r>
    <r>
      <rPr>
        <b/>
        <vertAlign val="subscript"/>
        <sz val="11"/>
        <color theme="1"/>
        <rFont val="Cambria"/>
        <family val="1"/>
      </rPr>
      <t>10</t>
    </r>
    <r>
      <rPr>
        <b/>
        <sz val="11"/>
        <color theme="1"/>
        <rFont val="Cambria"/>
        <family val="1"/>
      </rPr>
      <t xml:space="preserve"> =</t>
    </r>
  </si>
  <si>
    <r>
      <rPr>
        <b/>
        <sz val="11"/>
        <color theme="1"/>
        <rFont val="Cambria"/>
        <family val="1"/>
      </rPr>
      <t>ω</t>
    </r>
    <r>
      <rPr>
        <b/>
        <vertAlign val="subscript"/>
        <sz val="11"/>
        <color theme="1"/>
        <rFont val="Cambria"/>
        <family val="1"/>
      </rPr>
      <t>11</t>
    </r>
    <r>
      <rPr>
        <b/>
        <sz val="11"/>
        <color theme="1"/>
        <rFont val="Cambria"/>
        <family val="1"/>
      </rPr>
      <t xml:space="preserve"> =</t>
    </r>
  </si>
  <si>
    <r>
      <rPr>
        <b/>
        <sz val="11"/>
        <color theme="1"/>
        <rFont val="Cambria"/>
        <family val="1"/>
      </rPr>
      <t>ω</t>
    </r>
    <r>
      <rPr>
        <b/>
        <vertAlign val="subscript"/>
        <sz val="11"/>
        <color theme="1"/>
        <rFont val="Cambria"/>
        <family val="1"/>
      </rPr>
      <t>12</t>
    </r>
    <r>
      <rPr>
        <b/>
        <sz val="11"/>
        <color theme="1"/>
        <rFont val="Cambria"/>
        <family val="1"/>
      </rPr>
      <t xml:space="preserve"> =</t>
    </r>
  </si>
  <si>
    <r>
      <rPr>
        <b/>
        <sz val="11"/>
        <color theme="1"/>
        <rFont val="Cambria"/>
        <family val="1"/>
      </rPr>
      <t>ω</t>
    </r>
    <r>
      <rPr>
        <b/>
        <vertAlign val="subscript"/>
        <sz val="11"/>
        <color theme="1"/>
        <rFont val="Cambria"/>
        <family val="1"/>
      </rPr>
      <t>13</t>
    </r>
    <r>
      <rPr>
        <b/>
        <sz val="11"/>
        <color theme="1"/>
        <rFont val="Cambria"/>
        <family val="1"/>
      </rPr>
      <t xml:space="preserve"> =</t>
    </r>
  </si>
  <si>
    <r>
      <rPr>
        <b/>
        <sz val="11"/>
        <color theme="1"/>
        <rFont val="Cambria"/>
        <family val="1"/>
      </rPr>
      <t>ω</t>
    </r>
    <r>
      <rPr>
        <b/>
        <vertAlign val="subscript"/>
        <sz val="11"/>
        <color theme="1"/>
        <rFont val="Cambria"/>
        <family val="1"/>
      </rPr>
      <t>14</t>
    </r>
    <r>
      <rPr>
        <b/>
        <sz val="11"/>
        <color theme="1"/>
        <rFont val="Cambria"/>
        <family val="1"/>
      </rPr>
      <t xml:space="preserve"> =</t>
    </r>
  </si>
  <si>
    <r>
      <rPr>
        <b/>
        <sz val="11"/>
        <color theme="1"/>
        <rFont val="Cambria"/>
        <family val="1"/>
      </rPr>
      <t>ω</t>
    </r>
    <r>
      <rPr>
        <b/>
        <vertAlign val="subscript"/>
        <sz val="11"/>
        <color theme="1"/>
        <rFont val="Cambria"/>
        <family val="1"/>
      </rPr>
      <t>15</t>
    </r>
    <r>
      <rPr>
        <b/>
        <sz val="11"/>
        <color theme="1"/>
        <rFont val="Cambria"/>
        <family val="1"/>
      </rPr>
      <t xml:space="preserve"> =</t>
    </r>
  </si>
  <si>
    <r>
      <rPr>
        <b/>
        <sz val="11"/>
        <color theme="1"/>
        <rFont val="Cambria"/>
        <family val="1"/>
      </rPr>
      <t>ω</t>
    </r>
    <r>
      <rPr>
        <b/>
        <vertAlign val="subscript"/>
        <sz val="11"/>
        <color theme="1"/>
        <rFont val="Cambria"/>
        <family val="1"/>
      </rPr>
      <t>16</t>
    </r>
    <r>
      <rPr>
        <b/>
        <sz val="11"/>
        <color theme="1"/>
        <rFont val="Cambria"/>
        <family val="1"/>
      </rPr>
      <t xml:space="preserve"> =</t>
    </r>
  </si>
  <si>
    <r>
      <rPr>
        <b/>
        <sz val="11"/>
        <color theme="1"/>
        <rFont val="Cambria"/>
        <family val="1"/>
      </rPr>
      <t>ω</t>
    </r>
    <r>
      <rPr>
        <b/>
        <vertAlign val="subscript"/>
        <sz val="11"/>
        <color theme="1"/>
        <rFont val="Cambria"/>
        <family val="1"/>
      </rPr>
      <t>17</t>
    </r>
    <r>
      <rPr>
        <b/>
        <sz val="11"/>
        <color theme="1"/>
        <rFont val="Cambria"/>
        <family val="1"/>
      </rPr>
      <t xml:space="preserve"> =</t>
    </r>
  </si>
  <si>
    <r>
      <rPr>
        <b/>
        <sz val="11"/>
        <color theme="1"/>
        <rFont val="Cambria"/>
        <family val="1"/>
      </rPr>
      <t>ω</t>
    </r>
    <r>
      <rPr>
        <b/>
        <vertAlign val="subscript"/>
        <sz val="11"/>
        <color theme="1"/>
        <rFont val="Cambria"/>
        <family val="1"/>
      </rPr>
      <t>18</t>
    </r>
    <r>
      <rPr>
        <b/>
        <sz val="11"/>
        <color theme="1"/>
        <rFont val="Cambria"/>
        <family val="1"/>
      </rPr>
      <t xml:space="preserve"> =</t>
    </r>
  </si>
  <si>
    <r>
      <rPr>
        <b/>
        <sz val="11"/>
        <color theme="1"/>
        <rFont val="Cambria"/>
        <family val="1"/>
      </rPr>
      <t>ω</t>
    </r>
    <r>
      <rPr>
        <b/>
        <vertAlign val="subscript"/>
        <sz val="11"/>
        <color theme="1"/>
        <rFont val="Cambria"/>
        <family val="1"/>
      </rPr>
      <t>19</t>
    </r>
    <r>
      <rPr>
        <b/>
        <sz val="11"/>
        <color theme="1"/>
        <rFont val="Cambria"/>
        <family val="1"/>
      </rPr>
      <t xml:space="preserve"> =</t>
    </r>
  </si>
  <si>
    <r>
      <rPr>
        <b/>
        <sz val="11"/>
        <color theme="1"/>
        <rFont val="Cambria"/>
        <family val="1"/>
      </rPr>
      <t>ω</t>
    </r>
    <r>
      <rPr>
        <b/>
        <vertAlign val="subscript"/>
        <sz val="11"/>
        <color theme="1"/>
        <rFont val="Cambria"/>
        <family val="1"/>
      </rPr>
      <t>20</t>
    </r>
    <r>
      <rPr>
        <b/>
        <sz val="11"/>
        <color theme="1"/>
        <rFont val="Cambria"/>
        <family val="1"/>
      </rPr>
      <t xml:space="preserve"> =</t>
    </r>
  </si>
  <si>
    <r>
      <rPr>
        <b/>
        <sz val="11"/>
        <color theme="1"/>
        <rFont val="Cambria"/>
        <family val="1"/>
      </rPr>
      <t>ω</t>
    </r>
    <r>
      <rPr>
        <b/>
        <vertAlign val="subscript"/>
        <sz val="11"/>
        <color theme="1"/>
        <rFont val="Cambria"/>
        <family val="1"/>
      </rPr>
      <t>21</t>
    </r>
    <r>
      <rPr>
        <b/>
        <sz val="11"/>
        <color theme="1"/>
        <rFont val="Cambria"/>
        <family val="1"/>
      </rPr>
      <t xml:space="preserve"> =</t>
    </r>
  </si>
  <si>
    <r>
      <rPr>
        <b/>
        <sz val="11"/>
        <color theme="1"/>
        <rFont val="Cambria"/>
        <family val="1"/>
      </rPr>
      <t>ω</t>
    </r>
    <r>
      <rPr>
        <b/>
        <vertAlign val="subscript"/>
        <sz val="11"/>
        <color theme="1"/>
        <rFont val="Cambria"/>
        <family val="1"/>
      </rPr>
      <t>22</t>
    </r>
    <r>
      <rPr>
        <b/>
        <sz val="11"/>
        <color theme="1"/>
        <rFont val="Cambria"/>
        <family val="1"/>
      </rPr>
      <t xml:space="preserve"> =</t>
    </r>
  </si>
  <si>
    <r>
      <rPr>
        <b/>
        <sz val="11"/>
        <color theme="1"/>
        <rFont val="Cambria"/>
        <family val="1"/>
      </rPr>
      <t>ω</t>
    </r>
    <r>
      <rPr>
        <b/>
        <vertAlign val="subscript"/>
        <sz val="11"/>
        <color theme="1"/>
        <rFont val="Cambria"/>
        <family val="1"/>
      </rPr>
      <t>23</t>
    </r>
    <r>
      <rPr>
        <b/>
        <sz val="11"/>
        <color theme="1"/>
        <rFont val="Cambria"/>
        <family val="1"/>
      </rPr>
      <t xml:space="preserve"> =</t>
    </r>
  </si>
  <si>
    <r>
      <rPr>
        <b/>
        <sz val="11"/>
        <color theme="1"/>
        <rFont val="Cambria"/>
        <family val="1"/>
      </rPr>
      <t>ω</t>
    </r>
    <r>
      <rPr>
        <b/>
        <vertAlign val="subscript"/>
        <sz val="11"/>
        <color theme="1"/>
        <rFont val="Cambria"/>
        <family val="1"/>
      </rPr>
      <t>24</t>
    </r>
    <r>
      <rPr>
        <b/>
        <sz val="11"/>
        <color theme="1"/>
        <rFont val="Cambria"/>
        <family val="1"/>
      </rPr>
      <t xml:space="preserve"> =</t>
    </r>
  </si>
  <si>
    <r>
      <rPr>
        <b/>
        <sz val="11"/>
        <color theme="1"/>
        <rFont val="Cambria"/>
        <family val="1"/>
      </rPr>
      <t>ω</t>
    </r>
    <r>
      <rPr>
        <b/>
        <vertAlign val="subscript"/>
        <sz val="11"/>
        <color theme="1"/>
        <rFont val="Cambria"/>
        <family val="1"/>
      </rPr>
      <t>25</t>
    </r>
    <r>
      <rPr>
        <b/>
        <sz val="11"/>
        <color theme="1"/>
        <rFont val="Cambria"/>
        <family val="1"/>
      </rPr>
      <t xml:space="preserve"> =</t>
    </r>
  </si>
  <si>
    <t>12. Calcula el portafolio tangente</t>
  </si>
  <si>
    <r>
      <rPr>
        <b/>
        <sz val="11"/>
        <color theme="1"/>
        <rFont val="Cambria"/>
        <family val="1"/>
      </rPr>
      <t>ω</t>
    </r>
    <r>
      <rPr>
        <b/>
        <i/>
        <vertAlign val="subscript"/>
        <sz val="11"/>
        <color theme="1"/>
        <rFont val="Cambria"/>
        <family val="1"/>
      </rPr>
      <t>T</t>
    </r>
    <r>
      <rPr>
        <b/>
        <sz val="11"/>
        <color theme="1"/>
        <rFont val="Cambria"/>
        <family val="1"/>
      </rPr>
      <t xml:space="preserve"> =</t>
    </r>
  </si>
  <si>
    <t>13. Calcula el rendimiento esperado del portafolio tangente.</t>
  </si>
  <si>
    <r>
      <rPr>
        <b/>
        <sz val="11"/>
        <color theme="1"/>
        <rFont val="Cambria"/>
        <family val="1"/>
      </rPr>
      <t>E[</t>
    </r>
    <r>
      <rPr>
        <b/>
        <i/>
        <sz val="11"/>
        <color theme="1"/>
        <rFont val="Cambria"/>
        <family val="1"/>
      </rPr>
      <t>R</t>
    </r>
    <r>
      <rPr>
        <b/>
        <i/>
        <vertAlign val="subscript"/>
        <sz val="11"/>
        <color theme="1"/>
        <rFont val="Cambria"/>
        <family val="1"/>
      </rPr>
      <t>T</t>
    </r>
    <r>
      <rPr>
        <b/>
        <sz val="11"/>
        <color theme="1"/>
        <rFont val="Cambria"/>
        <family val="1"/>
      </rPr>
      <t>] =</t>
    </r>
  </si>
  <si>
    <t>14. Calcula el riesgo asociado al portafolio tangente.</t>
  </si>
  <si>
    <r>
      <rPr>
        <b/>
        <sz val="11"/>
        <color theme="1"/>
        <rFont val="Calibri"/>
        <family val="2"/>
      </rPr>
      <t>σ</t>
    </r>
    <r>
      <rPr>
        <b/>
        <sz val="11"/>
        <color theme="1"/>
        <rFont val="Cambria"/>
        <family val="1"/>
      </rPr>
      <t>[</t>
    </r>
    <r>
      <rPr>
        <b/>
        <i/>
        <sz val="11"/>
        <color theme="1"/>
        <rFont val="Cambria"/>
        <family val="1"/>
      </rPr>
      <t>R</t>
    </r>
    <r>
      <rPr>
        <b/>
        <i/>
        <vertAlign val="subscript"/>
        <sz val="11"/>
        <color theme="1"/>
        <rFont val="Cambria"/>
        <family val="1"/>
      </rPr>
      <t>T</t>
    </r>
    <r>
      <rPr>
        <b/>
        <sz val="11"/>
        <color theme="1"/>
        <rFont val="Cambria"/>
        <family val="1"/>
      </rPr>
      <t>] =</t>
    </r>
  </si>
  <si>
    <t>15. ¿Cuál es la ecuación que describe a la CAL?</t>
  </si>
  <si>
    <r>
      <rPr>
        <b/>
        <sz val="11"/>
        <color theme="1"/>
        <rFont val="Cambria"/>
        <family val="1"/>
      </rPr>
      <t>E[</t>
    </r>
    <r>
      <rPr>
        <b/>
        <i/>
        <sz val="11"/>
        <color theme="1"/>
        <rFont val="Cambria"/>
        <family val="1"/>
      </rPr>
      <t>R</t>
    </r>
    <r>
      <rPr>
        <b/>
        <sz val="11"/>
        <color theme="1"/>
        <rFont val="Cambria"/>
        <family val="1"/>
      </rPr>
      <t>] =</t>
    </r>
  </si>
  <si>
    <t>+</t>
  </si>
  <si>
    <r>
      <rPr>
        <b/>
        <sz val="11"/>
        <color theme="1"/>
        <rFont val="Calibri"/>
        <family val="2"/>
      </rPr>
      <t>σ</t>
    </r>
    <r>
      <rPr>
        <b/>
        <sz val="11"/>
        <color theme="1"/>
        <rFont val="Cambria"/>
        <family val="1"/>
      </rPr>
      <t>[</t>
    </r>
    <r>
      <rPr>
        <b/>
        <i/>
        <sz val="11"/>
        <color theme="1"/>
        <rFont val="Cambria"/>
        <family val="1"/>
      </rPr>
      <t>R</t>
    </r>
    <r>
      <rPr>
        <b/>
        <sz val="11"/>
        <color theme="1"/>
        <rFont val="Cambria"/>
        <family val="1"/>
      </rPr>
      <t>]</t>
    </r>
  </si>
  <si>
    <t>16. ¿Cuál es el riesgo de la cartera óptima para el inversionista?</t>
  </si>
  <si>
    <r>
      <rPr>
        <b/>
        <sz val="11"/>
        <color theme="1"/>
        <rFont val="Calibri"/>
        <family val="2"/>
      </rPr>
      <t>σ</t>
    </r>
    <r>
      <rPr>
        <b/>
        <sz val="11"/>
        <color theme="1"/>
        <rFont val="Cambria"/>
        <family val="1"/>
      </rPr>
      <t>[</t>
    </r>
    <r>
      <rPr>
        <b/>
        <i/>
        <sz val="11"/>
        <color theme="1"/>
        <rFont val="Cambria"/>
        <family val="1"/>
      </rPr>
      <t>R</t>
    </r>
    <r>
      <rPr>
        <b/>
        <i/>
        <vertAlign val="subscript"/>
        <sz val="11"/>
        <color theme="1"/>
        <rFont val="Cambria"/>
        <family val="1"/>
      </rPr>
      <t>C*</t>
    </r>
    <r>
      <rPr>
        <b/>
        <sz val="11"/>
        <color theme="1"/>
        <rFont val="Cambria"/>
        <family val="1"/>
      </rPr>
      <t>] =</t>
    </r>
  </si>
  <si>
    <t>17. ¿Cuál es el rendimiento de la cartera óptima para el inversionista?</t>
  </si>
  <si>
    <r>
      <rPr>
        <b/>
        <sz val="11"/>
        <color theme="1"/>
        <rFont val="Cambria"/>
        <family val="1"/>
      </rPr>
      <t>E[</t>
    </r>
    <r>
      <rPr>
        <b/>
        <i/>
        <sz val="11"/>
        <color theme="1"/>
        <rFont val="Cambria"/>
        <family val="1"/>
      </rPr>
      <t>R</t>
    </r>
    <r>
      <rPr>
        <b/>
        <i/>
        <vertAlign val="subscript"/>
        <sz val="11"/>
        <color theme="1"/>
        <rFont val="Cambria"/>
        <family val="1"/>
      </rPr>
      <t>C*</t>
    </r>
    <r>
      <rPr>
        <b/>
        <sz val="11"/>
        <color theme="1"/>
        <rFont val="Cambria"/>
        <family val="1"/>
      </rPr>
      <t>] =</t>
    </r>
  </si>
  <si>
    <t>18. ¿Cuál es la composición de la cartera óptima para el inversionista?</t>
  </si>
  <si>
    <t>T</t>
  </si>
  <si>
    <t>f</t>
  </si>
  <si>
    <r>
      <rPr>
        <b/>
        <sz val="11"/>
        <color theme="1"/>
        <rFont val="Cambria"/>
        <family val="1"/>
      </rPr>
      <t>ω</t>
    </r>
    <r>
      <rPr>
        <b/>
        <i/>
        <vertAlign val="subscript"/>
        <sz val="11"/>
        <color theme="1"/>
        <rFont val="Cambria"/>
        <family val="1"/>
      </rPr>
      <t>C*</t>
    </r>
    <r>
      <rPr>
        <b/>
        <sz val="11"/>
        <color theme="1"/>
        <rFont val="Cambria"/>
        <family val="1"/>
      </rPr>
      <t xml:space="preserve"> =</t>
    </r>
  </si>
  <si>
    <r>
      <rPr>
        <b/>
        <sz val="11"/>
        <color theme="1"/>
        <rFont val="Cambria"/>
        <family val="1"/>
      </rPr>
      <t>ω</t>
    </r>
    <r>
      <rPr>
        <b/>
        <i/>
        <vertAlign val="subscript"/>
        <sz val="11"/>
        <color theme="1"/>
        <rFont val="Cambria"/>
        <family val="1"/>
      </rPr>
      <t>C*</t>
    </r>
    <r>
      <rPr>
        <b/>
        <sz val="11"/>
        <color theme="1"/>
        <rFont val="Cambria"/>
        <family val="1"/>
      </rPr>
      <t xml:space="preserve"> =</t>
    </r>
  </si>
  <si>
    <t>19. ¿De qué tipo de inversionista se trata? ¿Conservador o arriesgado?</t>
  </si>
  <si>
    <r>
      <rPr>
        <b/>
        <sz val="11"/>
        <color theme="1"/>
        <rFont val="Cambria"/>
        <family val="1"/>
      </rPr>
      <t>20. Utiliza un gráfico de dispersión para ubicar en el espacio σ[</t>
    </r>
    <r>
      <rPr>
        <b/>
        <i/>
        <sz val="11"/>
        <color theme="1"/>
        <rFont val="Cambria"/>
        <family val="1"/>
      </rPr>
      <t>R</t>
    </r>
    <r>
      <rPr>
        <b/>
        <sz val="11"/>
        <color theme="1"/>
        <rFont val="Cambria"/>
        <family val="1"/>
      </rPr>
      <t>] × E[</t>
    </r>
    <r>
      <rPr>
        <b/>
        <i/>
        <sz val="11"/>
        <color theme="1"/>
        <rFont val="Cambria"/>
        <family val="1"/>
      </rPr>
      <t>R</t>
    </r>
    <r>
      <rPr>
        <b/>
        <sz val="11"/>
        <color theme="1"/>
        <rFont val="Cambria"/>
        <family val="1"/>
      </rPr>
      <t>]:</t>
    </r>
  </si>
  <si>
    <t>Activo</t>
  </si>
  <si>
    <r>
      <rPr>
        <b/>
        <sz val="11"/>
        <color theme="0"/>
        <rFont val="Calibri"/>
        <family val="2"/>
      </rPr>
      <t>σ</t>
    </r>
    <r>
      <rPr>
        <b/>
        <sz val="11"/>
        <color theme="0"/>
        <rFont val="Cambria"/>
        <family val="1"/>
      </rPr>
      <t>[</t>
    </r>
    <r>
      <rPr>
        <b/>
        <i/>
        <sz val="11"/>
        <color theme="0"/>
        <rFont val="Cambria"/>
        <family val="1"/>
      </rPr>
      <t>R</t>
    </r>
    <r>
      <rPr>
        <b/>
        <sz val="11"/>
        <color theme="0"/>
        <rFont val="Cambria"/>
        <family val="1"/>
      </rPr>
      <t>]</t>
    </r>
  </si>
  <si>
    <r>
      <rPr>
        <b/>
        <sz val="11"/>
        <color theme="0"/>
        <rFont val="Cambria"/>
        <family val="1"/>
      </rPr>
      <t>E[</t>
    </r>
    <r>
      <rPr>
        <b/>
        <i/>
        <sz val="11"/>
        <color theme="0"/>
        <rFont val="Cambria"/>
        <family val="1"/>
      </rPr>
      <t>R</t>
    </r>
    <r>
      <rPr>
        <b/>
        <sz val="11"/>
        <color theme="0"/>
        <rFont val="Cambria"/>
        <family val="1"/>
      </rPr>
      <t>]</t>
    </r>
  </si>
  <si>
    <t>1. Cada uno de los siete activos individuales</t>
  </si>
  <si>
    <r>
      <rPr>
        <b/>
        <sz val="11"/>
        <color theme="1"/>
        <rFont val="Cambria"/>
        <family val="1"/>
      </rPr>
      <t xml:space="preserve">2. la </t>
    </r>
    <r>
      <rPr>
        <b/>
        <i/>
        <sz val="11"/>
        <color theme="1"/>
        <rFont val="Cambria"/>
        <family val="1"/>
      </rPr>
      <t>CMR</t>
    </r>
  </si>
  <si>
    <r>
      <rPr>
        <b/>
        <sz val="11"/>
        <color theme="1"/>
        <rFont val="Cambria"/>
        <family val="1"/>
      </rPr>
      <t xml:space="preserve">3. </t>
    </r>
    <r>
      <rPr>
        <b/>
        <i/>
        <sz val="11"/>
        <color theme="1"/>
        <rFont val="Cambria"/>
        <family val="1"/>
      </rPr>
      <t>T</t>
    </r>
  </si>
  <si>
    <r>
      <rPr>
        <b/>
        <sz val="11"/>
        <color theme="1"/>
        <rFont val="Cambria"/>
        <family val="1"/>
      </rPr>
      <t xml:space="preserve">4. la </t>
    </r>
    <r>
      <rPr>
        <b/>
        <i/>
        <sz val="11"/>
        <color theme="1"/>
        <rFont val="Cambria"/>
        <family val="1"/>
      </rPr>
      <t>FEOI</t>
    </r>
  </si>
  <si>
    <t>5. el activo libre de riesgo</t>
  </si>
  <si>
    <r>
      <rPr>
        <b/>
        <sz val="11"/>
        <color theme="1"/>
        <rFont val="Cambria"/>
        <family val="1"/>
      </rPr>
      <t xml:space="preserve">6. la </t>
    </r>
    <r>
      <rPr>
        <b/>
        <i/>
        <sz val="11"/>
        <color theme="1"/>
        <rFont val="Cambria"/>
        <family val="1"/>
      </rPr>
      <t>CAL</t>
    </r>
  </si>
  <si>
    <t>7. la cartera óptima</t>
  </si>
  <si>
    <t>CMR</t>
  </si>
  <si>
    <t>FEOI</t>
  </si>
  <si>
    <t>CAL</t>
  </si>
  <si>
    <t>C*</t>
  </si>
  <si>
    <t>E[R]</t>
  </si>
  <si>
    <t>Var[Ri]</t>
  </si>
  <si>
    <t>SD[Ri]</t>
  </si>
  <si>
    <t>MVC</t>
  </si>
  <si>
    <t>E[Ri]</t>
  </si>
  <si>
    <t>Z</t>
  </si>
  <si>
    <t>WT</t>
  </si>
  <si>
    <t>Suma de Z:</t>
  </si>
  <si>
    <r>
      <rPr>
        <sz val="11"/>
        <color rgb="FFFFFFFF"/>
        <rFont val="Cambria"/>
        <family val="1"/>
      </rPr>
      <t>E[R</t>
    </r>
    <r>
      <rPr>
        <sz val="8"/>
        <color rgb="FFFFFFFF"/>
        <rFont val="Cambria"/>
        <family val="1"/>
      </rPr>
      <t>i</t>
    </r>
    <r>
      <rPr>
        <sz val="11"/>
        <color rgb="FFFFFFFF"/>
        <rFont val="Cambria"/>
        <family val="1"/>
      </rPr>
      <t>]</t>
    </r>
  </si>
  <si>
    <r>
      <rPr>
        <sz val="11"/>
        <color rgb="FFFFFFFF"/>
        <rFont val="Cambria"/>
        <family val="1"/>
      </rPr>
      <t>E[R</t>
    </r>
    <r>
      <rPr>
        <sz val="8"/>
        <color rgb="FFFFFFFF"/>
        <rFont val="Cambria"/>
        <family val="1"/>
      </rPr>
      <t>i</t>
    </r>
    <r>
      <rPr>
        <sz val="11"/>
        <color rgb="FFFFFFFF"/>
        <rFont val="Cambria"/>
        <family val="1"/>
      </rPr>
      <t>]-E[Rf]</t>
    </r>
  </si>
  <si>
    <t>E[R T]</t>
  </si>
  <si>
    <t>Var[R T]</t>
  </si>
  <si>
    <t>SD[R T]</t>
  </si>
  <si>
    <t>mcal</t>
  </si>
  <si>
    <r>
      <rPr>
        <b/>
        <sz val="11"/>
        <color rgb="FFFFFFFF"/>
        <rFont val="Cambria"/>
        <family val="1"/>
      </rPr>
      <t xml:space="preserve">O </t>
    </r>
    <r>
      <rPr>
        <b/>
        <sz val="8"/>
        <color rgb="FFFFFFFF"/>
        <rFont val="Cambria"/>
        <family val="1"/>
      </rPr>
      <t>+1</t>
    </r>
  </si>
  <si>
    <r>
      <rPr>
        <b/>
        <sz val="11"/>
        <color rgb="FFFFFFFF"/>
        <rFont val="Cambria"/>
        <family val="1"/>
      </rPr>
      <t xml:space="preserve">W </t>
    </r>
    <r>
      <rPr>
        <b/>
        <sz val="8"/>
        <color rgb="FFFFFFFF"/>
        <rFont val="Cambria"/>
        <family val="1"/>
      </rPr>
      <t>CMR</t>
    </r>
  </si>
  <si>
    <r>
      <rPr>
        <b/>
        <sz val="11"/>
        <color rgb="FFFFFFFF"/>
        <rFont val="Century Gothic"/>
        <family val="1"/>
      </rPr>
      <t xml:space="preserve">E[R </t>
    </r>
    <r>
      <rPr>
        <b/>
        <vertAlign val="subscript"/>
        <sz val="11"/>
        <color rgb="FFFFFFFF"/>
        <rFont val="Century Gothic"/>
        <family val="1"/>
      </rPr>
      <t>CMR</t>
    </r>
    <r>
      <rPr>
        <b/>
        <sz val="11"/>
        <color rgb="FFFFFFFF"/>
        <rFont val="Century Gothic"/>
        <family val="1"/>
      </rPr>
      <t>]</t>
    </r>
  </si>
  <si>
    <r>
      <rPr>
        <b/>
        <sz val="11"/>
        <color rgb="FFFFFFFF"/>
        <rFont val="Century Gothic"/>
        <family val="1"/>
      </rPr>
      <t xml:space="preserve">Var[R </t>
    </r>
    <r>
      <rPr>
        <b/>
        <vertAlign val="subscript"/>
        <sz val="11"/>
        <color rgb="FFFFFFFF"/>
        <rFont val="Century Gothic"/>
        <family val="1"/>
      </rPr>
      <t>CMR</t>
    </r>
    <r>
      <rPr>
        <b/>
        <sz val="11"/>
        <color rgb="FFFFFFFF"/>
        <rFont val="Century Gothic"/>
        <family val="1"/>
      </rPr>
      <t>]</t>
    </r>
  </si>
  <si>
    <r>
      <rPr>
        <b/>
        <sz val="11"/>
        <color rgb="FFFFFFFF"/>
        <rFont val="Century Gothic"/>
        <family val="1"/>
      </rPr>
      <t xml:space="preserve">SD[R </t>
    </r>
    <r>
      <rPr>
        <b/>
        <vertAlign val="subscript"/>
        <sz val="11"/>
        <color rgb="FFFFFFFF"/>
        <rFont val="Century Gothic"/>
        <family val="1"/>
      </rPr>
      <t>CMR</t>
    </r>
    <r>
      <rPr>
        <b/>
        <sz val="11"/>
        <color rgb="FFFFFFFF"/>
        <rFont val="Century Gothic"/>
        <family val="1"/>
      </rPr>
      <t>]</t>
    </r>
  </si>
  <si>
    <t>(MVC+1)^1</t>
  </si>
  <si>
    <t>(MVC+2)^1</t>
  </si>
  <si>
    <r>
      <rPr>
        <b/>
        <sz val="11"/>
        <color rgb="FFFFFFFF"/>
        <rFont val="Century Gothic"/>
        <family val="1"/>
      </rPr>
      <t xml:space="preserve">W </t>
    </r>
    <r>
      <rPr>
        <b/>
        <vertAlign val="superscript"/>
        <sz val="11"/>
        <color rgb="FFFFFFFF"/>
        <rFont val="Century Gothic"/>
        <family val="1"/>
      </rPr>
      <t>T</t>
    </r>
    <r>
      <rPr>
        <b/>
        <sz val="11"/>
        <color rgb="FFFFFFFF"/>
        <rFont val="Century Gothic"/>
        <family val="1"/>
      </rPr>
      <t xml:space="preserve"> </t>
    </r>
    <r>
      <rPr>
        <b/>
        <vertAlign val="subscript"/>
        <sz val="11"/>
        <color rgb="FFFFFFFF"/>
        <rFont val="Century Gothic"/>
        <family val="1"/>
      </rPr>
      <t>CMR</t>
    </r>
  </si>
  <si>
    <t>W T P</t>
  </si>
  <si>
    <r>
      <rPr>
        <b/>
        <sz val="11"/>
        <color rgb="FFFFFFFF"/>
        <rFont val="Cambria"/>
        <family val="1"/>
      </rPr>
      <t xml:space="preserve">O </t>
    </r>
    <r>
      <rPr>
        <b/>
        <sz val="8"/>
        <color rgb="FFFFFFFF"/>
        <rFont val="Cambria"/>
        <family val="1"/>
      </rPr>
      <t>+2</t>
    </r>
  </si>
  <si>
    <r>
      <rPr>
        <b/>
        <sz val="11"/>
        <color rgb="FFFFFFFF"/>
        <rFont val="Cambria"/>
        <family val="1"/>
      </rPr>
      <t xml:space="preserve">W </t>
    </r>
    <r>
      <rPr>
        <b/>
        <sz val="8"/>
        <color rgb="FFFFFFFF"/>
        <rFont val="Cambria"/>
        <family val="1"/>
      </rPr>
      <t>P</t>
    </r>
  </si>
  <si>
    <r>
      <rPr>
        <b/>
        <i/>
        <sz val="11"/>
        <color theme="1"/>
        <rFont val="Calibri"/>
        <family val="2"/>
      </rPr>
      <t>CMR (</t>
    </r>
    <r>
      <rPr>
        <b/>
        <i/>
        <sz val="11"/>
        <color theme="1"/>
        <rFont val="Calibri"/>
        <family val="2"/>
      </rPr>
      <t>α)</t>
    </r>
  </si>
  <si>
    <r>
      <rPr>
        <b/>
        <i/>
        <sz val="11"/>
        <color theme="1"/>
        <rFont val="Calibri"/>
        <family val="2"/>
      </rPr>
      <t>C.Ef. (</t>
    </r>
    <r>
      <rPr>
        <b/>
        <i/>
        <sz val="11"/>
        <color theme="1"/>
        <rFont val="Calibri"/>
        <family val="2"/>
      </rPr>
      <t>β)</t>
    </r>
  </si>
  <si>
    <t>coeficiente</t>
  </si>
  <si>
    <t>Tasa libre de riesgo</t>
  </si>
  <si>
    <r>
      <t xml:space="preserve">O </t>
    </r>
    <r>
      <rPr>
        <sz val="8"/>
        <color theme="1"/>
        <rFont val="Cambria"/>
        <family val="1"/>
      </rPr>
      <t>+1</t>
    </r>
  </si>
  <si>
    <t>Inversion en C*</t>
  </si>
  <si>
    <t>a</t>
  </si>
  <si>
    <t>Rf</t>
  </si>
  <si>
    <t>W(T)</t>
  </si>
  <si>
    <t>Sd</t>
  </si>
  <si>
    <t>W(f)</t>
  </si>
  <si>
    <t>Pendiente CAL</t>
  </si>
  <si>
    <t>MCAL</t>
  </si>
  <si>
    <t>Cartera óptima</t>
  </si>
  <si>
    <t>E[Rc*]</t>
  </si>
  <si>
    <t>SD[Rc*]</t>
  </si>
  <si>
    <r>
      <t>Aquí tenemos a un inversionista c</t>
    </r>
    <r>
      <rPr>
        <b/>
        <i/>
        <sz val="11"/>
        <color theme="1"/>
        <rFont val="Cambria"/>
        <family val="1"/>
      </rPr>
      <t xml:space="preserve">onservador </t>
    </r>
    <r>
      <rPr>
        <i/>
        <sz val="11"/>
        <color theme="1"/>
        <rFont val="Cambria"/>
        <family val="1"/>
      </rPr>
      <t>ya que en primera instancia su cartera esta mas diversificada por lo que la concentracion de los activos es de forma indicidual por lo que el riesgo es menor; de igual modo, el rendimiento y el riesgo poseen una relacion muy baja cosa que nos da a entender que entre menos se pierda asi el rendimiento sea minimo, será mejor. Además. se posee una aversión al riesgo del 0.625, lo cual implica que hay mas precaucion con respecto a nuevas inversiones dada la volatilidad latente</t>
    </r>
  </si>
  <si>
    <t>los datos si estan dentro pero creo uno un pequeño error pero si estan en en el grafico.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</si>
</sst>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000"/>
    <numFmt numFmtId="165" formatCode="0.0000"/>
    <numFmt numFmtId="166" formatCode="#,##0.000000_ ;[Red]\-#,##0.000000\ "/>
    <numFmt numFmtId="167" formatCode="0.00000000"/>
    <numFmt numFmtId="168" formatCode="#,##0.0000_ ;[Red]\-#,##0.0000\ "/>
    <numFmt numFmtId="169" formatCode="#,##0.00000000_ ;[Red]\-#,##0.00000000\ "/>
    <numFmt numFmtId="170" formatCode="0.0000E+00"/>
    <numFmt numFmtId="171" formatCode="0.0000000"/>
    <numFmt numFmtId="172" formatCode="0.00000"/>
    <numFmt numFmtId="173" formatCode="0.00000000000"/>
    <numFmt numFmtId="174" formatCode="#,##0.00000_ ;[Red]\-#,##0.00000\ "/>
    <numFmt numFmtId="175" formatCode="#,##0.0000000_ ;[Red]\-#,##0.0000000\ "/>
    <numFmt numFmtId="176" formatCode="#,##0.000000000_ ;[Red]\-#,##0.000000000\ "/>
    <numFmt numFmtId="177" formatCode="#,##0.0000000000_ ;[Red]\-#,##0.0000000000\ "/>
    <numFmt numFmtId="178" formatCode="#,##0.00000000"/>
    <numFmt numFmtId="179" formatCode="#,##0.000000;[Red]\-#,##0.000000"/>
  </numFmts>
  <fonts count="37" x14ac:knownFonts="1">
    <font>
      <sz val="11"/>
      <color theme="1"/>
      <name val="Calibri"/>
      <scheme val="minor"/>
    </font>
    <font>
      <sz val="11"/>
      <color theme="1"/>
      <name val="Calibri"/>
      <family val="2"/>
      <scheme val="minor"/>
    </font>
    <font>
      <b/>
      <sz val="12"/>
      <color theme="1"/>
      <name val="Calibri"/>
      <family val="2"/>
    </font>
    <font>
      <sz val="11"/>
      <name val="Calibri"/>
      <family val="2"/>
    </font>
    <font>
      <b/>
      <sz val="11"/>
      <color theme="1"/>
      <name val="Calibri"/>
      <family val="2"/>
    </font>
    <font>
      <sz val="11"/>
      <color theme="1"/>
      <name val="Calibri"/>
      <family val="2"/>
    </font>
    <font>
      <sz val="11"/>
      <color theme="1"/>
      <name val="Calibri"/>
      <family val="2"/>
      <scheme val="minor"/>
    </font>
    <font>
      <b/>
      <sz val="11"/>
      <color theme="1"/>
      <name val="Cambria"/>
      <family val="1"/>
    </font>
    <font>
      <b/>
      <i/>
      <sz val="11"/>
      <color theme="1"/>
      <name val="Cambria"/>
      <family val="1"/>
    </font>
    <font>
      <sz val="11"/>
      <color theme="1"/>
      <name val="Cambria"/>
      <family val="1"/>
    </font>
    <font>
      <i/>
      <sz val="11"/>
      <color theme="1"/>
      <name val="Cambria"/>
      <family val="1"/>
    </font>
    <font>
      <b/>
      <sz val="11"/>
      <color theme="0"/>
      <name val="Cambria"/>
      <family val="1"/>
    </font>
    <font>
      <b/>
      <i/>
      <vertAlign val="subscript"/>
      <sz val="11"/>
      <color theme="1"/>
      <name val="Cambria"/>
      <family val="1"/>
    </font>
    <font>
      <b/>
      <vertAlign val="subscript"/>
      <sz val="11"/>
      <color theme="1"/>
      <name val="Cambria"/>
      <family val="1"/>
    </font>
    <font>
      <b/>
      <sz val="11"/>
      <color theme="0"/>
      <name val="Calibri"/>
      <family val="2"/>
    </font>
    <font>
      <b/>
      <i/>
      <sz val="11"/>
      <color theme="0"/>
      <name val="Cambria"/>
      <family val="1"/>
    </font>
    <font>
      <b/>
      <sz val="11"/>
      <color theme="0"/>
      <name val="Calibri"/>
      <family val="2"/>
      <scheme val="minor"/>
    </font>
    <font>
      <sz val="11"/>
      <color theme="1"/>
      <name val="Calibri"/>
      <family val="2"/>
    </font>
    <font>
      <b/>
      <sz val="11"/>
      <color rgb="FFFFFFFF"/>
      <name val="Calibri"/>
      <family val="2"/>
      <scheme val="minor"/>
    </font>
    <font>
      <sz val="11"/>
      <color rgb="FFFFFFFF"/>
      <name val="Calibri"/>
      <family val="2"/>
      <scheme val="minor"/>
    </font>
    <font>
      <b/>
      <sz val="11"/>
      <color rgb="FF000000"/>
      <name val="Cambria"/>
      <family val="1"/>
    </font>
    <font>
      <b/>
      <sz val="11"/>
      <color rgb="FFFFFFFF"/>
      <name val="Cambria"/>
      <family val="1"/>
    </font>
    <font>
      <sz val="11"/>
      <color rgb="FFFFFFFF"/>
      <name val="Cambria"/>
      <family val="1"/>
    </font>
    <font>
      <sz val="8"/>
      <color rgb="FFFFFFFF"/>
      <name val="Cambria"/>
      <family val="1"/>
    </font>
    <font>
      <b/>
      <sz val="11"/>
      <color rgb="FFFFFFFF"/>
      <name val="Century Gothic"/>
      <family val="1"/>
    </font>
    <font>
      <b/>
      <sz val="11"/>
      <color rgb="FFFFFFFF"/>
      <name val="Century Gothic"/>
      <family val="2"/>
    </font>
    <font>
      <b/>
      <sz val="8"/>
      <color rgb="FFFFFFFF"/>
      <name val="Cambria"/>
      <family val="1"/>
    </font>
    <font>
      <b/>
      <sz val="11"/>
      <color rgb="FFFFFFFF"/>
      <name val="Cambria"/>
      <family val="1"/>
    </font>
    <font>
      <b/>
      <vertAlign val="subscript"/>
      <sz val="11"/>
      <color rgb="FFFFFFFF"/>
      <name val="Century Gothic"/>
      <family val="1"/>
    </font>
    <font>
      <b/>
      <vertAlign val="superscript"/>
      <sz val="11"/>
      <color rgb="FFFFFFFF"/>
      <name val="Century Gothic"/>
      <family val="1"/>
    </font>
    <font>
      <sz val="11"/>
      <color theme="1"/>
      <name val="Century Gothic"/>
      <family val="1"/>
    </font>
    <font>
      <b/>
      <i/>
      <sz val="11"/>
      <color theme="1"/>
      <name val="Calibri"/>
      <family val="2"/>
    </font>
    <font>
      <sz val="11"/>
      <color theme="1"/>
      <name val="Cambria"/>
      <family val="1"/>
    </font>
    <font>
      <b/>
      <sz val="11"/>
      <color theme="0"/>
      <name val="Cambria"/>
      <family val="1"/>
    </font>
    <font>
      <sz val="8"/>
      <color theme="1"/>
      <name val="Cambria"/>
      <family val="1"/>
    </font>
    <font>
      <b/>
      <sz val="11"/>
      <name val="Cambria"/>
      <family val="1"/>
    </font>
    <font>
      <i/>
      <sz val="11"/>
      <color theme="1"/>
      <name val="Cambria"/>
      <family val="1"/>
    </font>
  </fonts>
  <fills count="9">
    <fill>
      <patternFill patternType="none"/>
    </fill>
    <fill>
      <patternFill patternType="gray125"/>
    </fill>
    <fill>
      <patternFill patternType="solid">
        <fgColor rgb="FFF2F2F2"/>
        <bgColor rgb="FFF2F2F2"/>
      </patternFill>
    </fill>
    <fill>
      <patternFill patternType="solid">
        <fgColor theme="1"/>
        <bgColor theme="1"/>
      </patternFill>
    </fill>
    <fill>
      <patternFill patternType="solid">
        <fgColor theme="4"/>
        <bgColor theme="4"/>
      </patternFill>
    </fill>
    <fill>
      <patternFill patternType="solid">
        <fgColor rgb="FF7030A0"/>
        <bgColor rgb="FF000000"/>
      </patternFill>
    </fill>
    <fill>
      <patternFill patternType="solid">
        <fgColor rgb="FF7030A0"/>
        <bgColor theme="4"/>
      </patternFill>
    </fill>
    <fill>
      <patternFill patternType="solid">
        <fgColor rgb="FF7030A0"/>
        <bgColor indexed="64"/>
      </patternFill>
    </fill>
    <fill>
      <patternFill patternType="solid">
        <fgColor theme="4"/>
        <bgColor indexed="64"/>
      </patternFill>
    </fill>
  </fills>
  <borders count="61">
    <border>
      <left/>
      <right/>
      <top/>
      <bottom/>
      <diagonal/>
    </border>
    <border>
      <left/>
      <right/>
      <top style="thick">
        <color rgb="FF000000"/>
      </top>
      <bottom style="medium">
        <color rgb="FF000000"/>
      </bottom>
      <diagonal/>
    </border>
    <border>
      <left/>
      <right/>
      <top style="medium">
        <color rgb="FF000000"/>
      </top>
      <bottom style="thin">
        <color rgb="FF000000"/>
      </bottom>
      <diagonal/>
    </border>
    <border>
      <left/>
      <right/>
      <top/>
      <bottom/>
      <diagonal/>
    </border>
    <border>
      <left/>
      <right/>
      <top/>
      <bottom style="thick">
        <color rgb="FF000000"/>
      </bottom>
      <diagonal/>
    </border>
    <border>
      <left/>
      <right/>
      <top style="thick">
        <color rgb="FF000000"/>
      </top>
      <bottom style="thick">
        <color rgb="FF000000"/>
      </bottom>
      <diagonal/>
    </border>
    <border>
      <left style="thick">
        <color rgb="FF0000FF"/>
      </left>
      <right style="thick">
        <color rgb="FF0000FF"/>
      </right>
      <top style="thick">
        <color rgb="FF0000FF"/>
      </top>
      <bottom style="thick">
        <color rgb="FF0000FF"/>
      </bottom>
      <diagonal/>
    </border>
    <border>
      <left style="thin">
        <color rgb="FF000000"/>
      </left>
      <right style="thin">
        <color rgb="FF000000"/>
      </right>
      <top style="thin">
        <color rgb="FF000000"/>
      </top>
      <bottom style="thin">
        <color rgb="FF000000"/>
      </bottom>
      <diagonal/>
    </border>
    <border>
      <left style="medium">
        <color rgb="FFFF0000"/>
      </left>
      <right/>
      <top style="medium">
        <color rgb="FFFF0000"/>
      </top>
      <bottom style="medium">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style="thin">
        <color rgb="FFFF0000"/>
      </bottom>
      <diagonal/>
    </border>
    <border>
      <left style="medium">
        <color rgb="FFFF0000"/>
      </left>
      <right style="medium">
        <color rgb="FFFF0000"/>
      </right>
      <top style="medium">
        <color rgb="FFFF0000"/>
      </top>
      <bottom style="thin">
        <color rgb="FFFF0000"/>
      </bottom>
      <diagonal/>
    </border>
    <border>
      <left style="medium">
        <color rgb="FFFF0000"/>
      </left>
      <right/>
      <top style="thin">
        <color rgb="FFFF0000"/>
      </top>
      <bottom style="thin">
        <color rgb="FFFF0000"/>
      </bottom>
      <diagonal/>
    </border>
    <border>
      <left style="medium">
        <color rgb="FFFF0000"/>
      </left>
      <right/>
      <top style="thin">
        <color rgb="FFFF0000"/>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top style="dotted">
        <color rgb="FF000000"/>
      </top>
      <bottom/>
      <diagonal/>
    </border>
    <border>
      <left style="thin">
        <color rgb="FF000000"/>
      </left>
      <right/>
      <top style="thin">
        <color rgb="FF000000"/>
      </top>
      <bottom/>
      <diagonal/>
    </border>
    <border>
      <left style="thin">
        <color rgb="FF000000"/>
      </left>
      <right/>
      <top/>
      <bottom/>
      <diagonal/>
    </border>
    <border>
      <left/>
      <right/>
      <top/>
      <bottom style="dotted">
        <color rgb="FF000000"/>
      </bottom>
      <diagonal/>
    </border>
    <border>
      <left style="thin">
        <color rgb="FF000000"/>
      </left>
      <right/>
      <top/>
      <bottom style="dotted">
        <color rgb="FF000000"/>
      </bottom>
      <diagonal/>
    </border>
    <border>
      <left/>
      <right style="medium">
        <color rgb="FF000000"/>
      </right>
      <top/>
      <bottom style="dotted">
        <color rgb="FF000000"/>
      </bottom>
      <diagonal/>
    </border>
    <border>
      <left/>
      <right/>
      <top style="dotted">
        <color rgb="FF000000"/>
      </top>
      <bottom style="dotted">
        <color rgb="FF000000"/>
      </bottom>
      <diagonal/>
    </border>
    <border>
      <left style="medium">
        <color rgb="FF000000"/>
      </left>
      <right/>
      <top style="dotted">
        <color rgb="FF000000"/>
      </top>
      <bottom/>
      <diagonal/>
    </border>
    <border>
      <left style="medium">
        <color rgb="FF000000"/>
      </left>
      <right/>
      <top/>
      <bottom style="dotted">
        <color rgb="FF000000"/>
      </bottom>
      <diagonal/>
    </border>
    <border>
      <left style="medium">
        <color rgb="FF000000"/>
      </left>
      <right/>
      <top/>
      <bottom style="medium">
        <color rgb="FF000000"/>
      </bottom>
      <diagonal/>
    </border>
    <border>
      <left/>
      <right/>
      <top style="dotted">
        <color rgb="FF000000"/>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ck">
        <color rgb="FF000000"/>
      </left>
      <right style="thick">
        <color rgb="FF000000"/>
      </right>
      <top style="thick">
        <color rgb="FF000000"/>
      </top>
      <bottom style="thick">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ck">
        <color rgb="FF000000"/>
      </left>
      <right/>
      <top style="thick">
        <color rgb="FF000000"/>
      </top>
      <bottom style="thick">
        <color rgb="FF000000"/>
      </bottom>
      <diagonal/>
    </border>
    <border>
      <left style="thick">
        <color rgb="FF000000"/>
      </left>
      <right style="thick">
        <color rgb="FF000000"/>
      </right>
      <top style="thick">
        <color rgb="FF000000"/>
      </top>
      <bottom/>
      <diagonal/>
    </border>
    <border>
      <left/>
      <right style="thick">
        <color rgb="FF000000"/>
      </right>
      <top style="thick">
        <color rgb="FF000000"/>
      </top>
      <bottom/>
      <diagonal/>
    </border>
    <border>
      <left style="thick">
        <color rgb="FF000000"/>
      </left>
      <right style="thick">
        <color rgb="FF000000"/>
      </right>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bottom style="thick">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3"/>
  </cellStyleXfs>
  <cellXfs count="139">
    <xf numFmtId="0" fontId="0" fillId="0" borderId="0" xfId="0"/>
    <xf numFmtId="0" fontId="4" fillId="0" borderId="2" xfId="0" applyFont="1" applyBorder="1" applyAlignment="1">
      <alignment horizontal="center" vertical="center"/>
    </xf>
    <xf numFmtId="0" fontId="4" fillId="0" borderId="0" xfId="0" applyFont="1" applyAlignment="1">
      <alignment horizontal="center" vertical="center"/>
    </xf>
    <xf numFmtId="15" fontId="5" fillId="0" borderId="0" xfId="0" applyNumberFormat="1" applyFont="1" applyAlignment="1">
      <alignment horizontal="center" vertical="center"/>
    </xf>
    <xf numFmtId="4" fontId="5" fillId="0" borderId="0" xfId="0" applyNumberFormat="1" applyFont="1" applyAlignment="1">
      <alignment horizontal="right" vertical="center"/>
    </xf>
    <xf numFmtId="14" fontId="5" fillId="0" borderId="0" xfId="0" applyNumberFormat="1" applyFont="1"/>
    <xf numFmtId="15" fontId="5" fillId="0" borderId="0" xfId="0" applyNumberFormat="1" applyFont="1"/>
    <xf numFmtId="164" fontId="6" fillId="0" borderId="0" xfId="0" applyNumberFormat="1" applyFont="1"/>
    <xf numFmtId="0" fontId="6" fillId="0" borderId="0" xfId="0" applyFont="1"/>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0" xfId="0" applyFont="1"/>
    <xf numFmtId="0" fontId="9" fillId="0" borderId="0" xfId="0" applyFont="1" applyAlignment="1">
      <alignment horizontal="center" vertical="center"/>
    </xf>
    <xf numFmtId="165" fontId="9" fillId="0" borderId="0" xfId="0" applyNumberFormat="1" applyFont="1" applyAlignment="1">
      <alignment horizontal="center" vertical="center"/>
    </xf>
    <xf numFmtId="0" fontId="9" fillId="2" borderId="3" xfId="0" applyFont="1" applyFill="1" applyBorder="1" applyAlignment="1">
      <alignment horizontal="center" vertical="center"/>
    </xf>
    <xf numFmtId="165" fontId="9" fillId="2" borderId="3" xfId="0" applyNumberFormat="1" applyFont="1" applyFill="1" applyBorder="1" applyAlignment="1">
      <alignment horizontal="center" vertical="center"/>
    </xf>
    <xf numFmtId="0" fontId="9" fillId="0" borderId="4" xfId="0" applyFont="1" applyBorder="1" applyAlignment="1">
      <alignment horizontal="center" vertical="center"/>
    </xf>
    <xf numFmtId="165" fontId="9" fillId="0" borderId="4" xfId="0" applyNumberFormat="1" applyFont="1" applyBorder="1" applyAlignment="1">
      <alignment horizontal="center" vertical="center"/>
    </xf>
    <xf numFmtId="0" fontId="7" fillId="0" borderId="6"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8" fillId="0" borderId="7" xfId="0" applyFont="1" applyBorder="1" applyAlignment="1">
      <alignment horizontal="center" vertical="center"/>
    </xf>
    <xf numFmtId="166" fontId="10" fillId="0" borderId="7" xfId="0" applyNumberFormat="1" applyFont="1" applyBorder="1" applyAlignment="1">
      <alignment horizontal="right" vertical="center"/>
    </xf>
    <xf numFmtId="0" fontId="8" fillId="0" borderId="7" xfId="0" applyFont="1" applyBorder="1" applyAlignment="1">
      <alignment horizontal="center"/>
    </xf>
    <xf numFmtId="167" fontId="9" fillId="0" borderId="7" xfId="0" applyNumberFormat="1" applyFont="1" applyBorder="1" applyAlignment="1">
      <alignment horizontal="right"/>
    </xf>
    <xf numFmtId="0" fontId="7" fillId="0" borderId="0" xfId="0" applyFont="1" applyAlignment="1">
      <alignment horizontal="left" vertical="center"/>
    </xf>
    <xf numFmtId="168" fontId="10" fillId="0" borderId="8" xfId="0" applyNumberFormat="1" applyFont="1" applyBorder="1" applyAlignment="1">
      <alignment horizontal="right" vertical="center"/>
    </xf>
    <xf numFmtId="168" fontId="10" fillId="0" borderId="9" xfId="0" applyNumberFormat="1" applyFont="1" applyBorder="1" applyAlignment="1">
      <alignment horizontal="right" vertical="center"/>
    </xf>
    <xf numFmtId="168" fontId="10" fillId="0" borderId="10" xfId="0" applyNumberFormat="1" applyFont="1" applyBorder="1" applyAlignment="1">
      <alignment horizontal="right" vertical="center"/>
    </xf>
    <xf numFmtId="168" fontId="10" fillId="0" borderId="11" xfId="0" applyNumberFormat="1" applyFont="1" applyBorder="1" applyAlignment="1">
      <alignment horizontal="right" vertical="center"/>
    </xf>
    <xf numFmtId="168" fontId="10" fillId="0" borderId="12" xfId="0" applyNumberFormat="1" applyFont="1" applyBorder="1" applyAlignment="1">
      <alignment horizontal="right" vertical="center"/>
    </xf>
    <xf numFmtId="168" fontId="10" fillId="0" borderId="0" xfId="0" applyNumberFormat="1" applyFont="1" applyAlignment="1">
      <alignment horizontal="right" vertical="center"/>
    </xf>
    <xf numFmtId="168" fontId="10" fillId="0" borderId="13" xfId="0" applyNumberFormat="1" applyFont="1" applyBorder="1" applyAlignment="1">
      <alignment horizontal="right" vertical="center"/>
    </xf>
    <xf numFmtId="168" fontId="10" fillId="0" borderId="14" xfId="0" applyNumberFormat="1" applyFont="1" applyBorder="1" applyAlignment="1">
      <alignment horizontal="right" vertical="center"/>
    </xf>
    <xf numFmtId="168" fontId="10" fillId="0" borderId="15" xfId="0" applyNumberFormat="1" applyFont="1" applyBorder="1" applyAlignment="1">
      <alignment horizontal="right" vertical="center"/>
    </xf>
    <xf numFmtId="168" fontId="10" fillId="0" borderId="16" xfId="0" applyNumberFormat="1" applyFont="1" applyBorder="1" applyAlignment="1">
      <alignment horizontal="right" vertical="center"/>
    </xf>
    <xf numFmtId="168" fontId="10" fillId="0" borderId="17" xfId="0" applyNumberFormat="1" applyFont="1" applyBorder="1" applyAlignment="1">
      <alignment horizontal="right" vertical="center"/>
    </xf>
    <xf numFmtId="168" fontId="10" fillId="0" borderId="18" xfId="0" applyNumberFormat="1" applyFont="1" applyBorder="1" applyAlignment="1">
      <alignment horizontal="right" vertical="center"/>
    </xf>
    <xf numFmtId="168" fontId="10" fillId="0" borderId="19" xfId="0" applyNumberFormat="1" applyFont="1" applyBorder="1" applyAlignment="1">
      <alignment horizontal="right" vertical="center"/>
    </xf>
    <xf numFmtId="168" fontId="10" fillId="0" borderId="20" xfId="0" applyNumberFormat="1" applyFont="1" applyBorder="1" applyAlignment="1">
      <alignment horizontal="right" vertical="center"/>
    </xf>
    <xf numFmtId="168" fontId="10" fillId="0" borderId="22" xfId="0" applyNumberFormat="1" applyFont="1" applyBorder="1" applyAlignment="1">
      <alignment horizontal="right" vertical="center"/>
    </xf>
    <xf numFmtId="168" fontId="10" fillId="0" borderId="23" xfId="0" applyNumberFormat="1" applyFont="1" applyBorder="1" applyAlignment="1">
      <alignment horizontal="right" vertical="center"/>
    </xf>
    <xf numFmtId="0" fontId="5" fillId="0" borderId="0" xfId="0" applyFont="1"/>
    <xf numFmtId="0" fontId="10" fillId="0" borderId="0" xfId="0" applyFont="1" applyAlignment="1">
      <alignment horizontal="center" vertical="center"/>
    </xf>
    <xf numFmtId="0" fontId="11" fillId="3" borderId="33" xfId="0" applyFont="1" applyFill="1" applyBorder="1" applyAlignment="1">
      <alignment horizontal="center" vertical="center"/>
    </xf>
    <xf numFmtId="0" fontId="11" fillId="3" borderId="34" xfId="0" applyFont="1" applyFill="1" applyBorder="1" applyAlignment="1">
      <alignment horizontal="center" vertical="center"/>
    </xf>
    <xf numFmtId="0" fontId="9" fillId="0" borderId="35" xfId="0" applyFont="1" applyBorder="1"/>
    <xf numFmtId="0" fontId="9" fillId="0" borderId="36" xfId="0" applyFont="1" applyBorder="1" applyAlignment="1">
      <alignment horizontal="center" vertical="center"/>
    </xf>
    <xf numFmtId="0" fontId="9" fillId="0" borderId="39" xfId="0" applyFont="1" applyBorder="1" applyAlignment="1">
      <alignment horizontal="center" vertical="center"/>
    </xf>
    <xf numFmtId="0" fontId="10" fillId="0" borderId="42" xfId="0" applyFont="1" applyBorder="1" applyAlignment="1">
      <alignment horizontal="center" vertical="center"/>
    </xf>
    <xf numFmtId="0" fontId="10" fillId="0" borderId="36" xfId="0" applyFont="1" applyBorder="1" applyAlignment="1">
      <alignment horizontal="center" vertical="center"/>
    </xf>
    <xf numFmtId="0" fontId="9" fillId="0" borderId="36" xfId="0" applyFont="1" applyBorder="1"/>
    <xf numFmtId="0" fontId="9" fillId="0" borderId="39" xfId="0" applyFont="1" applyBorder="1"/>
    <xf numFmtId="0" fontId="9" fillId="0" borderId="45" xfId="0" applyFont="1" applyBorder="1"/>
    <xf numFmtId="0" fontId="10" fillId="0" borderId="46" xfId="0" applyFont="1" applyBorder="1" applyAlignment="1">
      <alignment horizontal="center" vertical="center"/>
    </xf>
    <xf numFmtId="0" fontId="20" fillId="0" borderId="0" xfId="0" applyFont="1" applyAlignment="1">
      <alignment horizontal="center" vertical="center"/>
    </xf>
    <xf numFmtId="0" fontId="9" fillId="0" borderId="50" xfId="0" applyFont="1" applyBorder="1" applyAlignment="1">
      <alignment horizontal="right"/>
    </xf>
    <xf numFmtId="0" fontId="9" fillId="0" borderId="51" xfId="0" applyFont="1" applyBorder="1" applyAlignment="1">
      <alignment horizontal="right"/>
    </xf>
    <xf numFmtId="170" fontId="9" fillId="0" borderId="52" xfId="0" applyNumberFormat="1" applyFont="1" applyBorder="1" applyAlignment="1">
      <alignment horizontal="right"/>
    </xf>
    <xf numFmtId="171" fontId="9" fillId="0" borderId="51" xfId="0" applyNumberFormat="1" applyFont="1" applyBorder="1" applyAlignment="1">
      <alignment horizontal="right"/>
    </xf>
    <xf numFmtId="171" fontId="9" fillId="0" borderId="52" xfId="0" applyNumberFormat="1" applyFont="1" applyBorder="1" applyAlignment="1">
      <alignment horizontal="right"/>
    </xf>
    <xf numFmtId="0" fontId="9" fillId="0" borderId="52" xfId="0" applyFont="1" applyBorder="1" applyAlignment="1">
      <alignment horizontal="right"/>
    </xf>
    <xf numFmtId="167" fontId="30" fillId="0" borderId="50" xfId="0" applyNumberFormat="1" applyFont="1" applyBorder="1"/>
    <xf numFmtId="0" fontId="9" fillId="0" borderId="56" xfId="0" applyFont="1" applyBorder="1" applyAlignment="1">
      <alignment horizontal="right"/>
    </xf>
    <xf numFmtId="167" fontId="9" fillId="0" borderId="57" xfId="0" applyNumberFormat="1" applyFont="1" applyBorder="1" applyAlignment="1">
      <alignment horizontal="right"/>
    </xf>
    <xf numFmtId="167" fontId="9" fillId="0" borderId="58" xfId="0" applyNumberFormat="1" applyFont="1" applyBorder="1" applyAlignment="1">
      <alignment horizontal="right"/>
    </xf>
    <xf numFmtId="167" fontId="30" fillId="0" borderId="58" xfId="0" applyNumberFormat="1" applyFont="1" applyBorder="1"/>
    <xf numFmtId="0" fontId="9" fillId="0" borderId="59" xfId="0" applyFont="1" applyBorder="1" applyAlignment="1">
      <alignment horizontal="right"/>
    </xf>
    <xf numFmtId="172" fontId="9" fillId="0" borderId="50" xfId="0" applyNumberFormat="1" applyFont="1" applyBorder="1" applyAlignment="1">
      <alignment horizontal="right"/>
    </xf>
    <xf numFmtId="167" fontId="9" fillId="0" borderId="50" xfId="0" applyNumberFormat="1" applyFont="1" applyBorder="1" applyAlignment="1">
      <alignment horizontal="right"/>
    </xf>
    <xf numFmtId="173" fontId="6" fillId="0" borderId="0" xfId="0" applyNumberFormat="1" applyFont="1"/>
    <xf numFmtId="166" fontId="9" fillId="0" borderId="0" xfId="0" applyNumberFormat="1" applyFont="1"/>
    <xf numFmtId="164" fontId="9" fillId="0" borderId="0" xfId="0" applyNumberFormat="1" applyFont="1"/>
    <xf numFmtId="0" fontId="21" fillId="5" borderId="54" xfId="0" applyFont="1" applyFill="1" applyBorder="1" applyAlignment="1">
      <alignment horizontal="center"/>
    </xf>
    <xf numFmtId="0" fontId="21" fillId="5" borderId="55" xfId="0" applyFont="1" applyFill="1" applyBorder="1" applyAlignment="1">
      <alignment horizontal="center"/>
    </xf>
    <xf numFmtId="0" fontId="22" fillId="5" borderId="49" xfId="0" applyFont="1" applyFill="1" applyBorder="1" applyAlignment="1">
      <alignment horizontal="center"/>
    </xf>
    <xf numFmtId="0" fontId="18" fillId="6" borderId="0" xfId="0" applyFont="1" applyFill="1" applyAlignment="1">
      <alignment horizontal="center"/>
    </xf>
    <xf numFmtId="0" fontId="21" fillId="6" borderId="0" xfId="0" applyFont="1" applyFill="1" applyAlignment="1">
      <alignment horizontal="center" vertical="center"/>
    </xf>
    <xf numFmtId="0" fontId="24" fillId="5" borderId="50" xfId="0" applyFont="1" applyFill="1" applyBorder="1" applyAlignment="1">
      <alignment horizontal="center"/>
    </xf>
    <xf numFmtId="0" fontId="21" fillId="5" borderId="49" xfId="0" applyFont="1" applyFill="1" applyBorder="1" applyAlignment="1">
      <alignment horizontal="center"/>
    </xf>
    <xf numFmtId="0" fontId="27" fillId="5" borderId="49" xfId="0" applyFont="1" applyFill="1" applyBorder="1" applyAlignment="1">
      <alignment horizontal="center"/>
    </xf>
    <xf numFmtId="0" fontId="25" fillId="5" borderId="50" xfId="0" applyFont="1" applyFill="1" applyBorder="1" applyAlignment="1">
      <alignment horizontal="center"/>
    </xf>
    <xf numFmtId="0" fontId="24" fillId="5" borderId="53" xfId="0" applyFont="1" applyFill="1" applyBorder="1" applyAlignment="1">
      <alignment horizontal="center"/>
    </xf>
    <xf numFmtId="174" fontId="10" fillId="0" borderId="19" xfId="0" applyNumberFormat="1" applyFont="1" applyBorder="1" applyAlignment="1">
      <alignment horizontal="right" vertical="center"/>
    </xf>
    <xf numFmtId="176" fontId="10" fillId="0" borderId="19" xfId="0" applyNumberFormat="1" applyFont="1" applyBorder="1" applyAlignment="1">
      <alignment horizontal="right" vertical="center"/>
    </xf>
    <xf numFmtId="177" fontId="10" fillId="0" borderId="19" xfId="0" applyNumberFormat="1" applyFont="1" applyBorder="1" applyAlignment="1">
      <alignment horizontal="right" vertical="center"/>
    </xf>
    <xf numFmtId="0" fontId="31" fillId="0" borderId="0" xfId="0" applyFont="1" applyAlignment="1" applyProtection="1">
      <alignment horizontal="center" vertical="center"/>
      <protection locked="0"/>
    </xf>
    <xf numFmtId="165" fontId="17" fillId="0" borderId="0" xfId="0" applyNumberFormat="1" applyFont="1" applyAlignment="1" applyProtection="1">
      <alignment horizontal="center" vertical="center"/>
      <protection locked="0"/>
    </xf>
    <xf numFmtId="175" fontId="10" fillId="0" borderId="21" xfId="0" applyNumberFormat="1" applyFont="1" applyBorder="1" applyAlignment="1">
      <alignment horizontal="right" vertical="center"/>
    </xf>
    <xf numFmtId="0" fontId="32" fillId="0" borderId="0" xfId="0" applyFont="1"/>
    <xf numFmtId="0" fontId="33" fillId="0" borderId="0" xfId="0" applyFont="1" applyAlignment="1">
      <alignment horizontal="center"/>
    </xf>
    <xf numFmtId="0" fontId="32" fillId="0" borderId="3" xfId="1" applyFont="1" applyAlignment="1" applyProtection="1">
      <alignment horizontal="center"/>
      <protection locked="0"/>
    </xf>
    <xf numFmtId="0" fontId="32" fillId="0" borderId="3" xfId="1" applyFont="1" applyProtection="1">
      <protection locked="0"/>
    </xf>
    <xf numFmtId="178" fontId="35" fillId="0" borderId="0" xfId="0" applyNumberFormat="1" applyFont="1" applyAlignment="1">
      <alignment horizontal="center"/>
    </xf>
    <xf numFmtId="0" fontId="35" fillId="0" borderId="0" xfId="0" applyFont="1" applyAlignment="1">
      <alignment horizontal="center"/>
    </xf>
    <xf numFmtId="178" fontId="32" fillId="0" borderId="0" xfId="0" applyNumberFormat="1" applyFont="1"/>
    <xf numFmtId="0" fontId="33" fillId="7" borderId="0" xfId="0" applyFont="1" applyFill="1" applyAlignment="1">
      <alignment horizontal="center"/>
    </xf>
    <xf numFmtId="0" fontId="16" fillId="7" borderId="60" xfId="0" applyFont="1" applyFill="1" applyBorder="1" applyAlignment="1" applyProtection="1">
      <alignment horizontal="center"/>
      <protection locked="0"/>
    </xf>
    <xf numFmtId="179" fontId="32" fillId="0" borderId="37" xfId="0" applyNumberFormat="1" applyFont="1" applyBorder="1" applyAlignment="1">
      <alignment horizontal="right" vertical="center"/>
    </xf>
    <xf numFmtId="179" fontId="32" fillId="0" borderId="40" xfId="0" applyNumberFormat="1" applyFont="1" applyBorder="1" applyAlignment="1">
      <alignment horizontal="right" vertical="center"/>
    </xf>
    <xf numFmtId="179" fontId="32" fillId="0" borderId="41" xfId="0" applyNumberFormat="1" applyFont="1" applyBorder="1" applyAlignment="1">
      <alignment horizontal="right" vertical="center"/>
    </xf>
    <xf numFmtId="179" fontId="32" fillId="0" borderId="38" xfId="0" applyNumberFormat="1" applyFont="1" applyBorder="1" applyAlignment="1">
      <alignment horizontal="right" vertical="center"/>
    </xf>
    <xf numFmtId="179" fontId="32" fillId="0" borderId="30" xfId="0" applyNumberFormat="1" applyFont="1" applyBorder="1" applyAlignment="1">
      <alignment horizontal="right" vertical="center"/>
    </xf>
    <xf numFmtId="179" fontId="32" fillId="0" borderId="47" xfId="0" applyNumberFormat="1" applyFont="1" applyBorder="1" applyAlignment="1">
      <alignment horizontal="right" vertical="center"/>
    </xf>
    <xf numFmtId="179" fontId="32" fillId="0" borderId="48" xfId="0" applyNumberFormat="1" applyFont="1" applyBorder="1" applyAlignment="1">
      <alignment horizontal="right" vertical="center"/>
    </xf>
    <xf numFmtId="0" fontId="0" fillId="0" borderId="0" xfId="0" applyAlignment="1">
      <alignment wrapText="1"/>
    </xf>
    <xf numFmtId="164" fontId="6" fillId="0" borderId="0" xfId="0" applyNumberFormat="1" applyFont="1" applyAlignment="1">
      <alignment wrapText="1"/>
    </xf>
    <xf numFmtId="0" fontId="6" fillId="0" borderId="0" xfId="0" applyFont="1" applyAlignment="1">
      <alignment wrapText="1"/>
    </xf>
    <xf numFmtId="0" fontId="19" fillId="4" borderId="0" xfId="0" applyFont="1" applyFill="1" applyAlignment="1">
      <alignment horizontal="center" wrapText="1"/>
    </xf>
    <xf numFmtId="167" fontId="6" fillId="0" borderId="0" xfId="0" applyNumberFormat="1" applyFont="1" applyAlignment="1">
      <alignment wrapText="1"/>
    </xf>
    <xf numFmtId="0" fontId="20" fillId="0" borderId="0" xfId="0" applyFont="1" applyAlignment="1">
      <alignment horizontal="center" vertical="center" wrapText="1"/>
    </xf>
    <xf numFmtId="164" fontId="21" fillId="4" borderId="0" xfId="0" applyNumberFormat="1" applyFont="1" applyFill="1" applyAlignment="1">
      <alignment horizontal="center" vertical="center" wrapText="1"/>
    </xf>
    <xf numFmtId="169" fontId="6" fillId="0" borderId="0" xfId="0" applyNumberFormat="1" applyFont="1" applyAlignment="1">
      <alignment horizontal="center" wrapText="1"/>
    </xf>
    <xf numFmtId="0" fontId="2" fillId="0" borderId="1" xfId="0" applyFont="1" applyBorder="1" applyAlignment="1">
      <alignment horizontal="center" vertical="center"/>
    </xf>
    <xf numFmtId="0" fontId="3" fillId="0" borderId="1" xfId="0" applyFont="1" applyBorder="1"/>
    <xf numFmtId="0" fontId="7" fillId="0" borderId="5" xfId="0" applyFont="1" applyBorder="1" applyAlignment="1">
      <alignment horizontal="center" vertical="center"/>
    </xf>
    <xf numFmtId="0" fontId="3" fillId="0" borderId="5" xfId="0" applyFont="1" applyBorder="1"/>
    <xf numFmtId="0" fontId="7" fillId="0" borderId="0" xfId="0" applyFont="1" applyAlignment="1">
      <alignment horizontal="center" vertical="center"/>
    </xf>
    <xf numFmtId="0" fontId="0" fillId="0" borderId="0" xfId="0"/>
    <xf numFmtId="0" fontId="7" fillId="0" borderId="0" xfId="0" applyFont="1" applyAlignment="1">
      <alignment horizontal="left" vertical="center"/>
    </xf>
    <xf numFmtId="0" fontId="7" fillId="0" borderId="0" xfId="0" applyFont="1" applyAlignment="1">
      <alignment horizontal="left" vertical="center" wrapText="1"/>
    </xf>
    <xf numFmtId="0" fontId="7" fillId="0" borderId="0" xfId="0" applyFont="1"/>
    <xf numFmtId="0" fontId="36" fillId="0" borderId="24" xfId="0" applyFont="1" applyBorder="1" applyAlignment="1">
      <alignment horizontal="left" vertical="center" wrapText="1"/>
    </xf>
    <xf numFmtId="0" fontId="3" fillId="0" borderId="25"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33" fillId="0" borderId="0" xfId="0" applyFont="1" applyAlignment="1">
      <alignment horizontal="center"/>
    </xf>
    <xf numFmtId="0" fontId="33" fillId="7" borderId="0" xfId="0" applyFont="1" applyFill="1" applyAlignment="1">
      <alignment horizontal="center"/>
    </xf>
    <xf numFmtId="0" fontId="33" fillId="7" borderId="0" xfId="0" applyFont="1" applyFill="1" applyAlignment="1" applyProtection="1">
      <alignment horizontal="center"/>
      <protection locked="0"/>
    </xf>
    <xf numFmtId="0" fontId="7" fillId="0" borderId="30" xfId="0" applyFont="1" applyBorder="1" applyAlignment="1">
      <alignment horizontal="left" vertical="center" wrapText="1"/>
    </xf>
    <xf numFmtId="0" fontId="3" fillId="0" borderId="30" xfId="0" applyFont="1" applyBorder="1"/>
    <xf numFmtId="0" fontId="11" fillId="3" borderId="31" xfId="0" applyFont="1" applyFill="1" applyBorder="1" applyAlignment="1">
      <alignment horizontal="center" vertical="center"/>
    </xf>
    <xf numFmtId="0" fontId="3" fillId="0" borderId="32" xfId="0" applyFont="1" applyBorder="1"/>
    <xf numFmtId="0" fontId="10" fillId="0" borderId="43" xfId="0" applyFont="1" applyBorder="1" applyAlignment="1">
      <alignment horizontal="center" vertical="center"/>
    </xf>
    <xf numFmtId="0" fontId="3" fillId="0" borderId="35" xfId="0" applyFont="1" applyBorder="1"/>
    <xf numFmtId="0" fontId="3" fillId="0" borderId="44" xfId="0" applyFont="1" applyBorder="1"/>
    <xf numFmtId="0" fontId="9" fillId="8" borderId="0" xfId="0" applyFont="1" applyFill="1" applyAlignment="1">
      <alignment horizontal="center" vertical="top" wrapText="1"/>
    </xf>
  </cellXfs>
  <cellStyles count="2">
    <cellStyle name="Normal" xfId="0" builtinId="0"/>
    <cellStyle name="Normal 3" xfId="1" xr:uid="{7929E383-DB78-443F-A8CB-D1B67C0A4CB8}"/>
  </cellStyles>
  <dxfs count="1">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58936642764154"/>
          <c:y val="2.9764966140072419E-2"/>
          <c:w val="0.84273848611426927"/>
          <c:h val="0.92724119387982296"/>
        </c:manualLayout>
      </c:layout>
      <c:scatterChart>
        <c:scatterStyle val="lineMarker"/>
        <c:varyColors val="0"/>
        <c:ser>
          <c:idx val="3"/>
          <c:order val="0"/>
          <c:tx>
            <c:strRef>
              <c:f>'6'!$C$4</c:f>
              <c:strCache>
                <c:ptCount val="1"/>
                <c:pt idx="0">
                  <c:v>AC *</c:v>
                </c:pt>
              </c:strCache>
            </c:strRef>
          </c:tx>
          <c:spPr>
            <a:ln w="22225" cap="rnd">
              <a:solidFill>
                <a:schemeClr val="accent4"/>
              </a:solidFill>
            </a:ln>
            <a:effectLst>
              <a:glow rad="139700">
                <a:schemeClr val="accent4">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'6'!$D$4</c:f>
              <c:numCache>
                <c:formatCode>#,##0.000000;[Red]\-#,##0.000000</c:formatCode>
                <c:ptCount val="1"/>
                <c:pt idx="0">
                  <c:v>1.4396389658572029E-2</c:v>
                </c:pt>
              </c:numCache>
            </c:numRef>
          </c:xVal>
          <c:yVal>
            <c:numRef>
              <c:f>'6'!$E$4</c:f>
              <c:numCache>
                <c:formatCode>#,##0.000000;[Red]\-#,##0.000000</c:formatCode>
                <c:ptCount val="1"/>
                <c:pt idx="0">
                  <c:v>1.4015979596849115E-5</c:v>
                </c:pt>
              </c:numCache>
            </c:numRef>
          </c:yVal>
          <c:smooth val="0"/>
          <c:extLst>
            <c:ext xmlns:c16="http://schemas.microsoft.com/office/drawing/2014/chart" uri="{C3380CC4-5D6E-409C-BE32-E72D297353CC}">
              <c16:uniqueId val="{00000004-2116-466F-94E8-8650C37EFCB5}"/>
            </c:ext>
          </c:extLst>
        </c:ser>
        <c:ser>
          <c:idx val="0"/>
          <c:order val="1"/>
          <c:tx>
            <c:v>FEOI</c:v>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'6'!$D$11:$D$35</c:f>
              <c:numCache>
                <c:formatCode>#,##0.000000;[Red]\-#,##0.000000</c:formatCode>
                <c:ptCount val="25"/>
                <c:pt idx="0">
                  <c:v>6.753281862088234E-3</c:v>
                </c:pt>
                <c:pt idx="1">
                  <c:v>2.1695933296567995</c:v>
                </c:pt>
                <c:pt idx="2">
                  <c:v>4.3391708936059867</c:v>
                </c:pt>
                <c:pt idx="3">
                  <c:v>6.5087519610363254</c:v>
                </c:pt>
                <c:pt idx="4">
                  <c:v>8.678333904340267</c:v>
                </c:pt>
                <c:pt idx="5">
                  <c:v>10.847916197993978</c:v>
                </c:pt>
                <c:pt idx="6">
                  <c:v>13.017498666822638</c:v>
                </c:pt>
                <c:pt idx="7">
                  <c:v>15.18708123575129</c:v>
                </c:pt>
                <c:pt idx="8">
                  <c:v>17.356663867242442</c:v>
                </c:pt>
                <c:pt idx="9">
                  <c:v>19.526246540441939</c:v>
                </c:pt>
                <c:pt idx="10">
                  <c:v>21.695829242837267</c:v>
                </c:pt>
                <c:pt idx="11">
                  <c:v>23.865411966465935</c:v>
                </c:pt>
                <c:pt idx="12">
                  <c:v>26.034994706019607</c:v>
                </c:pt>
                <c:pt idx="13">
                  <c:v>28.20457745782328</c:v>
                </c:pt>
                <c:pt idx="14">
                  <c:v>30.374160219251959</c:v>
                </c:pt>
                <c:pt idx="15">
                  <c:v>32.543742988380636</c:v>
                </c:pt>
                <c:pt idx="16">
                  <c:v>34.713325763765567</c:v>
                </c:pt>
                <c:pt idx="17">
                  <c:v>36.882908544302708</c:v>
                </c:pt>
                <c:pt idx="18">
                  <c:v>39.052491329133346</c:v>
                </c:pt>
                <c:pt idx="19">
                  <c:v>41.222074117579567</c:v>
                </c:pt>
                <c:pt idx="20">
                  <c:v>43.391656909099048</c:v>
                </c:pt>
                <c:pt idx="21">
                  <c:v>45.561239703252738</c:v>
                </c:pt>
                <c:pt idx="22">
                  <c:v>47.730822499681416</c:v>
                </c:pt>
                <c:pt idx="23">
                  <c:v>49.900405298088366</c:v>
                </c:pt>
                <c:pt idx="24">
                  <c:v>52.06998809822629</c:v>
                </c:pt>
              </c:numCache>
            </c:numRef>
          </c:xVal>
          <c:yVal>
            <c:numRef>
              <c:f>'6'!$E$11:$E$35</c:f>
              <c:numCache>
                <c:formatCode>#,##0.000000;[Red]\-#,##0.000000</c:formatCode>
                <c:ptCount val="25"/>
                <c:pt idx="0">
                  <c:v>1.1307444389680618E-5</c:v>
                </c:pt>
                <c:pt idx="1">
                  <c:v>0.21021916963420678</c:v>
                </c:pt>
                <c:pt idx="2">
                  <c:v>0.42042703182402386</c:v>
                </c:pt>
                <c:pt idx="3">
                  <c:v>0.63063489401384087</c:v>
                </c:pt>
                <c:pt idx="4">
                  <c:v>0.840842756203658</c:v>
                </c:pt>
                <c:pt idx="5">
                  <c:v>1.0510506183934751</c:v>
                </c:pt>
                <c:pt idx="6">
                  <c:v>1.2612584805832923</c:v>
                </c:pt>
                <c:pt idx="7">
                  <c:v>1.4714663427731094</c:v>
                </c:pt>
                <c:pt idx="8">
                  <c:v>1.6816742049629263</c:v>
                </c:pt>
                <c:pt idx="9">
                  <c:v>1.8918820671527437</c:v>
                </c:pt>
                <c:pt idx="10">
                  <c:v>2.1020899293425606</c:v>
                </c:pt>
                <c:pt idx="11">
                  <c:v>2.3122977915323775</c:v>
                </c:pt>
                <c:pt idx="12">
                  <c:v>2.5225056537221953</c:v>
                </c:pt>
                <c:pt idx="13">
                  <c:v>2.7327135159120122</c:v>
                </c:pt>
                <c:pt idx="14">
                  <c:v>2.9429213781018291</c:v>
                </c:pt>
                <c:pt idx="15">
                  <c:v>3.153129240291646</c:v>
                </c:pt>
                <c:pt idx="16">
                  <c:v>3.3633371024814629</c:v>
                </c:pt>
                <c:pt idx="17">
                  <c:v>3.5735449646712807</c:v>
                </c:pt>
                <c:pt idx="18">
                  <c:v>3.7837528268610976</c:v>
                </c:pt>
                <c:pt idx="19">
                  <c:v>3.9939606890509145</c:v>
                </c:pt>
                <c:pt idx="20">
                  <c:v>4.2041685512407323</c:v>
                </c:pt>
                <c:pt idx="21">
                  <c:v>4.4143764134305492</c:v>
                </c:pt>
                <c:pt idx="22">
                  <c:v>4.6245842756203661</c:v>
                </c:pt>
                <c:pt idx="23">
                  <c:v>4.834792137810183</c:v>
                </c:pt>
                <c:pt idx="24">
                  <c:v>5.0449999999999999</c:v>
                </c:pt>
              </c:numCache>
            </c:numRef>
          </c:yVal>
          <c:smooth val="0"/>
          <c:extLst>
            <c:ext xmlns:c16="http://schemas.microsoft.com/office/drawing/2014/chart" uri="{C3380CC4-5D6E-409C-BE32-E72D297353CC}">
              <c16:uniqueId val="{00000000-2116-466F-94E8-8650C37EFCB5}"/>
            </c:ext>
          </c:extLst>
        </c:ser>
        <c:ser>
          <c:idx val="1"/>
          <c:order val="2"/>
          <c:tx>
            <c:strRef>
              <c:f>'6'!$C$2</c:f>
              <c:strCache>
                <c:ptCount val="1"/>
                <c:pt idx="0">
                  <c:v>Plata</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'6'!$D$2</c:f>
              <c:numCache>
                <c:formatCode>#,##0.000000;[Red]\-#,##0.000000</c:formatCode>
                <c:ptCount val="1"/>
                <c:pt idx="0">
                  <c:v>1.7978568516298803E-2</c:v>
                </c:pt>
              </c:numCache>
            </c:numRef>
          </c:xVal>
          <c:yVal>
            <c:numRef>
              <c:f>'6'!$E$2</c:f>
              <c:numCache>
                <c:formatCode>#,##0.000000;[Red]\-#,##0.000000</c:formatCode>
                <c:ptCount val="1"/>
                <c:pt idx="0">
                  <c:v>8.8871433397985774E-4</c:v>
                </c:pt>
              </c:numCache>
            </c:numRef>
          </c:yVal>
          <c:smooth val="0"/>
          <c:extLst>
            <c:ext xmlns:c16="http://schemas.microsoft.com/office/drawing/2014/chart" uri="{C3380CC4-5D6E-409C-BE32-E72D297353CC}">
              <c16:uniqueId val="{00000002-2116-466F-94E8-8650C37EFCB5}"/>
            </c:ext>
          </c:extLst>
        </c:ser>
        <c:ser>
          <c:idx val="2"/>
          <c:order val="3"/>
          <c:tx>
            <c:strRef>
              <c:f>'6'!$C$3</c:f>
              <c:strCache>
                <c:ptCount val="1"/>
                <c:pt idx="0">
                  <c:v>JPY</c:v>
                </c:pt>
              </c:strCache>
            </c:strRef>
          </c:tx>
          <c:spPr>
            <a:ln w="22225" cap="rnd">
              <a:solidFill>
                <a:schemeClr val="accent3"/>
              </a:solidFill>
            </a:ln>
            <a:effectLst>
              <a:glow rad="139700">
                <a:schemeClr val="accent3">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'6'!$D$3</c:f>
              <c:numCache>
                <c:formatCode>#,##0.000000;[Red]\-#,##0.000000</c:formatCode>
                <c:ptCount val="1"/>
                <c:pt idx="0">
                  <c:v>1.0467243211862513E-2</c:v>
                </c:pt>
              </c:numCache>
            </c:numRef>
          </c:xVal>
          <c:yVal>
            <c:numRef>
              <c:f>'6'!$E$3</c:f>
              <c:numCache>
                <c:formatCode>#,##0.000000;[Red]\-#,##0.000000</c:formatCode>
                <c:ptCount val="1"/>
                <c:pt idx="0">
                  <c:v>-1.3835275204810346E-4</c:v>
                </c:pt>
              </c:numCache>
            </c:numRef>
          </c:yVal>
          <c:smooth val="0"/>
          <c:extLst>
            <c:ext xmlns:c16="http://schemas.microsoft.com/office/drawing/2014/chart" uri="{C3380CC4-5D6E-409C-BE32-E72D297353CC}">
              <c16:uniqueId val="{00000003-2116-466F-94E8-8650C37EFCB5}"/>
            </c:ext>
          </c:extLst>
        </c:ser>
        <c:ser>
          <c:idx val="4"/>
          <c:order val="4"/>
          <c:tx>
            <c:strRef>
              <c:f>'6'!$C$5</c:f>
              <c:strCache>
                <c:ptCount val="1"/>
                <c:pt idx="0">
                  <c:v>ASUR B</c:v>
                </c:pt>
              </c:strCache>
            </c:strRef>
          </c:tx>
          <c:spPr>
            <a:ln w="22225" cap="rnd">
              <a:solidFill>
                <a:schemeClr val="accent5"/>
              </a:solidFill>
            </a:ln>
            <a:effectLst>
              <a:glow rad="139700">
                <a:schemeClr val="accent5">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'6'!$D$5</c:f>
              <c:numCache>
                <c:formatCode>#,##0.000000;[Red]\-#,##0.000000</c:formatCode>
                <c:ptCount val="1"/>
                <c:pt idx="0">
                  <c:v>2.1366518561011578E-2</c:v>
                </c:pt>
              </c:numCache>
            </c:numRef>
          </c:xVal>
          <c:yVal>
            <c:numRef>
              <c:f>'6'!$E$5</c:f>
              <c:numCache>
                <c:formatCode>#,##0.000000;[Red]\-#,##0.000000</c:formatCode>
                <c:ptCount val="1"/>
                <c:pt idx="0">
                  <c:v>2.4798761137775281E-4</c:v>
                </c:pt>
              </c:numCache>
            </c:numRef>
          </c:yVal>
          <c:smooth val="0"/>
          <c:extLst>
            <c:ext xmlns:c16="http://schemas.microsoft.com/office/drawing/2014/chart" uri="{C3380CC4-5D6E-409C-BE32-E72D297353CC}">
              <c16:uniqueId val="{00000005-2116-466F-94E8-8650C37EFCB5}"/>
            </c:ext>
          </c:extLst>
        </c:ser>
        <c:ser>
          <c:idx val="5"/>
          <c:order val="5"/>
          <c:tx>
            <c:strRef>
              <c:f>'6'!$C$6</c:f>
              <c:strCache>
                <c:ptCount val="1"/>
                <c:pt idx="0">
                  <c:v>BIMBO A</c:v>
                </c:pt>
              </c:strCache>
            </c:strRef>
          </c:tx>
          <c:spPr>
            <a:ln w="22225" cap="rnd">
              <a:solidFill>
                <a:schemeClr val="accent6"/>
              </a:solidFill>
            </a:ln>
            <a:effectLst>
              <a:glow rad="139700">
                <a:schemeClr val="accent6">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'6'!$D$6</c:f>
              <c:numCache>
                <c:formatCode>#,##0.000000;[Red]\-#,##0.000000</c:formatCode>
                <c:ptCount val="1"/>
                <c:pt idx="0">
                  <c:v>1.7747972064149683E-2</c:v>
                </c:pt>
              </c:numCache>
            </c:numRef>
          </c:xVal>
          <c:yVal>
            <c:numRef>
              <c:f>'6'!$E$6</c:f>
              <c:numCache>
                <c:formatCode>#,##0.000000;[Red]\-#,##0.000000</c:formatCode>
                <c:ptCount val="1"/>
                <c:pt idx="0">
                  <c:v>-6.021746328826827E-4</c:v>
                </c:pt>
              </c:numCache>
            </c:numRef>
          </c:yVal>
          <c:smooth val="0"/>
          <c:extLst>
            <c:ext xmlns:c16="http://schemas.microsoft.com/office/drawing/2014/chart" uri="{C3380CC4-5D6E-409C-BE32-E72D297353CC}">
              <c16:uniqueId val="{00000006-2116-466F-94E8-8650C37EFCB5}"/>
            </c:ext>
          </c:extLst>
        </c:ser>
        <c:ser>
          <c:idx val="6"/>
          <c:order val="6"/>
          <c:tx>
            <c:strRef>
              <c:f>'6'!$C$7</c:f>
              <c:strCache>
                <c:ptCount val="1"/>
                <c:pt idx="0">
                  <c:v>GENTERA *</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'6'!$D$7</c:f>
              <c:numCache>
                <c:formatCode>#,##0.000000;[Red]\-#,##0.000000</c:formatCode>
                <c:ptCount val="1"/>
                <c:pt idx="0">
                  <c:v>2.2897725870393376E-2</c:v>
                </c:pt>
              </c:numCache>
            </c:numRef>
          </c:xVal>
          <c:yVal>
            <c:numRef>
              <c:f>'6'!$E$7</c:f>
              <c:numCache>
                <c:formatCode>#,##0.000000;[Red]\-#,##0.000000</c:formatCode>
                <c:ptCount val="1"/>
                <c:pt idx="0">
                  <c:v>4.6663985611158926E-4</c:v>
                </c:pt>
              </c:numCache>
            </c:numRef>
          </c:yVal>
          <c:smooth val="0"/>
          <c:extLst>
            <c:ext xmlns:c16="http://schemas.microsoft.com/office/drawing/2014/chart" uri="{C3380CC4-5D6E-409C-BE32-E72D297353CC}">
              <c16:uniqueId val="{00000007-2116-466F-94E8-8650C37EFCB5}"/>
            </c:ext>
          </c:extLst>
        </c:ser>
        <c:ser>
          <c:idx val="7"/>
          <c:order val="7"/>
          <c:tx>
            <c:strRef>
              <c:f>'6'!$C$8</c:f>
              <c:strCache>
                <c:ptCount val="1"/>
                <c:pt idx="0">
                  <c:v>TLEVISA CPO</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'6'!$D$8</c:f>
              <c:numCache>
                <c:formatCode>#,##0.000000;[Red]\-#,##0.000000</c:formatCode>
                <c:ptCount val="1"/>
                <c:pt idx="0">
                  <c:v>2.2897725870393376E-2</c:v>
                </c:pt>
              </c:numCache>
            </c:numRef>
          </c:xVal>
          <c:yVal>
            <c:numRef>
              <c:f>'6'!$E$8</c:f>
              <c:numCache>
                <c:formatCode>#,##0.000000;[Red]\-#,##0.000000</c:formatCode>
                <c:ptCount val="1"/>
                <c:pt idx="0">
                  <c:v>-1.6675053517933231E-3</c:v>
                </c:pt>
              </c:numCache>
            </c:numRef>
          </c:yVal>
          <c:smooth val="0"/>
          <c:extLst>
            <c:ext xmlns:c16="http://schemas.microsoft.com/office/drawing/2014/chart" uri="{C3380CC4-5D6E-409C-BE32-E72D297353CC}">
              <c16:uniqueId val="{00000008-2116-466F-94E8-8650C37EFCB5}"/>
            </c:ext>
          </c:extLst>
        </c:ser>
        <c:ser>
          <c:idx val="8"/>
          <c:order val="8"/>
          <c:tx>
            <c:v>CAL</c:v>
          </c:tx>
          <c:spPr>
            <a:ln w="22225" cap="rnd">
              <a:solidFill>
                <a:schemeClr val="accent3">
                  <a:lumMod val="60000"/>
                </a:schemeClr>
              </a:solidFill>
            </a:ln>
            <a:effectLst>
              <a:glow rad="139700">
                <a:schemeClr val="accent3">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'6'!$D$37:$D$39</c:f>
              <c:numCache>
                <c:formatCode>#,##0.000000;[Red]\-#,##0.000000</c:formatCode>
                <c:ptCount val="3"/>
                <c:pt idx="0">
                  <c:v>0</c:v>
                </c:pt>
                <c:pt idx="1">
                  <c:v>2.5701944613296883E-2</c:v>
                </c:pt>
                <c:pt idx="2">
                  <c:v>52.06998809822629</c:v>
                </c:pt>
              </c:numCache>
            </c:numRef>
          </c:xVal>
          <c:yVal>
            <c:numRef>
              <c:f>'6'!$E$37:$E$39</c:f>
              <c:numCache>
                <c:formatCode>#,##0.000000;[Red]\-#,##0.000000</c:formatCode>
                <c:ptCount val="3"/>
                <c:pt idx="0">
                  <c:v>2.7734815269365591E-6</c:v>
                </c:pt>
                <c:pt idx="1">
                  <c:v>1.1141562203164462E-5</c:v>
                </c:pt>
                <c:pt idx="2">
                  <c:v>5.0450083680806763</c:v>
                </c:pt>
              </c:numCache>
            </c:numRef>
          </c:yVal>
          <c:smooth val="0"/>
          <c:extLst>
            <c:ext xmlns:c16="http://schemas.microsoft.com/office/drawing/2014/chart" uri="{C3380CC4-5D6E-409C-BE32-E72D297353CC}">
              <c16:uniqueId val="{00000009-2116-466F-94E8-8650C37EFCB5}"/>
            </c:ext>
          </c:extLst>
        </c:ser>
        <c:ser>
          <c:idx val="9"/>
          <c:order val="9"/>
          <c:tx>
            <c:v>f</c:v>
          </c:tx>
          <c:spPr>
            <a:ln w="22225" cap="rnd">
              <a:solidFill>
                <a:schemeClr val="accent4">
                  <a:lumMod val="60000"/>
                </a:schemeClr>
              </a:solidFill>
            </a:ln>
            <a:effectLst>
              <a:glow rad="139700">
                <a:schemeClr val="accent4">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'6'!$D$36</c:f>
              <c:numCache>
                <c:formatCode>#,##0.000000;[Red]\-#,##0.000000</c:formatCode>
                <c:ptCount val="1"/>
                <c:pt idx="0">
                  <c:v>0</c:v>
                </c:pt>
              </c:numCache>
            </c:numRef>
          </c:xVal>
          <c:yVal>
            <c:numRef>
              <c:f>'6'!$E$36</c:f>
              <c:numCache>
                <c:formatCode>#,##0.000000;[Red]\-#,##0.000000</c:formatCode>
                <c:ptCount val="1"/>
                <c:pt idx="0">
                  <c:v>2.7734815269365591E-6</c:v>
                </c:pt>
              </c:numCache>
            </c:numRef>
          </c:yVal>
          <c:smooth val="0"/>
          <c:extLst>
            <c:ext xmlns:c16="http://schemas.microsoft.com/office/drawing/2014/chart" uri="{C3380CC4-5D6E-409C-BE32-E72D297353CC}">
              <c16:uniqueId val="{0000000A-2116-466F-94E8-8650C37EFCB5}"/>
            </c:ext>
          </c:extLst>
        </c:ser>
        <c:ser>
          <c:idx val="10"/>
          <c:order val="10"/>
          <c:tx>
            <c:strRef>
              <c:f>'6'!$C$40</c:f>
              <c:strCache>
                <c:ptCount val="1"/>
                <c:pt idx="0">
                  <c:v>C*</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'6'!$D$40</c:f>
              <c:numCache>
                <c:formatCode>#,##0.000000;[Red]\-#,##0.000000</c:formatCode>
                <c:ptCount val="1"/>
                <c:pt idx="0">
                  <c:v>5.0310408698930875E-4</c:v>
                </c:pt>
              </c:numCache>
            </c:numRef>
          </c:xVal>
          <c:yVal>
            <c:numRef>
              <c:f>'6'!$E$40</c:f>
              <c:numCache>
                <c:formatCode>#,##0.000000;[Red]\-#,##0.000000</c:formatCode>
                <c:ptCount val="1"/>
                <c:pt idx="0">
                  <c:v>2.9316776034024004E-6</c:v>
                </c:pt>
              </c:numCache>
            </c:numRef>
          </c:yVal>
          <c:smooth val="0"/>
          <c:extLst>
            <c:ext xmlns:c16="http://schemas.microsoft.com/office/drawing/2014/chart" uri="{C3380CC4-5D6E-409C-BE32-E72D297353CC}">
              <c16:uniqueId val="{0000000B-2116-466F-94E8-8650C37EFCB5}"/>
            </c:ext>
          </c:extLst>
        </c:ser>
        <c:ser>
          <c:idx val="11"/>
          <c:order val="11"/>
          <c:tx>
            <c:strRef>
              <c:f>'6'!$C$9</c:f>
              <c:strCache>
                <c:ptCount val="1"/>
                <c:pt idx="0">
                  <c:v>CMR</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'6'!$D$9</c:f>
              <c:numCache>
                <c:formatCode>#,##0.000000;[Red]\-#,##0.000000</c:formatCode>
                <c:ptCount val="1"/>
                <c:pt idx="0">
                  <c:v>6.753281862088234E-3</c:v>
                </c:pt>
              </c:numCache>
            </c:numRef>
          </c:xVal>
          <c:yVal>
            <c:numRef>
              <c:f>'6'!$E$9</c:f>
              <c:numCache>
                <c:formatCode>#,##0.000000;[Red]\-#,##0.000000</c:formatCode>
                <c:ptCount val="1"/>
                <c:pt idx="0">
                  <c:v>1.1307444389680618E-5</c:v>
                </c:pt>
              </c:numCache>
            </c:numRef>
          </c:yVal>
          <c:smooth val="0"/>
          <c:extLst>
            <c:ext xmlns:c16="http://schemas.microsoft.com/office/drawing/2014/chart" uri="{C3380CC4-5D6E-409C-BE32-E72D297353CC}">
              <c16:uniqueId val="{0000000C-2116-466F-94E8-8650C37EFCB5}"/>
            </c:ext>
          </c:extLst>
        </c:ser>
        <c:ser>
          <c:idx val="12"/>
          <c:order val="12"/>
          <c:tx>
            <c:strRef>
              <c:f>'6'!$C$10</c:f>
              <c:strCache>
                <c:ptCount val="1"/>
                <c:pt idx="0">
                  <c:v>T</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s-MX"/>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xVal>
            <c:numRef>
              <c:f>'6'!$D$10</c:f>
              <c:numCache>
                <c:formatCode>#,##0.000000;[Red]\-#,##0.000000</c:formatCode>
                <c:ptCount val="1"/>
                <c:pt idx="0">
                  <c:v>2.5701944613296883E-2</c:v>
                </c:pt>
              </c:numCache>
            </c:numRef>
          </c:xVal>
          <c:yVal>
            <c:numRef>
              <c:f>'6'!$E$10</c:f>
              <c:numCache>
                <c:formatCode>#,##0.000000;[Red]\-#,##0.000000</c:formatCode>
                <c:ptCount val="1"/>
                <c:pt idx="0">
                  <c:v>1.1141562203164462E-5</c:v>
                </c:pt>
              </c:numCache>
            </c:numRef>
          </c:yVal>
          <c:smooth val="0"/>
          <c:extLst>
            <c:ext xmlns:c16="http://schemas.microsoft.com/office/drawing/2014/chart" uri="{C3380CC4-5D6E-409C-BE32-E72D297353CC}">
              <c16:uniqueId val="{0000000D-2116-466F-94E8-8650C37EFCB5}"/>
            </c:ext>
          </c:extLst>
        </c:ser>
        <c:dLbls>
          <c:dLblPos val="ctr"/>
          <c:showLegendKey val="0"/>
          <c:showVal val="1"/>
          <c:showCatName val="0"/>
          <c:showSerName val="0"/>
          <c:showPercent val="0"/>
          <c:showBubbleSize val="0"/>
        </c:dLbls>
        <c:axId val="1591367152"/>
        <c:axId val="1591368592"/>
      </c:scatterChart>
      <c:valAx>
        <c:axId val="1591367152"/>
        <c:scaling>
          <c:orientation val="minMax"/>
          <c:max val="5.000000000000001E-2"/>
        </c:scaling>
        <c:delete val="0"/>
        <c:axPos val="b"/>
        <c:majorGridlines>
          <c:spPr>
            <a:ln w="9525" cap="flat" cmpd="sng" algn="ctr">
              <a:solidFill>
                <a:schemeClr val="dk1">
                  <a:lumMod val="65000"/>
                  <a:lumOff val="35000"/>
                  <a:alpha val="75000"/>
                </a:schemeClr>
              </a:solidFill>
              <a:round/>
            </a:ln>
            <a:effectLst/>
          </c:spPr>
        </c:majorGridlines>
        <c:numFmt formatCode="#,##0.000000;[Red]\-#,##0.00000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591368592"/>
        <c:crosses val="autoZero"/>
        <c:crossBetween val="midCat"/>
      </c:valAx>
      <c:valAx>
        <c:axId val="1591368592"/>
        <c:scaling>
          <c:orientation val="minMax"/>
          <c:max val="1.0000000000000002E-2"/>
          <c:min val="-5.000000000000001E-3"/>
        </c:scaling>
        <c:delete val="0"/>
        <c:axPos val="l"/>
        <c:majorGridlines>
          <c:spPr>
            <a:ln w="9525" cap="flat" cmpd="sng" algn="ctr">
              <a:solidFill>
                <a:schemeClr val="dk1">
                  <a:lumMod val="65000"/>
                  <a:lumOff val="35000"/>
                  <a:alpha val="75000"/>
                </a:schemeClr>
              </a:solidFill>
              <a:round/>
            </a:ln>
            <a:effectLst/>
          </c:spPr>
        </c:majorGridlines>
        <c:numFmt formatCode="#,##0.000000;[Red]\-#,##0.000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crossAx val="15913671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s-MX"/>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ustomXml" Target="../ink/ink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692127</xdr:colOff>
      <xdr:row>4</xdr:row>
      <xdr:rowOff>14009</xdr:rowOff>
    </xdr:from>
    <xdr:to>
      <xdr:col>17</xdr:col>
      <xdr:colOff>462242</xdr:colOff>
      <xdr:row>27</xdr:row>
      <xdr:rowOff>140074</xdr:rowOff>
    </xdr:to>
    <xdr:graphicFrame macro="">
      <xdr:nvGraphicFramePr>
        <xdr:cNvPr id="3" name="Gráfico 2">
          <a:extLst>
            <a:ext uri="{FF2B5EF4-FFF2-40B4-BE49-F238E27FC236}">
              <a16:creationId xmlns:a16="http://schemas.microsoft.com/office/drawing/2014/main" id="{3303ABB4-3C86-171E-4862-45FA55BFB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531620</xdr:colOff>
      <xdr:row>2</xdr:row>
      <xdr:rowOff>131080</xdr:rowOff>
    </xdr:from>
    <xdr:to>
      <xdr:col>7</xdr:col>
      <xdr:colOff>533420</xdr:colOff>
      <xdr:row>2</xdr:row>
      <xdr:rowOff>132880</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2" name="Entrada de lápiz 1">
              <a:extLst>
                <a:ext uri="{FF2B5EF4-FFF2-40B4-BE49-F238E27FC236}">
                  <a16:creationId xmlns:a16="http://schemas.microsoft.com/office/drawing/2014/main" id="{0DCB5E0B-02C0-8550-90F1-4CA18DCB68BE}"/>
                </a:ext>
              </a:extLst>
            </xdr14:cNvPr>
            <xdr14:cNvContentPartPr/>
          </xdr14:nvContentPartPr>
          <xdr14:nvPr macro=""/>
          <xdr14:xfrm>
            <a:off x="11288520" y="537480"/>
            <a:ext cx="1800" cy="1800"/>
          </xdr14:xfrm>
        </xdr:contentPart>
      </mc:Choice>
      <mc:Fallback>
        <xdr:pic>
          <xdr:nvPicPr>
            <xdr:cNvPr id="2" name="Entrada de lápiz 1">
              <a:extLst>
                <a:ext uri="{FF2B5EF4-FFF2-40B4-BE49-F238E27FC236}">
                  <a16:creationId xmlns:a16="http://schemas.microsoft.com/office/drawing/2014/main" id="{0DCB5E0B-02C0-8550-90F1-4CA18DCB68BE}"/>
                </a:ext>
              </a:extLst>
            </xdr:cNvPr>
            <xdr:cNvPicPr/>
          </xdr:nvPicPr>
          <xdr:blipFill>
            <a:blip xmlns:r="http://schemas.openxmlformats.org/officeDocument/2006/relationships" r:embed="rId3"/>
            <a:stretch>
              <a:fillRect/>
            </a:stretch>
          </xdr:blipFill>
          <xdr:spPr>
            <a:xfrm>
              <a:off x="11282400" y="531360"/>
              <a:ext cx="14040" cy="140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15T18:17:41.078"/>
    </inkml:context>
    <inkml:brush xml:id="br0">
      <inkml:brushProperty name="width" value="0.035" units="cm"/>
      <inkml:brushProperty name="height" value="0.035" units="cm"/>
      <inkml:brushProperty name="color" value="#E71224"/>
    </inkml:brush>
  </inkml:definitions>
  <inkml:trace contextRef="#ctx0" brushRef="#br0">0 1 24575,'3'2'0,"-1"0"0</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zoomScale="93" zoomScaleNormal="93" workbookViewId="0">
      <pane xSplit="1" ySplit="2" topLeftCell="H3" activePane="bottomRight" state="frozen"/>
      <selection pane="topRight" activeCell="B1" sqref="B1"/>
      <selection pane="bottomLeft" activeCell="A3" sqref="A3"/>
      <selection pane="bottomRight" activeCell="H10" sqref="H6:M10"/>
    </sheetView>
  </sheetViews>
  <sheetFormatPr baseColWidth="10" defaultColWidth="14.5" defaultRowHeight="15" customHeight="1" x14ac:dyDescent="0.2"/>
  <cols>
    <col min="1" max="1" width="11.5" customWidth="1"/>
    <col min="2" max="2" width="2.83203125" customWidth="1"/>
    <col min="3" max="12" width="11.5" customWidth="1"/>
    <col min="13" max="13" width="16.1640625" customWidth="1"/>
    <col min="14" max="29" width="11.5" customWidth="1"/>
    <col min="30" max="30" width="2.83203125" customWidth="1"/>
  </cols>
  <sheetData>
    <row r="1" spans="1:30" ht="16" x14ac:dyDescent="0.2">
      <c r="C1" s="113" t="s">
        <v>0</v>
      </c>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row>
    <row r="2" spans="1:30" x14ac:dyDescent="0.2">
      <c r="A2" s="1" t="s">
        <v>1</v>
      </c>
      <c r="B2" s="2"/>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2"/>
    </row>
    <row r="3" spans="1:30" x14ac:dyDescent="0.2">
      <c r="A3" s="3">
        <v>44876</v>
      </c>
      <c r="B3" s="3"/>
      <c r="C3" s="4">
        <v>169.490005</v>
      </c>
      <c r="D3" s="4">
        <v>12.780842</v>
      </c>
      <c r="E3" s="4">
        <v>39.029998999999997</v>
      </c>
      <c r="F3" s="4">
        <v>18.53</v>
      </c>
      <c r="G3" s="4">
        <v>472.02999899999998</v>
      </c>
      <c r="H3" s="4">
        <v>83.489998</v>
      </c>
      <c r="I3" s="4">
        <v>8.93</v>
      </c>
      <c r="J3" s="4">
        <v>83.07</v>
      </c>
      <c r="K3" s="4">
        <v>150.39999399999999</v>
      </c>
      <c r="L3" s="4">
        <v>335.94000199999999</v>
      </c>
      <c r="M3" s="4">
        <v>20.32</v>
      </c>
      <c r="N3" s="4">
        <v>151</v>
      </c>
      <c r="O3" s="4">
        <v>82.169998000000007</v>
      </c>
      <c r="P3" s="4">
        <v>227</v>
      </c>
      <c r="Q3" s="4">
        <v>37.47</v>
      </c>
      <c r="R3" s="4">
        <v>104.260002</v>
      </c>
      <c r="S3" s="4">
        <v>163.66</v>
      </c>
      <c r="T3" s="4">
        <v>168.33999600000001</v>
      </c>
      <c r="U3" s="4">
        <v>29.95</v>
      </c>
      <c r="V3" s="4">
        <v>22.6</v>
      </c>
      <c r="W3" s="4">
        <v>72.690002000000007</v>
      </c>
      <c r="X3" s="4">
        <v>21.667000000000002</v>
      </c>
      <c r="Y3" s="4">
        <v>1769.4</v>
      </c>
      <c r="Z3" s="4">
        <v>19.535299999999999</v>
      </c>
      <c r="AA3" s="4">
        <v>0.14050000000000001</v>
      </c>
      <c r="AB3" s="4">
        <v>23.006699999999999</v>
      </c>
      <c r="AC3" s="4">
        <v>20.173100000000002</v>
      </c>
      <c r="AD3" s="3"/>
    </row>
    <row r="4" spans="1:30" x14ac:dyDescent="0.2">
      <c r="A4" s="3">
        <v>44879</v>
      </c>
      <c r="B4" s="3"/>
      <c r="C4" s="4">
        <v>169.009995</v>
      </c>
      <c r="D4" s="4">
        <v>12.698620999999999</v>
      </c>
      <c r="E4" s="4">
        <v>38.200001</v>
      </c>
      <c r="F4" s="4">
        <v>18.38</v>
      </c>
      <c r="G4" s="4">
        <v>470.64999399999999</v>
      </c>
      <c r="H4" s="4">
        <v>85.730002999999996</v>
      </c>
      <c r="I4" s="4">
        <v>8.7100000000000009</v>
      </c>
      <c r="J4" s="4">
        <v>81.53</v>
      </c>
      <c r="K4" s="4">
        <v>148.10000600000001</v>
      </c>
      <c r="L4" s="4">
        <v>333.23001099999999</v>
      </c>
      <c r="M4" s="4">
        <v>19.629999000000002</v>
      </c>
      <c r="N4" s="4">
        <v>149.5</v>
      </c>
      <c r="O4" s="4">
        <v>81</v>
      </c>
      <c r="P4" s="4">
        <v>229.259995</v>
      </c>
      <c r="Q4" s="4">
        <v>37.82</v>
      </c>
      <c r="R4" s="4">
        <v>102.139999</v>
      </c>
      <c r="S4" s="4">
        <v>164.02</v>
      </c>
      <c r="T4" s="4">
        <v>166</v>
      </c>
      <c r="U4" s="4">
        <v>29.35</v>
      </c>
      <c r="V4" s="4">
        <v>22.24</v>
      </c>
      <c r="W4" s="4">
        <v>72.120002999999997</v>
      </c>
      <c r="X4" s="4">
        <v>22.113</v>
      </c>
      <c r="Y4" s="4">
        <v>1776.9</v>
      </c>
      <c r="Z4" s="4">
        <v>19.401499999999999</v>
      </c>
      <c r="AA4" s="4">
        <v>0.13800000000000001</v>
      </c>
      <c r="AB4" s="4">
        <v>22.8307</v>
      </c>
      <c r="AC4" s="4">
        <v>19.947700000000001</v>
      </c>
      <c r="AD4" s="3"/>
    </row>
    <row r="5" spans="1:30" x14ac:dyDescent="0.2">
      <c r="A5" s="3">
        <v>44880</v>
      </c>
      <c r="B5" s="3"/>
      <c r="C5" s="4">
        <v>165.509995</v>
      </c>
      <c r="D5" s="4">
        <v>12.844792</v>
      </c>
      <c r="E5" s="4">
        <v>38.380001</v>
      </c>
      <c r="F5" s="4">
        <v>18.63</v>
      </c>
      <c r="G5" s="4">
        <v>477.10000600000001</v>
      </c>
      <c r="H5" s="4">
        <v>85.57</v>
      </c>
      <c r="I5" s="4">
        <v>8.74</v>
      </c>
      <c r="J5" s="4">
        <v>80.86</v>
      </c>
      <c r="K5" s="4">
        <v>150.800003</v>
      </c>
      <c r="L5" s="4">
        <v>326.70001200000002</v>
      </c>
      <c r="M5" s="4">
        <v>20.5</v>
      </c>
      <c r="N5" s="4">
        <v>152.990005</v>
      </c>
      <c r="O5" s="4">
        <v>81.069999999999993</v>
      </c>
      <c r="P5" s="4">
        <v>226.85000600000001</v>
      </c>
      <c r="Q5" s="4">
        <v>37.65</v>
      </c>
      <c r="R5" s="4">
        <v>104.5</v>
      </c>
      <c r="S5" s="4">
        <v>167.72</v>
      </c>
      <c r="T5" s="4">
        <v>163.429993</v>
      </c>
      <c r="U5" s="4">
        <v>29.98</v>
      </c>
      <c r="V5" s="4">
        <v>22.23</v>
      </c>
      <c r="W5" s="4">
        <v>71.819999999999993</v>
      </c>
      <c r="X5" s="4">
        <v>21.518000000000001</v>
      </c>
      <c r="Y5" s="4">
        <v>1776.8</v>
      </c>
      <c r="Z5" s="4">
        <v>19.381799999999998</v>
      </c>
      <c r="AA5" s="4">
        <v>0.13930000000000001</v>
      </c>
      <c r="AB5" s="4">
        <v>23.010100000000001</v>
      </c>
      <c r="AC5" s="4">
        <v>20.179400000000001</v>
      </c>
      <c r="AD5" s="3"/>
    </row>
    <row r="6" spans="1:30" x14ac:dyDescent="0.2">
      <c r="A6" s="3">
        <v>44881</v>
      </c>
      <c r="B6" s="3"/>
      <c r="C6" s="4">
        <v>167.320007</v>
      </c>
      <c r="D6" s="4">
        <v>12.780842</v>
      </c>
      <c r="E6" s="4">
        <v>38.5</v>
      </c>
      <c r="F6" s="4">
        <v>18.63</v>
      </c>
      <c r="G6" s="4">
        <v>473.64999399999999</v>
      </c>
      <c r="H6" s="4">
        <v>85.910004000000001</v>
      </c>
      <c r="I6" s="4">
        <v>8.91</v>
      </c>
      <c r="J6" s="4">
        <v>81.53</v>
      </c>
      <c r="K6" s="4">
        <v>150.30999800000001</v>
      </c>
      <c r="L6" s="4">
        <v>319.88000499999998</v>
      </c>
      <c r="M6" s="4">
        <v>20.129999000000002</v>
      </c>
      <c r="N6" s="4">
        <v>150.679993</v>
      </c>
      <c r="O6" s="4">
        <v>78.910004000000001</v>
      </c>
      <c r="P6" s="4">
        <v>231.179993</v>
      </c>
      <c r="Q6" s="4">
        <v>37.56</v>
      </c>
      <c r="R6" s="4">
        <v>107</v>
      </c>
      <c r="S6" s="4">
        <v>170.37</v>
      </c>
      <c r="T6" s="4">
        <v>171.19000199999999</v>
      </c>
      <c r="U6" s="4">
        <v>30.19</v>
      </c>
      <c r="V6" s="4">
        <v>21.969999000000001</v>
      </c>
      <c r="W6" s="4">
        <v>72.970000999999996</v>
      </c>
      <c r="X6" s="4">
        <v>21.524000000000001</v>
      </c>
      <c r="Y6" s="4">
        <v>1775.8</v>
      </c>
      <c r="Z6" s="4">
        <v>19.313700000000001</v>
      </c>
      <c r="AA6" s="4">
        <v>0.13850000000000001</v>
      </c>
      <c r="AB6" s="4">
        <v>22.981400000000001</v>
      </c>
      <c r="AC6" s="4">
        <v>20.118099999999998</v>
      </c>
      <c r="AD6" s="3"/>
    </row>
    <row r="7" spans="1:30" x14ac:dyDescent="0.2">
      <c r="A7" s="3">
        <v>44882</v>
      </c>
      <c r="B7" s="3"/>
      <c r="C7" s="4">
        <v>167.279999</v>
      </c>
      <c r="D7" s="4">
        <v>12.908742</v>
      </c>
      <c r="E7" s="4">
        <v>39.169998</v>
      </c>
      <c r="F7" s="4">
        <v>18.63</v>
      </c>
      <c r="G7" s="4">
        <v>468.82998700000002</v>
      </c>
      <c r="H7" s="4">
        <v>85.379997000000003</v>
      </c>
      <c r="I7" s="4">
        <v>8.7899999999999991</v>
      </c>
      <c r="J7" s="4">
        <v>82.61</v>
      </c>
      <c r="K7" s="4">
        <v>153.75</v>
      </c>
      <c r="L7" s="4">
        <v>319.35998499999999</v>
      </c>
      <c r="M7" s="4">
        <v>20.09</v>
      </c>
      <c r="N7" s="4">
        <v>149.28999300000001</v>
      </c>
      <c r="O7" s="4">
        <v>76.180000000000007</v>
      </c>
      <c r="P7" s="4">
        <v>233.71000699999999</v>
      </c>
      <c r="Q7" s="4">
        <v>36.53</v>
      </c>
      <c r="R7" s="4">
        <v>109.5</v>
      </c>
      <c r="S7" s="4">
        <v>169.19</v>
      </c>
      <c r="T7" s="4">
        <v>170.69000199999999</v>
      </c>
      <c r="U7" s="4">
        <v>30.34</v>
      </c>
      <c r="V7" s="4">
        <v>21.26</v>
      </c>
      <c r="W7" s="4">
        <v>71.900002000000001</v>
      </c>
      <c r="X7" s="4">
        <v>20.975000000000001</v>
      </c>
      <c r="Y7" s="4">
        <v>1763</v>
      </c>
      <c r="Z7" s="4">
        <v>19.433299999999999</v>
      </c>
      <c r="AA7" s="4">
        <v>0.13900000000000001</v>
      </c>
      <c r="AB7" s="4">
        <v>23.049800000000001</v>
      </c>
      <c r="AC7" s="4">
        <v>20.1144</v>
      </c>
      <c r="AD7" s="3"/>
    </row>
    <row r="8" spans="1:30" x14ac:dyDescent="0.2">
      <c r="A8" s="3">
        <v>44883</v>
      </c>
      <c r="B8" s="3"/>
      <c r="C8" s="4">
        <v>165.86999499999999</v>
      </c>
      <c r="D8" s="4">
        <v>12.945285</v>
      </c>
      <c r="E8" s="4">
        <v>40.009998000000003</v>
      </c>
      <c r="F8" s="4">
        <v>18.36</v>
      </c>
      <c r="G8" s="4">
        <v>471.08999599999999</v>
      </c>
      <c r="H8" s="4">
        <v>87.5</v>
      </c>
      <c r="I8" s="4">
        <v>8.74</v>
      </c>
      <c r="J8" s="4">
        <v>83.6</v>
      </c>
      <c r="K8" s="4">
        <v>154.75</v>
      </c>
      <c r="L8" s="4">
        <v>317.77999899999998</v>
      </c>
      <c r="M8" s="4">
        <v>19.98</v>
      </c>
      <c r="N8" s="4">
        <v>153.020004</v>
      </c>
      <c r="O8" s="4">
        <v>75.059997999999993</v>
      </c>
      <c r="P8" s="4">
        <v>233.36999499999999</v>
      </c>
      <c r="Q8" s="4">
        <v>36.58</v>
      </c>
      <c r="R8" s="4">
        <v>111.459999</v>
      </c>
      <c r="S8" s="4">
        <v>170.15</v>
      </c>
      <c r="T8" s="4">
        <v>171.44000199999999</v>
      </c>
      <c r="U8" s="4">
        <v>30.2</v>
      </c>
      <c r="V8" s="4">
        <v>21.120000999999998</v>
      </c>
      <c r="W8" s="4">
        <v>71.25</v>
      </c>
      <c r="X8" s="4">
        <v>20.997</v>
      </c>
      <c r="Y8" s="4">
        <v>1754.4</v>
      </c>
      <c r="Z8" s="4">
        <v>19.492999999999999</v>
      </c>
      <c r="AA8" s="4">
        <v>0.1394</v>
      </c>
      <c r="AB8" s="4">
        <v>23.220099999999999</v>
      </c>
      <c r="AC8" s="4">
        <v>20.211300000000001</v>
      </c>
      <c r="AD8" s="3"/>
    </row>
    <row r="9" spans="1:30" x14ac:dyDescent="0.2">
      <c r="A9" s="3">
        <v>44887</v>
      </c>
      <c r="B9" s="3"/>
      <c r="C9" s="4">
        <v>164.479996</v>
      </c>
      <c r="D9" s="4">
        <v>12.771706999999999</v>
      </c>
      <c r="E9" s="4">
        <v>40.909999999999997</v>
      </c>
      <c r="F9" s="4">
        <v>18.690000000000001</v>
      </c>
      <c r="G9" s="4">
        <v>458.26998900000001</v>
      </c>
      <c r="H9" s="4">
        <v>85.580001999999993</v>
      </c>
      <c r="I9" s="4">
        <v>8.73</v>
      </c>
      <c r="J9" s="4">
        <v>84.18</v>
      </c>
      <c r="K9" s="4">
        <v>153.44000199999999</v>
      </c>
      <c r="L9" s="4">
        <v>310.540009</v>
      </c>
      <c r="M9" s="4">
        <v>19.73</v>
      </c>
      <c r="N9" s="4">
        <v>152.96000699999999</v>
      </c>
      <c r="O9" s="4">
        <v>77.5</v>
      </c>
      <c r="P9" s="4">
        <v>228.66999799999999</v>
      </c>
      <c r="Q9" s="4">
        <v>37.06</v>
      </c>
      <c r="R9" s="4">
        <v>111.129997</v>
      </c>
      <c r="S9" s="4">
        <v>170.04</v>
      </c>
      <c r="T9" s="4">
        <v>165.86000100000001</v>
      </c>
      <c r="U9" s="4">
        <v>30.47</v>
      </c>
      <c r="V9" s="4">
        <v>21.299999</v>
      </c>
      <c r="W9" s="4">
        <v>74.580001999999993</v>
      </c>
      <c r="X9" s="4">
        <v>21.228999999999999</v>
      </c>
      <c r="Y9" s="4">
        <v>1739.9</v>
      </c>
      <c r="Z9" s="4">
        <v>19.466699999999999</v>
      </c>
      <c r="AA9" s="4">
        <v>0.13789999999999999</v>
      </c>
      <c r="AB9" s="4">
        <v>23.119599999999998</v>
      </c>
      <c r="AC9" s="4">
        <v>19.9894</v>
      </c>
      <c r="AD9" s="3"/>
    </row>
    <row r="10" spans="1:30" x14ac:dyDescent="0.2">
      <c r="A10" s="3">
        <v>44888</v>
      </c>
      <c r="B10" s="3"/>
      <c r="C10" s="4">
        <v>162</v>
      </c>
      <c r="D10" s="4">
        <v>12.927013000000001</v>
      </c>
      <c r="E10" s="4">
        <v>40.470001000000003</v>
      </c>
      <c r="F10" s="4">
        <v>18.71</v>
      </c>
      <c r="G10" s="4">
        <v>466.57998700000002</v>
      </c>
      <c r="H10" s="4">
        <v>86.989998</v>
      </c>
      <c r="I10" s="4">
        <v>8.91</v>
      </c>
      <c r="J10" s="4">
        <v>84.95</v>
      </c>
      <c r="K10" s="4">
        <v>154.89999399999999</v>
      </c>
      <c r="L10" s="4">
        <v>316.98001099999999</v>
      </c>
      <c r="M10" s="4">
        <v>20.120000999999998</v>
      </c>
      <c r="N10" s="4">
        <v>154.240005</v>
      </c>
      <c r="O10" s="4">
        <v>74.639999000000003</v>
      </c>
      <c r="P10" s="4">
        <v>239.13000500000001</v>
      </c>
      <c r="Q10" s="4">
        <v>37.07</v>
      </c>
      <c r="R10" s="4">
        <v>111.110001</v>
      </c>
      <c r="S10" s="4">
        <v>172.46</v>
      </c>
      <c r="T10" s="4">
        <v>169.75</v>
      </c>
      <c r="U10" s="4">
        <v>30.37</v>
      </c>
      <c r="V10" s="4">
        <v>20.870000999999998</v>
      </c>
      <c r="W10" s="4">
        <v>75.230002999999996</v>
      </c>
      <c r="X10" s="4">
        <v>21.526</v>
      </c>
      <c r="Y10" s="4">
        <v>1745.6</v>
      </c>
      <c r="Z10" s="4">
        <v>19.368300000000001</v>
      </c>
      <c r="AA10" s="4">
        <v>0.13700000000000001</v>
      </c>
      <c r="AB10" s="4">
        <v>23.120899999999999</v>
      </c>
      <c r="AC10" s="4">
        <v>19.991</v>
      </c>
      <c r="AD10" s="3"/>
    </row>
    <row r="11" spans="1:30" x14ac:dyDescent="0.2">
      <c r="A11" s="3">
        <v>44889</v>
      </c>
      <c r="B11" s="3"/>
      <c r="C11" s="4">
        <v>165.300003</v>
      </c>
      <c r="D11" s="4">
        <v>12.917878</v>
      </c>
      <c r="E11" s="4">
        <v>40.310001</v>
      </c>
      <c r="F11" s="4">
        <v>18.71</v>
      </c>
      <c r="G11" s="4">
        <v>471.01001000000002</v>
      </c>
      <c r="H11" s="4">
        <v>87.400002000000001</v>
      </c>
      <c r="I11" s="4">
        <v>8.98</v>
      </c>
      <c r="J11" s="4">
        <v>84.96</v>
      </c>
      <c r="K11" s="4">
        <v>154.990005</v>
      </c>
      <c r="L11" s="4">
        <v>313.67001299999998</v>
      </c>
      <c r="M11" s="4">
        <v>20.079999999999998</v>
      </c>
      <c r="N11" s="4">
        <v>153.89999399999999</v>
      </c>
      <c r="O11" s="4">
        <v>73.089995999999999</v>
      </c>
      <c r="P11" s="4">
        <v>241.58999600000001</v>
      </c>
      <c r="Q11" s="4">
        <v>36.81</v>
      </c>
      <c r="R11" s="4">
        <v>111.30999799999999</v>
      </c>
      <c r="S11" s="4">
        <v>170.21</v>
      </c>
      <c r="T11" s="4">
        <v>168.13999899999999</v>
      </c>
      <c r="U11" s="4">
        <v>30.48</v>
      </c>
      <c r="V11" s="4">
        <v>21.700001</v>
      </c>
      <c r="W11" s="4">
        <v>74.800003000000004</v>
      </c>
      <c r="X11" s="4">
        <v>21.507999999999999</v>
      </c>
      <c r="Y11" s="4">
        <v>1754</v>
      </c>
      <c r="Z11" s="4">
        <v>19.369199999999999</v>
      </c>
      <c r="AA11" s="4">
        <v>0.14000000000000001</v>
      </c>
      <c r="AB11" s="4">
        <v>23.514199999999999</v>
      </c>
      <c r="AC11" s="4">
        <v>20.162400000000002</v>
      </c>
      <c r="AD11" s="3"/>
    </row>
    <row r="12" spans="1:30" x14ac:dyDescent="0.2">
      <c r="A12" s="3">
        <v>44890</v>
      </c>
      <c r="B12" s="3"/>
      <c r="C12" s="4">
        <v>162</v>
      </c>
      <c r="D12" s="4">
        <v>12.652943</v>
      </c>
      <c r="E12" s="4">
        <v>40.689999</v>
      </c>
      <c r="F12" s="4">
        <v>18.579999999999998</v>
      </c>
      <c r="G12" s="4">
        <v>474.27999899999998</v>
      </c>
      <c r="H12" s="4">
        <v>86.489998</v>
      </c>
      <c r="I12" s="4">
        <v>8.75</v>
      </c>
      <c r="J12" s="4">
        <v>84.44</v>
      </c>
      <c r="K12" s="4">
        <v>154.33999600000001</v>
      </c>
      <c r="L12" s="4">
        <v>311.51001000000002</v>
      </c>
      <c r="M12" s="4">
        <v>19.760000000000002</v>
      </c>
      <c r="N12" s="4">
        <v>156.009995</v>
      </c>
      <c r="O12" s="4">
        <v>70.699996999999996</v>
      </c>
      <c r="P12" s="4">
        <v>234</v>
      </c>
      <c r="Q12" s="4">
        <v>36.979999999999997</v>
      </c>
      <c r="R12" s="4">
        <v>112.08000199999999</v>
      </c>
      <c r="S12" s="4">
        <v>169.93</v>
      </c>
      <c r="T12" s="4">
        <v>167.61000100000001</v>
      </c>
      <c r="U12" s="4">
        <v>30.45</v>
      </c>
      <c r="V12" s="4">
        <v>22</v>
      </c>
      <c r="W12" s="4">
        <v>74.319999999999993</v>
      </c>
      <c r="X12" s="4">
        <v>21.609000000000002</v>
      </c>
      <c r="Y12" s="4">
        <v>1754</v>
      </c>
      <c r="Z12" s="4">
        <v>19.339300000000001</v>
      </c>
      <c r="AA12" s="4">
        <v>0.1389</v>
      </c>
      <c r="AB12" s="4">
        <v>23.3889</v>
      </c>
      <c r="AC12" s="4">
        <v>20.125399999999999</v>
      </c>
      <c r="AD12" s="3"/>
    </row>
    <row r="13" spans="1:30" x14ac:dyDescent="0.2">
      <c r="A13" s="3">
        <v>44893</v>
      </c>
      <c r="B13" s="3"/>
      <c r="C13" s="4">
        <v>161.19000199999999</v>
      </c>
      <c r="D13" s="4">
        <v>12.442821</v>
      </c>
      <c r="E13" s="4">
        <v>39.68</v>
      </c>
      <c r="F13" s="4">
        <v>18.579999999999998</v>
      </c>
      <c r="G13" s="4">
        <v>463.35000600000001</v>
      </c>
      <c r="H13" s="4">
        <v>83.709998999999996</v>
      </c>
      <c r="I13" s="4">
        <v>8.59</v>
      </c>
      <c r="J13" s="4">
        <v>84.4</v>
      </c>
      <c r="K13" s="4">
        <v>153.320007</v>
      </c>
      <c r="L13" s="4">
        <v>310.32998700000002</v>
      </c>
      <c r="M13" s="4">
        <v>19.899999999999999</v>
      </c>
      <c r="N13" s="4">
        <v>153.020004</v>
      </c>
      <c r="O13" s="4">
        <v>69.010002</v>
      </c>
      <c r="P13" s="4">
        <v>234</v>
      </c>
      <c r="Q13" s="4">
        <v>36.94</v>
      </c>
      <c r="R13" s="4">
        <v>114.050003</v>
      </c>
      <c r="S13" s="4">
        <v>165.79</v>
      </c>
      <c r="T13" s="4">
        <v>168.16000399999999</v>
      </c>
      <c r="U13" s="4">
        <v>30.35</v>
      </c>
      <c r="V13" s="4">
        <v>21.75</v>
      </c>
      <c r="W13" s="4">
        <v>75.199996999999996</v>
      </c>
      <c r="X13" s="4">
        <v>21.125</v>
      </c>
      <c r="Y13" s="4">
        <v>1740.3</v>
      </c>
      <c r="Z13" s="4">
        <v>19.324999999999999</v>
      </c>
      <c r="AA13" s="4">
        <v>0.1399</v>
      </c>
      <c r="AB13" s="4">
        <v>23.370699999999999</v>
      </c>
      <c r="AC13" s="4">
        <v>20.239999999999998</v>
      </c>
      <c r="AD13" s="3"/>
    </row>
    <row r="14" spans="1:30" x14ac:dyDescent="0.2">
      <c r="A14" s="3">
        <v>44894</v>
      </c>
      <c r="B14" s="3"/>
      <c r="C14" s="4">
        <v>161.19000199999999</v>
      </c>
      <c r="D14" s="4">
        <v>12.059122</v>
      </c>
      <c r="E14" s="4">
        <v>38.380001</v>
      </c>
      <c r="F14" s="4">
        <v>18.579999999999998</v>
      </c>
      <c r="G14" s="4">
        <v>458.38000499999998</v>
      </c>
      <c r="H14" s="4">
        <v>82</v>
      </c>
      <c r="I14" s="4">
        <v>8.4700000000000006</v>
      </c>
      <c r="J14" s="4">
        <v>83.68</v>
      </c>
      <c r="K14" s="4">
        <v>150.740005</v>
      </c>
      <c r="L14" s="4">
        <v>298.959991</v>
      </c>
      <c r="M14" s="4">
        <v>19.950001</v>
      </c>
      <c r="N14" s="4">
        <v>150.070007</v>
      </c>
      <c r="O14" s="4">
        <v>72.389999000000003</v>
      </c>
      <c r="P14" s="4">
        <v>231.520004</v>
      </c>
      <c r="Q14" s="4">
        <v>36.56</v>
      </c>
      <c r="R14" s="4">
        <v>111.970001</v>
      </c>
      <c r="S14" s="4">
        <v>163.02000000000001</v>
      </c>
      <c r="T14" s="4">
        <v>167.55999800000001</v>
      </c>
      <c r="U14" s="4">
        <v>29.78</v>
      </c>
      <c r="V14" s="4">
        <v>20.610001</v>
      </c>
      <c r="W14" s="4">
        <v>72.5</v>
      </c>
      <c r="X14" s="4">
        <v>21.436</v>
      </c>
      <c r="Y14" s="4">
        <v>1763.7</v>
      </c>
      <c r="Z14" s="4">
        <v>19.216000000000001</v>
      </c>
      <c r="AA14" s="4">
        <v>0.13930000000000001</v>
      </c>
      <c r="AB14" s="4">
        <v>23.104399999999998</v>
      </c>
      <c r="AC14" s="4">
        <v>19.949100000000001</v>
      </c>
      <c r="AD14" s="3"/>
    </row>
    <row r="15" spans="1:30" x14ac:dyDescent="0.2">
      <c r="A15" s="3">
        <v>44895</v>
      </c>
      <c r="B15" s="3"/>
      <c r="C15" s="4">
        <v>160.60000600000001</v>
      </c>
      <c r="D15" s="4">
        <v>12.333193</v>
      </c>
      <c r="E15" s="4">
        <v>38.799999</v>
      </c>
      <c r="F15" s="4">
        <v>18.579999999999998</v>
      </c>
      <c r="G15" s="4">
        <v>478.5</v>
      </c>
      <c r="H15" s="4">
        <v>81.870002999999997</v>
      </c>
      <c r="I15" s="4">
        <v>8.82</v>
      </c>
      <c r="J15" s="4">
        <v>83.89</v>
      </c>
      <c r="K15" s="4">
        <v>153.979996</v>
      </c>
      <c r="L15" s="4">
        <v>313.39001500000001</v>
      </c>
      <c r="M15" s="4">
        <v>20.48</v>
      </c>
      <c r="N15" s="4">
        <v>154.85000600000001</v>
      </c>
      <c r="O15" s="4">
        <v>78.5</v>
      </c>
      <c r="P15" s="4">
        <v>238.86000100000001</v>
      </c>
      <c r="Q15" s="4">
        <v>36.19</v>
      </c>
      <c r="R15" s="4">
        <v>112.08000199999999</v>
      </c>
      <c r="S15" s="4">
        <v>167.31</v>
      </c>
      <c r="T15" s="4">
        <v>171.05999800000001</v>
      </c>
      <c r="U15" s="4">
        <v>29.41</v>
      </c>
      <c r="V15" s="4">
        <v>21.25</v>
      </c>
      <c r="W15" s="4">
        <v>76.25</v>
      </c>
      <c r="X15" s="4">
        <v>21.780999999999999</v>
      </c>
      <c r="Y15" s="4">
        <v>1759.9</v>
      </c>
      <c r="Z15" s="4">
        <v>19.3965</v>
      </c>
      <c r="AA15" s="4">
        <v>0.13980000000000001</v>
      </c>
      <c r="AB15" s="4">
        <v>23.2971</v>
      </c>
      <c r="AC15" s="4">
        <v>20.091899999999999</v>
      </c>
      <c r="AD15" s="3"/>
    </row>
    <row r="16" spans="1:30" x14ac:dyDescent="0.2">
      <c r="A16" s="3">
        <v>44896</v>
      </c>
      <c r="B16" s="3"/>
      <c r="C16" s="4">
        <v>159.990005</v>
      </c>
      <c r="D16" s="4">
        <v>12.515907</v>
      </c>
      <c r="E16" s="4">
        <v>39.619999</v>
      </c>
      <c r="F16" s="4">
        <v>18.579999999999998</v>
      </c>
      <c r="G16" s="4">
        <v>478.13000499999998</v>
      </c>
      <c r="H16" s="4">
        <v>82.25</v>
      </c>
      <c r="I16" s="4">
        <v>8.67</v>
      </c>
      <c r="J16" s="4">
        <v>83.32</v>
      </c>
      <c r="K16" s="4">
        <v>152.529999</v>
      </c>
      <c r="L16" s="4">
        <v>310.98001099999999</v>
      </c>
      <c r="M16" s="4">
        <v>20.57</v>
      </c>
      <c r="N16" s="4">
        <v>152.449997</v>
      </c>
      <c r="O16" s="4">
        <v>80.489998</v>
      </c>
      <c r="P16" s="4">
        <v>241.89999399999999</v>
      </c>
      <c r="Q16" s="4">
        <v>35.96</v>
      </c>
      <c r="R16" s="4">
        <v>111.870003</v>
      </c>
      <c r="S16" s="4">
        <v>169.63</v>
      </c>
      <c r="T16" s="4">
        <v>174.529999</v>
      </c>
      <c r="U16" s="4">
        <v>28.64</v>
      </c>
      <c r="V16" s="4">
        <v>21.059999000000001</v>
      </c>
      <c r="W16" s="4">
        <v>73.319999999999993</v>
      </c>
      <c r="X16" s="4">
        <v>22.841000000000001</v>
      </c>
      <c r="Y16" s="4">
        <v>1815.2</v>
      </c>
      <c r="Z16" s="4">
        <v>19.1433</v>
      </c>
      <c r="AA16" s="4">
        <v>0.14050000000000001</v>
      </c>
      <c r="AB16" s="4">
        <v>23.290700000000001</v>
      </c>
      <c r="AC16" s="4">
        <v>19.982700000000001</v>
      </c>
      <c r="AD16" s="3"/>
    </row>
    <row r="17" spans="1:30" x14ac:dyDescent="0.2">
      <c r="A17" s="3">
        <v>44897</v>
      </c>
      <c r="B17" s="3"/>
      <c r="C17" s="4">
        <v>162.63999899999999</v>
      </c>
      <c r="D17" s="4">
        <v>12.351464</v>
      </c>
      <c r="E17" s="4">
        <v>39.700001</v>
      </c>
      <c r="F17" s="4">
        <v>18.579999999999998</v>
      </c>
      <c r="G17" s="4">
        <v>478.959991</v>
      </c>
      <c r="H17" s="4">
        <v>83.089995999999999</v>
      </c>
      <c r="I17" s="4">
        <v>8.5</v>
      </c>
      <c r="J17" s="4">
        <v>83.86</v>
      </c>
      <c r="K17" s="4">
        <v>151.11000100000001</v>
      </c>
      <c r="L17" s="4">
        <v>303.89001500000001</v>
      </c>
      <c r="M17" s="4">
        <v>20.74</v>
      </c>
      <c r="N17" s="4">
        <v>149.85000600000001</v>
      </c>
      <c r="O17" s="4">
        <v>79.319999999999993</v>
      </c>
      <c r="P17" s="4">
        <v>246.759995</v>
      </c>
      <c r="Q17" s="4">
        <v>35.92</v>
      </c>
      <c r="R17" s="4">
        <v>112.209999</v>
      </c>
      <c r="S17" s="4">
        <v>168.97</v>
      </c>
      <c r="T17" s="4">
        <v>175.979996</v>
      </c>
      <c r="U17" s="4">
        <v>28.56</v>
      </c>
      <c r="V17" s="4">
        <v>20.350000000000001</v>
      </c>
      <c r="W17" s="4">
        <v>74.989998</v>
      </c>
      <c r="X17" s="4">
        <v>23.25</v>
      </c>
      <c r="Y17" s="4">
        <v>1809.6</v>
      </c>
      <c r="Z17" s="4">
        <v>19.342199999999998</v>
      </c>
      <c r="AA17" s="4">
        <v>0.14430000000000001</v>
      </c>
      <c r="AB17" s="4">
        <v>23.7484</v>
      </c>
      <c r="AC17" s="4">
        <v>20.381799999999998</v>
      </c>
      <c r="AD17" s="3"/>
    </row>
    <row r="18" spans="1:30" x14ac:dyDescent="0.2">
      <c r="A18" s="3">
        <v>44900</v>
      </c>
      <c r="B18" s="3"/>
      <c r="C18" s="4">
        <v>160.820007</v>
      </c>
      <c r="D18" s="4">
        <v>12.104801</v>
      </c>
      <c r="E18" s="4">
        <v>39.130001</v>
      </c>
      <c r="F18" s="4">
        <v>19.14</v>
      </c>
      <c r="G18" s="4">
        <v>475.32000699999998</v>
      </c>
      <c r="H18" s="4">
        <v>83.580001999999993</v>
      </c>
      <c r="I18" s="4">
        <v>8.34</v>
      </c>
      <c r="J18" s="4">
        <v>83.65</v>
      </c>
      <c r="K18" s="4">
        <v>151</v>
      </c>
      <c r="L18" s="4">
        <v>303.07998700000002</v>
      </c>
      <c r="M18" s="4">
        <v>20.75</v>
      </c>
      <c r="N18" s="4">
        <v>150.009995</v>
      </c>
      <c r="O18" s="4">
        <v>78.879997000000003</v>
      </c>
      <c r="P18" s="4">
        <v>245.720001</v>
      </c>
      <c r="Q18" s="4">
        <v>36.020000000000003</v>
      </c>
      <c r="R18" s="4">
        <v>114.30999799999999</v>
      </c>
      <c r="S18" s="4">
        <v>166.19</v>
      </c>
      <c r="T18" s="4">
        <v>171.58000200000001</v>
      </c>
      <c r="U18" s="4">
        <v>28.56</v>
      </c>
      <c r="V18" s="4">
        <v>20.309999000000001</v>
      </c>
      <c r="W18" s="4">
        <v>72.769997000000004</v>
      </c>
      <c r="X18" s="4">
        <v>22.417000000000002</v>
      </c>
      <c r="Y18" s="4">
        <v>1781.3</v>
      </c>
      <c r="Z18" s="4">
        <v>19.756699999999999</v>
      </c>
      <c r="AA18" s="4">
        <v>0.14599999999999999</v>
      </c>
      <c r="AB18" s="4">
        <v>24.260200000000001</v>
      </c>
      <c r="AC18" s="4">
        <v>20.873899999999999</v>
      </c>
      <c r="AD18" s="3"/>
    </row>
    <row r="19" spans="1:30" x14ac:dyDescent="0.2">
      <c r="A19" s="3">
        <v>44901</v>
      </c>
      <c r="B19" s="3"/>
      <c r="C19" s="4">
        <v>164.21000699999999</v>
      </c>
      <c r="D19" s="4">
        <v>12.214429000000001</v>
      </c>
      <c r="E19" s="4">
        <v>38.639999000000003</v>
      </c>
      <c r="F19" s="4">
        <v>19.14</v>
      </c>
      <c r="G19" s="4">
        <v>495.05999800000001</v>
      </c>
      <c r="H19" s="4">
        <v>82.050003000000004</v>
      </c>
      <c r="I19" s="4">
        <v>8.4600000000000009</v>
      </c>
      <c r="J19" s="4">
        <v>82.91</v>
      </c>
      <c r="K19" s="4">
        <v>150.679993</v>
      </c>
      <c r="L19" s="4">
        <v>313</v>
      </c>
      <c r="M19" s="4">
        <v>20.9</v>
      </c>
      <c r="N19" s="4">
        <v>147.470001</v>
      </c>
      <c r="O19" s="4">
        <v>79.559997999999993</v>
      </c>
      <c r="P19" s="4">
        <v>251.240005</v>
      </c>
      <c r="Q19" s="4">
        <v>36.6</v>
      </c>
      <c r="R19" s="4">
        <v>116.5</v>
      </c>
      <c r="S19" s="4">
        <v>171.56</v>
      </c>
      <c r="T19" s="4">
        <v>171.820007</v>
      </c>
      <c r="U19" s="4">
        <v>29.7</v>
      </c>
      <c r="V19" s="4">
        <v>20.02</v>
      </c>
      <c r="W19" s="4">
        <v>73.279999000000004</v>
      </c>
      <c r="X19" s="4">
        <v>22.335000000000001</v>
      </c>
      <c r="Y19" s="4">
        <v>1782.4</v>
      </c>
      <c r="Z19" s="4">
        <v>19.803000000000001</v>
      </c>
      <c r="AA19" s="4">
        <v>0.14530000000000001</v>
      </c>
      <c r="AB19" s="4">
        <v>24.189399999999999</v>
      </c>
      <c r="AC19" s="4">
        <v>20.826799999999999</v>
      </c>
      <c r="AD19" s="3"/>
    </row>
    <row r="20" spans="1:30" x14ac:dyDescent="0.2">
      <c r="A20" s="3">
        <v>44902</v>
      </c>
      <c r="B20" s="3"/>
      <c r="C20" s="4">
        <v>162.39999399999999</v>
      </c>
      <c r="D20" s="4">
        <v>12.141343000000001</v>
      </c>
      <c r="E20" s="4">
        <v>38.950001</v>
      </c>
      <c r="F20" s="4">
        <v>19.14</v>
      </c>
      <c r="G20" s="4">
        <v>492.040009</v>
      </c>
      <c r="H20" s="4">
        <v>83.370002999999997</v>
      </c>
      <c r="I20" s="4">
        <v>8.34</v>
      </c>
      <c r="J20" s="4">
        <v>82.87</v>
      </c>
      <c r="K20" s="4">
        <v>151.759995</v>
      </c>
      <c r="L20" s="4">
        <v>316.05999800000001</v>
      </c>
      <c r="M20" s="4">
        <v>21.190000999999999</v>
      </c>
      <c r="N20" s="4">
        <v>144.729996</v>
      </c>
      <c r="O20" s="4">
        <v>77</v>
      </c>
      <c r="P20" s="4">
        <v>254.61000100000001</v>
      </c>
      <c r="Q20" s="4">
        <v>37.51</v>
      </c>
      <c r="R20" s="4">
        <v>117.660004</v>
      </c>
      <c r="S20" s="4">
        <v>168.59</v>
      </c>
      <c r="T20" s="4">
        <v>172.020004</v>
      </c>
      <c r="U20" s="4">
        <v>29.93</v>
      </c>
      <c r="V20" s="4">
        <v>19.940000999999999</v>
      </c>
      <c r="W20" s="4">
        <v>72.5</v>
      </c>
      <c r="X20" s="4">
        <v>22.922000000000001</v>
      </c>
      <c r="Y20" s="4">
        <v>1798</v>
      </c>
      <c r="Z20" s="4">
        <v>19.697700000000001</v>
      </c>
      <c r="AA20" s="4">
        <v>0.1431</v>
      </c>
      <c r="AB20" s="4">
        <v>23.9238</v>
      </c>
      <c r="AC20" s="4">
        <v>20.661899999999999</v>
      </c>
      <c r="AD20" s="3"/>
    </row>
    <row r="21" spans="1:30" ht="15.75" customHeight="1" x14ac:dyDescent="0.2">
      <c r="A21" s="3">
        <v>44903</v>
      </c>
      <c r="B21" s="3"/>
      <c r="C21" s="4">
        <v>164.949997</v>
      </c>
      <c r="D21" s="4">
        <v>12.177886000000001</v>
      </c>
      <c r="E21" s="4">
        <v>38.950001</v>
      </c>
      <c r="F21" s="4">
        <v>19.14</v>
      </c>
      <c r="G21" s="4">
        <v>492.39001500000001</v>
      </c>
      <c r="H21" s="4">
        <v>85.660004000000001</v>
      </c>
      <c r="I21" s="4">
        <v>8.31</v>
      </c>
      <c r="J21" s="4">
        <v>85.51</v>
      </c>
      <c r="K21" s="4">
        <v>151.75</v>
      </c>
      <c r="L21" s="4">
        <v>311.39999399999999</v>
      </c>
      <c r="M21" s="4">
        <v>21.639999</v>
      </c>
      <c r="N21" s="4">
        <v>147.11999499999999</v>
      </c>
      <c r="O21" s="4">
        <v>79.989998</v>
      </c>
      <c r="P21" s="4">
        <v>256</v>
      </c>
      <c r="Q21" s="4">
        <v>37.94</v>
      </c>
      <c r="R21" s="4">
        <v>117.699997</v>
      </c>
      <c r="S21" s="4">
        <v>168.39</v>
      </c>
      <c r="T21" s="4">
        <v>175.60000600000001</v>
      </c>
      <c r="U21" s="4">
        <v>30.2</v>
      </c>
      <c r="V21" s="4">
        <v>20.139999</v>
      </c>
      <c r="W21" s="4">
        <v>72.599997999999999</v>
      </c>
      <c r="X21" s="4">
        <v>23.245999999999999</v>
      </c>
      <c r="Y21" s="4">
        <v>1801.5</v>
      </c>
      <c r="Z21" s="4">
        <v>19.673200000000001</v>
      </c>
      <c r="AA21" s="4">
        <v>0.14380000000000001</v>
      </c>
      <c r="AB21" s="4">
        <v>23.949200000000001</v>
      </c>
      <c r="AC21" s="4">
        <v>20.6736</v>
      </c>
      <c r="AD21" s="3"/>
    </row>
    <row r="22" spans="1:30" ht="15.75" customHeight="1" x14ac:dyDescent="0.2">
      <c r="A22" s="3">
        <v>44904</v>
      </c>
      <c r="B22" s="3"/>
      <c r="C22" s="4">
        <v>162.479996</v>
      </c>
      <c r="D22" s="4">
        <v>12.113936000000001</v>
      </c>
      <c r="E22" s="4">
        <v>39.130001</v>
      </c>
      <c r="F22" s="4">
        <v>19.14</v>
      </c>
      <c r="G22" s="4">
        <v>487</v>
      </c>
      <c r="H22" s="4">
        <v>85.790001000000004</v>
      </c>
      <c r="I22" s="4">
        <v>8.3000000000000007</v>
      </c>
      <c r="J22" s="4">
        <v>83.33</v>
      </c>
      <c r="K22" s="4">
        <v>154.14999399999999</v>
      </c>
      <c r="L22" s="4">
        <v>307.10000600000001</v>
      </c>
      <c r="M22" s="4">
        <v>20.93</v>
      </c>
      <c r="N22" s="4">
        <v>143.259995</v>
      </c>
      <c r="O22" s="4">
        <v>78.209998999999996</v>
      </c>
      <c r="P22" s="4">
        <v>250.699997</v>
      </c>
      <c r="Q22" s="4">
        <v>38</v>
      </c>
      <c r="R22" s="4">
        <v>119.55999799999999</v>
      </c>
      <c r="S22" s="4">
        <v>162.26</v>
      </c>
      <c r="T22" s="4">
        <v>173.10000600000001</v>
      </c>
      <c r="U22" s="4">
        <v>30.43</v>
      </c>
      <c r="V22" s="4">
        <v>19.530000999999999</v>
      </c>
      <c r="W22" s="4">
        <v>70.599997999999999</v>
      </c>
      <c r="X22" s="4">
        <v>23.716999999999999</v>
      </c>
      <c r="Y22" s="4">
        <v>1810.7</v>
      </c>
      <c r="Z22" s="4">
        <v>19.819199999999999</v>
      </c>
      <c r="AA22" s="4">
        <v>0.1459</v>
      </c>
      <c r="AB22" s="4">
        <v>24.308199999999999</v>
      </c>
      <c r="AC22" s="4">
        <v>20.920200000000001</v>
      </c>
      <c r="AD22" s="3"/>
    </row>
    <row r="23" spans="1:30" ht="15.75" customHeight="1" x14ac:dyDescent="0.2">
      <c r="A23" s="3">
        <v>44908</v>
      </c>
      <c r="B23" s="3"/>
      <c r="C23" s="4">
        <v>166.63999899999999</v>
      </c>
      <c r="D23" s="4">
        <v>12.113936000000001</v>
      </c>
      <c r="E23" s="4">
        <v>38.810001</v>
      </c>
      <c r="F23" s="4">
        <v>19.14</v>
      </c>
      <c r="G23" s="4">
        <v>491.05999800000001</v>
      </c>
      <c r="H23" s="4">
        <v>86.980002999999996</v>
      </c>
      <c r="I23" s="4">
        <v>8.1999999999999993</v>
      </c>
      <c r="J23" s="4">
        <v>83.63</v>
      </c>
      <c r="K23" s="4">
        <v>153.320007</v>
      </c>
      <c r="L23" s="4">
        <v>305.79998799999998</v>
      </c>
      <c r="M23" s="4">
        <v>21.549999</v>
      </c>
      <c r="N23" s="4">
        <v>143.800003</v>
      </c>
      <c r="O23" s="4">
        <v>76.559997999999993</v>
      </c>
      <c r="P23" s="4">
        <v>253.800003</v>
      </c>
      <c r="Q23" s="4">
        <v>37.909999999999997</v>
      </c>
      <c r="R23" s="4">
        <v>118.43</v>
      </c>
      <c r="S23" s="4">
        <v>161.83000000000001</v>
      </c>
      <c r="T23" s="4">
        <v>173.71000699999999</v>
      </c>
      <c r="U23" s="4">
        <v>30.63</v>
      </c>
      <c r="V23" s="4">
        <v>20.459999</v>
      </c>
      <c r="W23" s="4">
        <v>68.870002999999997</v>
      </c>
      <c r="X23" s="4">
        <v>23.99</v>
      </c>
      <c r="Y23" s="4">
        <v>1825.5</v>
      </c>
      <c r="Z23" s="4">
        <v>19.645800000000001</v>
      </c>
      <c r="AA23" s="4">
        <v>0.14280000000000001</v>
      </c>
      <c r="AB23" s="4">
        <v>24.147600000000001</v>
      </c>
      <c r="AC23" s="4">
        <v>20.6998</v>
      </c>
      <c r="AD23" s="3"/>
    </row>
    <row r="24" spans="1:30" ht="15.75" customHeight="1" x14ac:dyDescent="0.2">
      <c r="A24" s="3">
        <v>44909</v>
      </c>
      <c r="B24" s="3"/>
      <c r="C24" s="4">
        <v>163.800003</v>
      </c>
      <c r="D24" s="4">
        <v>11.867272</v>
      </c>
      <c r="E24" s="4">
        <v>39.150002000000001</v>
      </c>
      <c r="F24" s="4">
        <v>16.78</v>
      </c>
      <c r="G24" s="4">
        <v>485.19000199999999</v>
      </c>
      <c r="H24" s="4">
        <v>86.080001999999993</v>
      </c>
      <c r="I24" s="4">
        <v>8.27</v>
      </c>
      <c r="J24" s="4">
        <v>80.7</v>
      </c>
      <c r="K24" s="4">
        <v>152.729996</v>
      </c>
      <c r="L24" s="4">
        <v>301.82000699999998</v>
      </c>
      <c r="M24" s="4">
        <v>21.43</v>
      </c>
      <c r="N24" s="4">
        <v>142.820007</v>
      </c>
      <c r="O24" s="4">
        <v>74.510002</v>
      </c>
      <c r="P24" s="4">
        <v>253.38000500000001</v>
      </c>
      <c r="Q24" s="4">
        <v>37.81</v>
      </c>
      <c r="R24" s="4">
        <v>117.839996</v>
      </c>
      <c r="S24" s="4">
        <v>155.18</v>
      </c>
      <c r="T24" s="4">
        <v>171.61000100000001</v>
      </c>
      <c r="U24" s="4">
        <v>30.45</v>
      </c>
      <c r="V24" s="4">
        <v>20.280000999999999</v>
      </c>
      <c r="W24" s="4">
        <v>69.120002999999997</v>
      </c>
      <c r="X24" s="4">
        <v>24.135999999999999</v>
      </c>
      <c r="Y24" s="4">
        <v>1818.7</v>
      </c>
      <c r="Z24" s="4">
        <v>19.695499999999999</v>
      </c>
      <c r="AA24" s="4">
        <v>0.1459</v>
      </c>
      <c r="AB24" s="4">
        <v>24.363299999999999</v>
      </c>
      <c r="AC24" s="4">
        <v>20.974699999999999</v>
      </c>
      <c r="AD24" s="3"/>
    </row>
    <row r="25" spans="1:30" ht="15.75" customHeight="1" x14ac:dyDescent="0.2">
      <c r="A25" s="3">
        <v>44910</v>
      </c>
      <c r="B25" s="3"/>
      <c r="C25" s="4">
        <v>162.009995</v>
      </c>
      <c r="D25" s="4">
        <v>11.684558000000001</v>
      </c>
      <c r="E25" s="4">
        <v>39.290000999999997</v>
      </c>
      <c r="F25" s="4">
        <v>17.350000000000001</v>
      </c>
      <c r="G25" s="4">
        <v>470.48998999999998</v>
      </c>
      <c r="H25" s="4">
        <v>84.419998000000007</v>
      </c>
      <c r="I25" s="4">
        <v>7.97</v>
      </c>
      <c r="J25" s="4">
        <v>83.62</v>
      </c>
      <c r="K25" s="4">
        <v>151.259995</v>
      </c>
      <c r="L25" s="4">
        <v>296.32998700000002</v>
      </c>
      <c r="M25" s="4">
        <v>21.09</v>
      </c>
      <c r="N25" s="4">
        <v>143</v>
      </c>
      <c r="O25" s="4">
        <v>72.260002</v>
      </c>
      <c r="P25" s="4">
        <v>248.83999600000001</v>
      </c>
      <c r="Q25" s="4">
        <v>36.799999999999997</v>
      </c>
      <c r="R25" s="4">
        <v>117.489998</v>
      </c>
      <c r="S25" s="4">
        <v>154.87</v>
      </c>
      <c r="T25" s="4">
        <v>169.990005</v>
      </c>
      <c r="U25" s="4">
        <v>30.63</v>
      </c>
      <c r="V25" s="4">
        <v>19.309999000000001</v>
      </c>
      <c r="W25" s="4">
        <v>68.690002000000007</v>
      </c>
      <c r="X25" s="4">
        <v>23.305</v>
      </c>
      <c r="Y25" s="4">
        <v>1787.8</v>
      </c>
      <c r="Z25" s="4">
        <v>19.796299999999999</v>
      </c>
      <c r="AA25" s="4">
        <v>0.14499999999999999</v>
      </c>
      <c r="AB25" s="4">
        <v>24.3673</v>
      </c>
      <c r="AC25" s="4">
        <v>21.0227</v>
      </c>
      <c r="AD25" s="3"/>
    </row>
    <row r="26" spans="1:30" ht="15.75" customHeight="1" x14ac:dyDescent="0.2">
      <c r="A26" s="3">
        <v>44911</v>
      </c>
      <c r="B26" s="3"/>
      <c r="C26" s="4">
        <v>161.800003</v>
      </c>
      <c r="D26" s="4">
        <v>12.141343000000001</v>
      </c>
      <c r="E26" s="4">
        <v>38.709999000000003</v>
      </c>
      <c r="F26" s="4">
        <v>16.87</v>
      </c>
      <c r="G26" s="4">
        <v>468.39999399999999</v>
      </c>
      <c r="H26" s="4">
        <v>85.279999000000004</v>
      </c>
      <c r="I26" s="4">
        <v>8.0299999999999994</v>
      </c>
      <c r="J26" s="4">
        <v>84.44</v>
      </c>
      <c r="K26" s="4">
        <v>150.490005</v>
      </c>
      <c r="L26" s="4">
        <v>293.98001099999999</v>
      </c>
      <c r="M26" s="4">
        <v>21.540001</v>
      </c>
      <c r="N26" s="4">
        <v>145.300003</v>
      </c>
      <c r="O26" s="4">
        <v>72.589995999999999</v>
      </c>
      <c r="P26" s="4">
        <v>249.63000500000001</v>
      </c>
      <c r="Q26" s="4">
        <v>36.94</v>
      </c>
      <c r="R26" s="4">
        <v>117.050003</v>
      </c>
      <c r="S26" s="4">
        <v>150.69</v>
      </c>
      <c r="T26" s="4">
        <v>170.08000200000001</v>
      </c>
      <c r="U26" s="4">
        <v>30.63</v>
      </c>
      <c r="V26" s="4">
        <v>19.010000000000002</v>
      </c>
      <c r="W26" s="4">
        <v>70.599997999999999</v>
      </c>
      <c r="X26" s="4">
        <v>23.327999999999999</v>
      </c>
      <c r="Y26" s="4">
        <v>1800.2</v>
      </c>
      <c r="Z26" s="4">
        <v>19.793199999999999</v>
      </c>
      <c r="AA26" s="4">
        <v>0.1444</v>
      </c>
      <c r="AB26" s="4">
        <v>24.129899999999999</v>
      </c>
      <c r="AC26" s="4">
        <v>21.0501</v>
      </c>
      <c r="AD26" s="3"/>
    </row>
    <row r="27" spans="1:30" ht="15.75" customHeight="1" x14ac:dyDescent="0.2">
      <c r="A27" s="3">
        <v>44914</v>
      </c>
      <c r="B27" s="3"/>
      <c r="C27" s="4">
        <v>164.61999499999999</v>
      </c>
      <c r="D27" s="4">
        <v>12.049986000000001</v>
      </c>
      <c r="E27" s="4">
        <v>37.650002000000001</v>
      </c>
      <c r="F27" s="4">
        <v>16.87</v>
      </c>
      <c r="G27" s="4">
        <v>472.35998499999999</v>
      </c>
      <c r="H27" s="4">
        <v>86.480002999999996</v>
      </c>
      <c r="I27" s="4">
        <v>8.1</v>
      </c>
      <c r="J27" s="4">
        <v>84.02</v>
      </c>
      <c r="K27" s="4">
        <v>150.279999</v>
      </c>
      <c r="L27" s="4">
        <v>294.51998900000001</v>
      </c>
      <c r="M27" s="4">
        <v>21.41</v>
      </c>
      <c r="N27" s="4">
        <v>148.699997</v>
      </c>
      <c r="O27" s="4">
        <v>72.519997000000004</v>
      </c>
      <c r="P27" s="4">
        <v>256.38000499999998</v>
      </c>
      <c r="Q27" s="4">
        <v>36.14</v>
      </c>
      <c r="R27" s="4">
        <v>115.879997</v>
      </c>
      <c r="S27" s="4">
        <v>152.24</v>
      </c>
      <c r="T27" s="4">
        <v>170.08000200000001</v>
      </c>
      <c r="U27" s="4">
        <v>30.63</v>
      </c>
      <c r="V27" s="4">
        <v>18.59</v>
      </c>
      <c r="W27" s="4">
        <v>71.089995999999999</v>
      </c>
      <c r="X27" s="4">
        <v>23.199000000000002</v>
      </c>
      <c r="Y27" s="4">
        <v>1797.7</v>
      </c>
      <c r="Z27" s="4">
        <v>19.755700000000001</v>
      </c>
      <c r="AA27" s="4">
        <v>0.1449</v>
      </c>
      <c r="AB27" s="4">
        <v>24.077300000000001</v>
      </c>
      <c r="AC27" s="4">
        <v>20.953900000000001</v>
      </c>
      <c r="AD27" s="3"/>
    </row>
    <row r="28" spans="1:30" ht="15.75" customHeight="1" x14ac:dyDescent="0.2">
      <c r="A28" s="3">
        <v>44915</v>
      </c>
      <c r="B28" s="3"/>
      <c r="C28" s="4">
        <v>164.279999</v>
      </c>
      <c r="D28" s="4">
        <v>12.059122</v>
      </c>
      <c r="E28" s="4">
        <v>37.409999999999997</v>
      </c>
      <c r="F28" s="4">
        <v>16.87</v>
      </c>
      <c r="G28" s="4">
        <v>474.52999899999998</v>
      </c>
      <c r="H28" s="4">
        <v>85.760002</v>
      </c>
      <c r="I28" s="4">
        <v>8.1300000000000008</v>
      </c>
      <c r="J28" s="4">
        <v>84.41</v>
      </c>
      <c r="K28" s="4">
        <v>151.69000199999999</v>
      </c>
      <c r="L28" s="4">
        <v>291.89001500000001</v>
      </c>
      <c r="M28" s="4">
        <v>21.389999</v>
      </c>
      <c r="N28" s="4">
        <v>147.679993</v>
      </c>
      <c r="O28" s="4">
        <v>74.300003000000004</v>
      </c>
      <c r="P28" s="4">
        <v>253.279999</v>
      </c>
      <c r="Q28" s="4">
        <v>36.4</v>
      </c>
      <c r="R28" s="4">
        <v>116</v>
      </c>
      <c r="S28" s="4">
        <v>150.4</v>
      </c>
      <c r="T28" s="4">
        <v>169.5</v>
      </c>
      <c r="U28" s="4">
        <v>30.57</v>
      </c>
      <c r="V28" s="4">
        <v>18.329999999999998</v>
      </c>
      <c r="W28" s="4">
        <v>71.989998</v>
      </c>
      <c r="X28" s="4">
        <v>24.271000000000001</v>
      </c>
      <c r="Y28" s="4">
        <v>1825.4</v>
      </c>
      <c r="Z28" s="4">
        <v>19.748200000000001</v>
      </c>
      <c r="AA28" s="4">
        <v>0.14910000000000001</v>
      </c>
      <c r="AB28" s="4">
        <v>24.012799999999999</v>
      </c>
      <c r="AC28" s="4">
        <v>21.016999999999999</v>
      </c>
      <c r="AD28" s="3"/>
    </row>
    <row r="29" spans="1:30" ht="15.75" customHeight="1" x14ac:dyDescent="0.2">
      <c r="A29" s="3">
        <v>44916</v>
      </c>
      <c r="B29" s="3"/>
      <c r="C29" s="4">
        <v>164.89999399999999</v>
      </c>
      <c r="D29" s="4">
        <v>11.967765</v>
      </c>
      <c r="E29" s="4">
        <v>36.979999999999997</v>
      </c>
      <c r="F29" s="4">
        <v>16.87</v>
      </c>
      <c r="G29" s="4">
        <v>486.01998900000001</v>
      </c>
      <c r="H29" s="4">
        <v>86.519997000000004</v>
      </c>
      <c r="I29" s="4">
        <v>8.23</v>
      </c>
      <c r="J29" s="4">
        <v>83.77</v>
      </c>
      <c r="K29" s="4">
        <v>152.83000200000001</v>
      </c>
      <c r="L29" s="4">
        <v>298.64001500000001</v>
      </c>
      <c r="M29" s="4">
        <v>21.440000999999999</v>
      </c>
      <c r="N29" s="4">
        <v>146.86999499999999</v>
      </c>
      <c r="O29" s="4">
        <v>74.339995999999999</v>
      </c>
      <c r="P29" s="4">
        <v>257.95001200000002</v>
      </c>
      <c r="Q29" s="4">
        <v>37.04</v>
      </c>
      <c r="R29" s="4">
        <v>113.33000199999999</v>
      </c>
      <c r="S29" s="4">
        <v>153.75</v>
      </c>
      <c r="T29" s="4">
        <v>170.679993</v>
      </c>
      <c r="U29" s="4">
        <v>30.8</v>
      </c>
      <c r="V29" s="4">
        <v>18.459999</v>
      </c>
      <c r="W29" s="4">
        <v>72.400002000000001</v>
      </c>
      <c r="X29" s="4">
        <v>24.193999999999999</v>
      </c>
      <c r="Y29" s="4">
        <v>1825.4</v>
      </c>
      <c r="Z29" s="4">
        <v>19.693200000000001</v>
      </c>
      <c r="AA29" s="4">
        <v>0.14940000000000001</v>
      </c>
      <c r="AB29" s="4">
        <v>23.836600000000001</v>
      </c>
      <c r="AC29" s="4">
        <v>20.889600000000002</v>
      </c>
      <c r="AD29" s="3"/>
    </row>
    <row r="30" spans="1:30" ht="15.75" customHeight="1" x14ac:dyDescent="0.2">
      <c r="A30" s="3">
        <v>44917</v>
      </c>
      <c r="B30" s="3"/>
      <c r="C30" s="4">
        <v>162.240005</v>
      </c>
      <c r="D30" s="4">
        <v>11.757644000000001</v>
      </c>
      <c r="E30" s="4">
        <v>36.669998</v>
      </c>
      <c r="F30" s="4">
        <v>16.87</v>
      </c>
      <c r="G30" s="4">
        <v>485.86999500000002</v>
      </c>
      <c r="H30" s="4">
        <v>85.669998000000007</v>
      </c>
      <c r="I30" s="4">
        <v>8.15</v>
      </c>
      <c r="J30" s="4">
        <v>84.22</v>
      </c>
      <c r="K30" s="4">
        <v>151.820007</v>
      </c>
      <c r="L30" s="4">
        <v>298.60000600000001</v>
      </c>
      <c r="M30" s="4">
        <v>21.610001</v>
      </c>
      <c r="N30" s="4">
        <v>146.11000100000001</v>
      </c>
      <c r="O30" s="4">
        <v>73.050003000000004</v>
      </c>
      <c r="P30" s="4">
        <v>256.76001000000002</v>
      </c>
      <c r="Q30" s="4">
        <v>36.869999999999997</v>
      </c>
      <c r="R30" s="4">
        <v>112.040001</v>
      </c>
      <c r="S30" s="4">
        <v>153.66</v>
      </c>
      <c r="T30" s="4">
        <v>166.53999300000001</v>
      </c>
      <c r="U30" s="4">
        <v>30.58</v>
      </c>
      <c r="V30" s="4">
        <v>17.969999000000001</v>
      </c>
      <c r="W30" s="4">
        <v>72.650002000000001</v>
      </c>
      <c r="X30" s="4">
        <v>23.622</v>
      </c>
      <c r="Y30" s="4">
        <v>1795.3</v>
      </c>
      <c r="Z30" s="4">
        <v>19.574000000000002</v>
      </c>
      <c r="AA30" s="4">
        <v>0.1482</v>
      </c>
      <c r="AB30" s="4">
        <v>23.5749</v>
      </c>
      <c r="AC30" s="4">
        <v>20.7788</v>
      </c>
      <c r="AD30" s="3"/>
    </row>
    <row r="31" spans="1:30" ht="15.75" customHeight="1" x14ac:dyDescent="0.2">
      <c r="A31" s="3">
        <v>44918</v>
      </c>
      <c r="B31" s="3"/>
      <c r="C31" s="4">
        <v>163.25</v>
      </c>
      <c r="D31" s="4">
        <v>11.766780000000001</v>
      </c>
      <c r="E31" s="4">
        <v>36.950001</v>
      </c>
      <c r="F31" s="4">
        <v>16.87</v>
      </c>
      <c r="G31" s="4">
        <v>488.41000400000001</v>
      </c>
      <c r="H31" s="4">
        <v>86.089995999999999</v>
      </c>
      <c r="I31" s="4">
        <v>8.24</v>
      </c>
      <c r="J31" s="4">
        <v>84.69</v>
      </c>
      <c r="K31" s="4">
        <v>154.58999600000001</v>
      </c>
      <c r="L31" s="4">
        <v>300.27999899999998</v>
      </c>
      <c r="M31" s="4">
        <v>22.32</v>
      </c>
      <c r="N31" s="4">
        <v>148.63000500000001</v>
      </c>
      <c r="O31" s="4">
        <v>73.819999999999993</v>
      </c>
      <c r="P31" s="4">
        <v>260.82998700000002</v>
      </c>
      <c r="Q31" s="4">
        <v>37.58</v>
      </c>
      <c r="R31" s="4">
        <v>112.879997</v>
      </c>
      <c r="S31" s="4">
        <v>158.34</v>
      </c>
      <c r="T31" s="4">
        <v>172.83000200000001</v>
      </c>
      <c r="U31" s="4">
        <v>30.83</v>
      </c>
      <c r="V31" s="4">
        <v>18.469999000000001</v>
      </c>
      <c r="W31" s="4">
        <v>71.980002999999996</v>
      </c>
      <c r="X31" s="4">
        <v>23.92</v>
      </c>
      <c r="Y31" s="4">
        <v>1804.2</v>
      </c>
      <c r="Z31" s="4">
        <v>19.428699999999999</v>
      </c>
      <c r="AA31" s="4">
        <v>0.1464</v>
      </c>
      <c r="AB31" s="4">
        <v>23.4466</v>
      </c>
      <c r="AC31" s="4">
        <v>20.621600000000001</v>
      </c>
      <c r="AD31" s="3"/>
    </row>
    <row r="32" spans="1:30" ht="15.75" customHeight="1" x14ac:dyDescent="0.2">
      <c r="A32" s="3">
        <v>44921</v>
      </c>
      <c r="B32" s="3"/>
      <c r="C32" s="4">
        <v>160.550003</v>
      </c>
      <c r="D32" s="4">
        <v>11.675423</v>
      </c>
      <c r="E32" s="4">
        <v>37.189999</v>
      </c>
      <c r="F32" s="4">
        <v>16.87</v>
      </c>
      <c r="G32" s="4">
        <v>478.26998900000001</v>
      </c>
      <c r="H32" s="4">
        <v>85.739998</v>
      </c>
      <c r="I32" s="4">
        <v>8.16</v>
      </c>
      <c r="J32" s="4">
        <v>83.98</v>
      </c>
      <c r="K32" s="4">
        <v>153.05999800000001</v>
      </c>
      <c r="L32" s="4">
        <v>292.92001299999998</v>
      </c>
      <c r="M32" s="4">
        <v>22.51</v>
      </c>
      <c r="N32" s="4">
        <v>146.679993</v>
      </c>
      <c r="O32" s="4">
        <v>73.010002</v>
      </c>
      <c r="P32" s="4">
        <v>269.70001200000002</v>
      </c>
      <c r="Q32" s="4">
        <v>38.64</v>
      </c>
      <c r="R32" s="4">
        <v>116.279999</v>
      </c>
      <c r="S32" s="4">
        <v>156.78</v>
      </c>
      <c r="T32" s="4">
        <v>170.990005</v>
      </c>
      <c r="U32" s="4">
        <v>30.99</v>
      </c>
      <c r="V32" s="4">
        <v>18.299999</v>
      </c>
      <c r="W32" s="4">
        <v>71.099997999999999</v>
      </c>
      <c r="X32" s="4">
        <v>24.055</v>
      </c>
      <c r="Y32" s="4">
        <v>1809.7</v>
      </c>
      <c r="Z32" s="4">
        <v>19.398299999999999</v>
      </c>
      <c r="AA32" s="4">
        <v>0.1464</v>
      </c>
      <c r="AB32" s="4">
        <v>23.4466</v>
      </c>
      <c r="AC32" s="4">
        <v>20.621600000000001</v>
      </c>
      <c r="AD32" s="3"/>
    </row>
    <row r="33" spans="1:30" ht="15.75" customHeight="1" x14ac:dyDescent="0.2">
      <c r="A33" s="3">
        <v>44922</v>
      </c>
      <c r="B33" s="3"/>
      <c r="C33" s="4">
        <v>161.759995</v>
      </c>
      <c r="D33" s="4">
        <v>11.748507999999999</v>
      </c>
      <c r="E33" s="4">
        <v>37.57</v>
      </c>
      <c r="F33" s="4">
        <v>16.87</v>
      </c>
      <c r="G33" s="4">
        <v>488.14001500000001</v>
      </c>
      <c r="H33" s="4">
        <v>86.739998</v>
      </c>
      <c r="I33" s="4">
        <v>8.19</v>
      </c>
      <c r="J33" s="4">
        <v>85</v>
      </c>
      <c r="K33" s="4">
        <v>155.16000399999999</v>
      </c>
      <c r="L33" s="4">
        <v>296.64999399999999</v>
      </c>
      <c r="M33" s="4">
        <v>22.5</v>
      </c>
      <c r="N33" s="4">
        <v>147.009995</v>
      </c>
      <c r="O33" s="4">
        <v>73.379997000000003</v>
      </c>
      <c r="P33" s="4">
        <v>268.07000699999998</v>
      </c>
      <c r="Q33" s="4">
        <v>38.299999999999997</v>
      </c>
      <c r="R33" s="4">
        <v>113.599998</v>
      </c>
      <c r="S33" s="4">
        <v>158.27000000000001</v>
      </c>
      <c r="T33" s="4">
        <v>168.63000500000001</v>
      </c>
      <c r="U33" s="4">
        <v>30.61</v>
      </c>
      <c r="V33" s="4">
        <v>17.950001</v>
      </c>
      <c r="W33" s="4">
        <v>71.029999000000004</v>
      </c>
      <c r="X33" s="4">
        <v>24.216999999999999</v>
      </c>
      <c r="Y33" s="4">
        <v>1823.1</v>
      </c>
      <c r="Z33" s="4">
        <v>19.4407</v>
      </c>
      <c r="AA33" s="4">
        <v>0.14580000000000001</v>
      </c>
      <c r="AB33" s="4">
        <v>23.363800000000001</v>
      </c>
      <c r="AC33" s="4">
        <v>20.703399999999998</v>
      </c>
      <c r="AD33" s="3"/>
    </row>
    <row r="34" spans="1:30" ht="15.75" customHeight="1" x14ac:dyDescent="0.2">
      <c r="A34" s="3">
        <v>44923</v>
      </c>
      <c r="B34" s="3"/>
      <c r="C34" s="4">
        <v>160.990005</v>
      </c>
      <c r="D34" s="4">
        <v>11.51098</v>
      </c>
      <c r="E34" s="4">
        <v>37.25</v>
      </c>
      <c r="F34" s="4">
        <v>16.87</v>
      </c>
      <c r="G34" s="4">
        <v>472.82000699999998</v>
      </c>
      <c r="H34" s="4">
        <v>85.610000999999997</v>
      </c>
      <c r="I34" s="4">
        <v>8.0399999999999991</v>
      </c>
      <c r="J34" s="4">
        <v>84.4</v>
      </c>
      <c r="K34" s="4">
        <v>152.800003</v>
      </c>
      <c r="L34" s="4">
        <v>290.08999599999999</v>
      </c>
      <c r="M34" s="4">
        <v>22.129999000000002</v>
      </c>
      <c r="N34" s="4">
        <v>144.85000600000001</v>
      </c>
      <c r="O34" s="4">
        <v>72.599997999999999</v>
      </c>
      <c r="P34" s="4">
        <v>267.25</v>
      </c>
      <c r="Q34" s="4">
        <v>38.47</v>
      </c>
      <c r="R34" s="4">
        <v>114.44000200000001</v>
      </c>
      <c r="S34" s="4">
        <v>157.13</v>
      </c>
      <c r="T34" s="4">
        <v>162.86999499999999</v>
      </c>
      <c r="U34" s="4">
        <v>31.13</v>
      </c>
      <c r="V34" s="4">
        <v>17.469999000000001</v>
      </c>
      <c r="W34" s="4">
        <v>70</v>
      </c>
      <c r="X34" s="4">
        <v>23.84</v>
      </c>
      <c r="Y34" s="4">
        <v>1815.8</v>
      </c>
      <c r="Z34" s="4">
        <v>19.414300000000001</v>
      </c>
      <c r="AA34" s="4">
        <v>0.14460000000000001</v>
      </c>
      <c r="AB34" s="4">
        <v>23.364100000000001</v>
      </c>
      <c r="AC34" s="4">
        <v>20.615100000000002</v>
      </c>
      <c r="AD34" s="3"/>
    </row>
    <row r="35" spans="1:30" ht="15.75" customHeight="1" x14ac:dyDescent="0.2">
      <c r="A35" s="3">
        <v>44924</v>
      </c>
      <c r="B35" s="3"/>
      <c r="C35" s="4">
        <v>159.08000200000001</v>
      </c>
      <c r="D35" s="4">
        <v>11.529252</v>
      </c>
      <c r="E35" s="4">
        <v>37.5</v>
      </c>
      <c r="F35" s="4">
        <v>17.25</v>
      </c>
      <c r="G35" s="4">
        <v>469.10000600000001</v>
      </c>
      <c r="H35" s="4">
        <v>84.120002999999997</v>
      </c>
      <c r="I35" s="4">
        <v>8.1300000000000008</v>
      </c>
      <c r="J35" s="4">
        <v>83.09</v>
      </c>
      <c r="K35" s="4">
        <v>154.509995</v>
      </c>
      <c r="L35" s="4">
        <v>288.83999599999999</v>
      </c>
      <c r="M35" s="4">
        <v>21.83</v>
      </c>
      <c r="N35" s="4">
        <v>143.429993</v>
      </c>
      <c r="O35" s="4">
        <v>71.029999000000004</v>
      </c>
      <c r="P35" s="4">
        <v>267.97000100000002</v>
      </c>
      <c r="Q35" s="4">
        <v>37.92</v>
      </c>
      <c r="R35" s="4">
        <v>115.589996</v>
      </c>
      <c r="S35" s="4">
        <v>154.41999999999999</v>
      </c>
      <c r="T35" s="4">
        <v>163.800003</v>
      </c>
      <c r="U35" s="4">
        <v>31.32</v>
      </c>
      <c r="V35" s="4">
        <v>18</v>
      </c>
      <c r="W35" s="4">
        <v>69.870002999999997</v>
      </c>
      <c r="X35" s="4">
        <v>24.25</v>
      </c>
      <c r="Y35" s="4">
        <v>1826</v>
      </c>
      <c r="Z35" s="4">
        <v>19.361499999999999</v>
      </c>
      <c r="AA35" s="4">
        <v>0.14530000000000001</v>
      </c>
      <c r="AB35" s="4">
        <v>23.337399999999999</v>
      </c>
      <c r="AC35" s="4">
        <v>20.651900000000001</v>
      </c>
      <c r="AD35" s="3"/>
    </row>
    <row r="36" spans="1:30" ht="15.75" customHeight="1" x14ac:dyDescent="0.2">
      <c r="A36" s="3">
        <v>44925</v>
      </c>
      <c r="B36" s="3"/>
      <c r="C36" s="4">
        <v>158.03999300000001</v>
      </c>
      <c r="D36" s="4">
        <v>11.355672999999999</v>
      </c>
      <c r="E36" s="4">
        <v>36.779998999999997</v>
      </c>
      <c r="F36" s="4">
        <v>17.25</v>
      </c>
      <c r="G36" s="4">
        <v>454.01001000000002</v>
      </c>
      <c r="H36" s="4">
        <v>82.300003000000004</v>
      </c>
      <c r="I36" s="4">
        <v>7.92</v>
      </c>
      <c r="J36" s="4">
        <v>83.18</v>
      </c>
      <c r="K36" s="4">
        <v>152.35000600000001</v>
      </c>
      <c r="L36" s="4">
        <v>279.39999399999999</v>
      </c>
      <c r="M36" s="4">
        <v>21.98</v>
      </c>
      <c r="N36" s="4">
        <v>140.240005</v>
      </c>
      <c r="O36" s="4">
        <v>68.699996999999996</v>
      </c>
      <c r="P36" s="4">
        <v>260.32000699999998</v>
      </c>
      <c r="Q36" s="4">
        <v>38.159999999999997</v>
      </c>
      <c r="R36" s="4">
        <v>115.300003</v>
      </c>
      <c r="S36" s="4">
        <v>150.07</v>
      </c>
      <c r="T36" s="4">
        <v>158.550003</v>
      </c>
      <c r="U36" s="4">
        <v>31.28</v>
      </c>
      <c r="V36" s="4">
        <v>17.700001</v>
      </c>
      <c r="W36" s="4">
        <v>68.879997000000003</v>
      </c>
      <c r="X36" s="4">
        <v>24.04</v>
      </c>
      <c r="Y36" s="4">
        <v>1826.2</v>
      </c>
      <c r="Z36" s="4">
        <v>19.471499999999999</v>
      </c>
      <c r="AA36" s="4">
        <v>0.14760000000000001</v>
      </c>
      <c r="AB36" s="4">
        <v>23.4223</v>
      </c>
      <c r="AC36" s="4">
        <v>20.780999999999999</v>
      </c>
      <c r="AD36" s="3"/>
    </row>
    <row r="37" spans="1:30" ht="15.75" customHeight="1" x14ac:dyDescent="0.2">
      <c r="A37" s="3">
        <v>44928</v>
      </c>
      <c r="B37" s="3"/>
      <c r="C37" s="4">
        <v>156.78999300000001</v>
      </c>
      <c r="D37" s="4">
        <v>11.456166</v>
      </c>
      <c r="E37" s="4">
        <v>37.209999000000003</v>
      </c>
      <c r="F37" s="4">
        <v>17.25</v>
      </c>
      <c r="G37" s="4">
        <v>471.48001099999999</v>
      </c>
      <c r="H37" s="4">
        <v>84.650002000000001</v>
      </c>
      <c r="I37" s="4">
        <v>7.98</v>
      </c>
      <c r="J37" s="4">
        <v>83.24</v>
      </c>
      <c r="K37" s="4">
        <v>152.33999600000001</v>
      </c>
      <c r="L37" s="4">
        <v>282.83999599999999</v>
      </c>
      <c r="M37" s="4">
        <v>22</v>
      </c>
      <c r="N37" s="4">
        <v>142.85000600000001</v>
      </c>
      <c r="O37" s="4">
        <v>69.800003000000004</v>
      </c>
      <c r="P37" s="4">
        <v>264.97000100000002</v>
      </c>
      <c r="Q37" s="4">
        <v>37.67</v>
      </c>
      <c r="R37" s="4">
        <v>114.400002</v>
      </c>
      <c r="S37" s="4">
        <v>151.84</v>
      </c>
      <c r="T37" s="4">
        <v>163.259995</v>
      </c>
      <c r="U37" s="4">
        <v>31.28</v>
      </c>
      <c r="V37" s="4">
        <v>17.850000000000001</v>
      </c>
      <c r="W37" s="4">
        <v>69.150002000000001</v>
      </c>
      <c r="X37" s="4">
        <v>24.327999999999999</v>
      </c>
      <c r="Y37" s="4">
        <v>1835.8</v>
      </c>
      <c r="Z37" s="4">
        <v>19.488299999999999</v>
      </c>
      <c r="AA37" s="4">
        <v>0.14760000000000001</v>
      </c>
      <c r="AB37" s="4">
        <v>23.4223</v>
      </c>
      <c r="AC37" s="4">
        <v>20.780999999999999</v>
      </c>
      <c r="AD37" s="3"/>
    </row>
    <row r="38" spans="1:30" ht="15.75" customHeight="1" x14ac:dyDescent="0.2">
      <c r="A38" s="3">
        <v>44929</v>
      </c>
      <c r="B38" s="3"/>
      <c r="C38" s="4">
        <v>160.979996</v>
      </c>
      <c r="D38" s="4">
        <v>11.437894999999999</v>
      </c>
      <c r="E38" s="4">
        <v>36.630001</v>
      </c>
      <c r="F38" s="4">
        <v>17.25</v>
      </c>
      <c r="G38" s="4">
        <v>471.86999500000002</v>
      </c>
      <c r="H38" s="4">
        <v>84.510002</v>
      </c>
      <c r="I38" s="4">
        <v>8.0299999999999994</v>
      </c>
      <c r="J38" s="4">
        <v>83.42</v>
      </c>
      <c r="K38" s="4">
        <v>150.91000399999999</v>
      </c>
      <c r="L38" s="4">
        <v>286.14001500000001</v>
      </c>
      <c r="M38" s="4">
        <v>21.5</v>
      </c>
      <c r="N38" s="4">
        <v>142.5</v>
      </c>
      <c r="O38" s="4">
        <v>70.540001000000004</v>
      </c>
      <c r="P38" s="4">
        <v>261.42001299999998</v>
      </c>
      <c r="Q38" s="4">
        <v>37.56</v>
      </c>
      <c r="R38" s="4">
        <v>113.75</v>
      </c>
      <c r="S38" s="4">
        <v>153.85</v>
      </c>
      <c r="T38" s="4">
        <v>163.66999799999999</v>
      </c>
      <c r="U38" s="4">
        <v>31.59</v>
      </c>
      <c r="V38" s="4">
        <v>18</v>
      </c>
      <c r="W38" s="4">
        <v>69.25</v>
      </c>
      <c r="X38" s="4">
        <v>24.236000000000001</v>
      </c>
      <c r="Y38" s="4">
        <v>1846.1</v>
      </c>
      <c r="Z38" s="4">
        <v>19.422000000000001</v>
      </c>
      <c r="AA38" s="4">
        <v>0.14829999999999999</v>
      </c>
      <c r="AB38" s="4">
        <v>23.176300000000001</v>
      </c>
      <c r="AC38" s="4">
        <v>20.450399999999998</v>
      </c>
      <c r="AD38" s="3"/>
    </row>
    <row r="39" spans="1:30" ht="15.75" customHeight="1" x14ac:dyDescent="0.2">
      <c r="A39" s="3">
        <v>44930</v>
      </c>
      <c r="B39" s="3"/>
      <c r="C39" s="4">
        <v>162.35000600000001</v>
      </c>
      <c r="D39" s="4">
        <v>11.858136999999999</v>
      </c>
      <c r="E39" s="4">
        <v>37.130001</v>
      </c>
      <c r="F39" s="4">
        <v>17.25</v>
      </c>
      <c r="G39" s="4">
        <v>474.60000600000001</v>
      </c>
      <c r="H39" s="4">
        <v>85.889999000000003</v>
      </c>
      <c r="I39" s="4">
        <v>8.48</v>
      </c>
      <c r="J39" s="4">
        <v>86.32</v>
      </c>
      <c r="K39" s="4">
        <v>151.53999300000001</v>
      </c>
      <c r="L39" s="4">
        <v>295.05999800000001</v>
      </c>
      <c r="M39" s="4">
        <v>22</v>
      </c>
      <c r="N39" s="4">
        <v>145.85000600000001</v>
      </c>
      <c r="O39" s="4">
        <v>73.400002000000001</v>
      </c>
      <c r="P39" s="4">
        <v>261.25</v>
      </c>
      <c r="Q39" s="4">
        <v>37.47</v>
      </c>
      <c r="R39" s="4">
        <v>115.449997</v>
      </c>
      <c r="S39" s="4">
        <v>159.13999999999999</v>
      </c>
      <c r="T39" s="4">
        <v>162.429993</v>
      </c>
      <c r="U39" s="4">
        <v>31.78</v>
      </c>
      <c r="V39" s="4">
        <v>18.809999000000001</v>
      </c>
      <c r="W39" s="4">
        <v>70.489998</v>
      </c>
      <c r="X39" s="4">
        <v>23.963999999999999</v>
      </c>
      <c r="Y39" s="4">
        <v>1859</v>
      </c>
      <c r="Z39" s="4">
        <v>19.3568</v>
      </c>
      <c r="AA39" s="4">
        <v>0.14829999999999999</v>
      </c>
      <c r="AB39" s="4">
        <v>23.337499999999999</v>
      </c>
      <c r="AC39" s="4">
        <v>20.530799999999999</v>
      </c>
      <c r="AD39" s="3"/>
    </row>
    <row r="40" spans="1:30" ht="15.75" customHeight="1" x14ac:dyDescent="0.2">
      <c r="A40" s="3">
        <v>44931</v>
      </c>
      <c r="B40" s="3"/>
      <c r="C40" s="4">
        <v>163.479996</v>
      </c>
      <c r="D40" s="4">
        <v>11.830730000000001</v>
      </c>
      <c r="E40" s="4">
        <v>38.619999</v>
      </c>
      <c r="F40" s="4">
        <v>17.77</v>
      </c>
      <c r="G40" s="4">
        <v>484.48001099999999</v>
      </c>
      <c r="H40" s="4">
        <v>87.68</v>
      </c>
      <c r="I40" s="4">
        <v>8.5500000000000007</v>
      </c>
      <c r="J40" s="4">
        <v>85.36</v>
      </c>
      <c r="K40" s="4">
        <v>152.89999399999999</v>
      </c>
      <c r="L40" s="4">
        <v>306.51001000000002</v>
      </c>
      <c r="M40" s="4">
        <v>22.16</v>
      </c>
      <c r="N40" s="4">
        <v>145.39999399999999</v>
      </c>
      <c r="O40" s="4">
        <v>76.120002999999997</v>
      </c>
      <c r="P40" s="4">
        <v>264.02999899999998</v>
      </c>
      <c r="Q40" s="4">
        <v>36.770000000000003</v>
      </c>
      <c r="R40" s="4">
        <v>115.989998</v>
      </c>
      <c r="S40" s="4">
        <v>159.66</v>
      </c>
      <c r="T40" s="4">
        <v>166.88000500000001</v>
      </c>
      <c r="U40" s="4">
        <v>31.78</v>
      </c>
      <c r="V40" s="4">
        <v>19.049999</v>
      </c>
      <c r="W40" s="4">
        <v>70.410004000000001</v>
      </c>
      <c r="X40" s="4">
        <v>23.423999999999999</v>
      </c>
      <c r="Y40" s="4">
        <v>1840.6</v>
      </c>
      <c r="Z40" s="4">
        <v>19.3672</v>
      </c>
      <c r="AA40" s="4">
        <v>0.1462</v>
      </c>
      <c r="AB40" s="4">
        <v>23.284199999999998</v>
      </c>
      <c r="AC40" s="4">
        <v>20.551500000000001</v>
      </c>
      <c r="AD40" s="3"/>
    </row>
    <row r="41" spans="1:30" ht="15.75" customHeight="1" x14ac:dyDescent="0.2">
      <c r="A41" s="3">
        <v>44932</v>
      </c>
      <c r="B41" s="3"/>
      <c r="C41" s="4">
        <v>164.199997</v>
      </c>
      <c r="D41" s="4">
        <v>12.314921999999999</v>
      </c>
      <c r="E41" s="4">
        <v>39.5</v>
      </c>
      <c r="F41" s="4">
        <v>17.77</v>
      </c>
      <c r="G41" s="4">
        <v>492.05999800000001</v>
      </c>
      <c r="H41" s="4">
        <v>88.120002999999997</v>
      </c>
      <c r="I41" s="4">
        <v>8.8000000000000007</v>
      </c>
      <c r="J41" s="4">
        <v>85.04</v>
      </c>
      <c r="K41" s="4">
        <v>153.470001</v>
      </c>
      <c r="L41" s="4">
        <v>310.39999399999999</v>
      </c>
      <c r="M41" s="4">
        <v>22.84</v>
      </c>
      <c r="N41" s="4">
        <v>150.759995</v>
      </c>
      <c r="O41" s="4">
        <v>77.680000000000007</v>
      </c>
      <c r="P41" s="4">
        <v>265.5</v>
      </c>
      <c r="Q41" s="4">
        <v>37.07</v>
      </c>
      <c r="R41" s="4">
        <v>117.120003</v>
      </c>
      <c r="S41" s="4">
        <v>163.95</v>
      </c>
      <c r="T41" s="4">
        <v>168.520004</v>
      </c>
      <c r="U41" s="4">
        <v>31.65</v>
      </c>
      <c r="V41" s="4">
        <v>19.290001</v>
      </c>
      <c r="W41" s="4">
        <v>72.449996999999996</v>
      </c>
      <c r="X41" s="4">
        <v>23.981999999999999</v>
      </c>
      <c r="Y41" s="4">
        <v>1869.7</v>
      </c>
      <c r="Z41" s="4">
        <v>19.1753</v>
      </c>
      <c r="AA41" s="4">
        <v>0.14249999999999999</v>
      </c>
      <c r="AB41" s="4">
        <v>22.719899999999999</v>
      </c>
      <c r="AC41" s="4">
        <v>20.124500000000001</v>
      </c>
      <c r="AD41" s="3"/>
    </row>
    <row r="42" spans="1:30" ht="15.75" customHeight="1" x14ac:dyDescent="0.2">
      <c r="A42" s="3">
        <v>44935</v>
      </c>
      <c r="B42" s="3"/>
      <c r="C42" s="4">
        <v>162.16999799999999</v>
      </c>
      <c r="D42" s="4">
        <v>12.388007</v>
      </c>
      <c r="E42" s="4">
        <v>40.209999000000003</v>
      </c>
      <c r="F42" s="4">
        <v>17.87</v>
      </c>
      <c r="G42" s="4">
        <v>496.05999800000001</v>
      </c>
      <c r="H42" s="4">
        <v>90.489998</v>
      </c>
      <c r="I42" s="4">
        <v>8.6199999999999992</v>
      </c>
      <c r="J42" s="4">
        <v>83.88</v>
      </c>
      <c r="K42" s="4">
        <v>154.16999799999999</v>
      </c>
      <c r="L42" s="4">
        <v>317.45001200000002</v>
      </c>
      <c r="M42" s="4">
        <v>22.950001</v>
      </c>
      <c r="N42" s="4">
        <v>154.050003</v>
      </c>
      <c r="O42" s="4">
        <v>80.75</v>
      </c>
      <c r="P42" s="4">
        <v>267.30999800000001</v>
      </c>
      <c r="Q42" s="4">
        <v>37.18</v>
      </c>
      <c r="R42" s="4">
        <v>117.839996</v>
      </c>
      <c r="S42" s="4">
        <v>167.98</v>
      </c>
      <c r="T42" s="4">
        <v>172.64999399999999</v>
      </c>
      <c r="U42" s="4">
        <v>30.99</v>
      </c>
      <c r="V42" s="4">
        <v>19.379999000000002</v>
      </c>
      <c r="W42" s="4">
        <v>72.370002999999997</v>
      </c>
      <c r="X42" s="4">
        <v>23.870999999999999</v>
      </c>
      <c r="Y42" s="4">
        <v>1877.8</v>
      </c>
      <c r="Z42" s="4">
        <v>19.1648</v>
      </c>
      <c r="AA42" s="4">
        <v>0.14460000000000001</v>
      </c>
      <c r="AB42" s="4">
        <v>23.2728</v>
      </c>
      <c r="AC42" s="4">
        <v>20.477599999999999</v>
      </c>
      <c r="AD42" s="3"/>
    </row>
    <row r="43" spans="1:30" ht="15.75" customHeight="1" x14ac:dyDescent="0.2">
      <c r="A43" s="3">
        <v>44936</v>
      </c>
      <c r="B43" s="3"/>
      <c r="C43" s="4">
        <v>161.88000500000001</v>
      </c>
      <c r="D43" s="4">
        <v>12.42455</v>
      </c>
      <c r="E43" s="4">
        <v>40.700001</v>
      </c>
      <c r="F43" s="4">
        <v>17.87</v>
      </c>
      <c r="G43" s="4">
        <v>497</v>
      </c>
      <c r="H43" s="4">
        <v>90.300003000000004</v>
      </c>
      <c r="I43" s="4">
        <v>8.58</v>
      </c>
      <c r="J43" s="4">
        <v>83.11</v>
      </c>
      <c r="K43" s="4">
        <v>153.13999899999999</v>
      </c>
      <c r="L43" s="4">
        <v>319.55999800000001</v>
      </c>
      <c r="M43" s="4">
        <v>23.43</v>
      </c>
      <c r="N43" s="4">
        <v>153.570007</v>
      </c>
      <c r="O43" s="4">
        <v>83</v>
      </c>
      <c r="P43" s="4">
        <v>269.88000499999998</v>
      </c>
      <c r="Q43" s="4">
        <v>37.04</v>
      </c>
      <c r="R43" s="4">
        <v>116.339996</v>
      </c>
      <c r="S43" s="4">
        <v>166.19</v>
      </c>
      <c r="T43" s="4">
        <v>176.28999300000001</v>
      </c>
      <c r="U43" s="4">
        <v>30.88</v>
      </c>
      <c r="V43" s="4">
        <v>19.510000000000002</v>
      </c>
      <c r="W43" s="4">
        <v>72.430000000000007</v>
      </c>
      <c r="X43" s="4">
        <v>23.664999999999999</v>
      </c>
      <c r="Y43" s="4">
        <v>1876.5</v>
      </c>
      <c r="Z43" s="4">
        <v>19.110800000000001</v>
      </c>
      <c r="AA43" s="4">
        <v>0.1447</v>
      </c>
      <c r="AB43" s="4">
        <v>23.221499999999999</v>
      </c>
      <c r="AC43" s="4">
        <v>20.514500000000002</v>
      </c>
      <c r="AD43" s="3"/>
    </row>
    <row r="44" spans="1:30" ht="15.75" customHeight="1" x14ac:dyDescent="0.2">
      <c r="A44" s="3">
        <v>44937</v>
      </c>
      <c r="B44" s="3"/>
      <c r="C44" s="4">
        <v>163</v>
      </c>
      <c r="D44" s="4">
        <v>12.515907</v>
      </c>
      <c r="E44" s="4">
        <v>41.240001999999997</v>
      </c>
      <c r="F44" s="4">
        <v>17.87</v>
      </c>
      <c r="G44" s="4">
        <v>497.98998999999998</v>
      </c>
      <c r="H44" s="4">
        <v>90.449996999999996</v>
      </c>
      <c r="I44" s="4">
        <v>9.35</v>
      </c>
      <c r="J44" s="4">
        <v>84.12</v>
      </c>
      <c r="K44" s="4">
        <v>159.36999499999999</v>
      </c>
      <c r="L44" s="4">
        <v>320.19000199999999</v>
      </c>
      <c r="M44" s="4">
        <v>23.459999</v>
      </c>
      <c r="N44" s="4">
        <v>154.5</v>
      </c>
      <c r="O44" s="4">
        <v>86.110000999999997</v>
      </c>
      <c r="P44" s="4">
        <v>269.51998900000001</v>
      </c>
      <c r="Q44" s="4">
        <v>36.99</v>
      </c>
      <c r="R44" s="4">
        <v>117.449997</v>
      </c>
      <c r="S44" s="4">
        <v>165.93</v>
      </c>
      <c r="T44" s="4">
        <v>180.30999800000001</v>
      </c>
      <c r="U44" s="4">
        <v>30.81</v>
      </c>
      <c r="V44" s="4">
        <v>20.07</v>
      </c>
      <c r="W44" s="4">
        <v>72.720000999999996</v>
      </c>
      <c r="X44" s="4">
        <v>23.481000000000002</v>
      </c>
      <c r="Y44" s="4">
        <v>1878.9</v>
      </c>
      <c r="Z44" s="4">
        <v>19.026</v>
      </c>
      <c r="AA44" s="4">
        <v>0.14349999999999999</v>
      </c>
      <c r="AB44" s="4">
        <v>23.0747</v>
      </c>
      <c r="AC44" s="4">
        <v>20.4482</v>
      </c>
      <c r="AD44" s="3"/>
    </row>
    <row r="45" spans="1:30" ht="15.75" customHeight="1" x14ac:dyDescent="0.2">
      <c r="A45" s="3">
        <v>44938</v>
      </c>
      <c r="B45" s="3"/>
      <c r="C45" s="4">
        <v>161.300003</v>
      </c>
      <c r="D45" s="4">
        <v>12.534178000000001</v>
      </c>
      <c r="E45" s="4">
        <v>42.360000999999997</v>
      </c>
      <c r="F45" s="4">
        <v>17.829999999999998</v>
      </c>
      <c r="G45" s="4">
        <v>507.20001200000002</v>
      </c>
      <c r="H45" s="4">
        <v>91.400002000000001</v>
      </c>
      <c r="I45" s="4">
        <v>9.5500000000000007</v>
      </c>
      <c r="J45" s="4">
        <v>84.17</v>
      </c>
      <c r="K45" s="4">
        <v>159.570007</v>
      </c>
      <c r="L45" s="4">
        <v>322.209991</v>
      </c>
      <c r="M45" s="4">
        <v>22.940000999999999</v>
      </c>
      <c r="N45" s="4">
        <v>155.699997</v>
      </c>
      <c r="O45" s="4">
        <v>87.459998999999996</v>
      </c>
      <c r="P45" s="4">
        <v>267.73998999999998</v>
      </c>
      <c r="Q45" s="4">
        <v>37.340000000000003</v>
      </c>
      <c r="R45" s="4">
        <v>118.540001</v>
      </c>
      <c r="S45" s="4">
        <v>167.02</v>
      </c>
      <c r="T45" s="4">
        <v>178.63000500000001</v>
      </c>
      <c r="U45" s="4">
        <v>30.9</v>
      </c>
      <c r="V45" s="4">
        <v>20.540001</v>
      </c>
      <c r="W45" s="4">
        <v>73</v>
      </c>
      <c r="X45" s="4">
        <v>23.914000000000001</v>
      </c>
      <c r="Y45" s="4">
        <v>1898.8</v>
      </c>
      <c r="Z45" s="4">
        <v>18.8735</v>
      </c>
      <c r="AA45" s="4">
        <v>0.14419999999999999</v>
      </c>
      <c r="AB45" s="4">
        <v>22.9587</v>
      </c>
      <c r="AC45" s="4">
        <v>20.3126</v>
      </c>
      <c r="AD45" s="3"/>
    </row>
    <row r="46" spans="1:30" ht="15.75" customHeight="1" x14ac:dyDescent="0.2">
      <c r="A46" s="3">
        <v>44939</v>
      </c>
      <c r="B46" s="3"/>
      <c r="C46" s="4">
        <v>160</v>
      </c>
      <c r="D46" s="4">
        <v>12.579857000000001</v>
      </c>
      <c r="E46" s="4">
        <v>42.68</v>
      </c>
      <c r="F46" s="4">
        <v>18.11</v>
      </c>
      <c r="G46" s="4">
        <v>510.01001000000002</v>
      </c>
      <c r="H46" s="4">
        <v>91.230002999999996</v>
      </c>
      <c r="I46" s="4">
        <v>9.4</v>
      </c>
      <c r="J46" s="4">
        <v>84.39</v>
      </c>
      <c r="K46" s="4">
        <v>159.5</v>
      </c>
      <c r="L46" s="4">
        <v>323.5</v>
      </c>
      <c r="M46" s="4">
        <v>22.84</v>
      </c>
      <c r="N46" s="4">
        <v>157.44000199999999</v>
      </c>
      <c r="O46" s="4">
        <v>86.199996999999996</v>
      </c>
      <c r="P46" s="4">
        <v>267.51001000000002</v>
      </c>
      <c r="Q46" s="4">
        <v>38.25</v>
      </c>
      <c r="R46" s="4">
        <v>118.269997</v>
      </c>
      <c r="S46" s="4">
        <v>168.66</v>
      </c>
      <c r="T46" s="4">
        <v>178.94000199999999</v>
      </c>
      <c r="U46" s="4">
        <v>30.99</v>
      </c>
      <c r="V46" s="4">
        <v>21.26</v>
      </c>
      <c r="W46" s="4">
        <v>73.300003000000004</v>
      </c>
      <c r="X46" s="4">
        <v>24.279</v>
      </c>
      <c r="Y46" s="4">
        <v>1921.7</v>
      </c>
      <c r="Z46" s="4">
        <v>18.792200000000001</v>
      </c>
      <c r="AA46" s="4">
        <v>0.14599999999999999</v>
      </c>
      <c r="AB46" s="4">
        <v>22.877600000000001</v>
      </c>
      <c r="AC46" s="4">
        <v>20.3172</v>
      </c>
      <c r="AD46" s="3"/>
    </row>
    <row r="47" spans="1:30" ht="15.75" customHeight="1" x14ac:dyDescent="0.2">
      <c r="A47" s="3">
        <v>44942</v>
      </c>
      <c r="B47" s="3"/>
      <c r="C47" s="4">
        <v>164.13999899999999</v>
      </c>
      <c r="D47" s="4">
        <v>12.963556000000001</v>
      </c>
      <c r="E47" s="4">
        <v>41.77</v>
      </c>
      <c r="F47" s="4">
        <v>18.11</v>
      </c>
      <c r="G47" s="4">
        <v>527.28997800000002</v>
      </c>
      <c r="H47" s="4">
        <v>92.639999000000003</v>
      </c>
      <c r="I47" s="4">
        <v>9.57</v>
      </c>
      <c r="J47" s="4">
        <v>85.08</v>
      </c>
      <c r="K47" s="4">
        <v>164.009995</v>
      </c>
      <c r="L47" s="4">
        <v>330.51998900000001</v>
      </c>
      <c r="M47" s="4">
        <v>22.51</v>
      </c>
      <c r="N47" s="4">
        <v>155.550003</v>
      </c>
      <c r="O47" s="4">
        <v>77.620002999999997</v>
      </c>
      <c r="P47" s="4">
        <v>276.38000499999998</v>
      </c>
      <c r="Q47" s="4">
        <v>38.380000000000003</v>
      </c>
      <c r="R47" s="4">
        <v>118.379997</v>
      </c>
      <c r="S47" s="4">
        <v>170.42</v>
      </c>
      <c r="T47" s="4">
        <v>181.89999399999999</v>
      </c>
      <c r="U47" s="4">
        <v>30.9</v>
      </c>
      <c r="V47" s="4">
        <v>21.610001</v>
      </c>
      <c r="W47" s="4">
        <v>71.910004000000001</v>
      </c>
      <c r="X47" s="4">
        <v>24.454999999999998</v>
      </c>
      <c r="Y47" s="4">
        <v>1909.9</v>
      </c>
      <c r="Z47" s="4">
        <v>18.7913</v>
      </c>
      <c r="AA47" s="4">
        <v>0.1462</v>
      </c>
      <c r="AB47" s="4">
        <v>22.936699999999998</v>
      </c>
      <c r="AC47" s="4">
        <v>20.342500000000001</v>
      </c>
      <c r="AD47" s="3"/>
    </row>
    <row r="48" spans="1:30" ht="15.75" customHeight="1" x14ac:dyDescent="0.2">
      <c r="A48" s="3">
        <v>44943</v>
      </c>
      <c r="B48" s="3"/>
      <c r="C48" s="4">
        <v>163.28999300000001</v>
      </c>
      <c r="D48" s="4">
        <v>12.972692</v>
      </c>
      <c r="E48" s="4">
        <v>41.889999000000003</v>
      </c>
      <c r="F48" s="4">
        <v>18.11</v>
      </c>
      <c r="G48" s="4">
        <v>511.01001000000002</v>
      </c>
      <c r="H48" s="4">
        <v>91.860000999999997</v>
      </c>
      <c r="I48" s="4">
        <v>9.35</v>
      </c>
      <c r="J48" s="4">
        <v>86.96</v>
      </c>
      <c r="K48" s="4">
        <v>161.029999</v>
      </c>
      <c r="L48" s="4">
        <v>325.19000199999999</v>
      </c>
      <c r="M48" s="4">
        <v>22.049999</v>
      </c>
      <c r="N48" s="4">
        <v>155.85000600000001</v>
      </c>
      <c r="O48" s="4">
        <v>78.760002</v>
      </c>
      <c r="P48" s="4">
        <v>269.47000100000002</v>
      </c>
      <c r="Q48" s="4">
        <v>38.450000000000003</v>
      </c>
      <c r="R48" s="4">
        <v>119</v>
      </c>
      <c r="S48" s="4">
        <v>168.22</v>
      </c>
      <c r="T48" s="4">
        <v>178.020004</v>
      </c>
      <c r="U48" s="4">
        <v>30.84</v>
      </c>
      <c r="V48" s="4">
        <v>21.280000999999999</v>
      </c>
      <c r="W48" s="4">
        <v>71.769997000000004</v>
      </c>
      <c r="X48" s="4">
        <v>23.978000000000002</v>
      </c>
      <c r="Y48" s="4">
        <v>1907.2</v>
      </c>
      <c r="Z48" s="4">
        <v>18.749300000000002</v>
      </c>
      <c r="AA48" s="4">
        <v>0.1457</v>
      </c>
      <c r="AB48" s="4">
        <v>22.981000000000002</v>
      </c>
      <c r="AC48" s="4">
        <v>20.310199999999998</v>
      </c>
      <c r="AD48" s="3"/>
    </row>
    <row r="49" spans="1:30" ht="15.75" customHeight="1" x14ac:dyDescent="0.2">
      <c r="A49" s="3">
        <v>44944</v>
      </c>
      <c r="B49" s="3"/>
      <c r="C49" s="4">
        <v>161.5</v>
      </c>
      <c r="D49" s="4">
        <v>13.036642000000001</v>
      </c>
      <c r="E49" s="4">
        <v>41.68</v>
      </c>
      <c r="F49" s="4">
        <v>18.11</v>
      </c>
      <c r="G49" s="4">
        <v>519.21997099999999</v>
      </c>
      <c r="H49" s="4">
        <v>91.800003000000004</v>
      </c>
      <c r="I49" s="4">
        <v>9.3000000000000007</v>
      </c>
      <c r="J49" s="4">
        <v>88.1</v>
      </c>
      <c r="K49" s="4">
        <v>161.13999899999999</v>
      </c>
      <c r="L49" s="4">
        <v>327.47000100000002</v>
      </c>
      <c r="M49" s="4">
        <v>21.459999</v>
      </c>
      <c r="N49" s="4">
        <v>153.570007</v>
      </c>
      <c r="O49" s="4">
        <v>79.989998</v>
      </c>
      <c r="P49" s="4">
        <v>271.98001099999999</v>
      </c>
      <c r="Q49" s="4">
        <v>39.049999999999997</v>
      </c>
      <c r="R49" s="4">
        <v>117.209999</v>
      </c>
      <c r="S49" s="4">
        <v>169.47</v>
      </c>
      <c r="T49" s="4">
        <v>180.85000600000001</v>
      </c>
      <c r="U49" s="4">
        <v>30.11</v>
      </c>
      <c r="V49" s="4">
        <v>21.73</v>
      </c>
      <c r="W49" s="4">
        <v>71.760002</v>
      </c>
      <c r="X49" s="4">
        <v>23.568999999999999</v>
      </c>
      <c r="Y49" s="4">
        <v>1907</v>
      </c>
      <c r="Z49" s="4">
        <v>18.749300000000002</v>
      </c>
      <c r="AA49" s="4">
        <v>0.1454</v>
      </c>
      <c r="AB49" s="4">
        <v>23.205100000000002</v>
      </c>
      <c r="AC49" s="4">
        <v>20.290500000000002</v>
      </c>
      <c r="AD49" s="3"/>
    </row>
    <row r="50" spans="1:30" ht="15.75" customHeight="1" x14ac:dyDescent="0.2">
      <c r="A50" s="3">
        <v>44945</v>
      </c>
      <c r="B50" s="3"/>
      <c r="C50" s="4">
        <v>160.60000600000001</v>
      </c>
      <c r="D50" s="4">
        <v>12.616400000000001</v>
      </c>
      <c r="E50" s="4">
        <v>42.169998</v>
      </c>
      <c r="F50" s="4">
        <v>18.11</v>
      </c>
      <c r="G50" s="4">
        <v>528.65002400000003</v>
      </c>
      <c r="H50" s="4">
        <v>92.290001000000004</v>
      </c>
      <c r="I50" s="4">
        <v>9.2799999999999994</v>
      </c>
      <c r="J50" s="4">
        <v>88.95</v>
      </c>
      <c r="K50" s="4">
        <v>158.770004</v>
      </c>
      <c r="L50" s="4">
        <v>331.14001500000001</v>
      </c>
      <c r="M50" s="4">
        <v>21.27</v>
      </c>
      <c r="N50" s="4">
        <v>154</v>
      </c>
      <c r="O50" s="4">
        <v>80.370002999999997</v>
      </c>
      <c r="P50" s="4">
        <v>274.86999500000002</v>
      </c>
      <c r="Q50" s="4">
        <v>40.01</v>
      </c>
      <c r="R50" s="4">
        <v>119.599998</v>
      </c>
      <c r="S50" s="4">
        <v>172.01</v>
      </c>
      <c r="T50" s="4">
        <v>179.36000100000001</v>
      </c>
      <c r="U50" s="4">
        <v>30.79</v>
      </c>
      <c r="V50" s="4">
        <v>21.84</v>
      </c>
      <c r="W50" s="4">
        <v>72.800003000000004</v>
      </c>
      <c r="X50" s="4">
        <v>23.791</v>
      </c>
      <c r="Y50" s="4">
        <v>1923.9</v>
      </c>
      <c r="Z50" s="4">
        <v>19.032699999999998</v>
      </c>
      <c r="AA50" s="4">
        <v>0.14799999999999999</v>
      </c>
      <c r="AB50" s="4">
        <v>23.511099999999999</v>
      </c>
      <c r="AC50" s="4">
        <v>20.6</v>
      </c>
      <c r="AD50" s="3"/>
    </row>
    <row r="51" spans="1:30" ht="15.75" customHeight="1" x14ac:dyDescent="0.2">
      <c r="A51" s="3">
        <v>44946</v>
      </c>
      <c r="B51" s="3"/>
      <c r="C51" s="4">
        <v>162.33000200000001</v>
      </c>
      <c r="D51" s="4">
        <v>12.771706999999999</v>
      </c>
      <c r="E51" s="4">
        <v>42.299999</v>
      </c>
      <c r="F51" s="4">
        <v>18.11</v>
      </c>
      <c r="G51" s="4">
        <v>537.71997099999999</v>
      </c>
      <c r="H51" s="4">
        <v>92</v>
      </c>
      <c r="I51" s="4">
        <v>9.44</v>
      </c>
      <c r="J51" s="4">
        <v>88.21</v>
      </c>
      <c r="K51" s="4">
        <v>159.009995</v>
      </c>
      <c r="L51" s="4">
        <v>339.60998499999999</v>
      </c>
      <c r="M51" s="4">
        <v>21.299999</v>
      </c>
      <c r="N51" s="4">
        <v>154.740005</v>
      </c>
      <c r="O51" s="4">
        <v>82.580001999999993</v>
      </c>
      <c r="P51" s="4">
        <v>273.51001000000002</v>
      </c>
      <c r="Q51" s="4">
        <v>39.99</v>
      </c>
      <c r="R51" s="4">
        <v>118.959999</v>
      </c>
      <c r="S51" s="4">
        <v>173.97</v>
      </c>
      <c r="T51" s="4">
        <v>183.14999399999999</v>
      </c>
      <c r="U51" s="4">
        <v>30.77</v>
      </c>
      <c r="V51" s="4">
        <v>21.91</v>
      </c>
      <c r="W51" s="4">
        <v>73.910004000000001</v>
      </c>
      <c r="X51" s="4">
        <v>23.86</v>
      </c>
      <c r="Y51" s="4">
        <v>1928.2</v>
      </c>
      <c r="Z51" s="4">
        <v>18.925699999999999</v>
      </c>
      <c r="AA51" s="4">
        <v>0.1457</v>
      </c>
      <c r="AB51" s="4">
        <v>23.379899999999999</v>
      </c>
      <c r="AC51" s="4">
        <v>20.4861</v>
      </c>
      <c r="AD51" s="3"/>
    </row>
    <row r="52" spans="1:30" ht="15.75" customHeight="1" x14ac:dyDescent="0.2">
      <c r="A52" s="3">
        <v>44949</v>
      </c>
      <c r="B52" s="3"/>
      <c r="C52" s="4">
        <v>163.55999800000001</v>
      </c>
      <c r="D52" s="4">
        <v>12.634671000000001</v>
      </c>
      <c r="E52" s="4">
        <v>43.5</v>
      </c>
      <c r="F52" s="4">
        <v>18.11</v>
      </c>
      <c r="G52" s="4">
        <v>544.19000200000005</v>
      </c>
      <c r="H52" s="4">
        <v>95.010002</v>
      </c>
      <c r="I52" s="4">
        <v>9.4499999999999993</v>
      </c>
      <c r="J52" s="4">
        <v>89.96</v>
      </c>
      <c r="K52" s="4">
        <v>161.229996</v>
      </c>
      <c r="L52" s="4">
        <v>343.73998999999998</v>
      </c>
      <c r="M52" s="4">
        <v>21.360001</v>
      </c>
      <c r="N52" s="4">
        <v>156.86999499999999</v>
      </c>
      <c r="O52" s="4">
        <v>81.669998000000007</v>
      </c>
      <c r="P52" s="4">
        <v>275.89001500000001</v>
      </c>
      <c r="Q52" s="4">
        <v>40.4</v>
      </c>
      <c r="R52" s="4">
        <v>117.470001</v>
      </c>
      <c r="S52" s="4">
        <v>176.25</v>
      </c>
      <c r="T52" s="4">
        <v>184.63999899999999</v>
      </c>
      <c r="U52" s="4">
        <v>30.56</v>
      </c>
      <c r="V52" s="4">
        <v>22.280000999999999</v>
      </c>
      <c r="W52" s="4">
        <v>74.540001000000004</v>
      </c>
      <c r="X52" s="4">
        <v>23.481000000000002</v>
      </c>
      <c r="Y52" s="4">
        <v>1936.2</v>
      </c>
      <c r="Z52" s="4">
        <v>18.826699999999999</v>
      </c>
      <c r="AA52" s="4">
        <v>0.14449999999999999</v>
      </c>
      <c r="AB52" s="4">
        <v>23.256599999999999</v>
      </c>
      <c r="AC52" s="4">
        <v>20.4863</v>
      </c>
      <c r="AD52" s="3"/>
    </row>
    <row r="53" spans="1:30" ht="15.75" customHeight="1" x14ac:dyDescent="0.2">
      <c r="A53" s="3">
        <v>44950</v>
      </c>
      <c r="B53" s="3"/>
      <c r="C53" s="4">
        <v>166.38999899999999</v>
      </c>
      <c r="D53" s="4">
        <v>12.607264000000001</v>
      </c>
      <c r="E53" s="4">
        <v>44</v>
      </c>
      <c r="F53" s="4">
        <v>18.11</v>
      </c>
      <c r="G53" s="4">
        <v>550.40997300000004</v>
      </c>
      <c r="H53" s="4">
        <v>95.849997999999999</v>
      </c>
      <c r="I53" s="4">
        <v>9.51</v>
      </c>
      <c r="J53" s="4">
        <v>89.8</v>
      </c>
      <c r="K53" s="4">
        <v>161.75</v>
      </c>
      <c r="L53" s="4">
        <v>348.64001500000001</v>
      </c>
      <c r="M53" s="4">
        <v>21.360001</v>
      </c>
      <c r="N53" s="4">
        <v>159</v>
      </c>
      <c r="O53" s="4">
        <v>83.699996999999996</v>
      </c>
      <c r="P53" s="4">
        <v>274.57998700000002</v>
      </c>
      <c r="Q53" s="4">
        <v>40.14</v>
      </c>
      <c r="R53" s="4">
        <v>118.889999</v>
      </c>
      <c r="S53" s="4">
        <v>178.52</v>
      </c>
      <c r="T53" s="4">
        <v>184.13000500000001</v>
      </c>
      <c r="U53" s="4">
        <v>29.65</v>
      </c>
      <c r="V53" s="4">
        <v>22.07</v>
      </c>
      <c r="W53" s="4">
        <v>75.300003000000004</v>
      </c>
      <c r="X53" s="4">
        <v>23.664999999999999</v>
      </c>
      <c r="Y53" s="4">
        <v>1943.1</v>
      </c>
      <c r="Z53" s="4">
        <v>18.831800000000001</v>
      </c>
      <c r="AA53" s="4">
        <v>0.14460000000000001</v>
      </c>
      <c r="AB53" s="4">
        <v>23.191400000000002</v>
      </c>
      <c r="AC53" s="4">
        <v>20.462599999999998</v>
      </c>
      <c r="AD53" s="3"/>
    </row>
    <row r="54" spans="1:30" ht="15.75" customHeight="1" x14ac:dyDescent="0.2">
      <c r="A54" s="3">
        <v>44951</v>
      </c>
      <c r="B54" s="3"/>
      <c r="C54" s="4">
        <v>164.699997</v>
      </c>
      <c r="D54" s="4">
        <v>12.461093</v>
      </c>
      <c r="E54" s="4">
        <v>44.599997999999999</v>
      </c>
      <c r="F54" s="4">
        <v>18.11</v>
      </c>
      <c r="G54" s="4">
        <v>544.61999500000002</v>
      </c>
      <c r="H54" s="4">
        <v>95.790001000000004</v>
      </c>
      <c r="I54" s="4">
        <v>9.59</v>
      </c>
      <c r="J54" s="4">
        <v>88.39</v>
      </c>
      <c r="K54" s="4">
        <v>162.13999899999999</v>
      </c>
      <c r="L54" s="4">
        <v>344.64999399999999</v>
      </c>
      <c r="M54" s="4">
        <v>21.290001</v>
      </c>
      <c r="N54" s="4">
        <v>157.60000600000001</v>
      </c>
      <c r="O54" s="4">
        <v>83.800003000000004</v>
      </c>
      <c r="P54" s="4">
        <v>273.86999500000002</v>
      </c>
      <c r="Q54" s="4">
        <v>39.79</v>
      </c>
      <c r="R54" s="4">
        <v>117.959999</v>
      </c>
      <c r="S54" s="4">
        <v>176.86</v>
      </c>
      <c r="T54" s="4">
        <v>183.19000199999999</v>
      </c>
      <c r="U54" s="4">
        <v>30.11</v>
      </c>
      <c r="V54" s="4">
        <v>22.190000999999999</v>
      </c>
      <c r="W54" s="4">
        <v>76.150002000000001</v>
      </c>
      <c r="X54" s="4">
        <v>23.846</v>
      </c>
      <c r="Y54" s="4">
        <v>1950.3</v>
      </c>
      <c r="Z54" s="4">
        <v>18.82</v>
      </c>
      <c r="AA54" s="4">
        <v>0.14510000000000001</v>
      </c>
      <c r="AB54" s="4">
        <v>23.167400000000001</v>
      </c>
      <c r="AC54" s="4">
        <v>20.448899999999998</v>
      </c>
      <c r="AD54" s="3"/>
    </row>
    <row r="55" spans="1:30" ht="15.75" customHeight="1" x14ac:dyDescent="0.2">
      <c r="A55" s="3">
        <v>44952</v>
      </c>
      <c r="B55" s="3"/>
      <c r="C55" s="4">
        <v>162.970001</v>
      </c>
      <c r="D55" s="4">
        <v>12.397143</v>
      </c>
      <c r="E55" s="4">
        <v>45.18</v>
      </c>
      <c r="F55" s="4">
        <v>18.11</v>
      </c>
      <c r="G55" s="4">
        <v>545.51000999999997</v>
      </c>
      <c r="H55" s="4">
        <v>95.559997999999993</v>
      </c>
      <c r="I55" s="4">
        <v>9.99</v>
      </c>
      <c r="J55" s="4">
        <v>91.97</v>
      </c>
      <c r="K55" s="4">
        <v>162.949997</v>
      </c>
      <c r="L55" s="4">
        <v>349.07998700000002</v>
      </c>
      <c r="M55" s="4">
        <v>22.290001</v>
      </c>
      <c r="N55" s="4">
        <v>155.69000199999999</v>
      </c>
      <c r="O55" s="4">
        <v>83.68</v>
      </c>
      <c r="P55" s="4">
        <v>281.63000499999998</v>
      </c>
      <c r="Q55" s="4">
        <v>40</v>
      </c>
      <c r="R55" s="4">
        <v>118.589996</v>
      </c>
      <c r="S55" s="4">
        <v>178.14</v>
      </c>
      <c r="T55" s="4">
        <v>185.529999</v>
      </c>
      <c r="U55" s="4">
        <v>30.56</v>
      </c>
      <c r="V55" s="4">
        <v>22.49</v>
      </c>
      <c r="W55" s="4">
        <v>75.940002000000007</v>
      </c>
      <c r="X55" s="4">
        <v>23.937000000000001</v>
      </c>
      <c r="Y55" s="4">
        <v>1937.6</v>
      </c>
      <c r="Z55" s="4">
        <v>18.8355</v>
      </c>
      <c r="AA55" s="4">
        <v>0.14510000000000001</v>
      </c>
      <c r="AB55" s="4">
        <v>23.339099999999998</v>
      </c>
      <c r="AC55" s="4">
        <v>20.537299999999998</v>
      </c>
      <c r="AD55" s="3"/>
    </row>
    <row r="56" spans="1:30" ht="15.75" customHeight="1" x14ac:dyDescent="0.2">
      <c r="A56" s="3">
        <v>44953</v>
      </c>
      <c r="B56" s="3"/>
      <c r="C56" s="4">
        <v>162.009995</v>
      </c>
      <c r="D56" s="4">
        <v>12.497636</v>
      </c>
      <c r="E56" s="4">
        <v>45.029998999999997</v>
      </c>
      <c r="F56" s="4">
        <v>18.11</v>
      </c>
      <c r="G56" s="4">
        <v>527.01000999999997</v>
      </c>
      <c r="H56" s="4">
        <v>94.309997999999993</v>
      </c>
      <c r="I56" s="4">
        <v>10.08</v>
      </c>
      <c r="J56" s="4">
        <v>92.54</v>
      </c>
      <c r="K56" s="4">
        <v>162.11000100000001</v>
      </c>
      <c r="L56" s="4">
        <v>335.27999899999998</v>
      </c>
      <c r="M56" s="4">
        <v>23.120000999999998</v>
      </c>
      <c r="N56" s="4">
        <v>155.89999399999999</v>
      </c>
      <c r="O56" s="4">
        <v>82.970000999999996</v>
      </c>
      <c r="P56" s="4">
        <v>276.98001099999999</v>
      </c>
      <c r="Q56" s="4">
        <v>40.340000000000003</v>
      </c>
      <c r="R56" s="4">
        <v>116.989998</v>
      </c>
      <c r="S56" s="4">
        <v>174.22</v>
      </c>
      <c r="T56" s="4">
        <v>181.229996</v>
      </c>
      <c r="U56" s="4">
        <v>31.12</v>
      </c>
      <c r="V56" s="4">
        <v>22.42</v>
      </c>
      <c r="W56" s="4">
        <v>75.400002000000001</v>
      </c>
      <c r="X56" s="4">
        <v>23.533999999999999</v>
      </c>
      <c r="Y56" s="4">
        <v>1936.6</v>
      </c>
      <c r="Z56" s="4">
        <v>18.787199999999999</v>
      </c>
      <c r="AA56" s="4">
        <v>0.14460000000000001</v>
      </c>
      <c r="AB56" s="4">
        <v>23.236899999999999</v>
      </c>
      <c r="AC56" s="4">
        <v>20.4377</v>
      </c>
      <c r="AD56" s="3"/>
    </row>
    <row r="57" spans="1:30" ht="15.75" customHeight="1" x14ac:dyDescent="0.2">
      <c r="A57" s="3">
        <v>44956</v>
      </c>
      <c r="B57" s="3"/>
      <c r="C57" s="4">
        <v>160.89999399999999</v>
      </c>
      <c r="D57" s="4">
        <v>12.351464</v>
      </c>
      <c r="E57" s="4">
        <v>44.5</v>
      </c>
      <c r="F57" s="4">
        <v>18.11</v>
      </c>
      <c r="G57" s="4">
        <v>513</v>
      </c>
      <c r="H57" s="4">
        <v>94.18</v>
      </c>
      <c r="I57" s="4">
        <v>9.93</v>
      </c>
      <c r="J57" s="4">
        <v>89.72</v>
      </c>
      <c r="K57" s="4">
        <v>161.5</v>
      </c>
      <c r="L57" s="4">
        <v>324.60998499999999</v>
      </c>
      <c r="M57" s="4">
        <v>22.629999000000002</v>
      </c>
      <c r="N57" s="4">
        <v>155.69000199999999</v>
      </c>
      <c r="O57" s="4">
        <v>83.150002000000001</v>
      </c>
      <c r="P57" s="4">
        <v>273.67001299999998</v>
      </c>
      <c r="Q57" s="4">
        <v>39.82</v>
      </c>
      <c r="R57" s="4">
        <v>117.93</v>
      </c>
      <c r="S57" s="4">
        <v>169.01</v>
      </c>
      <c r="T57" s="4">
        <v>178.53999300000001</v>
      </c>
      <c r="U57" s="4">
        <v>30.92</v>
      </c>
      <c r="V57" s="4">
        <v>22.200001</v>
      </c>
      <c r="W57" s="4">
        <v>75.580001999999993</v>
      </c>
      <c r="X57" s="4">
        <v>23.733000000000001</v>
      </c>
      <c r="Y57" s="4">
        <v>1922.9</v>
      </c>
      <c r="Z57" s="4">
        <v>18.779299999999999</v>
      </c>
      <c r="AA57" s="4">
        <v>0.14430000000000001</v>
      </c>
      <c r="AB57" s="4">
        <v>23.2544</v>
      </c>
      <c r="AC57" s="4">
        <v>20.462900000000001</v>
      </c>
      <c r="AD57" s="3"/>
    </row>
    <row r="58" spans="1:30" ht="15.75" customHeight="1" x14ac:dyDescent="0.2">
      <c r="A58" s="3">
        <v>44957</v>
      </c>
      <c r="B58" s="3"/>
      <c r="C58" s="4">
        <v>166.10000600000001</v>
      </c>
      <c r="D58" s="4">
        <v>12.451957</v>
      </c>
      <c r="E58" s="4">
        <v>45.02</v>
      </c>
      <c r="F58" s="4">
        <v>18.11</v>
      </c>
      <c r="G58" s="4">
        <v>510.23001099999999</v>
      </c>
      <c r="H58" s="4">
        <v>93.489998</v>
      </c>
      <c r="I58" s="4">
        <v>10.02</v>
      </c>
      <c r="J58" s="4">
        <v>92.63</v>
      </c>
      <c r="K58" s="4">
        <v>164.86999499999999</v>
      </c>
      <c r="L58" s="4">
        <v>324.32998700000002</v>
      </c>
      <c r="M58" s="4">
        <v>22.98</v>
      </c>
      <c r="N58" s="4">
        <v>156</v>
      </c>
      <c r="O58" s="4">
        <v>83.75</v>
      </c>
      <c r="P58" s="4">
        <v>273.10998499999999</v>
      </c>
      <c r="Q58" s="4">
        <v>41.91</v>
      </c>
      <c r="R58" s="4">
        <v>119.43</v>
      </c>
      <c r="S58" s="4">
        <v>171.71</v>
      </c>
      <c r="T58" s="4">
        <v>183.779999</v>
      </c>
      <c r="U58" s="4">
        <v>30.55</v>
      </c>
      <c r="V58" s="4">
        <v>23.040001</v>
      </c>
      <c r="W58" s="4">
        <v>73.550003000000004</v>
      </c>
      <c r="X58" s="4">
        <v>23.835999999999999</v>
      </c>
      <c r="Y58" s="4">
        <v>1929.5</v>
      </c>
      <c r="Z58" s="4">
        <v>18.793700000000001</v>
      </c>
      <c r="AA58" s="4">
        <v>0.14399999999999999</v>
      </c>
      <c r="AB58" s="4">
        <v>23.1614</v>
      </c>
      <c r="AC58" s="4">
        <v>20.363900000000001</v>
      </c>
      <c r="AD58" s="3"/>
    </row>
    <row r="59" spans="1:30" ht="15.75" customHeight="1" x14ac:dyDescent="0.2">
      <c r="A59" s="3">
        <v>44958</v>
      </c>
      <c r="B59" s="3"/>
      <c r="C59" s="4">
        <v>165.199997</v>
      </c>
      <c r="D59" s="4">
        <v>12.972692</v>
      </c>
      <c r="E59" s="4">
        <v>44.860000999999997</v>
      </c>
      <c r="F59" s="4">
        <v>18.11</v>
      </c>
      <c r="G59" s="4">
        <v>513.65997300000004</v>
      </c>
      <c r="H59" s="4">
        <v>94.059997999999993</v>
      </c>
      <c r="I59" s="4">
        <v>10.25</v>
      </c>
      <c r="J59" s="4">
        <v>91.5</v>
      </c>
      <c r="K59" s="4">
        <v>163.429993</v>
      </c>
      <c r="L59" s="4">
        <v>335.92999300000002</v>
      </c>
      <c r="M59" s="4">
        <v>22.83</v>
      </c>
      <c r="N59" s="4">
        <v>157.5</v>
      </c>
      <c r="O59" s="4">
        <v>83.800003000000004</v>
      </c>
      <c r="P59" s="4">
        <v>275.08999599999999</v>
      </c>
      <c r="Q59" s="4">
        <v>41.19</v>
      </c>
      <c r="R59" s="4">
        <v>118.410004</v>
      </c>
      <c r="S59" s="4">
        <v>177.36</v>
      </c>
      <c r="T59" s="4">
        <v>190.020004</v>
      </c>
      <c r="U59" s="4">
        <v>30.5</v>
      </c>
      <c r="V59" s="4">
        <v>24.200001</v>
      </c>
      <c r="W59" s="4">
        <v>74.879997000000003</v>
      </c>
      <c r="X59" s="4">
        <v>23.609000000000002</v>
      </c>
      <c r="Y59" s="4">
        <v>1927.8</v>
      </c>
      <c r="Z59" s="4">
        <v>18.739000000000001</v>
      </c>
      <c r="AA59" s="4">
        <v>0.1444</v>
      </c>
      <c r="AB59" s="4">
        <v>23.1005</v>
      </c>
      <c r="AC59" s="4">
        <v>20.412400000000002</v>
      </c>
      <c r="AD59" s="3"/>
    </row>
    <row r="60" spans="1:30" ht="15.75" customHeight="1" x14ac:dyDescent="0.2">
      <c r="A60" s="3">
        <v>44959</v>
      </c>
      <c r="B60" s="3"/>
      <c r="C60" s="4">
        <v>160.64999399999999</v>
      </c>
      <c r="D60" s="4">
        <v>12.388007</v>
      </c>
      <c r="E60" s="4">
        <v>44.66</v>
      </c>
      <c r="F60" s="4">
        <v>18.11</v>
      </c>
      <c r="G60" s="4">
        <v>511.01998900000001</v>
      </c>
      <c r="H60" s="4">
        <v>93</v>
      </c>
      <c r="I60" s="4">
        <v>10.3</v>
      </c>
      <c r="J60" s="4">
        <v>91.28</v>
      </c>
      <c r="K60" s="4">
        <v>159.28999300000001</v>
      </c>
      <c r="L60" s="4">
        <v>335.80999800000001</v>
      </c>
      <c r="M60" s="4">
        <v>22.280000999999999</v>
      </c>
      <c r="N60" s="4">
        <v>152.490005</v>
      </c>
      <c r="O60" s="4">
        <v>81.680000000000007</v>
      </c>
      <c r="P60" s="4">
        <v>270.290009</v>
      </c>
      <c r="Q60" s="4">
        <v>41.34</v>
      </c>
      <c r="R60" s="4">
        <v>117.730003</v>
      </c>
      <c r="S60" s="4">
        <v>173.5</v>
      </c>
      <c r="T60" s="4">
        <v>186.08000200000001</v>
      </c>
      <c r="U60" s="4">
        <v>30.02</v>
      </c>
      <c r="V60" s="4">
        <v>23.889999</v>
      </c>
      <c r="W60" s="4">
        <v>72.900002000000001</v>
      </c>
      <c r="X60" s="4">
        <v>23.614999999999998</v>
      </c>
      <c r="Y60" s="4">
        <v>1916.3</v>
      </c>
      <c r="Z60" s="4">
        <v>18.623200000000001</v>
      </c>
      <c r="AA60" s="4">
        <v>0.1447</v>
      </c>
      <c r="AB60" s="4">
        <v>23.040600000000001</v>
      </c>
      <c r="AC60" s="4">
        <v>20.4892</v>
      </c>
      <c r="AD60" s="3"/>
    </row>
    <row r="61" spans="1:30" ht="15.75" customHeight="1" x14ac:dyDescent="0.2">
      <c r="A61" s="3">
        <v>44960</v>
      </c>
      <c r="B61" s="3"/>
      <c r="C61" s="4">
        <v>164.88999899999999</v>
      </c>
      <c r="D61" s="4">
        <v>12.451957</v>
      </c>
      <c r="E61" s="4">
        <v>44.669998</v>
      </c>
      <c r="F61" s="4">
        <v>18.07</v>
      </c>
      <c r="G61" s="4">
        <v>516.20001200000002</v>
      </c>
      <c r="H61" s="4">
        <v>93.629997000000003</v>
      </c>
      <c r="I61" s="4">
        <v>10.31</v>
      </c>
      <c r="J61" s="4">
        <v>90.52</v>
      </c>
      <c r="K61" s="4">
        <v>158.229996</v>
      </c>
      <c r="L61" s="4">
        <v>342.80999800000001</v>
      </c>
      <c r="M61" s="4">
        <v>22.66</v>
      </c>
      <c r="N61" s="4">
        <v>153.429993</v>
      </c>
      <c r="O61" s="4">
        <v>81.599997999999999</v>
      </c>
      <c r="P61" s="4">
        <v>268.82000699999998</v>
      </c>
      <c r="Q61" s="4">
        <v>41.04</v>
      </c>
      <c r="R61" s="4">
        <v>118.699997</v>
      </c>
      <c r="S61" s="4">
        <v>174.94</v>
      </c>
      <c r="T61" s="4">
        <v>184.88000500000001</v>
      </c>
      <c r="U61" s="4">
        <v>30.02</v>
      </c>
      <c r="V61" s="4">
        <v>23.5</v>
      </c>
      <c r="W61" s="4">
        <v>72.839995999999999</v>
      </c>
      <c r="X61" s="4">
        <v>22.405000000000001</v>
      </c>
      <c r="Y61" s="4">
        <v>1862.9</v>
      </c>
      <c r="Z61" s="4">
        <v>18.889500000000002</v>
      </c>
      <c r="AA61" s="4">
        <v>0.14710000000000001</v>
      </c>
      <c r="AB61" s="4">
        <v>23.1538</v>
      </c>
      <c r="AC61" s="4">
        <v>20.645299999999999</v>
      </c>
      <c r="AD61" s="3"/>
    </row>
    <row r="62" spans="1:30" ht="15.75" customHeight="1" x14ac:dyDescent="0.2">
      <c r="A62" s="3">
        <v>44964</v>
      </c>
      <c r="B62" s="3"/>
      <c r="C62" s="4">
        <v>159.61000100000001</v>
      </c>
      <c r="D62" s="4">
        <v>12.040851</v>
      </c>
      <c r="E62" s="4">
        <v>44.32</v>
      </c>
      <c r="F62" s="4">
        <v>17.63</v>
      </c>
      <c r="G62" s="4">
        <v>506.01001000000002</v>
      </c>
      <c r="H62" s="4">
        <v>91.209998999999996</v>
      </c>
      <c r="I62" s="4">
        <v>9.93</v>
      </c>
      <c r="J62" s="4">
        <v>89.17</v>
      </c>
      <c r="K62" s="4">
        <v>157.05999800000001</v>
      </c>
      <c r="L62" s="4">
        <v>345.60000600000001</v>
      </c>
      <c r="M62" s="4">
        <v>22.309999000000001</v>
      </c>
      <c r="N62" s="4">
        <v>153.85000600000001</v>
      </c>
      <c r="O62" s="4">
        <v>83.139999000000003</v>
      </c>
      <c r="P62" s="4">
        <v>264.01998900000001</v>
      </c>
      <c r="Q62" s="4">
        <v>39.43</v>
      </c>
      <c r="R62" s="4">
        <v>116.709999</v>
      </c>
      <c r="S62" s="4">
        <v>175.67</v>
      </c>
      <c r="T62" s="4">
        <v>183</v>
      </c>
      <c r="U62" s="4">
        <v>29.69</v>
      </c>
      <c r="V62" s="4">
        <v>21.790001</v>
      </c>
      <c r="W62" s="4">
        <v>72.389999000000003</v>
      </c>
      <c r="X62" s="4">
        <v>22.177</v>
      </c>
      <c r="Y62" s="4">
        <v>1871.7</v>
      </c>
      <c r="Z62" s="4">
        <v>19.0517</v>
      </c>
      <c r="AA62" s="4">
        <v>0.14419999999999999</v>
      </c>
      <c r="AB62" s="4">
        <v>22.836300000000001</v>
      </c>
      <c r="AC62" s="4">
        <v>20.395800000000001</v>
      </c>
      <c r="AD62" s="3"/>
    </row>
    <row r="63" spans="1:30" ht="15.75" customHeight="1" x14ac:dyDescent="0.2">
      <c r="A63" s="3">
        <v>44965</v>
      </c>
      <c r="B63" s="3"/>
      <c r="C63" s="4">
        <v>157.279999</v>
      </c>
      <c r="D63" s="4">
        <v>11.812457999999999</v>
      </c>
      <c r="E63" s="4">
        <v>44.419998</v>
      </c>
      <c r="F63" s="4">
        <v>17.63</v>
      </c>
      <c r="G63" s="4">
        <v>505.27999899999998</v>
      </c>
      <c r="H63" s="4">
        <v>90.739998</v>
      </c>
      <c r="I63" s="4">
        <v>9.9600000000000009</v>
      </c>
      <c r="J63" s="4">
        <v>88.99</v>
      </c>
      <c r="K63" s="4">
        <v>155.10000600000001</v>
      </c>
      <c r="L63" s="4">
        <v>347.70001200000002</v>
      </c>
      <c r="M63" s="4">
        <v>21.709999</v>
      </c>
      <c r="N63" s="4">
        <v>153.46000699999999</v>
      </c>
      <c r="O63" s="4">
        <v>83.330001999999993</v>
      </c>
      <c r="P63" s="4">
        <v>257.25</v>
      </c>
      <c r="Q63" s="4">
        <v>39.369999999999997</v>
      </c>
      <c r="R63" s="4">
        <v>116.160004</v>
      </c>
      <c r="S63" s="4">
        <v>176.76</v>
      </c>
      <c r="T63" s="4">
        <v>182.029999</v>
      </c>
      <c r="U63" s="4">
        <v>29.7</v>
      </c>
      <c r="V63" s="4">
        <v>21.83</v>
      </c>
      <c r="W63" s="4">
        <v>71.989998</v>
      </c>
      <c r="X63" s="4">
        <v>22.42</v>
      </c>
      <c r="Y63" s="4">
        <v>1877.4</v>
      </c>
      <c r="Z63" s="4">
        <v>18.9435</v>
      </c>
      <c r="AA63" s="4">
        <v>0.14480000000000001</v>
      </c>
      <c r="AB63" s="4">
        <v>22.910299999999999</v>
      </c>
      <c r="AC63" s="4">
        <v>20.340599999999998</v>
      </c>
      <c r="AD63" s="3"/>
    </row>
    <row r="64" spans="1:30" ht="15.75" customHeight="1" x14ac:dyDescent="0.2">
      <c r="A64" s="3">
        <v>44966</v>
      </c>
      <c r="B64" s="3"/>
      <c r="C64" s="4">
        <v>156.300003</v>
      </c>
      <c r="D64" s="4">
        <v>11.775914999999999</v>
      </c>
      <c r="E64" s="4">
        <v>44.369999</v>
      </c>
      <c r="F64" s="4">
        <v>17.63</v>
      </c>
      <c r="G64" s="4">
        <v>506.70001200000002</v>
      </c>
      <c r="H64" s="4">
        <v>90.260002</v>
      </c>
      <c r="I64" s="4">
        <v>9.8800000000000008</v>
      </c>
      <c r="J64" s="4">
        <v>90.01</v>
      </c>
      <c r="K64" s="4">
        <v>153.78999300000001</v>
      </c>
      <c r="L64" s="4">
        <v>349</v>
      </c>
      <c r="M64" s="4">
        <v>20.48</v>
      </c>
      <c r="N64" s="4">
        <v>153.88000500000001</v>
      </c>
      <c r="O64" s="4">
        <v>83.099997999999999</v>
      </c>
      <c r="P64" s="4">
        <v>250.979996</v>
      </c>
      <c r="Q64" s="4">
        <v>38.51</v>
      </c>
      <c r="R64" s="4">
        <v>116.540001</v>
      </c>
      <c r="S64" s="4">
        <v>175.3</v>
      </c>
      <c r="T64" s="4">
        <v>182.41000399999999</v>
      </c>
      <c r="U64" s="4">
        <v>30.19</v>
      </c>
      <c r="V64" s="4">
        <v>21.360001</v>
      </c>
      <c r="W64" s="4">
        <v>71.199996999999996</v>
      </c>
      <c r="X64" s="4">
        <v>22.143000000000001</v>
      </c>
      <c r="Y64" s="4">
        <v>1866.2</v>
      </c>
      <c r="Z64" s="4">
        <v>18.9543</v>
      </c>
      <c r="AA64" s="4">
        <v>0.14480000000000001</v>
      </c>
      <c r="AB64" s="4">
        <v>23.0276</v>
      </c>
      <c r="AC64" s="4">
        <v>20.401499999999999</v>
      </c>
      <c r="AD64" s="3"/>
    </row>
    <row r="65" spans="1:30" ht="15.75" customHeight="1" x14ac:dyDescent="0.2">
      <c r="A65" s="3">
        <v>44967</v>
      </c>
      <c r="B65" s="3"/>
      <c r="C65" s="4">
        <v>152.11000100000001</v>
      </c>
      <c r="D65" s="4">
        <v>11.931222</v>
      </c>
      <c r="E65" s="4">
        <v>43.849997999999999</v>
      </c>
      <c r="F65" s="4">
        <v>17.63</v>
      </c>
      <c r="G65" s="4">
        <v>501.92999300000002</v>
      </c>
      <c r="H65" s="4">
        <v>89.07</v>
      </c>
      <c r="I65" s="4">
        <v>9.69</v>
      </c>
      <c r="J65" s="4">
        <v>92.34</v>
      </c>
      <c r="K65" s="4">
        <v>154.020004</v>
      </c>
      <c r="L65" s="4">
        <v>349.39999399999999</v>
      </c>
      <c r="M65" s="4">
        <v>19.389999</v>
      </c>
      <c r="N65" s="4">
        <v>155.03999300000001</v>
      </c>
      <c r="O65" s="4">
        <v>81.169998000000007</v>
      </c>
      <c r="P65" s="4">
        <v>245.64999399999999</v>
      </c>
      <c r="Q65" s="4">
        <v>39.880000000000003</v>
      </c>
      <c r="R65" s="4">
        <v>114.94000200000001</v>
      </c>
      <c r="S65" s="4">
        <v>172.14</v>
      </c>
      <c r="T65" s="4">
        <v>179.820007</v>
      </c>
      <c r="U65" s="4">
        <v>30.69</v>
      </c>
      <c r="V65" s="4">
        <v>21.23</v>
      </c>
      <c r="W65" s="4">
        <v>71.129997000000003</v>
      </c>
      <c r="X65" s="4">
        <v>22.074999999999999</v>
      </c>
      <c r="Y65" s="4">
        <v>1862.8</v>
      </c>
      <c r="Z65" s="4">
        <v>18.689299999999999</v>
      </c>
      <c r="AA65" s="4">
        <v>0.14280000000000001</v>
      </c>
      <c r="AB65" s="4">
        <v>22.6309</v>
      </c>
      <c r="AC65" s="4">
        <v>19.994700000000002</v>
      </c>
      <c r="AD65" s="3"/>
    </row>
    <row r="66" spans="1:30" ht="15.75" customHeight="1" x14ac:dyDescent="0.2">
      <c r="A66" s="3">
        <v>44970</v>
      </c>
      <c r="B66" s="3"/>
      <c r="C66" s="4">
        <v>154.990005</v>
      </c>
      <c r="D66" s="4">
        <v>11.931222</v>
      </c>
      <c r="E66" s="4">
        <v>43.990001999999997</v>
      </c>
      <c r="F66" s="4">
        <v>17.600000000000001</v>
      </c>
      <c r="G66" s="4">
        <v>517.94000200000005</v>
      </c>
      <c r="H66" s="4">
        <v>89.629997000000003</v>
      </c>
      <c r="I66" s="4">
        <v>9.7799999999999994</v>
      </c>
      <c r="J66" s="4">
        <v>91.1</v>
      </c>
      <c r="K66" s="4">
        <v>156.83000200000001</v>
      </c>
      <c r="L66" s="4">
        <v>357.02999899999998</v>
      </c>
      <c r="M66" s="4">
        <v>19.690000999999999</v>
      </c>
      <c r="N66" s="4">
        <v>155.699997</v>
      </c>
      <c r="O66" s="4">
        <v>81.699996999999996</v>
      </c>
      <c r="P66" s="4">
        <v>248.89999399999999</v>
      </c>
      <c r="Q66" s="4">
        <v>40.159999999999997</v>
      </c>
      <c r="R66" s="4">
        <v>116.540001</v>
      </c>
      <c r="S66" s="4">
        <v>176.99</v>
      </c>
      <c r="T66" s="4">
        <v>177.66999799999999</v>
      </c>
      <c r="U66" s="4">
        <v>30.67</v>
      </c>
      <c r="V66" s="4">
        <v>21.860001</v>
      </c>
      <c r="W66" s="4">
        <v>71.400002000000001</v>
      </c>
      <c r="X66" s="4">
        <v>21.852</v>
      </c>
      <c r="Y66" s="4">
        <v>1851.9</v>
      </c>
      <c r="Z66" s="4">
        <v>18.6327</v>
      </c>
      <c r="AA66" s="4">
        <v>0.1404</v>
      </c>
      <c r="AB66" s="4">
        <v>22.467300000000002</v>
      </c>
      <c r="AC66" s="4">
        <v>19.8932</v>
      </c>
      <c r="AD66" s="3"/>
    </row>
    <row r="67" spans="1:30" ht="15.75" customHeight="1" x14ac:dyDescent="0.2">
      <c r="A67" s="3">
        <v>44971</v>
      </c>
      <c r="B67" s="3"/>
      <c r="C67" s="4">
        <v>153.14999399999999</v>
      </c>
      <c r="D67" s="4">
        <v>11.949494</v>
      </c>
      <c r="E67" s="4">
        <v>43.27</v>
      </c>
      <c r="F67" s="4">
        <v>17.600000000000001</v>
      </c>
      <c r="G67" s="4">
        <v>509.22000100000002</v>
      </c>
      <c r="H67" s="4">
        <v>88.690002000000007</v>
      </c>
      <c r="I67" s="4">
        <v>9.69</v>
      </c>
      <c r="J67" s="4">
        <v>91.52</v>
      </c>
      <c r="K67" s="4">
        <v>158.05999800000001</v>
      </c>
      <c r="L67" s="4">
        <v>357.17001299999998</v>
      </c>
      <c r="M67" s="4">
        <v>20.09</v>
      </c>
      <c r="N67" s="4">
        <v>156.779999</v>
      </c>
      <c r="O67" s="4">
        <v>80.620002999999997</v>
      </c>
      <c r="P67" s="4">
        <v>247.720001</v>
      </c>
      <c r="Q67" s="4">
        <v>40.07</v>
      </c>
      <c r="R67" s="4">
        <v>113.650002</v>
      </c>
      <c r="S67" s="4">
        <v>176.7</v>
      </c>
      <c r="T67" s="4">
        <v>176.570007</v>
      </c>
      <c r="U67" s="4">
        <v>30.53</v>
      </c>
      <c r="V67" s="4">
        <v>21.360001</v>
      </c>
      <c r="W67" s="4">
        <v>70.709998999999996</v>
      </c>
      <c r="X67" s="4">
        <v>21.873000000000001</v>
      </c>
      <c r="Y67" s="4">
        <v>1854</v>
      </c>
      <c r="Z67" s="4">
        <v>18.5383</v>
      </c>
      <c r="AA67" s="4">
        <v>0.14019999999999999</v>
      </c>
      <c r="AB67" s="4">
        <v>22.622299999999999</v>
      </c>
      <c r="AC67" s="4">
        <v>19.937899999999999</v>
      </c>
      <c r="AD67" s="3"/>
    </row>
    <row r="68" spans="1:30" ht="15.75" customHeight="1" x14ac:dyDescent="0.2">
      <c r="A68" s="3">
        <v>44972</v>
      </c>
      <c r="B68" s="3"/>
      <c r="C68" s="4">
        <v>154.38999899999999</v>
      </c>
      <c r="D68" s="4">
        <v>11.830730000000001</v>
      </c>
      <c r="E68" s="4">
        <v>43.299999</v>
      </c>
      <c r="F68" s="4">
        <v>17.600000000000001</v>
      </c>
      <c r="G68" s="4">
        <v>514.98999000000003</v>
      </c>
      <c r="H68" s="4">
        <v>89.580001999999993</v>
      </c>
      <c r="I68" s="4">
        <v>9.85</v>
      </c>
      <c r="J68" s="4">
        <v>92.6</v>
      </c>
      <c r="K68" s="4">
        <v>161.58999600000001</v>
      </c>
      <c r="L68" s="4">
        <v>360.54998799999998</v>
      </c>
      <c r="M68" s="4">
        <v>20.610001</v>
      </c>
      <c r="N68" s="4">
        <v>162.78999300000001</v>
      </c>
      <c r="O68" s="4">
        <v>82.5</v>
      </c>
      <c r="P68" s="4">
        <v>252.070007</v>
      </c>
      <c r="Q68" s="4">
        <v>39.950000000000003</v>
      </c>
      <c r="R68" s="4">
        <v>115.739998</v>
      </c>
      <c r="S68" s="4">
        <v>177.6</v>
      </c>
      <c r="T68" s="4">
        <v>175.21000699999999</v>
      </c>
      <c r="U68" s="4">
        <v>30.29</v>
      </c>
      <c r="V68" s="4">
        <v>21.35</v>
      </c>
      <c r="W68" s="4">
        <v>71.440002000000007</v>
      </c>
      <c r="X68" s="4">
        <v>21.571999999999999</v>
      </c>
      <c r="Y68" s="4">
        <v>1834.2</v>
      </c>
      <c r="Z68" s="4">
        <v>18.642800000000001</v>
      </c>
      <c r="AA68" s="4">
        <v>0.13969999999999999</v>
      </c>
      <c r="AB68" s="4">
        <v>22.4786</v>
      </c>
      <c r="AC68" s="4">
        <v>19.9711</v>
      </c>
      <c r="AD68" s="3"/>
    </row>
    <row r="69" spans="1:30" ht="15.75" customHeight="1" x14ac:dyDescent="0.2">
      <c r="A69" s="3">
        <v>44973</v>
      </c>
      <c r="B69" s="3"/>
      <c r="C69" s="4">
        <v>153.770004</v>
      </c>
      <c r="D69" s="4">
        <v>11.410487</v>
      </c>
      <c r="E69" s="4">
        <v>44.16</v>
      </c>
      <c r="F69" s="4">
        <v>18.010000000000002</v>
      </c>
      <c r="G69" s="4">
        <v>512.61999500000002</v>
      </c>
      <c r="H69" s="4">
        <v>88.900002000000001</v>
      </c>
      <c r="I69" s="4">
        <v>9.58</v>
      </c>
      <c r="J69" s="4">
        <v>93.46</v>
      </c>
      <c r="K69" s="4">
        <v>175.94000199999999</v>
      </c>
      <c r="L69" s="4">
        <v>357.39001500000001</v>
      </c>
      <c r="M69" s="4">
        <v>20.799999</v>
      </c>
      <c r="N69" s="4">
        <v>164</v>
      </c>
      <c r="O69" s="4">
        <v>83.709998999999996</v>
      </c>
      <c r="P69" s="4">
        <v>253.63000500000001</v>
      </c>
      <c r="Q69" s="4">
        <v>40.340000000000003</v>
      </c>
      <c r="R69" s="4">
        <v>115.66999800000001</v>
      </c>
      <c r="S69" s="4">
        <v>177.55</v>
      </c>
      <c r="T69" s="4">
        <v>175.38000500000001</v>
      </c>
      <c r="U69" s="4">
        <v>29.5</v>
      </c>
      <c r="V69" s="4">
        <v>21.65</v>
      </c>
      <c r="W69" s="4">
        <v>71.239998</v>
      </c>
      <c r="X69" s="4">
        <v>21.71</v>
      </c>
      <c r="Y69" s="4">
        <v>1842</v>
      </c>
      <c r="Z69" s="4">
        <v>18.549700000000001</v>
      </c>
      <c r="AA69" s="4">
        <v>0.1386</v>
      </c>
      <c r="AB69" s="4">
        <v>22.361699999999999</v>
      </c>
      <c r="AC69" s="4">
        <v>19.8584</v>
      </c>
      <c r="AD69" s="3"/>
    </row>
    <row r="70" spans="1:30" ht="15.75" customHeight="1" x14ac:dyDescent="0.2">
      <c r="A70" s="3">
        <v>44974</v>
      </c>
      <c r="B70" s="3"/>
      <c r="C70" s="4">
        <v>154.61999499999999</v>
      </c>
      <c r="D70" s="4">
        <v>11.410487</v>
      </c>
      <c r="E70" s="4">
        <v>43.889999000000003</v>
      </c>
      <c r="F70" s="4">
        <v>18.010000000000002</v>
      </c>
      <c r="G70" s="4">
        <v>515.80999799999995</v>
      </c>
      <c r="H70" s="4">
        <v>87.389999000000003</v>
      </c>
      <c r="I70" s="4">
        <v>9.42</v>
      </c>
      <c r="J70" s="4">
        <v>93.15</v>
      </c>
      <c r="K70" s="4">
        <v>173.75</v>
      </c>
      <c r="L70" s="4">
        <v>355.5</v>
      </c>
      <c r="M70" s="4">
        <v>20.92</v>
      </c>
      <c r="N70" s="4">
        <v>162.60000600000001</v>
      </c>
      <c r="O70" s="4">
        <v>83.129997000000003</v>
      </c>
      <c r="P70" s="4">
        <v>253.449997</v>
      </c>
      <c r="Q70" s="4">
        <v>39.56</v>
      </c>
      <c r="R70" s="4">
        <v>114.730003</v>
      </c>
      <c r="S70" s="4">
        <v>180.37</v>
      </c>
      <c r="T70" s="4">
        <v>177.13000500000001</v>
      </c>
      <c r="U70" s="4">
        <v>29.8</v>
      </c>
      <c r="V70" s="4">
        <v>21.5</v>
      </c>
      <c r="W70" s="4">
        <v>70.709998999999996</v>
      </c>
      <c r="X70" s="4">
        <v>21.715</v>
      </c>
      <c r="Y70" s="4">
        <v>1840.4</v>
      </c>
      <c r="Z70" s="4">
        <v>18.414200000000001</v>
      </c>
      <c r="AA70" s="4">
        <v>0.13639999999999999</v>
      </c>
      <c r="AB70" s="4">
        <v>21.9773</v>
      </c>
      <c r="AC70" s="4">
        <v>19.565999999999999</v>
      </c>
      <c r="AD70" s="3"/>
    </row>
    <row r="71" spans="1:30" ht="15.75" customHeight="1" x14ac:dyDescent="0.2">
      <c r="A71" s="3">
        <v>44977</v>
      </c>
      <c r="B71" s="3"/>
      <c r="C71" s="4">
        <v>154.220001</v>
      </c>
      <c r="D71" s="4">
        <v>11.373945000000001</v>
      </c>
      <c r="E71" s="4">
        <v>43.759998000000003</v>
      </c>
      <c r="F71" s="4">
        <v>17.63</v>
      </c>
      <c r="G71" s="4">
        <v>508</v>
      </c>
      <c r="H71" s="4">
        <v>88.800003000000004</v>
      </c>
      <c r="I71" s="4">
        <v>9.48</v>
      </c>
      <c r="J71" s="4">
        <v>92.87</v>
      </c>
      <c r="K71" s="4">
        <v>172.199997</v>
      </c>
      <c r="L71" s="4">
        <v>370</v>
      </c>
      <c r="M71" s="4">
        <v>20.370000999999998</v>
      </c>
      <c r="N71" s="4">
        <v>164.050003</v>
      </c>
      <c r="O71" s="4">
        <v>82.139999000000003</v>
      </c>
      <c r="P71" s="4">
        <v>255</v>
      </c>
      <c r="Q71" s="4">
        <v>39.51</v>
      </c>
      <c r="R71" s="4">
        <v>113.91999800000001</v>
      </c>
      <c r="S71" s="4">
        <v>179.85</v>
      </c>
      <c r="T71" s="4">
        <v>177.779999</v>
      </c>
      <c r="U71" s="4">
        <v>29.8</v>
      </c>
      <c r="V71" s="4">
        <v>21.950001</v>
      </c>
      <c r="W71" s="4">
        <v>70.400002000000001</v>
      </c>
      <c r="X71" s="4">
        <v>21.808</v>
      </c>
      <c r="Y71" s="4">
        <v>1850.5</v>
      </c>
      <c r="Z71" s="4">
        <v>18.396999999999998</v>
      </c>
      <c r="AA71" s="4">
        <v>0.13719999999999999</v>
      </c>
      <c r="AB71" s="4">
        <v>22.130700000000001</v>
      </c>
      <c r="AC71" s="4">
        <v>19.661799999999999</v>
      </c>
      <c r="AD71" s="3"/>
    </row>
    <row r="72" spans="1:30" ht="15.75" customHeight="1" x14ac:dyDescent="0.2">
      <c r="A72" s="3">
        <v>44978</v>
      </c>
      <c r="B72" s="3"/>
      <c r="C72" s="4">
        <v>153.94000199999999</v>
      </c>
      <c r="D72" s="4">
        <v>11.063331</v>
      </c>
      <c r="E72" s="4">
        <v>42.82</v>
      </c>
      <c r="F72" s="4">
        <v>17.63</v>
      </c>
      <c r="G72" s="4">
        <v>516.90002400000003</v>
      </c>
      <c r="H72" s="4">
        <v>87.760002</v>
      </c>
      <c r="I72" s="4">
        <v>9.1199999999999992</v>
      </c>
      <c r="J72" s="4">
        <v>90.43</v>
      </c>
      <c r="K72" s="4">
        <v>170.259995</v>
      </c>
      <c r="L72" s="4">
        <v>345.73998999999998</v>
      </c>
      <c r="M72" s="4">
        <v>19.23</v>
      </c>
      <c r="N72" s="4">
        <v>159</v>
      </c>
      <c r="O72" s="4">
        <v>86.190002000000007</v>
      </c>
      <c r="P72" s="4">
        <v>253.729996</v>
      </c>
      <c r="Q72" s="4">
        <v>38.76</v>
      </c>
      <c r="R72" s="4">
        <v>112.099998</v>
      </c>
      <c r="S72" s="4">
        <v>177.93</v>
      </c>
      <c r="T72" s="4">
        <v>174.820007</v>
      </c>
      <c r="U72" s="4">
        <v>29.8</v>
      </c>
      <c r="V72" s="4">
        <v>20.639999</v>
      </c>
      <c r="W72" s="4">
        <v>70.099997999999999</v>
      </c>
      <c r="X72" s="4">
        <v>21.89</v>
      </c>
      <c r="Y72" s="4">
        <v>1842.5</v>
      </c>
      <c r="Z72" s="4">
        <v>18.393799999999999</v>
      </c>
      <c r="AA72" s="4">
        <v>0.1366</v>
      </c>
      <c r="AB72" s="4">
        <v>22.274899999999999</v>
      </c>
      <c r="AC72" s="4">
        <v>19.603200000000001</v>
      </c>
      <c r="AD72" s="3"/>
    </row>
    <row r="73" spans="1:30" ht="15.75" customHeight="1" x14ac:dyDescent="0.2">
      <c r="A73" s="3">
        <v>44979</v>
      </c>
      <c r="B73" s="3"/>
      <c r="C73" s="4">
        <v>153.009995</v>
      </c>
      <c r="D73" s="4">
        <v>10.999381</v>
      </c>
      <c r="E73" s="4">
        <v>43.07</v>
      </c>
      <c r="F73" s="4">
        <v>17.63</v>
      </c>
      <c r="G73" s="4">
        <v>512.53997800000002</v>
      </c>
      <c r="H73" s="4">
        <v>86.690002000000007</v>
      </c>
      <c r="I73" s="4">
        <v>9.07</v>
      </c>
      <c r="J73" s="4">
        <v>93.56</v>
      </c>
      <c r="K73" s="4">
        <v>170.820007</v>
      </c>
      <c r="L73" s="4">
        <v>346.86999500000002</v>
      </c>
      <c r="M73" s="4">
        <v>20.27</v>
      </c>
      <c r="N73" s="4">
        <v>154.55999800000001</v>
      </c>
      <c r="O73" s="4">
        <v>85.5</v>
      </c>
      <c r="P73" s="4">
        <v>257</v>
      </c>
      <c r="Q73" s="4">
        <v>38.700000000000003</v>
      </c>
      <c r="R73" s="4">
        <v>113.459999</v>
      </c>
      <c r="S73" s="4">
        <v>176.12</v>
      </c>
      <c r="T73" s="4">
        <v>174.550003</v>
      </c>
      <c r="U73" s="4">
        <v>30.4</v>
      </c>
      <c r="V73" s="4">
        <v>20.889999</v>
      </c>
      <c r="W73" s="4">
        <v>72.150002000000001</v>
      </c>
      <c r="X73" s="4">
        <v>21.677</v>
      </c>
      <c r="Y73" s="4">
        <v>1833.3</v>
      </c>
      <c r="Z73" s="4">
        <v>18.348299999999998</v>
      </c>
      <c r="AA73" s="4">
        <v>0.13619999999999999</v>
      </c>
      <c r="AB73" s="4">
        <v>22.170300000000001</v>
      </c>
      <c r="AC73" s="4">
        <v>19.503299999999999</v>
      </c>
      <c r="AD73" s="3"/>
    </row>
    <row r="74" spans="1:30" ht="15.75" customHeight="1" x14ac:dyDescent="0.2">
      <c r="A74" s="3">
        <v>44980</v>
      </c>
      <c r="B74" s="3"/>
      <c r="C74" s="4">
        <v>154.679993</v>
      </c>
      <c r="D74" s="4">
        <v>11.118145</v>
      </c>
      <c r="E74" s="4">
        <v>43.990001999999997</v>
      </c>
      <c r="F74" s="4">
        <v>17.63</v>
      </c>
      <c r="G74" s="4">
        <v>516.01000999999997</v>
      </c>
      <c r="H74" s="4">
        <v>87.190002000000007</v>
      </c>
      <c r="I74" s="4">
        <v>9.11</v>
      </c>
      <c r="J74" s="4">
        <v>93.31</v>
      </c>
      <c r="K74" s="4">
        <v>171.41999799999999</v>
      </c>
      <c r="L74" s="4">
        <v>346.75</v>
      </c>
      <c r="M74" s="4">
        <v>20.100000000000001</v>
      </c>
      <c r="N74" s="4">
        <v>157.71000699999999</v>
      </c>
      <c r="O74" s="4">
        <v>84.040001000000004</v>
      </c>
      <c r="P74" s="4">
        <v>260.77999899999998</v>
      </c>
      <c r="Q74" s="4">
        <v>38.64</v>
      </c>
      <c r="R74" s="4">
        <v>111.220001</v>
      </c>
      <c r="S74" s="4">
        <v>176.01</v>
      </c>
      <c r="T74" s="4">
        <v>173.279999</v>
      </c>
      <c r="U74" s="4">
        <v>30.2</v>
      </c>
      <c r="V74" s="4">
        <v>21.059999000000001</v>
      </c>
      <c r="W74" s="4">
        <v>70.849997999999999</v>
      </c>
      <c r="X74" s="4">
        <v>21.306000000000001</v>
      </c>
      <c r="Y74" s="4">
        <v>1818.8</v>
      </c>
      <c r="Z74" s="4">
        <v>18.410699999999999</v>
      </c>
      <c r="AA74" s="4">
        <v>0.13639999999999999</v>
      </c>
      <c r="AB74" s="4">
        <v>22.1462</v>
      </c>
      <c r="AC74" s="4">
        <v>19.521799999999999</v>
      </c>
      <c r="AD74" s="3"/>
    </row>
    <row r="75" spans="1:30" ht="15.75" customHeight="1" x14ac:dyDescent="0.2">
      <c r="A75" s="3">
        <v>44981</v>
      </c>
      <c r="B75" s="3"/>
      <c r="C75" s="4">
        <v>155.5</v>
      </c>
      <c r="D75" s="4">
        <v>11.090738</v>
      </c>
      <c r="E75" s="4">
        <v>43.200001</v>
      </c>
      <c r="F75" s="4">
        <v>17.63</v>
      </c>
      <c r="G75" s="4">
        <v>518.35998500000005</v>
      </c>
      <c r="H75" s="4">
        <v>88.230002999999996</v>
      </c>
      <c r="I75" s="4">
        <v>8.92</v>
      </c>
      <c r="J75" s="4">
        <v>96.63</v>
      </c>
      <c r="K75" s="4">
        <v>170.009995</v>
      </c>
      <c r="L75" s="4">
        <v>346.05999800000001</v>
      </c>
      <c r="M75" s="4">
        <v>19.920000000000002</v>
      </c>
      <c r="N75" s="4">
        <v>156.63000500000001</v>
      </c>
      <c r="O75" s="4">
        <v>80.040001000000004</v>
      </c>
      <c r="P75" s="4">
        <v>263.709991</v>
      </c>
      <c r="Q75" s="4">
        <v>39.42</v>
      </c>
      <c r="R75" s="4">
        <v>112.220001</v>
      </c>
      <c r="S75" s="4">
        <v>175.78</v>
      </c>
      <c r="T75" s="4">
        <v>173.96000699999999</v>
      </c>
      <c r="U75" s="4">
        <v>30.2</v>
      </c>
      <c r="V75" s="4">
        <v>18.850000000000001</v>
      </c>
      <c r="W75" s="4">
        <v>70.900002000000001</v>
      </c>
      <c r="X75" s="4">
        <v>20.81</v>
      </c>
      <c r="Y75" s="4">
        <v>1809.2</v>
      </c>
      <c r="Z75" s="4">
        <v>18.4023</v>
      </c>
      <c r="AA75" s="4">
        <v>0.13589999999999999</v>
      </c>
      <c r="AB75" s="4">
        <v>22.0579</v>
      </c>
      <c r="AC75" s="4">
        <v>19.4678</v>
      </c>
      <c r="AD75" s="3"/>
    </row>
    <row r="76" spans="1:30" ht="15.75" customHeight="1" x14ac:dyDescent="0.2">
      <c r="A76" s="3">
        <v>44984</v>
      </c>
      <c r="B76" s="3"/>
      <c r="C76" s="4">
        <v>154.5</v>
      </c>
      <c r="D76" s="4">
        <v>11.017652</v>
      </c>
      <c r="E76" s="4">
        <v>42.43</v>
      </c>
      <c r="F76" s="4">
        <v>17.63</v>
      </c>
      <c r="G76" s="4">
        <v>520</v>
      </c>
      <c r="H76" s="4">
        <v>89.260002</v>
      </c>
      <c r="I76" s="4">
        <v>8.9700000000000006</v>
      </c>
      <c r="J76" s="4">
        <v>95.84</v>
      </c>
      <c r="K76" s="4">
        <v>170.61000100000001</v>
      </c>
      <c r="L76" s="4">
        <v>344.08999599999999</v>
      </c>
      <c r="M76" s="4">
        <v>20.040001</v>
      </c>
      <c r="N76" s="4">
        <v>155.970001</v>
      </c>
      <c r="O76" s="4">
        <v>82.690002000000007</v>
      </c>
      <c r="P76" s="4">
        <v>269.32000699999998</v>
      </c>
      <c r="Q76" s="4">
        <v>39.94</v>
      </c>
      <c r="R76" s="4">
        <v>111.94000200000001</v>
      </c>
      <c r="S76" s="4">
        <v>175.4</v>
      </c>
      <c r="T76" s="4">
        <v>174.96000699999999</v>
      </c>
      <c r="U76" s="4">
        <v>30.41</v>
      </c>
      <c r="V76" s="4">
        <v>19.260000000000002</v>
      </c>
      <c r="W76" s="4">
        <v>71.889999000000003</v>
      </c>
      <c r="X76" s="4">
        <v>20.67</v>
      </c>
      <c r="Y76" s="4">
        <v>1824.9</v>
      </c>
      <c r="Z76" s="4">
        <v>18.407699999999998</v>
      </c>
      <c r="AA76" s="4">
        <v>0.1351</v>
      </c>
      <c r="AB76" s="4">
        <v>22.056100000000001</v>
      </c>
      <c r="AC76" s="4">
        <v>19.443100000000001</v>
      </c>
      <c r="AD76" s="3"/>
    </row>
    <row r="77" spans="1:30" ht="15.75" customHeight="1" x14ac:dyDescent="0.2">
      <c r="A77" s="3">
        <v>44985</v>
      </c>
      <c r="B77" s="3"/>
      <c r="C77" s="4">
        <v>154.970001</v>
      </c>
      <c r="D77" s="4">
        <v>10.962838</v>
      </c>
      <c r="E77" s="4">
        <v>40.5</v>
      </c>
      <c r="F77" s="4">
        <v>17.64</v>
      </c>
      <c r="G77" s="4">
        <v>523.85998500000005</v>
      </c>
      <c r="H77" s="4">
        <v>87.230002999999996</v>
      </c>
      <c r="I77" s="4">
        <v>9.1</v>
      </c>
      <c r="J77" s="4">
        <v>93.74</v>
      </c>
      <c r="K77" s="4">
        <v>168.5</v>
      </c>
      <c r="L77" s="4">
        <v>347.08999599999999</v>
      </c>
      <c r="M77" s="4">
        <v>19.829999999999998</v>
      </c>
      <c r="N77" s="4">
        <v>154.88000500000001</v>
      </c>
      <c r="O77" s="4">
        <v>82.290001000000004</v>
      </c>
      <c r="P77" s="4">
        <v>269.48998999999998</v>
      </c>
      <c r="Q77" s="4">
        <v>40.090000000000003</v>
      </c>
      <c r="R77" s="4">
        <v>111.18</v>
      </c>
      <c r="S77" s="4">
        <v>174.83</v>
      </c>
      <c r="T77" s="4">
        <v>178.46000699999999</v>
      </c>
      <c r="U77" s="4">
        <v>30.28</v>
      </c>
      <c r="V77" s="4">
        <v>18.280000999999999</v>
      </c>
      <c r="W77" s="4">
        <v>72.099997999999999</v>
      </c>
      <c r="X77" s="4">
        <v>20.960999999999999</v>
      </c>
      <c r="Y77" s="4">
        <v>1836.7</v>
      </c>
      <c r="Z77" s="4">
        <v>18.344799999999999</v>
      </c>
      <c r="AA77" s="4">
        <v>0.1341</v>
      </c>
      <c r="AB77" s="4">
        <v>22.187999999999999</v>
      </c>
      <c r="AC77" s="4">
        <v>19.4602</v>
      </c>
      <c r="AD77" s="3"/>
    </row>
    <row r="78" spans="1:30" ht="15.75" customHeight="1" x14ac:dyDescent="0.2">
      <c r="A78" s="3">
        <v>44986</v>
      </c>
      <c r="B78" s="3"/>
      <c r="C78" s="4">
        <v>153.009995</v>
      </c>
      <c r="D78" s="4">
        <v>11.300859000000001</v>
      </c>
      <c r="E78" s="4">
        <v>41.169998</v>
      </c>
      <c r="F78" s="4">
        <v>18.010000000000002</v>
      </c>
      <c r="G78" s="4">
        <v>525.28997800000002</v>
      </c>
      <c r="H78" s="4">
        <v>87.059997999999993</v>
      </c>
      <c r="I78" s="4">
        <v>9.39</v>
      </c>
      <c r="J78" s="4">
        <v>95.62</v>
      </c>
      <c r="K78" s="4">
        <v>169.229996</v>
      </c>
      <c r="L78" s="4">
        <v>343.07998700000002</v>
      </c>
      <c r="M78" s="4">
        <v>19.329999999999998</v>
      </c>
      <c r="N78" s="4">
        <v>161.53999300000001</v>
      </c>
      <c r="O78" s="4">
        <v>85.760002</v>
      </c>
      <c r="P78" s="4">
        <v>266.92001299999998</v>
      </c>
      <c r="Q78" s="4">
        <v>40.17</v>
      </c>
      <c r="R78" s="4">
        <v>113.5</v>
      </c>
      <c r="S78" s="4">
        <v>177.55</v>
      </c>
      <c r="T78" s="4">
        <v>182.39999399999999</v>
      </c>
      <c r="U78" s="4">
        <v>30.07</v>
      </c>
      <c r="V78" s="4">
        <v>18.399999999999999</v>
      </c>
      <c r="W78" s="4">
        <v>71.129997000000003</v>
      </c>
      <c r="X78" s="4">
        <v>20.959</v>
      </c>
      <c r="Y78" s="4">
        <v>1845.4</v>
      </c>
      <c r="Z78" s="4">
        <v>18.170000000000002</v>
      </c>
      <c r="AA78" s="4">
        <v>0.1343</v>
      </c>
      <c r="AB78" s="4">
        <v>21.8949</v>
      </c>
      <c r="AC78" s="4">
        <v>19.386500000000002</v>
      </c>
      <c r="AD78" s="3"/>
    </row>
    <row r="79" spans="1:30" ht="15.75" customHeight="1" x14ac:dyDescent="0.2">
      <c r="A79" s="3">
        <v>44987</v>
      </c>
      <c r="B79" s="3"/>
      <c r="C79" s="4">
        <v>155.94000199999999</v>
      </c>
      <c r="D79" s="4">
        <v>11.273452000000001</v>
      </c>
      <c r="E79" s="4">
        <v>40.869999</v>
      </c>
      <c r="F79" s="4">
        <v>18.010000000000002</v>
      </c>
      <c r="G79" s="4">
        <v>527.65002400000003</v>
      </c>
      <c r="H79" s="4">
        <v>88.040001000000004</v>
      </c>
      <c r="I79" s="4">
        <v>9.7899999999999991</v>
      </c>
      <c r="J79" s="4">
        <v>92.36</v>
      </c>
      <c r="K79" s="4">
        <v>169.35000600000001</v>
      </c>
      <c r="L79" s="4">
        <v>344.01001000000002</v>
      </c>
      <c r="M79" s="4">
        <v>19.32</v>
      </c>
      <c r="N79" s="4">
        <v>158.08999600000001</v>
      </c>
      <c r="O79" s="4">
        <v>84.790001000000004</v>
      </c>
      <c r="P79" s="4">
        <v>269.57998700000002</v>
      </c>
      <c r="Q79" s="4">
        <v>39.9</v>
      </c>
      <c r="R79" s="4">
        <v>113.43</v>
      </c>
      <c r="S79" s="4">
        <v>176.32</v>
      </c>
      <c r="T79" s="4">
        <v>178.699997</v>
      </c>
      <c r="U79" s="4">
        <v>30.07</v>
      </c>
      <c r="V79" s="4">
        <v>19.02</v>
      </c>
      <c r="W79" s="4">
        <v>71.25</v>
      </c>
      <c r="X79" s="4">
        <v>20.765999999999998</v>
      </c>
      <c r="Y79" s="4">
        <v>1840.5</v>
      </c>
      <c r="Z79" s="4">
        <v>18.126000000000001</v>
      </c>
      <c r="AA79" s="4">
        <v>0.13270000000000001</v>
      </c>
      <c r="AB79" s="4">
        <v>21.716799999999999</v>
      </c>
      <c r="AC79" s="4">
        <v>19.259799999999998</v>
      </c>
      <c r="AD79" s="3"/>
    </row>
    <row r="80" spans="1:30" ht="15.75" customHeight="1" x14ac:dyDescent="0.2">
      <c r="A80" s="3">
        <v>44988</v>
      </c>
      <c r="B80" s="3"/>
      <c r="C80" s="4">
        <v>157.270004</v>
      </c>
      <c r="D80" s="4">
        <v>11.291722999999999</v>
      </c>
      <c r="E80" s="4">
        <v>40.959999000000003</v>
      </c>
      <c r="F80" s="4">
        <v>18.010000000000002</v>
      </c>
      <c r="G80" s="4">
        <v>540.5</v>
      </c>
      <c r="H80" s="4">
        <v>88.470000999999996</v>
      </c>
      <c r="I80" s="4">
        <v>10.17</v>
      </c>
      <c r="J80" s="4">
        <v>93.85</v>
      </c>
      <c r="K80" s="4">
        <v>169.070007</v>
      </c>
      <c r="L80" s="4">
        <v>346.73001099999999</v>
      </c>
      <c r="M80" s="4">
        <v>19.559999000000001</v>
      </c>
      <c r="N80" s="4">
        <v>159.970001</v>
      </c>
      <c r="O80" s="4">
        <v>88.980002999999996</v>
      </c>
      <c r="P80" s="4">
        <v>276.42001299999998</v>
      </c>
      <c r="Q80" s="4">
        <v>40.92</v>
      </c>
      <c r="R80" s="4">
        <v>115.43</v>
      </c>
      <c r="S80" s="4">
        <v>180.18</v>
      </c>
      <c r="T80" s="4">
        <v>183.720001</v>
      </c>
      <c r="U80" s="4">
        <v>30.7</v>
      </c>
      <c r="V80" s="4">
        <v>19.459999</v>
      </c>
      <c r="W80" s="4">
        <v>72.389999000000003</v>
      </c>
      <c r="X80" s="4">
        <v>21.238</v>
      </c>
      <c r="Y80" s="4">
        <v>1854.6</v>
      </c>
      <c r="Z80" s="4">
        <v>18.0123</v>
      </c>
      <c r="AA80" s="4">
        <v>0.13239999999999999</v>
      </c>
      <c r="AB80" s="4">
        <v>21.623799999999999</v>
      </c>
      <c r="AC80" s="4">
        <v>19.120999999999999</v>
      </c>
      <c r="AD80" s="3"/>
    </row>
    <row r="81" spans="1:30" ht="15.75" customHeight="1" x14ac:dyDescent="0.2">
      <c r="A81" s="3">
        <v>44991</v>
      </c>
      <c r="B81" s="3"/>
      <c r="C81" s="4">
        <v>157.13999899999999</v>
      </c>
      <c r="D81" s="4">
        <v>11.118145</v>
      </c>
      <c r="E81" s="4">
        <v>41.18</v>
      </c>
      <c r="F81" s="4">
        <v>18.010000000000002</v>
      </c>
      <c r="G81" s="4">
        <v>541.580017</v>
      </c>
      <c r="H81" s="4">
        <v>87.889999000000003</v>
      </c>
      <c r="I81" s="4">
        <v>9.9600000000000009</v>
      </c>
      <c r="J81" s="4">
        <v>97.29</v>
      </c>
      <c r="K81" s="4">
        <v>165.14999399999999</v>
      </c>
      <c r="L81" s="4">
        <v>340</v>
      </c>
      <c r="M81" s="4">
        <v>19.600000000000001</v>
      </c>
      <c r="N81" s="4">
        <v>161.220001</v>
      </c>
      <c r="O81" s="4">
        <v>85.32</v>
      </c>
      <c r="P81" s="4">
        <v>268.22000100000002</v>
      </c>
      <c r="Q81" s="4">
        <v>41.03</v>
      </c>
      <c r="R81" s="4">
        <v>115.949997</v>
      </c>
      <c r="S81" s="4">
        <v>182.99</v>
      </c>
      <c r="T81" s="4">
        <v>183.05999800000001</v>
      </c>
      <c r="U81" s="4">
        <v>30.7</v>
      </c>
      <c r="V81" s="4">
        <v>19.719999000000001</v>
      </c>
      <c r="W81" s="4">
        <v>73.019997000000004</v>
      </c>
      <c r="X81" s="4">
        <v>20.984000000000002</v>
      </c>
      <c r="Y81" s="4">
        <v>1854.6</v>
      </c>
      <c r="Z81" s="4">
        <v>18.0122</v>
      </c>
      <c r="AA81" s="4">
        <v>0.1323</v>
      </c>
      <c r="AB81" s="4">
        <v>21.62</v>
      </c>
      <c r="AC81" s="4">
        <v>19.164999999999999</v>
      </c>
      <c r="AD81" s="3"/>
    </row>
    <row r="82" spans="1:30" ht="15.75" customHeight="1" x14ac:dyDescent="0.2">
      <c r="A82" s="3">
        <v>44992</v>
      </c>
      <c r="B82" s="3"/>
      <c r="C82" s="4">
        <v>156.509995</v>
      </c>
      <c r="D82" s="4">
        <v>10.990245</v>
      </c>
      <c r="E82" s="4">
        <v>40.159999999999997</v>
      </c>
      <c r="F82" s="4">
        <v>18.010000000000002</v>
      </c>
      <c r="G82" s="4">
        <v>542.419983</v>
      </c>
      <c r="H82" s="4">
        <v>86.059997999999993</v>
      </c>
      <c r="I82" s="4">
        <v>9.6199999999999992</v>
      </c>
      <c r="J82" s="4">
        <v>96.25</v>
      </c>
      <c r="K82" s="4">
        <v>162.83999600000001</v>
      </c>
      <c r="L82" s="4">
        <v>337.60000600000001</v>
      </c>
      <c r="M82" s="4">
        <v>19.350000000000001</v>
      </c>
      <c r="N82" s="4">
        <v>158.259995</v>
      </c>
      <c r="O82" s="4">
        <v>81.739998</v>
      </c>
      <c r="P82" s="4">
        <v>262.26998900000001</v>
      </c>
      <c r="Q82" s="4">
        <v>40.4</v>
      </c>
      <c r="R82" s="4">
        <v>116.410004</v>
      </c>
      <c r="S82" s="4">
        <v>182.2</v>
      </c>
      <c r="T82" s="4">
        <v>184.550003</v>
      </c>
      <c r="U82" s="4">
        <v>30.4</v>
      </c>
      <c r="V82" s="4">
        <v>19.209999</v>
      </c>
      <c r="W82" s="4">
        <v>72.510002</v>
      </c>
      <c r="X82" s="4">
        <v>20.053999999999998</v>
      </c>
      <c r="Y82" s="4">
        <v>1820</v>
      </c>
      <c r="Z82" s="4">
        <v>18.115500000000001</v>
      </c>
      <c r="AA82" s="4">
        <v>0.1331</v>
      </c>
      <c r="AB82" s="4">
        <v>21.714099999999998</v>
      </c>
      <c r="AC82" s="4">
        <v>19.303000000000001</v>
      </c>
      <c r="AD82" s="3"/>
    </row>
    <row r="83" spans="1:30" ht="15.75" customHeight="1" x14ac:dyDescent="0.2">
      <c r="A83" s="3">
        <v>44993</v>
      </c>
      <c r="B83" s="3"/>
      <c r="C83" s="4">
        <v>156.83999600000001</v>
      </c>
      <c r="D83" s="4">
        <v>11.136416000000001</v>
      </c>
      <c r="E83" s="4">
        <v>40.400002000000001</v>
      </c>
      <c r="F83" s="4">
        <v>18.010000000000002</v>
      </c>
      <c r="G83" s="4">
        <v>544.05999799999995</v>
      </c>
      <c r="H83" s="4">
        <v>86.489998</v>
      </c>
      <c r="I83" s="4">
        <v>9.67</v>
      </c>
      <c r="J83" s="4">
        <v>96.09</v>
      </c>
      <c r="K83" s="4">
        <v>163.58999600000001</v>
      </c>
      <c r="L83" s="4">
        <v>338.57998700000002</v>
      </c>
      <c r="M83" s="4">
        <v>19.760000000000002</v>
      </c>
      <c r="N83" s="4">
        <v>160.699997</v>
      </c>
      <c r="O83" s="4">
        <v>83.230002999999996</v>
      </c>
      <c r="P83" s="4">
        <v>263.85998499999999</v>
      </c>
      <c r="Q83" s="4">
        <v>40.700000000000003</v>
      </c>
      <c r="R83" s="4">
        <v>117.010002</v>
      </c>
      <c r="S83" s="4">
        <v>184.29</v>
      </c>
      <c r="T83" s="4">
        <v>178.320007</v>
      </c>
      <c r="U83" s="4">
        <v>30.21</v>
      </c>
      <c r="V83" s="4">
        <v>19.02</v>
      </c>
      <c r="W83" s="4">
        <v>72.5</v>
      </c>
      <c r="X83" s="4">
        <v>20.004999999999999</v>
      </c>
      <c r="Y83" s="4">
        <v>1818.6</v>
      </c>
      <c r="Z83" s="4">
        <v>17.966200000000001</v>
      </c>
      <c r="AA83" s="4">
        <v>0.13089999999999999</v>
      </c>
      <c r="AB83" s="4">
        <v>21.267499999999998</v>
      </c>
      <c r="AC83" s="4">
        <v>18.931899999999999</v>
      </c>
      <c r="AD83" s="3"/>
    </row>
    <row r="84" spans="1:30" ht="15.75" customHeight="1" x14ac:dyDescent="0.2">
      <c r="A84" s="3">
        <v>44994</v>
      </c>
      <c r="B84" s="3"/>
      <c r="C84" s="4">
        <v>155.509995</v>
      </c>
      <c r="D84" s="4">
        <v>10.917160000000001</v>
      </c>
      <c r="E84" s="4">
        <v>40.310001</v>
      </c>
      <c r="F84" s="4">
        <v>18.010000000000002</v>
      </c>
      <c r="G84" s="4">
        <v>549.32000700000003</v>
      </c>
      <c r="H84" s="4">
        <v>86.150002000000001</v>
      </c>
      <c r="I84" s="4">
        <v>9.57</v>
      </c>
      <c r="J84" s="4">
        <v>94.53</v>
      </c>
      <c r="K84" s="4">
        <v>164.08999600000001</v>
      </c>
      <c r="L84" s="4">
        <v>334.959991</v>
      </c>
      <c r="M84" s="4">
        <v>19.260000000000002</v>
      </c>
      <c r="N84" s="4">
        <v>163.25</v>
      </c>
      <c r="O84" s="4">
        <v>80.980002999999996</v>
      </c>
      <c r="P84" s="4">
        <v>262.959991</v>
      </c>
      <c r="Q84" s="4">
        <v>41.59</v>
      </c>
      <c r="R84" s="4">
        <v>116.32</v>
      </c>
      <c r="S84" s="4">
        <v>186.47</v>
      </c>
      <c r="T84" s="4">
        <v>178.13000500000001</v>
      </c>
      <c r="U84" s="4">
        <v>30.22</v>
      </c>
      <c r="V84" s="4">
        <v>18.41</v>
      </c>
      <c r="W84" s="4">
        <v>72.040001000000004</v>
      </c>
      <c r="X84" s="4">
        <v>20.024999999999999</v>
      </c>
      <c r="Y84" s="4">
        <v>1834.6</v>
      </c>
      <c r="Z84" s="4">
        <v>18.057700000000001</v>
      </c>
      <c r="AA84" s="4">
        <v>0.13250000000000001</v>
      </c>
      <c r="AB84" s="4">
        <v>21.4697</v>
      </c>
      <c r="AC84" s="4">
        <v>19.089700000000001</v>
      </c>
      <c r="AD84" s="3"/>
    </row>
    <row r="85" spans="1:30" ht="15.75" customHeight="1" x14ac:dyDescent="0.2">
      <c r="A85" s="3">
        <v>44995</v>
      </c>
      <c r="B85" s="3"/>
      <c r="C85" s="4">
        <v>157.36000100000001</v>
      </c>
      <c r="D85" s="4">
        <v>10.770989</v>
      </c>
      <c r="E85" s="4">
        <v>40.450001</v>
      </c>
      <c r="F85" s="4">
        <v>18.010000000000002</v>
      </c>
      <c r="G85" s="4">
        <v>544.95001200000002</v>
      </c>
      <c r="H85" s="4">
        <v>83.529999000000004</v>
      </c>
      <c r="I85" s="4">
        <v>9.2799999999999994</v>
      </c>
      <c r="J85" s="4">
        <v>93.55</v>
      </c>
      <c r="K85" s="4">
        <v>164.320007</v>
      </c>
      <c r="L85" s="4">
        <v>337.76998900000001</v>
      </c>
      <c r="M85" s="4">
        <v>18.600000000000001</v>
      </c>
      <c r="N85" s="4">
        <v>151.720001</v>
      </c>
      <c r="O85" s="4">
        <v>81.160004000000001</v>
      </c>
      <c r="P85" s="4">
        <v>260.91000400000001</v>
      </c>
      <c r="Q85" s="4">
        <v>41.290000000000006</v>
      </c>
      <c r="R85" s="4">
        <v>115</v>
      </c>
      <c r="S85" s="4">
        <v>185.16</v>
      </c>
      <c r="T85" s="4">
        <v>178.66000399999999</v>
      </c>
      <c r="U85" s="4">
        <v>30.22</v>
      </c>
      <c r="V85" s="4">
        <v>17.889999</v>
      </c>
      <c r="W85" s="4">
        <v>73.25</v>
      </c>
      <c r="X85" s="4">
        <v>20.375</v>
      </c>
      <c r="Y85" s="4">
        <v>1867.2</v>
      </c>
      <c r="Z85" s="4">
        <v>18.408300000000001</v>
      </c>
      <c r="AA85" s="4">
        <v>0.1346</v>
      </c>
      <c r="AB85" s="4">
        <v>22.0762</v>
      </c>
      <c r="AC85" s="4">
        <v>19.489799999999999</v>
      </c>
      <c r="AD85" s="3"/>
    </row>
    <row r="86" spans="1:30" ht="15.75" customHeight="1" x14ac:dyDescent="0.2">
      <c r="A86" s="3">
        <v>44998</v>
      </c>
      <c r="B86" s="3"/>
      <c r="C86" s="4">
        <v>157.08999600000001</v>
      </c>
      <c r="D86" s="4">
        <v>10.825803000000001</v>
      </c>
      <c r="E86" s="4">
        <v>40.400002000000001</v>
      </c>
      <c r="F86" s="4">
        <v>18.010000000000002</v>
      </c>
      <c r="G86" s="4">
        <v>544.84997599999997</v>
      </c>
      <c r="H86" s="4">
        <v>85.360000999999997</v>
      </c>
      <c r="I86" s="4">
        <v>9.4700000000000006</v>
      </c>
      <c r="J86" s="4">
        <v>92.56</v>
      </c>
      <c r="K86" s="4">
        <v>166.5</v>
      </c>
      <c r="L86" s="4">
        <v>344.42001299999998</v>
      </c>
      <c r="M86" s="4">
        <v>17.690000999999999</v>
      </c>
      <c r="N86" s="4">
        <v>148.009995</v>
      </c>
      <c r="O86" s="4">
        <v>83.260002</v>
      </c>
      <c r="P86" s="4">
        <v>263.92999300000002</v>
      </c>
      <c r="Q86" s="4">
        <v>40.99</v>
      </c>
      <c r="R86" s="4">
        <v>114</v>
      </c>
      <c r="S86" s="4">
        <v>188.63</v>
      </c>
      <c r="T86" s="4">
        <v>181.479996</v>
      </c>
      <c r="U86" s="4">
        <v>30.22</v>
      </c>
      <c r="V86" s="4">
        <v>17.790001</v>
      </c>
      <c r="W86" s="4">
        <v>74.019997000000004</v>
      </c>
      <c r="X86" s="4">
        <v>21.792999999999999</v>
      </c>
      <c r="Y86" s="4">
        <v>1916.5</v>
      </c>
      <c r="Z86" s="4">
        <v>18.830200000000001</v>
      </c>
      <c r="AA86" s="4">
        <v>0.14149999999999999</v>
      </c>
      <c r="AB86" s="4">
        <v>22.758199999999999</v>
      </c>
      <c r="AC86" s="4">
        <v>20.0871</v>
      </c>
      <c r="AD86" s="3"/>
    </row>
    <row r="87" spans="1:30" ht="15.75" customHeight="1" x14ac:dyDescent="0.2">
      <c r="A87" s="3">
        <v>44999</v>
      </c>
      <c r="B87" s="3"/>
      <c r="C87" s="4">
        <v>161.470001</v>
      </c>
      <c r="D87" s="4">
        <v>10.889753000000001</v>
      </c>
      <c r="E87" s="4">
        <v>41.080002</v>
      </c>
      <c r="F87" s="4">
        <v>18.010000000000002</v>
      </c>
      <c r="G87" s="4">
        <v>547.59997599999997</v>
      </c>
      <c r="H87" s="4">
        <v>85.120002999999997</v>
      </c>
      <c r="I87" s="4">
        <v>9.43</v>
      </c>
      <c r="J87" s="4">
        <v>94.1</v>
      </c>
      <c r="K87" s="4">
        <v>165.53999300000001</v>
      </c>
      <c r="L87" s="4">
        <v>341.290009</v>
      </c>
      <c r="M87" s="4">
        <v>17.68</v>
      </c>
      <c r="N87" s="4">
        <v>144.80999800000001</v>
      </c>
      <c r="O87" s="4">
        <v>82.300003000000004</v>
      </c>
      <c r="P87" s="4">
        <v>267</v>
      </c>
      <c r="Q87" s="4">
        <v>40.590000000000003</v>
      </c>
      <c r="R87" s="4">
        <v>115.650002</v>
      </c>
      <c r="S87" s="4">
        <v>191.63</v>
      </c>
      <c r="T87" s="4">
        <v>184.61000100000001</v>
      </c>
      <c r="U87" s="4">
        <v>30.44</v>
      </c>
      <c r="V87" s="4">
        <v>17.530000999999999</v>
      </c>
      <c r="W87" s="4">
        <v>73.690002000000007</v>
      </c>
      <c r="X87" s="4">
        <v>21.928999999999998</v>
      </c>
      <c r="Y87" s="4">
        <v>1910.9</v>
      </c>
      <c r="Z87" s="4">
        <v>18.642700000000001</v>
      </c>
      <c r="AA87" s="4">
        <v>0.1389</v>
      </c>
      <c r="AB87" s="4">
        <v>22.680700000000002</v>
      </c>
      <c r="AC87" s="4">
        <v>19.986799999999999</v>
      </c>
      <c r="AD87" s="3"/>
    </row>
    <row r="88" spans="1:30" ht="15.75" customHeight="1" x14ac:dyDescent="0.2">
      <c r="A88" s="3">
        <v>45000</v>
      </c>
      <c r="B88" s="3"/>
      <c r="C88" s="4">
        <v>160.58000200000001</v>
      </c>
      <c r="D88" s="4">
        <v>10.834937999999999</v>
      </c>
      <c r="E88" s="4">
        <v>39.909999999999997</v>
      </c>
      <c r="F88" s="4">
        <v>18.489999999999998</v>
      </c>
      <c r="G88" s="4">
        <v>546.96997099999999</v>
      </c>
      <c r="H88" s="4">
        <v>85.589995999999999</v>
      </c>
      <c r="I88" s="4">
        <v>9.23</v>
      </c>
      <c r="J88" s="4">
        <v>95.52</v>
      </c>
      <c r="K88" s="4">
        <v>164.03999300000001</v>
      </c>
      <c r="L88" s="4">
        <v>335.10000600000001</v>
      </c>
      <c r="M88" s="4">
        <v>17.399999999999999</v>
      </c>
      <c r="N88" s="4">
        <v>137.800003</v>
      </c>
      <c r="O88" s="4">
        <v>79.599997999999999</v>
      </c>
      <c r="P88" s="4">
        <v>259.79998799999998</v>
      </c>
      <c r="Q88" s="4">
        <v>39.71</v>
      </c>
      <c r="R88" s="4">
        <v>115</v>
      </c>
      <c r="S88" s="4">
        <v>191.78</v>
      </c>
      <c r="T88" s="4">
        <v>183.55999800000001</v>
      </c>
      <c r="U88" s="4">
        <v>29.53</v>
      </c>
      <c r="V88" s="4">
        <v>17.530000999999999</v>
      </c>
      <c r="W88" s="4">
        <v>74.230002999999996</v>
      </c>
      <c r="X88" s="4">
        <v>21.774000000000001</v>
      </c>
      <c r="Y88" s="4">
        <v>1948.1</v>
      </c>
      <c r="Z88" s="4">
        <v>18.997199999999999</v>
      </c>
      <c r="AA88" s="4">
        <v>0.14230000000000001</v>
      </c>
      <c r="AB88" s="4">
        <v>22.920100000000001</v>
      </c>
      <c r="AC88" s="4">
        <v>20.105699999999999</v>
      </c>
      <c r="AD88" s="3"/>
    </row>
    <row r="89" spans="1:30" ht="15.75" customHeight="1" x14ac:dyDescent="0.2">
      <c r="A89" s="3">
        <v>45001</v>
      </c>
      <c r="B89" s="3"/>
      <c r="C89" s="4">
        <v>161.38000500000001</v>
      </c>
      <c r="D89" s="4">
        <v>10.46951</v>
      </c>
      <c r="E89" s="4">
        <v>39.909999999999997</v>
      </c>
      <c r="F89" s="4">
        <v>18.489999999999998</v>
      </c>
      <c r="G89" s="4">
        <v>543.03002900000001</v>
      </c>
      <c r="H89" s="4">
        <v>86</v>
      </c>
      <c r="I89" s="4">
        <v>9.32</v>
      </c>
      <c r="J89" s="4">
        <v>98.18</v>
      </c>
      <c r="K89" s="4">
        <v>166.320007</v>
      </c>
      <c r="L89" s="4">
        <v>338.57998700000002</v>
      </c>
      <c r="M89" s="4">
        <v>17.610001</v>
      </c>
      <c r="N89" s="4">
        <v>149.14999399999999</v>
      </c>
      <c r="O89" s="4">
        <v>79.5</v>
      </c>
      <c r="P89" s="4">
        <v>262.17999300000002</v>
      </c>
      <c r="Q89" s="4">
        <v>40.17</v>
      </c>
      <c r="R89" s="4">
        <v>114.230003</v>
      </c>
      <c r="S89" s="4">
        <v>195.88</v>
      </c>
      <c r="T89" s="4">
        <v>183.679993</v>
      </c>
      <c r="U89" s="4">
        <v>30.51</v>
      </c>
      <c r="V89" s="4">
        <v>17.370000999999998</v>
      </c>
      <c r="W89" s="4">
        <v>73.519997000000004</v>
      </c>
      <c r="X89" s="4">
        <v>21.588000000000001</v>
      </c>
      <c r="Y89" s="4">
        <v>1939.7</v>
      </c>
      <c r="Z89" s="4">
        <v>18.909500000000001</v>
      </c>
      <c r="AA89" s="4">
        <v>0.1426</v>
      </c>
      <c r="AB89" s="4">
        <v>22.784099999999999</v>
      </c>
      <c r="AC89" s="4">
        <v>20.067699999999999</v>
      </c>
      <c r="AD89" s="3"/>
    </row>
    <row r="90" spans="1:30" ht="15.75" customHeight="1" x14ac:dyDescent="0.2">
      <c r="A90" s="3">
        <v>45002</v>
      </c>
      <c r="B90" s="3"/>
      <c r="C90" s="4">
        <v>160.979996</v>
      </c>
      <c r="D90" s="4">
        <v>10.496918000000001</v>
      </c>
      <c r="E90" s="4">
        <v>39.729999999999997</v>
      </c>
      <c r="F90" s="4">
        <v>18.489999999999998</v>
      </c>
      <c r="G90" s="4">
        <v>536.64001499999995</v>
      </c>
      <c r="H90" s="4">
        <v>88.480002999999996</v>
      </c>
      <c r="I90" s="4">
        <v>9.1999999999999993</v>
      </c>
      <c r="J90" s="4">
        <v>104.9</v>
      </c>
      <c r="K90" s="4">
        <v>165.429993</v>
      </c>
      <c r="L90" s="4">
        <v>333.88000499999998</v>
      </c>
      <c r="M90" s="4">
        <v>17.549999</v>
      </c>
      <c r="N90" s="4">
        <v>145.070007</v>
      </c>
      <c r="O90" s="4">
        <v>79.919998000000007</v>
      </c>
      <c r="P90" s="4">
        <v>257.709991</v>
      </c>
      <c r="Q90" s="4">
        <v>39.89</v>
      </c>
      <c r="R90" s="4">
        <v>114.019997</v>
      </c>
      <c r="S90" s="4">
        <v>194.48</v>
      </c>
      <c r="T90" s="4">
        <v>187</v>
      </c>
      <c r="U90" s="4">
        <v>30.51</v>
      </c>
      <c r="V90" s="4">
        <v>17.280000999999999</v>
      </c>
      <c r="W90" s="4">
        <v>71.199996999999996</v>
      </c>
      <c r="X90" s="4">
        <v>22.350999999999999</v>
      </c>
      <c r="Y90" s="4">
        <v>1990.2</v>
      </c>
      <c r="Z90" s="4">
        <v>18.8977</v>
      </c>
      <c r="AA90" s="4">
        <v>0.14249999999999999</v>
      </c>
      <c r="AB90" s="4">
        <v>22.924800000000001</v>
      </c>
      <c r="AC90" s="4">
        <v>20.089200000000002</v>
      </c>
      <c r="AD90" s="3"/>
    </row>
    <row r="91" spans="1:30" ht="15.75" customHeight="1" x14ac:dyDescent="0.2">
      <c r="A91" s="3">
        <v>45006</v>
      </c>
      <c r="B91" s="3"/>
      <c r="C91" s="4">
        <v>161.5</v>
      </c>
      <c r="D91" s="4">
        <v>10.168032</v>
      </c>
      <c r="E91" s="4">
        <v>39.880001</v>
      </c>
      <c r="F91" s="4">
        <v>18.489999999999998</v>
      </c>
      <c r="G91" s="4">
        <v>531.19000200000005</v>
      </c>
      <c r="H91" s="4">
        <v>87.769997000000004</v>
      </c>
      <c r="I91" s="4">
        <v>9.3000000000000007</v>
      </c>
      <c r="J91" s="4">
        <v>104.36</v>
      </c>
      <c r="K91" s="4">
        <v>164.009995</v>
      </c>
      <c r="L91" s="4">
        <v>331.51001000000002</v>
      </c>
      <c r="M91" s="4">
        <v>17.879999000000002</v>
      </c>
      <c r="N91" s="4">
        <v>150.929993</v>
      </c>
      <c r="O91" s="4">
        <v>82.620002999999997</v>
      </c>
      <c r="P91" s="4">
        <v>257.55999800000001</v>
      </c>
      <c r="Q91" s="4">
        <v>39.4</v>
      </c>
      <c r="R91" s="4">
        <v>113.510002</v>
      </c>
      <c r="S91" s="4">
        <v>194.38</v>
      </c>
      <c r="T91" s="4">
        <v>184.5</v>
      </c>
      <c r="U91" s="4">
        <v>29.92</v>
      </c>
      <c r="V91" s="4">
        <v>17.41</v>
      </c>
      <c r="W91" s="4">
        <v>72.339995999999999</v>
      </c>
      <c r="X91" s="4">
        <v>22.324000000000002</v>
      </c>
      <c r="Y91" s="4">
        <v>1958.3</v>
      </c>
      <c r="Z91" s="4">
        <v>18.6755</v>
      </c>
      <c r="AA91" s="4">
        <v>0.14119999999999999</v>
      </c>
      <c r="AB91" s="4">
        <v>22.8812</v>
      </c>
      <c r="AC91" s="4">
        <v>20.1294</v>
      </c>
      <c r="AD91" s="3"/>
    </row>
    <row r="92" spans="1:30" ht="15.75" customHeight="1" x14ac:dyDescent="0.2">
      <c r="A92" s="3">
        <v>45007</v>
      </c>
      <c r="B92" s="3"/>
      <c r="C92" s="4">
        <v>162.36999499999999</v>
      </c>
      <c r="D92" s="4">
        <v>10.049268</v>
      </c>
      <c r="E92" s="4">
        <v>39.580002</v>
      </c>
      <c r="F92" s="4">
        <v>18.489999999999998</v>
      </c>
      <c r="G92" s="4">
        <v>536.03997800000002</v>
      </c>
      <c r="H92" s="4">
        <v>87.940002000000007</v>
      </c>
      <c r="I92" s="4">
        <v>9.33</v>
      </c>
      <c r="J92" s="4">
        <v>103.58</v>
      </c>
      <c r="K92" s="4">
        <v>164.10000600000001</v>
      </c>
      <c r="L92" s="4">
        <v>332.63000499999998</v>
      </c>
      <c r="M92" s="4">
        <v>17.700001</v>
      </c>
      <c r="N92" s="4">
        <v>150.21000699999999</v>
      </c>
      <c r="O92" s="4">
        <v>82</v>
      </c>
      <c r="P92" s="4">
        <v>257.14001500000001</v>
      </c>
      <c r="Q92" s="4">
        <v>40.53</v>
      </c>
      <c r="R92" s="4">
        <v>112.80999799999999</v>
      </c>
      <c r="S92" s="4">
        <v>196.01</v>
      </c>
      <c r="T92" s="4">
        <v>182.94000199999999</v>
      </c>
      <c r="U92" s="4">
        <v>30.19</v>
      </c>
      <c r="V92" s="4">
        <v>17.100000000000001</v>
      </c>
      <c r="W92" s="4">
        <v>72.529999000000004</v>
      </c>
      <c r="X92" s="4">
        <v>22.675000000000001</v>
      </c>
      <c r="Y92" s="4">
        <v>1966.6</v>
      </c>
      <c r="Z92" s="4">
        <v>18.543700000000001</v>
      </c>
      <c r="AA92" s="4">
        <v>0.13950000000000001</v>
      </c>
      <c r="AB92" s="4">
        <v>22.754999999999999</v>
      </c>
      <c r="AC92" s="4">
        <v>20.022600000000001</v>
      </c>
      <c r="AD92" s="3"/>
    </row>
    <row r="93" spans="1:30" ht="15.75" customHeight="1" x14ac:dyDescent="0.2">
      <c r="A93" s="3">
        <v>45008</v>
      </c>
      <c r="B93" s="3"/>
      <c r="C93" s="4">
        <v>162.199997</v>
      </c>
      <c r="D93" s="4">
        <v>10.113218</v>
      </c>
      <c r="E93" s="4">
        <v>39.880001</v>
      </c>
      <c r="F93" s="4">
        <v>18.489999999999998</v>
      </c>
      <c r="G93" s="4">
        <v>541.96997099999999</v>
      </c>
      <c r="H93" s="4">
        <v>87.330001999999993</v>
      </c>
      <c r="I93" s="4">
        <v>9.41</v>
      </c>
      <c r="J93" s="4">
        <v>103.52</v>
      </c>
      <c r="K93" s="4">
        <v>164.220001</v>
      </c>
      <c r="L93" s="4">
        <v>334.97000100000002</v>
      </c>
      <c r="M93" s="4">
        <v>17.579999999999998</v>
      </c>
      <c r="N93" s="4">
        <v>151.800003</v>
      </c>
      <c r="O93" s="4">
        <v>83.589995999999999</v>
      </c>
      <c r="P93" s="4">
        <v>250.60000600000001</v>
      </c>
      <c r="Q93" s="4">
        <v>41.01</v>
      </c>
      <c r="R93" s="4">
        <v>113.19000200000001</v>
      </c>
      <c r="S93" s="4">
        <v>198.66</v>
      </c>
      <c r="T93" s="4">
        <v>183.83999600000001</v>
      </c>
      <c r="U93" s="4">
        <v>30.55</v>
      </c>
      <c r="V93" s="4">
        <v>17.219999000000001</v>
      </c>
      <c r="W93" s="4">
        <v>72.480002999999996</v>
      </c>
      <c r="X93" s="4">
        <v>23.143999999999998</v>
      </c>
      <c r="Y93" s="4">
        <v>2013.3</v>
      </c>
      <c r="Z93" s="4">
        <v>18.490200000000002</v>
      </c>
      <c r="AA93" s="4">
        <v>0.14080000000000001</v>
      </c>
      <c r="AB93" s="4">
        <v>22.756799999999998</v>
      </c>
      <c r="AC93" s="4">
        <v>20.109000000000002</v>
      </c>
      <c r="AD93" s="3"/>
    </row>
    <row r="94" spans="1:30" ht="15.75" customHeight="1" x14ac:dyDescent="0.2">
      <c r="A94" s="3">
        <v>45009</v>
      </c>
      <c r="B94" s="3"/>
      <c r="C94" s="4">
        <v>161.5</v>
      </c>
      <c r="D94" s="4">
        <v>10.030996999999999</v>
      </c>
      <c r="E94" s="4">
        <v>40</v>
      </c>
      <c r="F94" s="4">
        <v>18.489999999999998</v>
      </c>
      <c r="G94" s="4">
        <v>545.34002699999996</v>
      </c>
      <c r="H94" s="4">
        <v>87.489998</v>
      </c>
      <c r="I94" s="4">
        <v>9.26</v>
      </c>
      <c r="J94" s="4">
        <v>103.9</v>
      </c>
      <c r="K94" s="4">
        <v>165.55999800000001</v>
      </c>
      <c r="L94" s="4">
        <v>337.45001200000002</v>
      </c>
      <c r="M94" s="4">
        <v>17.719999000000001</v>
      </c>
      <c r="N94" s="4">
        <v>149</v>
      </c>
      <c r="O94" s="4">
        <v>83</v>
      </c>
      <c r="P94" s="4">
        <v>251.61000100000001</v>
      </c>
      <c r="Q94" s="4">
        <v>40.85</v>
      </c>
      <c r="R94" s="4">
        <v>113.209999</v>
      </c>
      <c r="S94" s="4">
        <v>196.74</v>
      </c>
      <c r="T94" s="4">
        <v>187.58999600000001</v>
      </c>
      <c r="U94" s="4">
        <v>30.51</v>
      </c>
      <c r="V94" s="4">
        <v>17.440000999999999</v>
      </c>
      <c r="W94" s="4">
        <v>73</v>
      </c>
      <c r="X94" s="4">
        <v>23.247</v>
      </c>
      <c r="Y94" s="4">
        <v>2001.7</v>
      </c>
      <c r="Z94" s="4">
        <v>18.517800000000001</v>
      </c>
      <c r="AA94" s="4">
        <v>0.1424</v>
      </c>
      <c r="AB94" s="4">
        <v>22.622299999999999</v>
      </c>
      <c r="AC94" s="4">
        <v>19.881599999999999</v>
      </c>
      <c r="AD94" s="3"/>
    </row>
    <row r="95" spans="1:30" ht="15.75" customHeight="1" x14ac:dyDescent="0.2">
      <c r="A95" s="3">
        <v>45012</v>
      </c>
      <c r="B95" s="3"/>
      <c r="C95" s="4">
        <v>162.5</v>
      </c>
      <c r="D95" s="4">
        <v>10.012726000000001</v>
      </c>
      <c r="E95" s="4">
        <v>40.419998</v>
      </c>
      <c r="F95" s="4">
        <v>18.489999999999998</v>
      </c>
      <c r="G95" s="4">
        <v>556.28002900000001</v>
      </c>
      <c r="H95" s="4">
        <v>88.400002000000001</v>
      </c>
      <c r="I95" s="4">
        <v>9.19</v>
      </c>
      <c r="J95" s="4">
        <v>104.91</v>
      </c>
      <c r="K95" s="4">
        <v>168.13999899999999</v>
      </c>
      <c r="L95" s="4">
        <v>342.41000400000001</v>
      </c>
      <c r="M95" s="4">
        <v>17.52</v>
      </c>
      <c r="N95" s="4">
        <v>143.58999600000001</v>
      </c>
      <c r="O95" s="4">
        <v>84.190002000000007</v>
      </c>
      <c r="P95" s="4">
        <v>252.949997</v>
      </c>
      <c r="Q95" s="4">
        <v>41.96</v>
      </c>
      <c r="R95" s="4">
        <v>112.5</v>
      </c>
      <c r="S95" s="4">
        <v>198.15</v>
      </c>
      <c r="T95" s="4">
        <v>189.720001</v>
      </c>
      <c r="U95" s="4">
        <v>30.49</v>
      </c>
      <c r="V95" s="4">
        <v>17.670000000000002</v>
      </c>
      <c r="W95" s="4">
        <v>73.330001999999993</v>
      </c>
      <c r="X95" s="4">
        <v>23.074999999999999</v>
      </c>
      <c r="Y95" s="4">
        <v>1971.5</v>
      </c>
      <c r="Z95" s="4">
        <v>18.382999999999999</v>
      </c>
      <c r="AA95" s="4">
        <v>0.13980000000000001</v>
      </c>
      <c r="AB95" s="4">
        <v>22.542200000000001</v>
      </c>
      <c r="AC95" s="4">
        <v>19.793900000000001</v>
      </c>
      <c r="AD95" s="3"/>
    </row>
    <row r="96" spans="1:30" ht="15.75" customHeight="1" x14ac:dyDescent="0.2">
      <c r="A96" s="3">
        <v>45013</v>
      </c>
      <c r="B96" s="3"/>
      <c r="C96" s="4">
        <v>162.949997</v>
      </c>
      <c r="D96" s="4">
        <v>10.040133000000001</v>
      </c>
      <c r="E96" s="4">
        <v>40.830002</v>
      </c>
      <c r="F96" s="4">
        <v>18.489999999999998</v>
      </c>
      <c r="G96" s="4">
        <v>557.60998500000005</v>
      </c>
      <c r="H96" s="4">
        <v>88.400002000000001</v>
      </c>
      <c r="I96" s="4">
        <v>9.3800000000000008</v>
      </c>
      <c r="J96" s="4">
        <v>105.63</v>
      </c>
      <c r="K96" s="4">
        <v>169.71000699999999</v>
      </c>
      <c r="L96" s="4">
        <v>353.67999300000002</v>
      </c>
      <c r="M96" s="4">
        <v>17.68</v>
      </c>
      <c r="N96" s="4">
        <v>142.85000600000001</v>
      </c>
      <c r="O96" s="4">
        <v>85.050003000000004</v>
      </c>
      <c r="P96" s="4">
        <v>256.58999599999999</v>
      </c>
      <c r="Q96" s="4">
        <v>42.7</v>
      </c>
      <c r="R96" s="4">
        <v>114.75</v>
      </c>
      <c r="S96" s="4">
        <v>201.02</v>
      </c>
      <c r="T96" s="4">
        <v>191.75</v>
      </c>
      <c r="U96" s="4">
        <v>30.16</v>
      </c>
      <c r="V96" s="4">
        <v>17.91</v>
      </c>
      <c r="W96" s="4">
        <v>73.900002000000001</v>
      </c>
      <c r="X96" s="4">
        <v>23.344999999999999</v>
      </c>
      <c r="Y96" s="4">
        <v>1973.5</v>
      </c>
      <c r="Z96" s="4">
        <v>18.252300000000002</v>
      </c>
      <c r="AA96" s="4">
        <v>0.1394</v>
      </c>
      <c r="AB96" s="4">
        <v>22.466799999999999</v>
      </c>
      <c r="AC96" s="4">
        <v>19.753599999999999</v>
      </c>
      <c r="AD96" s="3"/>
    </row>
    <row r="97" spans="1:30" ht="15.75" customHeight="1" x14ac:dyDescent="0.2">
      <c r="A97" s="3">
        <v>45014</v>
      </c>
      <c r="B97" s="3"/>
      <c r="C97" s="4">
        <v>163</v>
      </c>
      <c r="D97" s="4">
        <v>10.094946999999999</v>
      </c>
      <c r="E97" s="4">
        <v>41.619999</v>
      </c>
      <c r="F97" s="4">
        <v>18.489999999999998</v>
      </c>
      <c r="G97" s="4">
        <v>564.65002400000003</v>
      </c>
      <c r="H97" s="4">
        <v>89.980002999999996</v>
      </c>
      <c r="I97" s="4">
        <v>9.7200000000000006</v>
      </c>
      <c r="J97" s="4">
        <v>108.06</v>
      </c>
      <c r="K97" s="4">
        <v>171.71000699999999</v>
      </c>
      <c r="L97" s="4">
        <v>355.32000699999998</v>
      </c>
      <c r="M97" s="4">
        <v>18.110001</v>
      </c>
      <c r="N97" s="4">
        <v>149</v>
      </c>
      <c r="O97" s="4">
        <v>86</v>
      </c>
      <c r="P97" s="4">
        <v>261.209991</v>
      </c>
      <c r="Q97" s="4">
        <v>41.94</v>
      </c>
      <c r="R97" s="4">
        <v>115.470001</v>
      </c>
      <c r="S97" s="4">
        <v>202.26</v>
      </c>
      <c r="T97" s="4">
        <v>193.44000199999999</v>
      </c>
      <c r="U97" s="4">
        <v>30.52</v>
      </c>
      <c r="V97" s="4">
        <v>18.639999</v>
      </c>
      <c r="W97" s="4">
        <v>73.209998999999996</v>
      </c>
      <c r="X97" s="4">
        <v>23.390999999999998</v>
      </c>
      <c r="Y97" s="4">
        <v>1966.9</v>
      </c>
      <c r="Z97" s="4">
        <v>18.1052</v>
      </c>
      <c r="AA97" s="4">
        <v>0.13730000000000001</v>
      </c>
      <c r="AB97" s="4">
        <v>22.352699999999999</v>
      </c>
      <c r="AC97" s="4">
        <v>19.6586</v>
      </c>
      <c r="AD97" s="3"/>
    </row>
    <row r="98" spans="1:30" ht="15.75" customHeight="1" x14ac:dyDescent="0.2">
      <c r="A98" s="3">
        <v>45015</v>
      </c>
      <c r="B98" s="3"/>
      <c r="C98" s="4">
        <v>164.08999600000001</v>
      </c>
      <c r="D98" s="4">
        <v>10.350745999999999</v>
      </c>
      <c r="E98" s="4">
        <v>43.029998999999997</v>
      </c>
      <c r="F98" s="4">
        <v>18.489999999999998</v>
      </c>
      <c r="G98" s="4">
        <v>562.28997800000002</v>
      </c>
      <c r="H98" s="4">
        <v>91.730002999999996</v>
      </c>
      <c r="I98" s="4">
        <v>9.7899999999999991</v>
      </c>
      <c r="J98" s="4">
        <v>106.34</v>
      </c>
      <c r="K98" s="4">
        <v>172.39999399999999</v>
      </c>
      <c r="L98" s="4">
        <v>352.98001099999999</v>
      </c>
      <c r="M98" s="4">
        <v>18.84</v>
      </c>
      <c r="N98" s="4">
        <v>149.21000699999999</v>
      </c>
      <c r="O98" s="4">
        <v>87.019997000000004</v>
      </c>
      <c r="P98" s="4">
        <v>268.83999599999999</v>
      </c>
      <c r="Q98" s="4">
        <v>42.08</v>
      </c>
      <c r="R98" s="4">
        <v>112.620003</v>
      </c>
      <c r="S98" s="4">
        <v>200.38</v>
      </c>
      <c r="T98" s="4">
        <v>190.38999899999999</v>
      </c>
      <c r="U98" s="4">
        <v>30.64</v>
      </c>
      <c r="V98" s="4">
        <v>19.260000000000002</v>
      </c>
      <c r="W98" s="4">
        <v>73.400002000000001</v>
      </c>
      <c r="X98" s="4">
        <v>23.989000000000001</v>
      </c>
      <c r="Y98" s="4">
        <v>1980.3</v>
      </c>
      <c r="Z98" s="4">
        <v>18.0932</v>
      </c>
      <c r="AA98" s="4">
        <v>0.13650000000000001</v>
      </c>
      <c r="AB98" s="4">
        <v>22.325199999999999</v>
      </c>
      <c r="AC98" s="4">
        <v>19.686299999999999</v>
      </c>
      <c r="AD98" s="3"/>
    </row>
    <row r="99" spans="1:30" ht="15.75" customHeight="1" x14ac:dyDescent="0.2">
      <c r="A99" s="3">
        <v>45016</v>
      </c>
      <c r="B99" s="3"/>
      <c r="C99" s="4">
        <v>163.38000500000001</v>
      </c>
      <c r="D99" s="4">
        <v>10.460375000000001</v>
      </c>
      <c r="E99" s="4">
        <v>43.110000999999997</v>
      </c>
      <c r="F99" s="4">
        <v>18.489999999999998</v>
      </c>
      <c r="G99" s="4">
        <v>551.20001200000002</v>
      </c>
      <c r="H99" s="4">
        <v>90.580001999999993</v>
      </c>
      <c r="I99" s="4">
        <v>9.92</v>
      </c>
      <c r="J99" s="4">
        <v>103.5</v>
      </c>
      <c r="K99" s="4">
        <v>171.550003</v>
      </c>
      <c r="L99" s="4">
        <v>351.52999899999998</v>
      </c>
      <c r="M99" s="4">
        <v>19.709999</v>
      </c>
      <c r="N99" s="4">
        <v>151.720001</v>
      </c>
      <c r="O99" s="4">
        <v>85.239998</v>
      </c>
      <c r="P99" s="4">
        <v>266.95001200000002</v>
      </c>
      <c r="Q99" s="4">
        <v>41.97</v>
      </c>
      <c r="R99" s="4">
        <v>112.91999800000001</v>
      </c>
      <c r="S99" s="4">
        <v>201.27</v>
      </c>
      <c r="T99" s="4">
        <v>179.759995</v>
      </c>
      <c r="U99" s="4">
        <v>30.97</v>
      </c>
      <c r="V99" s="4">
        <v>19.09</v>
      </c>
      <c r="W99" s="4">
        <v>72</v>
      </c>
      <c r="X99" s="4">
        <v>24.155999999999999</v>
      </c>
      <c r="Y99" s="4">
        <v>1969</v>
      </c>
      <c r="Z99" s="4">
        <v>18.041499999999999</v>
      </c>
      <c r="AA99" s="4">
        <v>0.1353</v>
      </c>
      <c r="AB99" s="4">
        <v>22.327300000000001</v>
      </c>
      <c r="AC99" s="4">
        <v>19.611999999999998</v>
      </c>
      <c r="AD99" s="3"/>
    </row>
    <row r="100" spans="1:30" ht="15.75" customHeight="1" x14ac:dyDescent="0.2">
      <c r="A100" s="3">
        <v>45019</v>
      </c>
      <c r="B100" s="3"/>
      <c r="C100" s="4">
        <v>163.44000199999999</v>
      </c>
      <c r="D100" s="4">
        <v>10.387289000000001</v>
      </c>
      <c r="E100" s="4">
        <v>43.299999</v>
      </c>
      <c r="F100" s="4">
        <v>18.489999999999998</v>
      </c>
      <c r="G100" s="4">
        <v>552.09997599999997</v>
      </c>
      <c r="H100" s="4">
        <v>90</v>
      </c>
      <c r="I100" s="4">
        <v>9.76</v>
      </c>
      <c r="J100" s="4">
        <v>103.66</v>
      </c>
      <c r="K100" s="4">
        <v>172.009995</v>
      </c>
      <c r="L100" s="4">
        <v>351.540009</v>
      </c>
      <c r="M100" s="4">
        <v>19.350000000000001</v>
      </c>
      <c r="N100" s="4">
        <v>150.679993</v>
      </c>
      <c r="O100" s="4">
        <v>86.050003000000004</v>
      </c>
      <c r="P100" s="4">
        <v>268.17999300000002</v>
      </c>
      <c r="Q100" s="4">
        <v>41.06</v>
      </c>
      <c r="R100" s="4">
        <v>112.80999799999999</v>
      </c>
      <c r="S100" s="4">
        <v>200.18</v>
      </c>
      <c r="T100" s="4">
        <v>184.949997</v>
      </c>
      <c r="U100" s="4">
        <v>30.1</v>
      </c>
      <c r="V100" s="4">
        <v>18.799999</v>
      </c>
      <c r="W100" s="4">
        <v>72.300003000000004</v>
      </c>
      <c r="X100" s="4">
        <v>24.021000000000001</v>
      </c>
      <c r="Y100" s="4">
        <v>1983.9</v>
      </c>
      <c r="Z100" s="4">
        <v>18.106999999999999</v>
      </c>
      <c r="AA100" s="4">
        <v>0.13589999999999999</v>
      </c>
      <c r="AB100" s="4">
        <v>22.389299999999999</v>
      </c>
      <c r="AC100" s="4">
        <v>19.683199999999999</v>
      </c>
      <c r="AD100" s="3"/>
    </row>
    <row r="101" spans="1:30" ht="15.75" customHeight="1" x14ac:dyDescent="0.2">
      <c r="A101" s="3">
        <v>45020</v>
      </c>
      <c r="B101" s="3"/>
      <c r="C101" s="4">
        <v>165.78999300000001</v>
      </c>
      <c r="D101" s="4">
        <v>10.579139</v>
      </c>
      <c r="E101" s="4">
        <v>43.75</v>
      </c>
      <c r="F101" s="4">
        <v>18.489999999999998</v>
      </c>
      <c r="G101" s="4">
        <v>559.84002699999996</v>
      </c>
      <c r="H101" s="4">
        <v>91.470000999999996</v>
      </c>
      <c r="I101" s="4">
        <v>9.76</v>
      </c>
      <c r="J101" s="4">
        <v>103.74</v>
      </c>
      <c r="K101" s="4">
        <v>172.479996</v>
      </c>
      <c r="L101" s="4">
        <v>355.89001500000001</v>
      </c>
      <c r="M101" s="4">
        <v>19.57</v>
      </c>
      <c r="N101" s="4">
        <v>152.529999</v>
      </c>
      <c r="O101" s="4">
        <v>85.459998999999996</v>
      </c>
      <c r="P101" s="4">
        <v>267.44000199999999</v>
      </c>
      <c r="Q101" s="4">
        <v>41.12</v>
      </c>
      <c r="R101" s="4">
        <v>112.400002</v>
      </c>
      <c r="S101" s="4">
        <v>204.6</v>
      </c>
      <c r="T101" s="4">
        <v>194</v>
      </c>
      <c r="U101" s="4">
        <v>30.2</v>
      </c>
      <c r="V101" s="4">
        <v>19.379999000000002</v>
      </c>
      <c r="W101" s="4">
        <v>71.569999999999993</v>
      </c>
      <c r="X101" s="4">
        <v>25.100999999999999</v>
      </c>
      <c r="Y101" s="4">
        <v>2022.2</v>
      </c>
      <c r="Z101" s="4">
        <v>18.118500000000001</v>
      </c>
      <c r="AA101" s="4">
        <v>0.1363</v>
      </c>
      <c r="AB101" s="4">
        <v>22.656300000000002</v>
      </c>
      <c r="AC101" s="4">
        <v>19.7836</v>
      </c>
      <c r="AD101" s="3"/>
    </row>
    <row r="102" spans="1:30" ht="15.75" customHeight="1" x14ac:dyDescent="0.2">
      <c r="A102" s="3">
        <v>45021</v>
      </c>
      <c r="B102" s="3"/>
      <c r="C102" s="4">
        <v>164.970001</v>
      </c>
      <c r="D102" s="4">
        <v>10.387289000000001</v>
      </c>
      <c r="E102" s="4">
        <v>42.740001999999997</v>
      </c>
      <c r="F102" s="4">
        <v>18.489999999999998</v>
      </c>
      <c r="G102" s="4">
        <v>556.22997999999995</v>
      </c>
      <c r="H102" s="4">
        <v>90.529999000000004</v>
      </c>
      <c r="I102" s="4">
        <v>9.61</v>
      </c>
      <c r="J102" s="4">
        <v>102.91</v>
      </c>
      <c r="K102" s="4">
        <v>171.509995</v>
      </c>
      <c r="L102" s="4">
        <v>350.14001500000001</v>
      </c>
      <c r="M102" s="4">
        <v>19.079999999999998</v>
      </c>
      <c r="N102" s="4">
        <v>150.08000200000001</v>
      </c>
      <c r="O102" s="4">
        <v>84.010002</v>
      </c>
      <c r="P102" s="4">
        <v>266.67999300000002</v>
      </c>
      <c r="Q102" s="4">
        <v>40.93</v>
      </c>
      <c r="R102" s="4">
        <v>110.18</v>
      </c>
      <c r="S102" s="4">
        <v>198</v>
      </c>
      <c r="T102" s="4">
        <v>186.990005</v>
      </c>
      <c r="U102" s="4">
        <v>30.6</v>
      </c>
      <c r="V102" s="4">
        <v>18.870000999999998</v>
      </c>
      <c r="W102" s="4">
        <v>70.430000000000007</v>
      </c>
      <c r="X102" s="4">
        <v>25.036999999999999</v>
      </c>
      <c r="Y102" s="4">
        <v>2020.9</v>
      </c>
      <c r="Z102" s="4">
        <v>18.3323</v>
      </c>
      <c r="AA102" s="4">
        <v>0.13919999999999999</v>
      </c>
      <c r="AB102" s="4">
        <v>22.8567</v>
      </c>
      <c r="AC102" s="4">
        <v>20.063800000000001</v>
      </c>
      <c r="AD102" s="3"/>
    </row>
    <row r="103" spans="1:30" ht="15.75" customHeight="1" x14ac:dyDescent="0.2">
      <c r="A103" s="3">
        <v>45026</v>
      </c>
      <c r="B103" s="3"/>
      <c r="C103" s="4">
        <v>166.03999300000001</v>
      </c>
      <c r="D103" s="4">
        <v>10.615682</v>
      </c>
      <c r="E103" s="4">
        <v>43.240001999999997</v>
      </c>
      <c r="F103" s="4">
        <v>18.489999999999998</v>
      </c>
      <c r="G103" s="4">
        <v>567.5</v>
      </c>
      <c r="H103" s="4">
        <v>91.269997000000004</v>
      </c>
      <c r="I103" s="4">
        <v>9.81</v>
      </c>
      <c r="J103" s="4">
        <v>105.66</v>
      </c>
      <c r="K103" s="4">
        <v>170.30999800000001</v>
      </c>
      <c r="L103" s="4">
        <v>356.83999599999999</v>
      </c>
      <c r="M103" s="4">
        <v>19.049999</v>
      </c>
      <c r="N103" s="4">
        <v>149.75</v>
      </c>
      <c r="O103" s="4">
        <v>86.949996999999996</v>
      </c>
      <c r="P103" s="4">
        <v>268.14999399999999</v>
      </c>
      <c r="Q103" s="4">
        <v>41.18</v>
      </c>
      <c r="R103" s="4">
        <v>110.75</v>
      </c>
      <c r="S103" s="4">
        <v>198.15</v>
      </c>
      <c r="T103" s="4">
        <v>184.86000100000001</v>
      </c>
      <c r="U103" s="4">
        <v>30.92</v>
      </c>
      <c r="V103" s="4">
        <v>19.860001</v>
      </c>
      <c r="W103" s="4">
        <v>70.629997000000003</v>
      </c>
      <c r="X103" s="4">
        <v>24.911999999999999</v>
      </c>
      <c r="Y103" s="4">
        <v>1989.1</v>
      </c>
      <c r="Z103" s="4">
        <v>18.176500000000001</v>
      </c>
      <c r="AA103" s="4">
        <v>0.13739999999999999</v>
      </c>
      <c r="AB103" s="4">
        <v>22.5961</v>
      </c>
      <c r="AC103" s="4">
        <v>19.824200000000001</v>
      </c>
      <c r="AD103" s="3"/>
    </row>
    <row r="104" spans="1:30" ht="15.75" customHeight="1" x14ac:dyDescent="0.2">
      <c r="A104" s="3">
        <v>45027</v>
      </c>
      <c r="B104" s="3"/>
      <c r="C104" s="4">
        <v>166.929993</v>
      </c>
      <c r="D104" s="4">
        <v>10.570003</v>
      </c>
      <c r="E104" s="4">
        <v>43.689999</v>
      </c>
      <c r="F104" s="4">
        <v>18.489999999999998</v>
      </c>
      <c r="G104" s="4">
        <v>559.98999000000003</v>
      </c>
      <c r="H104" s="4">
        <v>92.010002</v>
      </c>
      <c r="I104" s="4">
        <v>10.02</v>
      </c>
      <c r="J104" s="4">
        <v>108.37</v>
      </c>
      <c r="K104" s="4">
        <v>171.320007</v>
      </c>
      <c r="L104" s="4">
        <v>351.44000199999999</v>
      </c>
      <c r="M104" s="4">
        <v>18.739999999999998</v>
      </c>
      <c r="N104" s="4">
        <v>150.070007</v>
      </c>
      <c r="O104" s="4">
        <v>91.980002999999996</v>
      </c>
      <c r="P104" s="4">
        <v>267</v>
      </c>
      <c r="Q104" s="4">
        <v>40.98</v>
      </c>
      <c r="R104" s="4">
        <v>112.150002</v>
      </c>
      <c r="S104" s="4">
        <v>205.9</v>
      </c>
      <c r="T104" s="4">
        <v>188.179993</v>
      </c>
      <c r="U104" s="4">
        <v>30.98</v>
      </c>
      <c r="V104" s="4">
        <v>20.329999999999998</v>
      </c>
      <c r="W104" s="4">
        <v>71.209998999999996</v>
      </c>
      <c r="X104" s="4">
        <v>25.186</v>
      </c>
      <c r="Y104" s="4">
        <v>2004.8</v>
      </c>
      <c r="Z104" s="4">
        <v>18.187000000000001</v>
      </c>
      <c r="AA104" s="4">
        <v>0.13669999999999999</v>
      </c>
      <c r="AB104" s="4">
        <v>22.648299999999999</v>
      </c>
      <c r="AC104" s="4">
        <v>19.868400000000001</v>
      </c>
      <c r="AD104" s="3"/>
    </row>
    <row r="105" spans="1:30" ht="15.75" customHeight="1" x14ac:dyDescent="0.2">
      <c r="A105" s="3">
        <v>45028</v>
      </c>
      <c r="B105" s="3"/>
      <c r="C105" s="4">
        <v>173.35000600000001</v>
      </c>
      <c r="D105" s="4">
        <v>10.524324999999999</v>
      </c>
      <c r="E105" s="4">
        <v>43.529998999999997</v>
      </c>
      <c r="F105" s="4">
        <v>18.489999999999998</v>
      </c>
      <c r="G105" s="4">
        <v>552</v>
      </c>
      <c r="H105" s="4">
        <v>90.809997999999993</v>
      </c>
      <c r="I105" s="4">
        <v>10.220000000000001</v>
      </c>
      <c r="J105" s="4">
        <v>108.51</v>
      </c>
      <c r="K105" s="4">
        <v>169.320007</v>
      </c>
      <c r="L105" s="4">
        <v>351.07000699999998</v>
      </c>
      <c r="M105" s="4">
        <v>18.700001</v>
      </c>
      <c r="N105" s="4">
        <v>145.64999399999999</v>
      </c>
      <c r="O105" s="4">
        <v>91.779999000000004</v>
      </c>
      <c r="P105" s="4">
        <v>268.20001200000002</v>
      </c>
      <c r="Q105" s="4">
        <v>40.64</v>
      </c>
      <c r="R105" s="4">
        <v>112.699997</v>
      </c>
      <c r="S105" s="4">
        <v>203.09</v>
      </c>
      <c r="T105" s="4">
        <v>187.050003</v>
      </c>
      <c r="U105" s="4">
        <v>30.99</v>
      </c>
      <c r="V105" s="4">
        <v>19.370000999999998</v>
      </c>
      <c r="W105" s="4">
        <v>71.209998999999996</v>
      </c>
      <c r="X105" s="4">
        <v>25.457999999999998</v>
      </c>
      <c r="Y105" s="4">
        <v>2010.9</v>
      </c>
      <c r="Z105" s="4">
        <v>18.065999999999999</v>
      </c>
      <c r="AA105" s="4">
        <v>0.1351</v>
      </c>
      <c r="AB105" s="4">
        <v>22.424399999999999</v>
      </c>
      <c r="AC105" s="4">
        <v>19.739799999999999</v>
      </c>
      <c r="AD105" s="3"/>
    </row>
    <row r="106" spans="1:30" ht="15.75" customHeight="1" x14ac:dyDescent="0.2">
      <c r="A106" s="3">
        <v>45029</v>
      </c>
      <c r="B106" s="3"/>
      <c r="C106" s="4">
        <v>166.46000699999999</v>
      </c>
      <c r="D106" s="4">
        <v>10.515188999999999</v>
      </c>
      <c r="E106" s="4">
        <v>43.869999</v>
      </c>
      <c r="F106" s="4">
        <v>18.489999999999998</v>
      </c>
      <c r="G106" s="4">
        <v>549.32000700000003</v>
      </c>
      <c r="H106" s="4">
        <v>91.800003000000004</v>
      </c>
      <c r="I106" s="4">
        <v>10.76</v>
      </c>
      <c r="J106" s="4">
        <v>109.07</v>
      </c>
      <c r="K106" s="4">
        <v>169.16999799999999</v>
      </c>
      <c r="L106" s="4">
        <v>350</v>
      </c>
      <c r="M106" s="4">
        <v>19.170000000000002</v>
      </c>
      <c r="N106" s="4">
        <v>147.35000600000001</v>
      </c>
      <c r="O106" s="4">
        <v>93.129997000000003</v>
      </c>
      <c r="P106" s="4">
        <v>264.57998700000002</v>
      </c>
      <c r="Q106" s="4">
        <v>40.840000000000003</v>
      </c>
      <c r="R106" s="4">
        <v>113.230003</v>
      </c>
      <c r="S106" s="4">
        <v>202.48</v>
      </c>
      <c r="T106" s="4">
        <v>187.83000200000001</v>
      </c>
      <c r="U106" s="4">
        <v>31</v>
      </c>
      <c r="V106" s="4">
        <v>19.700001</v>
      </c>
      <c r="W106" s="4">
        <v>70.650002000000001</v>
      </c>
      <c r="X106" s="4">
        <v>25.925000000000001</v>
      </c>
      <c r="Y106" s="4">
        <v>2041.3</v>
      </c>
      <c r="Z106" s="4">
        <v>18.0152</v>
      </c>
      <c r="AA106" s="4">
        <v>0.13519999999999999</v>
      </c>
      <c r="AB106" s="4">
        <v>22.529800000000002</v>
      </c>
      <c r="AC106" s="4">
        <v>19.8428</v>
      </c>
      <c r="AD106" s="3"/>
    </row>
    <row r="107" spans="1:30" ht="15.75" customHeight="1" x14ac:dyDescent="0.2">
      <c r="A107" s="3">
        <v>45030</v>
      </c>
      <c r="B107" s="3"/>
      <c r="C107" s="4">
        <v>164.729996</v>
      </c>
      <c r="D107" s="4">
        <v>10.506053</v>
      </c>
      <c r="E107" s="4">
        <v>43.830002</v>
      </c>
      <c r="F107" s="4">
        <v>18.489999999999998</v>
      </c>
      <c r="G107" s="4">
        <v>549.94000200000005</v>
      </c>
      <c r="H107" s="4">
        <v>90.110000999999997</v>
      </c>
      <c r="I107" s="4">
        <v>10.81</v>
      </c>
      <c r="J107" s="4">
        <v>107.19</v>
      </c>
      <c r="K107" s="4">
        <v>168.28999300000001</v>
      </c>
      <c r="L107" s="4">
        <v>348.41000400000001</v>
      </c>
      <c r="M107" s="4">
        <v>19.48</v>
      </c>
      <c r="N107" s="4">
        <v>147.570007</v>
      </c>
      <c r="O107" s="4">
        <v>91.279999000000004</v>
      </c>
      <c r="P107" s="4">
        <v>258</v>
      </c>
      <c r="Q107" s="4">
        <v>39.86</v>
      </c>
      <c r="R107" s="4">
        <v>111.129997</v>
      </c>
      <c r="S107" s="4">
        <v>203.32</v>
      </c>
      <c r="T107" s="4">
        <v>186.33999600000001</v>
      </c>
      <c r="U107" s="4">
        <v>31</v>
      </c>
      <c r="V107" s="4">
        <v>19.420000000000002</v>
      </c>
      <c r="W107" s="4">
        <v>70.639999000000003</v>
      </c>
      <c r="X107" s="4">
        <v>25.46</v>
      </c>
      <c r="Y107" s="4">
        <v>2002.2</v>
      </c>
      <c r="Z107" s="4">
        <v>18.063800000000001</v>
      </c>
      <c r="AA107" s="4">
        <v>0.1363</v>
      </c>
      <c r="AB107" s="4">
        <v>22.601400000000002</v>
      </c>
      <c r="AC107" s="4">
        <v>19.974</v>
      </c>
      <c r="AD107" s="3"/>
    </row>
    <row r="108" spans="1:30" ht="15.75" customHeight="1" x14ac:dyDescent="0.2">
      <c r="A108" s="3">
        <v>45033</v>
      </c>
      <c r="B108" s="3"/>
      <c r="C108" s="4">
        <v>163.85000600000001</v>
      </c>
      <c r="D108" s="4">
        <v>10.807531000000001</v>
      </c>
      <c r="E108" s="4">
        <v>45.439999</v>
      </c>
      <c r="F108" s="4">
        <v>18.489999999999998</v>
      </c>
      <c r="G108" s="4">
        <v>548.28997800000002</v>
      </c>
      <c r="H108" s="4">
        <v>92.419998000000007</v>
      </c>
      <c r="I108" s="4">
        <v>10.86</v>
      </c>
      <c r="J108" s="4">
        <v>105.9</v>
      </c>
      <c r="K108" s="4">
        <v>168.470001</v>
      </c>
      <c r="L108" s="4">
        <v>351.52999899999998</v>
      </c>
      <c r="M108" s="4">
        <v>21.02</v>
      </c>
      <c r="N108" s="4">
        <v>150.490005</v>
      </c>
      <c r="O108" s="4">
        <v>91.650002000000001</v>
      </c>
      <c r="P108" s="4">
        <v>256.25</v>
      </c>
      <c r="Q108" s="4">
        <v>40.19</v>
      </c>
      <c r="R108" s="4">
        <v>110.620003</v>
      </c>
      <c r="S108" s="4">
        <v>203.11</v>
      </c>
      <c r="T108" s="4">
        <v>187.64999399999999</v>
      </c>
      <c r="U108" s="4">
        <v>30.99</v>
      </c>
      <c r="V108" s="4">
        <v>19.34</v>
      </c>
      <c r="W108" s="4">
        <v>70.319999999999993</v>
      </c>
      <c r="X108" s="4">
        <v>25.088000000000001</v>
      </c>
      <c r="Y108" s="4">
        <v>1994.2</v>
      </c>
      <c r="Z108" s="4">
        <v>18.0868</v>
      </c>
      <c r="AA108" s="4">
        <v>0.13500000000000001</v>
      </c>
      <c r="AB108" s="4">
        <v>22.438500000000001</v>
      </c>
      <c r="AC108" s="4">
        <v>19.863800000000001</v>
      </c>
      <c r="AD108" s="3"/>
    </row>
    <row r="109" spans="1:30" ht="15.75" customHeight="1" x14ac:dyDescent="0.2">
      <c r="A109" s="3">
        <v>45034</v>
      </c>
      <c r="B109" s="3"/>
      <c r="C109" s="4">
        <v>164.25</v>
      </c>
      <c r="D109" s="4">
        <v>10.606546</v>
      </c>
      <c r="E109" s="4">
        <v>45.950001</v>
      </c>
      <c r="F109" s="4">
        <v>18.489999999999998</v>
      </c>
      <c r="G109" s="4">
        <v>536.39001499999995</v>
      </c>
      <c r="H109" s="4">
        <v>91.160004000000001</v>
      </c>
      <c r="I109" s="4">
        <v>10.68</v>
      </c>
      <c r="J109" s="4">
        <v>105.76</v>
      </c>
      <c r="K109" s="4">
        <v>168.070007</v>
      </c>
      <c r="L109" s="4">
        <v>333.57998700000002</v>
      </c>
      <c r="M109" s="4">
        <v>20.75</v>
      </c>
      <c r="N109" s="4">
        <v>150.070007</v>
      </c>
      <c r="O109" s="4">
        <v>93.160004000000001</v>
      </c>
      <c r="P109" s="4">
        <v>259.67999300000002</v>
      </c>
      <c r="Q109" s="4">
        <v>39.68</v>
      </c>
      <c r="R109" s="4">
        <v>111.379997</v>
      </c>
      <c r="S109" s="4">
        <v>195.14</v>
      </c>
      <c r="T109" s="4">
        <v>185.41000399999999</v>
      </c>
      <c r="U109" s="4">
        <v>30.99</v>
      </c>
      <c r="V109" s="4">
        <v>18.600000000000001</v>
      </c>
      <c r="W109" s="4">
        <v>70.169998000000007</v>
      </c>
      <c r="X109" s="4">
        <v>25.484000000000002</v>
      </c>
      <c r="Y109" s="4">
        <v>2010.3</v>
      </c>
      <c r="Z109" s="4">
        <v>18.062999999999999</v>
      </c>
      <c r="AA109" s="4">
        <v>0.13469999999999999</v>
      </c>
      <c r="AB109" s="4">
        <v>22.468599999999999</v>
      </c>
      <c r="AC109" s="4">
        <v>19.828700000000001</v>
      </c>
      <c r="AD109" s="3"/>
    </row>
    <row r="110" spans="1:30" ht="15.75" customHeight="1" x14ac:dyDescent="0.2">
      <c r="A110" s="3">
        <v>45035</v>
      </c>
      <c r="B110" s="3"/>
      <c r="C110" s="4">
        <v>160.5</v>
      </c>
      <c r="D110" s="4">
        <v>10.506053</v>
      </c>
      <c r="E110" s="4">
        <v>46.720001000000003</v>
      </c>
      <c r="F110" s="4">
        <v>18.489999999999998</v>
      </c>
      <c r="G110" s="4">
        <v>541.19000200000005</v>
      </c>
      <c r="H110" s="4">
        <v>90.440002000000007</v>
      </c>
      <c r="I110" s="4">
        <v>10.61</v>
      </c>
      <c r="J110" s="4">
        <v>105.95</v>
      </c>
      <c r="K110" s="4">
        <v>168.990005</v>
      </c>
      <c r="L110" s="4">
        <v>336.27999899999998</v>
      </c>
      <c r="M110" s="4">
        <v>20.99</v>
      </c>
      <c r="N110" s="4">
        <v>152.58999600000001</v>
      </c>
      <c r="O110" s="4">
        <v>92.970000999999996</v>
      </c>
      <c r="P110" s="4">
        <v>255.300003</v>
      </c>
      <c r="Q110" s="4">
        <v>39.700000000000003</v>
      </c>
      <c r="R110" s="4">
        <v>108.629997</v>
      </c>
      <c r="S110" s="4">
        <v>195.08</v>
      </c>
      <c r="T110" s="4">
        <v>185</v>
      </c>
      <c r="U110" s="4">
        <v>30.98</v>
      </c>
      <c r="V110" s="4">
        <v>17.889999</v>
      </c>
      <c r="W110" s="4">
        <v>70</v>
      </c>
      <c r="X110" s="4">
        <v>25.59</v>
      </c>
      <c r="Y110" s="4">
        <v>1998</v>
      </c>
      <c r="Z110" s="4">
        <v>18.044799999999999</v>
      </c>
      <c r="AA110" s="4">
        <v>0.1338</v>
      </c>
      <c r="AB110" s="4">
        <v>22.401700000000002</v>
      </c>
      <c r="AC110" s="4">
        <v>19.7302</v>
      </c>
      <c r="AD110" s="3"/>
    </row>
    <row r="111" spans="1:30" ht="15.75" customHeight="1" x14ac:dyDescent="0.2">
      <c r="A111" s="3">
        <v>45036</v>
      </c>
      <c r="B111" s="3"/>
      <c r="C111" s="4">
        <v>166.03999300000001</v>
      </c>
      <c r="D111" s="4">
        <v>10.688767</v>
      </c>
      <c r="E111" s="4">
        <v>46.619999</v>
      </c>
      <c r="F111" s="4">
        <v>18.489999999999998</v>
      </c>
      <c r="G111" s="4">
        <v>533.98999000000003</v>
      </c>
      <c r="H111" s="4">
        <v>93.370002999999997</v>
      </c>
      <c r="I111" s="4">
        <v>10.54</v>
      </c>
      <c r="J111" s="4">
        <v>104.57</v>
      </c>
      <c r="K111" s="4">
        <v>172.470001</v>
      </c>
      <c r="L111" s="4">
        <v>323.47000100000002</v>
      </c>
      <c r="M111" s="4">
        <v>20.73</v>
      </c>
      <c r="N111" s="4">
        <v>153.029999</v>
      </c>
      <c r="O111" s="4">
        <v>89.099997999999999</v>
      </c>
      <c r="P111" s="4">
        <v>263.91000400000001</v>
      </c>
      <c r="Q111" s="4">
        <v>39.71</v>
      </c>
      <c r="R111" s="4">
        <v>108.370003</v>
      </c>
      <c r="S111" s="4">
        <v>187.75</v>
      </c>
      <c r="T111" s="4">
        <v>188.229996</v>
      </c>
      <c r="U111" s="4">
        <v>30.7</v>
      </c>
      <c r="V111" s="4">
        <v>17.77</v>
      </c>
      <c r="W111" s="4">
        <v>70.540001000000004</v>
      </c>
      <c r="X111" s="4">
        <v>25.594999999999999</v>
      </c>
      <c r="Y111" s="4">
        <v>2009.8</v>
      </c>
      <c r="Z111" s="4">
        <v>18.009</v>
      </c>
      <c r="AA111" s="4">
        <v>0.1338</v>
      </c>
      <c r="AB111" s="4">
        <v>22.401399999999999</v>
      </c>
      <c r="AC111" s="4">
        <v>19.761299999999999</v>
      </c>
      <c r="AD111" s="3"/>
    </row>
    <row r="112" spans="1:30" ht="15.75" customHeight="1" x14ac:dyDescent="0.2">
      <c r="A112" s="3">
        <v>45037</v>
      </c>
      <c r="B112" s="3"/>
      <c r="C112" s="4">
        <v>162.88000500000001</v>
      </c>
      <c r="D112" s="4">
        <v>10.670496</v>
      </c>
      <c r="E112" s="4">
        <v>46.060001</v>
      </c>
      <c r="F112" s="4">
        <v>18.489999999999998</v>
      </c>
      <c r="G112" s="4">
        <v>510.11999500000002</v>
      </c>
      <c r="H112" s="4">
        <v>92.220000999999996</v>
      </c>
      <c r="I112" s="4">
        <v>10.35</v>
      </c>
      <c r="J112" s="4">
        <v>104.7</v>
      </c>
      <c r="K112" s="4">
        <v>171.16999799999999</v>
      </c>
      <c r="L112" s="4">
        <v>313.959991</v>
      </c>
      <c r="M112" s="4">
        <v>20.239999999999998</v>
      </c>
      <c r="N112" s="4">
        <v>151.11999499999999</v>
      </c>
      <c r="O112" s="4">
        <v>90.239998</v>
      </c>
      <c r="P112" s="4">
        <v>261.91000400000001</v>
      </c>
      <c r="Q112" s="4">
        <v>39.6</v>
      </c>
      <c r="R112" s="4">
        <v>106.860001</v>
      </c>
      <c r="S112" s="4">
        <v>176.99</v>
      </c>
      <c r="T112" s="4">
        <v>188.11000100000001</v>
      </c>
      <c r="U112" s="4">
        <v>30.94</v>
      </c>
      <c r="V112" s="4">
        <v>17.66</v>
      </c>
      <c r="W112" s="4">
        <v>71.139999000000003</v>
      </c>
      <c r="X112" s="4">
        <v>25.28</v>
      </c>
      <c r="Y112" s="4">
        <v>1981.3</v>
      </c>
      <c r="Z112" s="4">
        <v>17.998799999999999</v>
      </c>
      <c r="AA112" s="4">
        <v>0.13450000000000001</v>
      </c>
      <c r="AB112" s="4">
        <v>22.290600000000001</v>
      </c>
      <c r="AC112" s="4">
        <v>19.7348</v>
      </c>
      <c r="AD112" s="3"/>
    </row>
    <row r="113" spans="1:30" ht="15.75" customHeight="1" x14ac:dyDescent="0.2">
      <c r="A113" s="3">
        <v>45040</v>
      </c>
      <c r="B113" s="3"/>
      <c r="C113" s="4">
        <v>165.78999300000001</v>
      </c>
      <c r="D113" s="4">
        <v>10.734446</v>
      </c>
      <c r="E113" s="4">
        <v>46.34</v>
      </c>
      <c r="F113" s="4">
        <v>18.489999999999998</v>
      </c>
      <c r="G113" s="4">
        <v>510.5</v>
      </c>
      <c r="H113" s="4">
        <v>93.290001000000004</v>
      </c>
      <c r="I113" s="4">
        <v>10.42</v>
      </c>
      <c r="J113" s="4">
        <v>107.98</v>
      </c>
      <c r="K113" s="4">
        <v>171.91999799999999</v>
      </c>
      <c r="L113" s="4">
        <v>315.94000199999999</v>
      </c>
      <c r="M113" s="4">
        <v>20.75</v>
      </c>
      <c r="N113" s="4">
        <v>158.699997</v>
      </c>
      <c r="O113" s="4">
        <v>90</v>
      </c>
      <c r="P113" s="4">
        <v>260.10000600000001</v>
      </c>
      <c r="Q113" s="4">
        <v>39.9</v>
      </c>
      <c r="R113" s="4">
        <v>107.68</v>
      </c>
      <c r="S113" s="4">
        <v>183.14</v>
      </c>
      <c r="T113" s="4">
        <v>189.83000200000001</v>
      </c>
      <c r="U113" s="4">
        <v>30.99</v>
      </c>
      <c r="V113" s="4">
        <v>17.639999</v>
      </c>
      <c r="W113" s="4">
        <v>71.809997999999993</v>
      </c>
      <c r="X113" s="4">
        <v>25.524000000000001</v>
      </c>
      <c r="Y113" s="4">
        <v>1990.6</v>
      </c>
      <c r="Z113" s="4">
        <v>18.008199999999999</v>
      </c>
      <c r="AA113" s="4">
        <v>0.1338</v>
      </c>
      <c r="AB113" s="4">
        <v>22.415700000000001</v>
      </c>
      <c r="AC113" s="4">
        <v>19.8369</v>
      </c>
      <c r="AD113" s="3"/>
    </row>
    <row r="114" spans="1:30" ht="15.75" customHeight="1" x14ac:dyDescent="0.2">
      <c r="A114" s="3">
        <v>45041</v>
      </c>
      <c r="B114" s="3"/>
      <c r="C114" s="4">
        <v>167.78999300000001</v>
      </c>
      <c r="D114" s="4">
        <v>10.478645999999999</v>
      </c>
      <c r="E114" s="4">
        <v>46.080002</v>
      </c>
      <c r="F114" s="4">
        <v>18.489999999999998</v>
      </c>
      <c r="G114" s="4">
        <v>507.07998700000002</v>
      </c>
      <c r="H114" s="4">
        <v>92.349997999999999</v>
      </c>
      <c r="I114" s="4">
        <v>10.54</v>
      </c>
      <c r="J114" s="4">
        <v>107.68</v>
      </c>
      <c r="K114" s="4">
        <v>172.070007</v>
      </c>
      <c r="L114" s="4">
        <v>313.26998900000001</v>
      </c>
      <c r="M114" s="4">
        <v>19.799999</v>
      </c>
      <c r="N114" s="4">
        <v>157.240005</v>
      </c>
      <c r="O114" s="4">
        <v>88.489998</v>
      </c>
      <c r="P114" s="4">
        <v>264.58999599999999</v>
      </c>
      <c r="Q114" s="4">
        <v>39.74</v>
      </c>
      <c r="R114" s="4">
        <v>106.480003</v>
      </c>
      <c r="S114" s="4">
        <v>186.03</v>
      </c>
      <c r="T114" s="4">
        <v>185.86000100000001</v>
      </c>
      <c r="U114" s="4">
        <v>30.71</v>
      </c>
      <c r="V114" s="4">
        <v>17.09</v>
      </c>
      <c r="W114" s="4">
        <v>72.599997999999999</v>
      </c>
      <c r="X114" s="4">
        <v>25.088000000000001</v>
      </c>
      <c r="Y114" s="4">
        <v>1995.1</v>
      </c>
      <c r="Z114" s="4">
        <v>18.089200000000002</v>
      </c>
      <c r="AA114" s="4">
        <v>0.13489999999999999</v>
      </c>
      <c r="AB114" s="4">
        <v>22.530999999999999</v>
      </c>
      <c r="AC114" s="4">
        <v>19.935199999999998</v>
      </c>
      <c r="AD114" s="3"/>
    </row>
    <row r="115" spans="1:30" ht="15.75" customHeight="1" x14ac:dyDescent="0.2">
      <c r="A115" s="3">
        <v>45042</v>
      </c>
      <c r="B115" s="3"/>
      <c r="C115" s="4">
        <v>170.16999799999999</v>
      </c>
      <c r="D115" s="4">
        <v>10.231982</v>
      </c>
      <c r="E115" s="4">
        <v>45.490001999999997</v>
      </c>
      <c r="F115" s="4">
        <v>18.489999999999998</v>
      </c>
      <c r="G115" s="4">
        <v>495.83999599999999</v>
      </c>
      <c r="H115" s="4">
        <v>91.970000999999996</v>
      </c>
      <c r="I115" s="4">
        <v>10.49</v>
      </c>
      <c r="J115" s="4">
        <v>106.76</v>
      </c>
      <c r="K115" s="4">
        <v>172.38999899999999</v>
      </c>
      <c r="L115" s="4">
        <v>311.39001500000001</v>
      </c>
      <c r="M115" s="4">
        <v>19.799999</v>
      </c>
      <c r="N115" s="4">
        <v>150.60000600000001</v>
      </c>
      <c r="O115" s="4">
        <v>88.010002</v>
      </c>
      <c r="P115" s="4">
        <v>269.57000699999998</v>
      </c>
      <c r="Q115" s="4">
        <v>39.11</v>
      </c>
      <c r="R115" s="4">
        <v>105.709999</v>
      </c>
      <c r="S115" s="4">
        <v>187.61</v>
      </c>
      <c r="T115" s="4">
        <v>185.75</v>
      </c>
      <c r="U115" s="4">
        <v>31.29</v>
      </c>
      <c r="V115" s="4">
        <v>17.030000999999999</v>
      </c>
      <c r="W115" s="4">
        <v>72.069999999999993</v>
      </c>
      <c r="X115" s="4">
        <v>25.071000000000002</v>
      </c>
      <c r="Y115" s="4">
        <v>1986.9</v>
      </c>
      <c r="Z115" s="4">
        <v>18.103000000000002</v>
      </c>
      <c r="AA115" s="4">
        <v>0.13569999999999999</v>
      </c>
      <c r="AB115" s="4">
        <v>22.603400000000001</v>
      </c>
      <c r="AC115" s="4">
        <v>19.997499999999999</v>
      </c>
      <c r="AD115" s="3"/>
    </row>
    <row r="116" spans="1:30" ht="15.75" customHeight="1" x14ac:dyDescent="0.2">
      <c r="A116" s="3">
        <v>45043</v>
      </c>
      <c r="B116" s="3"/>
      <c r="C116" s="4">
        <v>170.14999399999999</v>
      </c>
      <c r="D116" s="4">
        <v>10.442102999999999</v>
      </c>
      <c r="E116" s="4">
        <v>46.110000999999997</v>
      </c>
      <c r="F116" s="4">
        <v>18.489999999999998</v>
      </c>
      <c r="G116" s="4">
        <v>512.45001200000002</v>
      </c>
      <c r="H116" s="4">
        <v>93.489998</v>
      </c>
      <c r="I116" s="4">
        <v>10.63</v>
      </c>
      <c r="J116" s="4">
        <v>106.38</v>
      </c>
      <c r="K116" s="4">
        <v>172</v>
      </c>
      <c r="L116" s="4">
        <v>313.75</v>
      </c>
      <c r="M116" s="4">
        <v>19.629999000000002</v>
      </c>
      <c r="N116" s="4">
        <v>153</v>
      </c>
      <c r="O116" s="4">
        <v>89.129997000000003</v>
      </c>
      <c r="P116" s="4">
        <v>279.98001099999999</v>
      </c>
      <c r="Q116" s="4">
        <v>39.82</v>
      </c>
      <c r="R116" s="4">
        <v>106.82</v>
      </c>
      <c r="S116" s="4">
        <v>192.57</v>
      </c>
      <c r="T116" s="4">
        <v>186.38999899999999</v>
      </c>
      <c r="U116" s="4">
        <v>31.2</v>
      </c>
      <c r="V116" s="4">
        <v>17.77</v>
      </c>
      <c r="W116" s="4">
        <v>71.919998000000007</v>
      </c>
      <c r="X116" s="4">
        <v>25.209</v>
      </c>
      <c r="Y116" s="4">
        <v>1999</v>
      </c>
      <c r="Z116" s="4">
        <v>18.072299999999998</v>
      </c>
      <c r="AA116" s="4">
        <v>0.1353</v>
      </c>
      <c r="AB116" s="4">
        <v>22.538900000000002</v>
      </c>
      <c r="AC116" s="4">
        <v>19.9618</v>
      </c>
      <c r="AD116" s="3"/>
    </row>
    <row r="117" spans="1:30" ht="15.75" customHeight="1" x14ac:dyDescent="0.2">
      <c r="A117" s="3">
        <v>45044</v>
      </c>
      <c r="B117" s="3"/>
      <c r="C117" s="4">
        <v>171.75</v>
      </c>
      <c r="D117" s="4">
        <v>10.487781999999999</v>
      </c>
      <c r="E117" s="4">
        <v>48.43</v>
      </c>
      <c r="F117" s="4">
        <v>18.489999999999998</v>
      </c>
      <c r="G117" s="4">
        <v>515.07000700000003</v>
      </c>
      <c r="H117" s="4">
        <v>96.5</v>
      </c>
      <c r="I117" s="4">
        <v>10.81</v>
      </c>
      <c r="J117" s="4">
        <v>106.28</v>
      </c>
      <c r="K117" s="4">
        <v>174.88000500000001</v>
      </c>
      <c r="L117" s="4">
        <v>319.69000199999999</v>
      </c>
      <c r="M117" s="4">
        <v>19.760000000000002</v>
      </c>
      <c r="N117" s="4">
        <v>155.820007</v>
      </c>
      <c r="O117" s="4">
        <v>87.93</v>
      </c>
      <c r="P117" s="4">
        <v>282.33999599999999</v>
      </c>
      <c r="Q117" s="4">
        <v>39.18</v>
      </c>
      <c r="R117" s="4">
        <v>110.480003</v>
      </c>
      <c r="S117" s="4">
        <v>197.64</v>
      </c>
      <c r="T117" s="4">
        <v>187.11000100000001</v>
      </c>
      <c r="U117" s="4">
        <v>31.13</v>
      </c>
      <c r="V117" s="4">
        <v>18.299999</v>
      </c>
      <c r="W117" s="4">
        <v>72.470000999999996</v>
      </c>
      <c r="X117" s="4">
        <v>25.225999999999999</v>
      </c>
      <c r="Y117" s="4">
        <v>1999.1</v>
      </c>
      <c r="Z117" s="4">
        <v>17.997499999999999</v>
      </c>
      <c r="AA117" s="4">
        <v>0.1323</v>
      </c>
      <c r="AB117" s="4">
        <v>22.4312</v>
      </c>
      <c r="AC117" s="4">
        <v>19.769400000000001</v>
      </c>
      <c r="AD117" s="3"/>
    </row>
    <row r="118" spans="1:30" ht="15.75" customHeight="1" x14ac:dyDescent="0.2">
      <c r="A118" s="3">
        <v>45048</v>
      </c>
      <c r="B118" s="3"/>
      <c r="C118" s="4">
        <v>168.60000600000001</v>
      </c>
      <c r="D118" s="4">
        <v>10.606546</v>
      </c>
      <c r="E118" s="4">
        <v>49.310001</v>
      </c>
      <c r="F118" s="4">
        <v>18.489999999999998</v>
      </c>
      <c r="G118" s="4">
        <v>518.169983</v>
      </c>
      <c r="H118" s="4">
        <v>95.580001999999993</v>
      </c>
      <c r="I118" s="4">
        <v>11.46</v>
      </c>
      <c r="J118" s="4">
        <v>104.97</v>
      </c>
      <c r="K118" s="4">
        <v>176.16999799999999</v>
      </c>
      <c r="L118" s="4">
        <v>322.89999399999999</v>
      </c>
      <c r="M118" s="4">
        <v>19.700001</v>
      </c>
      <c r="N118" s="4">
        <v>155.86000100000001</v>
      </c>
      <c r="O118" s="4">
        <v>88.989998</v>
      </c>
      <c r="P118" s="4">
        <v>279.04998799999998</v>
      </c>
      <c r="Q118" s="4">
        <v>39.18</v>
      </c>
      <c r="R118" s="4">
        <v>107.790001</v>
      </c>
      <c r="S118" s="4">
        <v>197.8</v>
      </c>
      <c r="T118" s="4">
        <v>189.470001</v>
      </c>
      <c r="U118" s="4">
        <v>31.03</v>
      </c>
      <c r="V118" s="4">
        <v>17.780000999999999</v>
      </c>
      <c r="W118" s="4">
        <v>72.25</v>
      </c>
      <c r="X118" s="4">
        <v>25.619</v>
      </c>
      <c r="Y118" s="4">
        <v>2023.3</v>
      </c>
      <c r="Z118" s="4">
        <v>18.032499999999999</v>
      </c>
      <c r="AA118" s="4">
        <v>0.13109999999999999</v>
      </c>
      <c r="AB118" s="4">
        <v>22.4892</v>
      </c>
      <c r="AC118" s="4">
        <v>19.760000000000002</v>
      </c>
      <c r="AD118" s="3"/>
    </row>
    <row r="119" spans="1:30" ht="15.75" customHeight="1" x14ac:dyDescent="0.2">
      <c r="A119" s="3">
        <v>45049</v>
      </c>
      <c r="B119" s="3"/>
      <c r="C119" s="4">
        <v>169.699997</v>
      </c>
      <c r="D119" s="4">
        <v>10.460375000000001</v>
      </c>
      <c r="E119" s="4">
        <v>49.990001999999997</v>
      </c>
      <c r="F119" s="4">
        <v>18.489999999999998</v>
      </c>
      <c r="G119" s="4">
        <v>510.76998900000001</v>
      </c>
      <c r="H119" s="4">
        <v>95.169998000000007</v>
      </c>
      <c r="I119" s="4">
        <v>11.31</v>
      </c>
      <c r="J119" s="4">
        <v>104.92</v>
      </c>
      <c r="K119" s="4">
        <v>173.990005</v>
      </c>
      <c r="L119" s="4">
        <v>317.42001299999998</v>
      </c>
      <c r="M119" s="4">
        <v>20.02</v>
      </c>
      <c r="N119" s="4">
        <v>155.88999899999999</v>
      </c>
      <c r="O119" s="4">
        <v>88.389999000000003</v>
      </c>
      <c r="P119" s="4">
        <v>282.20001200000002</v>
      </c>
      <c r="Q119" s="4">
        <v>39.369999999999997</v>
      </c>
      <c r="R119" s="4">
        <v>107.58000199999999</v>
      </c>
      <c r="S119" s="4">
        <v>194.94</v>
      </c>
      <c r="T119" s="4">
        <v>189.03999300000001</v>
      </c>
      <c r="U119" s="4">
        <v>31.26</v>
      </c>
      <c r="V119" s="4">
        <v>17.329999999999998</v>
      </c>
      <c r="W119" s="4">
        <v>71.910004000000001</v>
      </c>
      <c r="X119" s="4">
        <v>25.681000000000001</v>
      </c>
      <c r="Y119" s="4">
        <v>2037</v>
      </c>
      <c r="Z119" s="4">
        <v>17.905999999999999</v>
      </c>
      <c r="AA119" s="4">
        <v>0.1321</v>
      </c>
      <c r="AB119" s="4">
        <v>22.3932</v>
      </c>
      <c r="AC119" s="4">
        <v>19.756599999999999</v>
      </c>
      <c r="AD119" s="3"/>
    </row>
    <row r="120" spans="1:30" ht="15.75" customHeight="1" x14ac:dyDescent="0.2">
      <c r="A120" s="3">
        <v>45050</v>
      </c>
      <c r="B120" s="3"/>
      <c r="C120" s="4">
        <v>173.13999899999999</v>
      </c>
      <c r="D120" s="4">
        <v>10.606546</v>
      </c>
      <c r="E120" s="4">
        <v>51.139999000000003</v>
      </c>
      <c r="F120" s="4">
        <v>18.489999999999998</v>
      </c>
      <c r="G120" s="4">
        <v>498.10000600000001</v>
      </c>
      <c r="H120" s="4">
        <v>97.620002999999997</v>
      </c>
      <c r="I120" s="4">
        <v>11.33</v>
      </c>
      <c r="J120" s="4">
        <v>105.35</v>
      </c>
      <c r="K120" s="4">
        <v>172.36999499999999</v>
      </c>
      <c r="L120" s="4">
        <v>311.54998799999998</v>
      </c>
      <c r="M120" s="4">
        <v>19.739999999999998</v>
      </c>
      <c r="N120" s="4">
        <v>153.85000600000001</v>
      </c>
      <c r="O120" s="4">
        <v>87.410004000000001</v>
      </c>
      <c r="P120" s="4">
        <v>284</v>
      </c>
      <c r="Q120" s="4">
        <v>39.01</v>
      </c>
      <c r="R120" s="4">
        <v>109.18</v>
      </c>
      <c r="S120" s="4">
        <v>183.56</v>
      </c>
      <c r="T120" s="4">
        <v>192.08000200000001</v>
      </c>
      <c r="U120" s="4">
        <v>31.29</v>
      </c>
      <c r="V120" s="4">
        <v>17.049999</v>
      </c>
      <c r="W120" s="4">
        <v>71.800003000000004</v>
      </c>
      <c r="X120" s="4">
        <v>26.358000000000001</v>
      </c>
      <c r="Y120" s="4">
        <v>2055.6999999999998</v>
      </c>
      <c r="Z120" s="4">
        <v>17.9575</v>
      </c>
      <c r="AA120" s="4">
        <v>0.13350000000000001</v>
      </c>
      <c r="AB120" s="4">
        <v>22.5762</v>
      </c>
      <c r="AC120" s="4">
        <v>19.864599999999999</v>
      </c>
      <c r="AD120" s="3"/>
    </row>
    <row r="121" spans="1:30" ht="15.75" customHeight="1" x14ac:dyDescent="0.2">
      <c r="A121" s="3">
        <v>45051</v>
      </c>
      <c r="B121" s="3"/>
      <c r="C121" s="4">
        <v>178.46000699999999</v>
      </c>
      <c r="D121" s="4">
        <v>10.478645999999999</v>
      </c>
      <c r="E121" s="4">
        <v>51.400002000000001</v>
      </c>
      <c r="F121" s="4">
        <v>18.489999999999998</v>
      </c>
      <c r="G121" s="4">
        <v>500.38000499999998</v>
      </c>
      <c r="H121" s="4">
        <v>98.970000999999996</v>
      </c>
      <c r="I121" s="4">
        <v>11.7</v>
      </c>
      <c r="J121" s="4">
        <v>103.24</v>
      </c>
      <c r="K121" s="4">
        <v>174.38999899999999</v>
      </c>
      <c r="L121" s="4">
        <v>314.57998700000002</v>
      </c>
      <c r="M121" s="4">
        <v>20.149999999999999</v>
      </c>
      <c r="N121" s="4">
        <v>153.08999600000001</v>
      </c>
      <c r="O121" s="4">
        <v>86.5</v>
      </c>
      <c r="P121" s="4">
        <v>284.98001099999999</v>
      </c>
      <c r="Q121" s="4">
        <v>39.130000000000003</v>
      </c>
      <c r="R121" s="4">
        <v>107.699997</v>
      </c>
      <c r="S121" s="4">
        <v>189.39</v>
      </c>
      <c r="T121" s="4">
        <v>190.55999800000001</v>
      </c>
      <c r="U121" s="4">
        <v>31.28</v>
      </c>
      <c r="V121" s="4">
        <v>17.219999000000001</v>
      </c>
      <c r="W121" s="4">
        <v>72.449996999999996</v>
      </c>
      <c r="X121" s="4">
        <v>25.93</v>
      </c>
      <c r="Y121" s="4">
        <v>2024.8</v>
      </c>
      <c r="Z121" s="4">
        <v>17.786300000000001</v>
      </c>
      <c r="AA121" s="4">
        <v>0.13250000000000001</v>
      </c>
      <c r="AB121" s="4">
        <v>22.433900000000001</v>
      </c>
      <c r="AC121" s="4">
        <v>19.604900000000001</v>
      </c>
      <c r="AD121" s="3"/>
    </row>
    <row r="122" spans="1:30" ht="15.75" customHeight="1" x14ac:dyDescent="0.2">
      <c r="A122" s="3">
        <v>45054</v>
      </c>
      <c r="B122" s="3"/>
      <c r="C122" s="4">
        <v>175.61999499999999</v>
      </c>
      <c r="D122" s="4">
        <v>10.305068</v>
      </c>
      <c r="E122" s="4">
        <v>51.189999</v>
      </c>
      <c r="F122" s="4">
        <v>18.489999999999998</v>
      </c>
      <c r="G122" s="4">
        <v>499.48001099999999</v>
      </c>
      <c r="H122" s="4">
        <v>97.800003000000004</v>
      </c>
      <c r="I122" s="4">
        <v>11.66</v>
      </c>
      <c r="J122" s="4">
        <v>104.69</v>
      </c>
      <c r="K122" s="4">
        <v>176.35000600000001</v>
      </c>
      <c r="L122" s="4">
        <v>319.79998799999998</v>
      </c>
      <c r="M122" s="4">
        <v>19.629999000000002</v>
      </c>
      <c r="N122" s="4">
        <v>155.38000500000001</v>
      </c>
      <c r="O122" s="4">
        <v>87.099997999999999</v>
      </c>
      <c r="P122" s="4">
        <v>281.95001200000002</v>
      </c>
      <c r="Q122" s="4">
        <v>39.03</v>
      </c>
      <c r="R122" s="4">
        <v>107.68</v>
      </c>
      <c r="S122" s="4">
        <v>189.47</v>
      </c>
      <c r="T122" s="4">
        <v>187.75</v>
      </c>
      <c r="U122" s="4">
        <v>31.19</v>
      </c>
      <c r="V122" s="4">
        <v>17.379999000000002</v>
      </c>
      <c r="W122" s="4">
        <v>72.660004000000001</v>
      </c>
      <c r="X122" s="4">
        <v>25.834</v>
      </c>
      <c r="Y122" s="4">
        <v>2033.2</v>
      </c>
      <c r="Z122" s="4">
        <v>17.821300000000001</v>
      </c>
      <c r="AA122" s="4">
        <v>0.13200000000000001</v>
      </c>
      <c r="AB122" s="4">
        <v>22.568899999999999</v>
      </c>
      <c r="AC122" s="4">
        <v>19.689900000000002</v>
      </c>
      <c r="AD122" s="3"/>
    </row>
    <row r="123" spans="1:30" ht="15.75" customHeight="1" x14ac:dyDescent="0.2">
      <c r="A123" s="3">
        <v>45055</v>
      </c>
      <c r="B123" s="3"/>
      <c r="C123" s="4">
        <v>178.78999300000001</v>
      </c>
      <c r="D123" s="4">
        <v>10.323339000000001</v>
      </c>
      <c r="E123" s="4">
        <v>51.490001999999997</v>
      </c>
      <c r="F123" s="4">
        <v>18.489999999999998</v>
      </c>
      <c r="G123" s="4">
        <v>507.39999399999999</v>
      </c>
      <c r="H123" s="4">
        <v>97.790001000000004</v>
      </c>
      <c r="I123" s="4">
        <v>11.95</v>
      </c>
      <c r="J123" s="4">
        <v>106.03</v>
      </c>
      <c r="K123" s="4">
        <v>177.11999499999999</v>
      </c>
      <c r="L123" s="4">
        <v>321.39001500000001</v>
      </c>
      <c r="M123" s="4">
        <v>19.77</v>
      </c>
      <c r="N123" s="4">
        <v>157.88999899999999</v>
      </c>
      <c r="O123" s="4">
        <v>87.959998999999996</v>
      </c>
      <c r="P123" s="4">
        <v>279.47000100000002</v>
      </c>
      <c r="Q123" s="4">
        <v>39.32</v>
      </c>
      <c r="R123" s="4">
        <v>107.949997</v>
      </c>
      <c r="S123" s="4">
        <v>192.3</v>
      </c>
      <c r="T123" s="4">
        <v>186.5</v>
      </c>
      <c r="U123" s="4">
        <v>31.27</v>
      </c>
      <c r="V123" s="4">
        <v>17.370000999999998</v>
      </c>
      <c r="W123" s="4">
        <v>73.580001999999993</v>
      </c>
      <c r="X123" s="4">
        <v>25.898</v>
      </c>
      <c r="Y123" s="4">
        <v>2042.9</v>
      </c>
      <c r="Z123" s="4">
        <v>17.7608</v>
      </c>
      <c r="AA123" s="4">
        <v>0.1318</v>
      </c>
      <c r="AB123" s="4">
        <v>22.414999999999999</v>
      </c>
      <c r="AC123" s="4">
        <v>19.505800000000001</v>
      </c>
      <c r="AD123" s="3"/>
    </row>
    <row r="124" spans="1:30" ht="15.75" customHeight="1" x14ac:dyDescent="0.2">
      <c r="A124" s="3">
        <v>45056</v>
      </c>
      <c r="B124" s="3"/>
      <c r="C124" s="4">
        <v>179.94000199999999</v>
      </c>
      <c r="D124" s="4">
        <v>10.542596</v>
      </c>
      <c r="E124" s="4">
        <v>52.98</v>
      </c>
      <c r="F124" s="4">
        <v>18.489999999999998</v>
      </c>
      <c r="G124" s="4">
        <v>509.14001500000001</v>
      </c>
      <c r="H124" s="4">
        <v>98.550003000000004</v>
      </c>
      <c r="I124" s="4">
        <v>11.62</v>
      </c>
      <c r="J124" s="4">
        <v>104.41</v>
      </c>
      <c r="K124" s="4">
        <v>176.490005</v>
      </c>
      <c r="L124" s="4">
        <v>324.5</v>
      </c>
      <c r="M124" s="4">
        <v>19.84</v>
      </c>
      <c r="N124" s="4">
        <v>157.71000699999999</v>
      </c>
      <c r="O124" s="4">
        <v>84</v>
      </c>
      <c r="P124" s="4">
        <v>279.22000100000002</v>
      </c>
      <c r="Q124" s="4">
        <v>39.700000000000003</v>
      </c>
      <c r="R124" s="4">
        <v>109</v>
      </c>
      <c r="S124" s="4">
        <v>195.04</v>
      </c>
      <c r="T124" s="4">
        <v>185.259995</v>
      </c>
      <c r="U124" s="4">
        <v>30.82</v>
      </c>
      <c r="V124" s="4">
        <v>17.170000000000002</v>
      </c>
      <c r="W124" s="4">
        <v>74.879997000000003</v>
      </c>
      <c r="X124" s="4">
        <v>25.658000000000001</v>
      </c>
      <c r="Y124" s="4">
        <v>2037.1</v>
      </c>
      <c r="Z124" s="4">
        <v>17.584499999999998</v>
      </c>
      <c r="AA124" s="4">
        <v>0.13009999999999999</v>
      </c>
      <c r="AB124" s="4">
        <v>22.174900000000001</v>
      </c>
      <c r="AC124" s="4">
        <v>19.2638</v>
      </c>
      <c r="AD124" s="3"/>
    </row>
    <row r="125" spans="1:30" ht="15.75" customHeight="1" x14ac:dyDescent="0.2">
      <c r="A125" s="3">
        <v>45057</v>
      </c>
      <c r="B125" s="3"/>
      <c r="C125" s="4">
        <v>179.550003</v>
      </c>
      <c r="D125" s="4">
        <v>10.149761</v>
      </c>
      <c r="E125" s="4">
        <v>53.34</v>
      </c>
      <c r="F125" s="4">
        <v>18.489999999999998</v>
      </c>
      <c r="G125" s="4">
        <v>501.88000499999998</v>
      </c>
      <c r="H125" s="4">
        <v>96.480002999999996</v>
      </c>
      <c r="I125" s="4">
        <v>11.7</v>
      </c>
      <c r="J125" s="4">
        <v>105.33</v>
      </c>
      <c r="K125" s="4">
        <v>177.08000200000001</v>
      </c>
      <c r="L125" s="4">
        <v>321.07000699999998</v>
      </c>
      <c r="M125" s="4">
        <v>19.790001</v>
      </c>
      <c r="N125" s="4">
        <v>152.699997</v>
      </c>
      <c r="O125" s="4">
        <v>80.099997999999999</v>
      </c>
      <c r="P125" s="4">
        <v>277.01998900000001</v>
      </c>
      <c r="Q125" s="4">
        <v>39.5</v>
      </c>
      <c r="R125" s="4">
        <v>109.69000200000001</v>
      </c>
      <c r="S125" s="4">
        <v>193.42</v>
      </c>
      <c r="T125" s="4">
        <v>181.38000500000001</v>
      </c>
      <c r="U125" s="4">
        <v>30.84</v>
      </c>
      <c r="V125" s="4">
        <v>17</v>
      </c>
      <c r="W125" s="4">
        <v>74.169998000000007</v>
      </c>
      <c r="X125" s="4">
        <v>24.423999999999999</v>
      </c>
      <c r="Y125" s="4">
        <v>2020.5</v>
      </c>
      <c r="Z125" s="4">
        <v>17.628699999999998</v>
      </c>
      <c r="AA125" s="4">
        <v>0.13100000000000001</v>
      </c>
      <c r="AB125" s="4">
        <v>22.215699999999998</v>
      </c>
      <c r="AC125" s="4">
        <v>19.2576</v>
      </c>
      <c r="AD125" s="3"/>
    </row>
    <row r="126" spans="1:30" ht="15.75" customHeight="1" x14ac:dyDescent="0.2">
      <c r="A126" s="3">
        <v>45058</v>
      </c>
      <c r="B126" s="3"/>
      <c r="C126" s="4">
        <v>176.88999899999999</v>
      </c>
      <c r="D126" s="4">
        <v>10.149761</v>
      </c>
      <c r="E126" s="4">
        <v>53.529998999999997</v>
      </c>
      <c r="F126" s="4">
        <v>18.489999999999998</v>
      </c>
      <c r="G126" s="4">
        <v>503.790009</v>
      </c>
      <c r="H126" s="4">
        <v>96.529999000000004</v>
      </c>
      <c r="I126" s="4">
        <v>11.59</v>
      </c>
      <c r="J126" s="4">
        <v>102.61</v>
      </c>
      <c r="K126" s="4">
        <v>177.30999800000001</v>
      </c>
      <c r="L126" s="4">
        <v>319.67999300000002</v>
      </c>
      <c r="M126" s="4">
        <v>19.75</v>
      </c>
      <c r="N126" s="4">
        <v>148.64999399999999</v>
      </c>
      <c r="O126" s="4">
        <v>82.209998999999996</v>
      </c>
      <c r="P126" s="4">
        <v>277.36999500000002</v>
      </c>
      <c r="Q126" s="4">
        <v>39.47</v>
      </c>
      <c r="R126" s="4">
        <v>109.400002</v>
      </c>
      <c r="S126" s="4">
        <v>192.75</v>
      </c>
      <c r="T126" s="4">
        <v>179.86000100000001</v>
      </c>
      <c r="U126" s="4">
        <v>30.8</v>
      </c>
      <c r="V126" s="4">
        <v>17.010000000000002</v>
      </c>
      <c r="W126" s="4">
        <v>74.069999999999993</v>
      </c>
      <c r="X126" s="4">
        <v>24.154</v>
      </c>
      <c r="Y126" s="4">
        <v>2019.8</v>
      </c>
      <c r="Z126" s="4">
        <v>17.6142</v>
      </c>
      <c r="AA126" s="4">
        <v>0.1308</v>
      </c>
      <c r="AB126" s="4">
        <v>22.084700000000002</v>
      </c>
      <c r="AC126" s="4">
        <v>19.209199999999999</v>
      </c>
      <c r="AD126" s="3"/>
    </row>
    <row r="127" spans="1:30" ht="15.75" customHeight="1" x14ac:dyDescent="0.2">
      <c r="A127" s="3">
        <v>45061</v>
      </c>
      <c r="B127" s="3"/>
      <c r="C127" s="4">
        <v>177.63999899999999</v>
      </c>
      <c r="D127" s="4">
        <v>10.168032</v>
      </c>
      <c r="E127" s="4">
        <v>54.450001</v>
      </c>
      <c r="F127" s="4">
        <v>18.489999999999998</v>
      </c>
      <c r="G127" s="4">
        <v>508.42001299999998</v>
      </c>
      <c r="H127" s="4">
        <v>96.300003000000004</v>
      </c>
      <c r="I127" s="4">
        <v>11.48</v>
      </c>
      <c r="J127" s="4">
        <v>102.37</v>
      </c>
      <c r="K127" s="4">
        <v>177.30999800000001</v>
      </c>
      <c r="L127" s="4">
        <v>325.61999500000002</v>
      </c>
      <c r="M127" s="4">
        <v>20.440000999999999</v>
      </c>
      <c r="N127" s="4">
        <v>152.550003</v>
      </c>
      <c r="O127" s="4">
        <v>84.489998</v>
      </c>
      <c r="P127" s="4">
        <v>277.75</v>
      </c>
      <c r="Q127" s="4">
        <v>40.049999999999997</v>
      </c>
      <c r="R127" s="4">
        <v>110.660004</v>
      </c>
      <c r="S127" s="4">
        <v>193.5</v>
      </c>
      <c r="T127" s="4">
        <v>179.36000100000001</v>
      </c>
      <c r="U127" s="4">
        <v>30.84</v>
      </c>
      <c r="V127" s="4">
        <v>17.02</v>
      </c>
      <c r="W127" s="4">
        <v>72.650002000000001</v>
      </c>
      <c r="X127" s="4">
        <v>24.175000000000001</v>
      </c>
      <c r="Y127" s="4">
        <v>2018</v>
      </c>
      <c r="Z127" s="4">
        <v>17.538</v>
      </c>
      <c r="AA127" s="4">
        <v>0.1288</v>
      </c>
      <c r="AB127" s="4">
        <v>21.933900000000001</v>
      </c>
      <c r="AC127" s="4">
        <v>19.078700000000001</v>
      </c>
      <c r="AD127" s="3"/>
    </row>
    <row r="128" spans="1:30" ht="15.75" customHeight="1" x14ac:dyDescent="0.2">
      <c r="A128" s="3">
        <v>45062</v>
      </c>
      <c r="B128" s="3"/>
      <c r="C128" s="4">
        <v>179.19000199999999</v>
      </c>
      <c r="D128" s="4">
        <v>10.131489999999999</v>
      </c>
      <c r="E128" s="4">
        <v>53.650002000000001</v>
      </c>
      <c r="F128" s="4">
        <v>18.489999999999998</v>
      </c>
      <c r="G128" s="4">
        <v>513.69000200000005</v>
      </c>
      <c r="H128" s="4">
        <v>94.889999000000003</v>
      </c>
      <c r="I128" s="4">
        <v>11.53</v>
      </c>
      <c r="J128" s="4">
        <v>101.43</v>
      </c>
      <c r="K128" s="4">
        <v>177.38999899999999</v>
      </c>
      <c r="L128" s="4">
        <v>322.44000199999999</v>
      </c>
      <c r="M128" s="4">
        <v>19.66</v>
      </c>
      <c r="N128" s="4">
        <v>148.71000699999999</v>
      </c>
      <c r="O128" s="4">
        <v>84.019997000000004</v>
      </c>
      <c r="P128" s="4">
        <v>275.51998900000001</v>
      </c>
      <c r="Q128" s="4">
        <v>39.75</v>
      </c>
      <c r="R128" s="4">
        <v>110.139999</v>
      </c>
      <c r="S128" s="4">
        <v>198.96</v>
      </c>
      <c r="T128" s="4">
        <v>178.60000600000001</v>
      </c>
      <c r="U128" s="4">
        <v>30.72</v>
      </c>
      <c r="V128" s="4">
        <v>17.149999999999999</v>
      </c>
      <c r="W128" s="4">
        <v>72.779999000000004</v>
      </c>
      <c r="X128" s="4">
        <v>23.783000000000001</v>
      </c>
      <c r="Y128" s="4">
        <v>1988.4</v>
      </c>
      <c r="Z128" s="4">
        <v>17.467199999999998</v>
      </c>
      <c r="AA128" s="4">
        <v>0.12859999999999999</v>
      </c>
      <c r="AB128" s="4">
        <v>21.894300000000001</v>
      </c>
      <c r="AC128" s="4">
        <v>19.033100000000001</v>
      </c>
      <c r="AD128" s="3"/>
    </row>
    <row r="129" spans="1:30" ht="15.75" customHeight="1" x14ac:dyDescent="0.2">
      <c r="A129" s="3">
        <v>45063</v>
      </c>
      <c r="B129" s="3"/>
      <c r="C129" s="4">
        <v>179.979996</v>
      </c>
      <c r="D129" s="4">
        <v>10.085811</v>
      </c>
      <c r="E129" s="4">
        <v>53.299999</v>
      </c>
      <c r="F129" s="4">
        <v>18.489999999999998</v>
      </c>
      <c r="G129" s="4">
        <v>514.080017</v>
      </c>
      <c r="H129" s="4">
        <v>92.839995999999999</v>
      </c>
      <c r="I129" s="4">
        <v>11.62</v>
      </c>
      <c r="J129" s="4">
        <v>101.41</v>
      </c>
      <c r="K129" s="4">
        <v>176.46000699999999</v>
      </c>
      <c r="L129" s="4">
        <v>326.89001500000001</v>
      </c>
      <c r="M129" s="4">
        <v>19.709999</v>
      </c>
      <c r="N129" s="4">
        <v>148.19000199999999</v>
      </c>
      <c r="O129" s="4">
        <v>84.25</v>
      </c>
      <c r="P129" s="4">
        <v>274.44000199999999</v>
      </c>
      <c r="Q129" s="4">
        <v>39.78</v>
      </c>
      <c r="R129" s="4">
        <v>109.44000200000001</v>
      </c>
      <c r="S129" s="4">
        <v>201.05</v>
      </c>
      <c r="T129" s="4">
        <v>179.36000100000001</v>
      </c>
      <c r="U129" s="4">
        <v>30.7</v>
      </c>
      <c r="V129" s="4">
        <v>17.510000000000002</v>
      </c>
      <c r="W129" s="4">
        <v>72.279999000000004</v>
      </c>
      <c r="X129" s="4">
        <v>23.789000000000001</v>
      </c>
      <c r="Y129" s="4">
        <v>1980.7</v>
      </c>
      <c r="Z129" s="4">
        <v>17.587199999999999</v>
      </c>
      <c r="AA129" s="4">
        <v>0.12839999999999999</v>
      </c>
      <c r="AB129" s="4">
        <v>21.8917</v>
      </c>
      <c r="AC129" s="4">
        <v>19.0487</v>
      </c>
      <c r="AD129" s="3"/>
    </row>
    <row r="130" spans="1:30" ht="15.75" customHeight="1" x14ac:dyDescent="0.2">
      <c r="A130" s="3">
        <v>45064</v>
      </c>
      <c r="B130" s="3"/>
      <c r="C130" s="4">
        <v>179.53999300000001</v>
      </c>
      <c r="D130" s="4">
        <v>10.633953</v>
      </c>
      <c r="E130" s="4">
        <v>51.639999000000003</v>
      </c>
      <c r="F130" s="4">
        <v>18.489999999999998</v>
      </c>
      <c r="G130" s="4">
        <v>514.02002000000005</v>
      </c>
      <c r="H130" s="4">
        <v>94</v>
      </c>
      <c r="I130" s="4">
        <v>11.65</v>
      </c>
      <c r="J130" s="4">
        <v>103.27</v>
      </c>
      <c r="K130" s="4">
        <v>178.240005</v>
      </c>
      <c r="L130" s="4">
        <v>328</v>
      </c>
      <c r="M130" s="4">
        <v>20.27</v>
      </c>
      <c r="N130" s="4">
        <v>149.60000600000001</v>
      </c>
      <c r="O130" s="4">
        <v>83.760002</v>
      </c>
      <c r="P130" s="4">
        <v>276.77999899999998</v>
      </c>
      <c r="Q130" s="4">
        <v>39.82</v>
      </c>
      <c r="R130" s="4">
        <v>110.129997</v>
      </c>
      <c r="S130" s="4">
        <v>200.75</v>
      </c>
      <c r="T130" s="4">
        <v>179.94000199999999</v>
      </c>
      <c r="U130" s="4">
        <v>30.79</v>
      </c>
      <c r="V130" s="4">
        <v>17.799999</v>
      </c>
      <c r="W130" s="4">
        <v>72.010002</v>
      </c>
      <c r="X130" s="4">
        <v>23.523</v>
      </c>
      <c r="Y130" s="4">
        <v>1956.5</v>
      </c>
      <c r="Z130" s="4">
        <v>17.734200000000001</v>
      </c>
      <c r="AA130" s="4">
        <v>0.12870000000000001</v>
      </c>
      <c r="AB130" s="4">
        <v>22.0489</v>
      </c>
      <c r="AC130" s="4">
        <v>19.178699999999999</v>
      </c>
      <c r="AD130" s="3"/>
    </row>
    <row r="131" spans="1:30" ht="15.75" customHeight="1" x14ac:dyDescent="0.2">
      <c r="A131" s="3">
        <v>45065</v>
      </c>
      <c r="B131" s="3"/>
      <c r="C131" s="4">
        <v>176.779999</v>
      </c>
      <c r="D131" s="4">
        <v>10.341611</v>
      </c>
      <c r="E131" s="4">
        <v>53</v>
      </c>
      <c r="F131" s="4">
        <v>18.489999999999998</v>
      </c>
      <c r="G131" s="4">
        <v>504.76998900000001</v>
      </c>
      <c r="H131" s="4">
        <v>92.809997999999993</v>
      </c>
      <c r="I131" s="4">
        <v>11.5</v>
      </c>
      <c r="J131" s="4">
        <v>103.75</v>
      </c>
      <c r="K131" s="4">
        <v>178.220001</v>
      </c>
      <c r="L131" s="4">
        <v>318.47000100000002</v>
      </c>
      <c r="M131" s="4">
        <v>19.629999000000002</v>
      </c>
      <c r="N131" s="4">
        <v>145.5</v>
      </c>
      <c r="O131" s="4">
        <v>80.209998999999996</v>
      </c>
      <c r="P131" s="4">
        <v>272.16000400000001</v>
      </c>
      <c r="Q131" s="4">
        <v>39.83</v>
      </c>
      <c r="R131" s="4">
        <v>108.18</v>
      </c>
      <c r="S131" s="4">
        <v>196.05</v>
      </c>
      <c r="T131" s="4">
        <v>174.699997</v>
      </c>
      <c r="U131" s="4">
        <v>30.54</v>
      </c>
      <c r="V131" s="4">
        <v>17.700001</v>
      </c>
      <c r="W131" s="4">
        <v>72.169998000000007</v>
      </c>
      <c r="X131" s="4">
        <v>23.948</v>
      </c>
      <c r="Y131" s="4">
        <v>1978.7</v>
      </c>
      <c r="Z131" s="4">
        <v>17.693000000000001</v>
      </c>
      <c r="AA131" s="4">
        <v>0.128</v>
      </c>
      <c r="AB131" s="4">
        <v>21.990600000000001</v>
      </c>
      <c r="AC131" s="4">
        <v>19.098700000000001</v>
      </c>
      <c r="AD131" s="3"/>
    </row>
    <row r="132" spans="1:30" ht="15.75" customHeight="1" x14ac:dyDescent="0.2">
      <c r="A132" s="3">
        <v>45068</v>
      </c>
      <c r="B132" s="3"/>
      <c r="C132" s="4">
        <v>175.300003</v>
      </c>
      <c r="D132" s="4">
        <v>10.122354</v>
      </c>
      <c r="E132" s="4">
        <v>53</v>
      </c>
      <c r="F132" s="4">
        <v>18.489999999999998</v>
      </c>
      <c r="G132" s="4">
        <v>505.14001500000001</v>
      </c>
      <c r="H132" s="4">
        <v>90.540001000000004</v>
      </c>
      <c r="I132" s="4">
        <v>11.33</v>
      </c>
      <c r="J132" s="4">
        <v>100.74</v>
      </c>
      <c r="K132" s="4">
        <v>175.71000699999999</v>
      </c>
      <c r="L132" s="4">
        <v>318.60998499999999</v>
      </c>
      <c r="M132" s="4">
        <v>19.079999999999998</v>
      </c>
      <c r="N132" s="4">
        <v>143.070007</v>
      </c>
      <c r="O132" s="4">
        <v>77.849997999999999</v>
      </c>
      <c r="P132" s="4">
        <v>266</v>
      </c>
      <c r="Q132" s="4">
        <v>41.37</v>
      </c>
      <c r="R132" s="4">
        <v>105.389999</v>
      </c>
      <c r="S132" s="4">
        <v>191.19</v>
      </c>
      <c r="T132" s="4">
        <v>169.990005</v>
      </c>
      <c r="U132" s="4">
        <v>30.74</v>
      </c>
      <c r="V132" s="4">
        <v>17.209999</v>
      </c>
      <c r="W132" s="4">
        <v>70.419998000000007</v>
      </c>
      <c r="X132" s="4">
        <v>23.742999999999999</v>
      </c>
      <c r="Y132" s="4">
        <v>1974.8</v>
      </c>
      <c r="Z132" s="4">
        <v>17.867999999999999</v>
      </c>
      <c r="AA132" s="4">
        <v>0.1295</v>
      </c>
      <c r="AB132" s="4">
        <v>22.244800000000001</v>
      </c>
      <c r="AC132" s="4">
        <v>19.335899999999999</v>
      </c>
      <c r="AD132" s="3"/>
    </row>
    <row r="133" spans="1:30" ht="15.75" customHeight="1" x14ac:dyDescent="0.2">
      <c r="A133" s="3">
        <v>45069</v>
      </c>
      <c r="B133" s="3"/>
      <c r="C133" s="4">
        <v>172.36000100000001</v>
      </c>
      <c r="D133" s="4">
        <v>10.268525</v>
      </c>
      <c r="E133" s="4">
        <v>51.860000999999997</v>
      </c>
      <c r="F133" s="4">
        <v>18.489999999999998</v>
      </c>
      <c r="G133" s="4">
        <v>499.82998700000002</v>
      </c>
      <c r="H133" s="4">
        <v>90.830001999999993</v>
      </c>
      <c r="I133" s="4">
        <v>11.08</v>
      </c>
      <c r="J133" s="4">
        <v>99.55</v>
      </c>
      <c r="K133" s="4">
        <v>174.479996</v>
      </c>
      <c r="L133" s="4">
        <v>311.32998700000002</v>
      </c>
      <c r="M133" s="4">
        <v>19.260000000000002</v>
      </c>
      <c r="N133" s="4">
        <v>141.71000699999999</v>
      </c>
      <c r="O133" s="4">
        <v>77.349997999999999</v>
      </c>
      <c r="P133" s="4">
        <v>262.5</v>
      </c>
      <c r="Q133" s="4">
        <v>39.82</v>
      </c>
      <c r="R133" s="4">
        <v>105.489998</v>
      </c>
      <c r="S133" s="4">
        <v>189.37</v>
      </c>
      <c r="T133" s="4">
        <v>171.240005</v>
      </c>
      <c r="U133" s="4">
        <v>30.74</v>
      </c>
      <c r="V133" s="4">
        <v>17.100000000000001</v>
      </c>
      <c r="W133" s="4">
        <v>71.290001000000004</v>
      </c>
      <c r="X133" s="4">
        <v>23.509</v>
      </c>
      <c r="Y133" s="4">
        <v>1972.4</v>
      </c>
      <c r="Z133" s="4">
        <v>17.968699999999998</v>
      </c>
      <c r="AA133" s="4">
        <v>0.12970000000000001</v>
      </c>
      <c r="AB133" s="4">
        <v>22.255099999999999</v>
      </c>
      <c r="AC133" s="4">
        <v>19.367599999999999</v>
      </c>
      <c r="AD133" s="3"/>
    </row>
    <row r="134" spans="1:30" ht="15.75" customHeight="1" x14ac:dyDescent="0.2">
      <c r="A134" s="3">
        <v>45070</v>
      </c>
      <c r="B134" s="3"/>
      <c r="C134" s="4">
        <v>175.39999399999999</v>
      </c>
      <c r="D134" s="4">
        <v>10.094946999999999</v>
      </c>
      <c r="E134" s="4">
        <v>51.470001000000003</v>
      </c>
      <c r="F134" s="4">
        <v>18.489999999999998</v>
      </c>
      <c r="G134" s="4">
        <v>503.72000100000002</v>
      </c>
      <c r="H134" s="4">
        <v>92.470000999999996</v>
      </c>
      <c r="I134" s="4">
        <v>11</v>
      </c>
      <c r="J134" s="4">
        <v>98.59</v>
      </c>
      <c r="K134" s="4">
        <v>173.470001</v>
      </c>
      <c r="L134" s="4">
        <v>312.67999300000002</v>
      </c>
      <c r="M134" s="4">
        <v>19.329999999999998</v>
      </c>
      <c r="N134" s="4">
        <v>145.770004</v>
      </c>
      <c r="O134" s="4">
        <v>83.690002000000007</v>
      </c>
      <c r="P134" s="4">
        <v>263</v>
      </c>
      <c r="Q134" s="4">
        <v>39.58</v>
      </c>
      <c r="R134" s="4">
        <v>104.05999799999999</v>
      </c>
      <c r="S134" s="4">
        <v>188.24</v>
      </c>
      <c r="T134" s="4">
        <v>168.199997</v>
      </c>
      <c r="U134" s="4">
        <v>30.79</v>
      </c>
      <c r="V134" s="4">
        <v>16.889999</v>
      </c>
      <c r="W134" s="4">
        <v>70.510002</v>
      </c>
      <c r="X134" s="4">
        <v>23.132000000000001</v>
      </c>
      <c r="Y134" s="4">
        <v>1962.8</v>
      </c>
      <c r="Z134" s="4">
        <v>17.819500000000001</v>
      </c>
      <c r="AA134" s="4">
        <v>0.12870000000000001</v>
      </c>
      <c r="AB134" s="4">
        <v>22.055199999999999</v>
      </c>
      <c r="AC134" s="4">
        <v>19.162199999999999</v>
      </c>
      <c r="AD134" s="3"/>
    </row>
    <row r="135" spans="1:30" ht="15.75" customHeight="1" x14ac:dyDescent="0.2">
      <c r="A135" s="3">
        <v>45071</v>
      </c>
      <c r="B135" s="3"/>
      <c r="C135" s="4">
        <v>175</v>
      </c>
      <c r="D135" s="4">
        <v>10.460375000000001</v>
      </c>
      <c r="E135" s="4">
        <v>50.459999000000003</v>
      </c>
      <c r="F135" s="4">
        <v>18.489999999999998</v>
      </c>
      <c r="G135" s="4">
        <v>498.39001500000001</v>
      </c>
      <c r="H135" s="4">
        <v>93.489998</v>
      </c>
      <c r="I135" s="4">
        <v>11.1</v>
      </c>
      <c r="J135" s="4">
        <v>95.85</v>
      </c>
      <c r="K135" s="4">
        <v>173.990005</v>
      </c>
      <c r="L135" s="4">
        <v>311.95001200000002</v>
      </c>
      <c r="M135" s="4">
        <v>19.600000000000001</v>
      </c>
      <c r="N135" s="4">
        <v>148.30999800000001</v>
      </c>
      <c r="O135" s="4">
        <v>84.07</v>
      </c>
      <c r="P135" s="4">
        <v>262.5</v>
      </c>
      <c r="Q135" s="4">
        <v>38.94</v>
      </c>
      <c r="R135" s="4">
        <v>104</v>
      </c>
      <c r="S135" s="4">
        <v>187.78</v>
      </c>
      <c r="T135" s="4">
        <v>168.509995</v>
      </c>
      <c r="U135" s="4">
        <v>30.49</v>
      </c>
      <c r="V135" s="4">
        <v>16.610001</v>
      </c>
      <c r="W135" s="4">
        <v>70</v>
      </c>
      <c r="X135" s="4">
        <v>22.803000000000001</v>
      </c>
      <c r="Y135" s="4">
        <v>1943.1</v>
      </c>
      <c r="Z135" s="4">
        <v>17.825199999999999</v>
      </c>
      <c r="AA135" s="4">
        <v>0.12770000000000001</v>
      </c>
      <c r="AB135" s="4">
        <v>22.031099999999999</v>
      </c>
      <c r="AC135" s="4">
        <v>19.114000000000001</v>
      </c>
      <c r="AD135" s="3"/>
    </row>
    <row r="136" spans="1:30" ht="15.75" customHeight="1" x14ac:dyDescent="0.2">
      <c r="A136" s="3">
        <v>45072</v>
      </c>
      <c r="B136" s="3"/>
      <c r="C136" s="4">
        <v>176.39999399999999</v>
      </c>
      <c r="D136" s="4">
        <v>10.570003</v>
      </c>
      <c r="E136" s="4">
        <v>51.619999</v>
      </c>
      <c r="F136" s="4">
        <v>18.489999999999998</v>
      </c>
      <c r="G136" s="4">
        <v>508.89999399999999</v>
      </c>
      <c r="H136" s="4">
        <v>93.720000999999996</v>
      </c>
      <c r="I136" s="4">
        <v>11.09</v>
      </c>
      <c r="J136" s="4">
        <v>94.75</v>
      </c>
      <c r="K136" s="4">
        <v>173.570007</v>
      </c>
      <c r="L136" s="4">
        <v>317.41000400000001</v>
      </c>
      <c r="M136" s="4">
        <v>19.700001</v>
      </c>
      <c r="N136" s="4">
        <v>150.990005</v>
      </c>
      <c r="O136" s="4">
        <v>82.010002</v>
      </c>
      <c r="P136" s="4">
        <v>276.75</v>
      </c>
      <c r="Q136" s="4">
        <v>39.049999999999997</v>
      </c>
      <c r="R136" s="4">
        <v>103.80999799999999</v>
      </c>
      <c r="S136" s="4">
        <v>191.98</v>
      </c>
      <c r="T136" s="4">
        <v>172.66999799999999</v>
      </c>
      <c r="U136" s="4">
        <v>30.3</v>
      </c>
      <c r="V136" s="4">
        <v>16.98</v>
      </c>
      <c r="W136" s="4">
        <v>68.690002000000007</v>
      </c>
      <c r="X136" s="4">
        <v>23.248000000000001</v>
      </c>
      <c r="Y136" s="4">
        <v>1963.1</v>
      </c>
      <c r="Z136" s="4">
        <v>17.6723</v>
      </c>
      <c r="AA136" s="4">
        <v>0.1265</v>
      </c>
      <c r="AB136" s="4">
        <v>21.8748</v>
      </c>
      <c r="AC136" s="4">
        <v>18.9862</v>
      </c>
      <c r="AD136" s="3"/>
    </row>
    <row r="137" spans="1:30" ht="15.75" customHeight="1" x14ac:dyDescent="0.2">
      <c r="A137" s="3">
        <v>45075</v>
      </c>
      <c r="B137" s="3"/>
      <c r="C137" s="4">
        <v>180.550003</v>
      </c>
      <c r="D137" s="4">
        <v>11.54</v>
      </c>
      <c r="E137" s="4">
        <v>50.869999</v>
      </c>
      <c r="F137" s="4">
        <v>18.489999999999998</v>
      </c>
      <c r="G137" s="4">
        <v>506</v>
      </c>
      <c r="H137" s="4">
        <v>93.57</v>
      </c>
      <c r="I137" s="4">
        <v>10.94</v>
      </c>
      <c r="J137" s="4">
        <v>93.81</v>
      </c>
      <c r="K137" s="4">
        <v>173.770004</v>
      </c>
      <c r="L137" s="4">
        <v>329.26001000000002</v>
      </c>
      <c r="M137" s="4">
        <v>19.600000000000001</v>
      </c>
      <c r="N137" s="4">
        <v>151.83000200000001</v>
      </c>
      <c r="O137" s="4">
        <v>82</v>
      </c>
      <c r="P137" s="4">
        <v>274.73998999999998</v>
      </c>
      <c r="Q137" s="4">
        <v>38.89</v>
      </c>
      <c r="R137" s="4">
        <v>103.980003</v>
      </c>
      <c r="S137" s="4">
        <v>194.98</v>
      </c>
      <c r="T137" s="4">
        <v>173.85000600000001</v>
      </c>
      <c r="U137" s="4">
        <v>30.05</v>
      </c>
      <c r="V137" s="4">
        <v>16.889999</v>
      </c>
      <c r="W137" s="4">
        <v>68.839995999999999</v>
      </c>
      <c r="X137" s="4">
        <v>23.266999999999999</v>
      </c>
      <c r="Y137" s="4">
        <v>1959.75</v>
      </c>
      <c r="Z137" s="4">
        <v>17.560500000000001</v>
      </c>
      <c r="AA137" s="4">
        <v>0.12520000000000001</v>
      </c>
      <c r="AB137" s="4">
        <v>21.692499999999999</v>
      </c>
      <c r="AC137" s="4">
        <v>18.805499999999999</v>
      </c>
      <c r="AD137" s="3"/>
    </row>
    <row r="138" spans="1:30" ht="15.75" customHeight="1" x14ac:dyDescent="0.2">
      <c r="A138" s="3">
        <v>45076</v>
      </c>
      <c r="B138" s="3"/>
      <c r="C138" s="4">
        <v>175.300003</v>
      </c>
      <c r="D138" s="4">
        <v>11.29</v>
      </c>
      <c r="E138" s="4">
        <v>50.389999000000003</v>
      </c>
      <c r="F138" s="4">
        <v>18.489999999999998</v>
      </c>
      <c r="G138" s="4">
        <v>494.5</v>
      </c>
      <c r="H138" s="4">
        <v>92.620002999999997</v>
      </c>
      <c r="I138" s="4">
        <v>10.57</v>
      </c>
      <c r="J138" s="4">
        <v>93.56</v>
      </c>
      <c r="K138" s="4">
        <v>173.240005</v>
      </c>
      <c r="L138" s="4">
        <v>311.38000499999998</v>
      </c>
      <c r="M138" s="4">
        <v>19.049999</v>
      </c>
      <c r="N138" s="4">
        <v>148</v>
      </c>
      <c r="O138" s="4">
        <v>79.690002000000007</v>
      </c>
      <c r="P138" s="4">
        <v>277.83999599999999</v>
      </c>
      <c r="Q138" s="4">
        <v>38.020000000000003</v>
      </c>
      <c r="R138" s="4">
        <v>102.57</v>
      </c>
      <c r="S138" s="4">
        <v>186.99</v>
      </c>
      <c r="T138" s="4">
        <v>171.05999800000001</v>
      </c>
      <c r="U138" s="4">
        <v>30</v>
      </c>
      <c r="V138" s="4">
        <v>16.899999999999999</v>
      </c>
      <c r="W138" s="4">
        <v>68.279999000000004</v>
      </c>
      <c r="X138" s="4">
        <v>23.239000000000001</v>
      </c>
      <c r="Y138" s="4">
        <v>1977.1</v>
      </c>
      <c r="Z138" s="4">
        <v>17.653199999999998</v>
      </c>
      <c r="AA138" s="4">
        <v>0.126</v>
      </c>
      <c r="AB138" s="4">
        <v>21.940300000000001</v>
      </c>
      <c r="AC138" s="4">
        <v>18.946300000000001</v>
      </c>
      <c r="AD138" s="3"/>
    </row>
    <row r="139" spans="1:30" ht="15.75" customHeight="1" x14ac:dyDescent="0.2">
      <c r="A139" s="3">
        <v>45077</v>
      </c>
      <c r="B139" s="3"/>
      <c r="C139" s="4">
        <v>178.800003</v>
      </c>
      <c r="D139" s="4">
        <v>10.82</v>
      </c>
      <c r="E139" s="4">
        <v>51.450001</v>
      </c>
      <c r="F139" s="4">
        <v>18.489999999999998</v>
      </c>
      <c r="G139" s="4">
        <v>496.32000699999998</v>
      </c>
      <c r="H139" s="4">
        <v>94.839995999999999</v>
      </c>
      <c r="I139" s="4">
        <v>10.62</v>
      </c>
      <c r="J139" s="4">
        <v>91.64</v>
      </c>
      <c r="K139" s="4">
        <v>178.63000500000001</v>
      </c>
      <c r="L139" s="4">
        <v>311.63000499999998</v>
      </c>
      <c r="M139" s="4">
        <v>19.040001</v>
      </c>
      <c r="N139" s="4">
        <v>142.13999899999999</v>
      </c>
      <c r="O139" s="4">
        <v>78.900002000000001</v>
      </c>
      <c r="P139" s="4">
        <v>272.83999599999999</v>
      </c>
      <c r="Q139" s="4">
        <v>38.28</v>
      </c>
      <c r="R139" s="4">
        <v>103.41999800000001</v>
      </c>
      <c r="S139" s="4">
        <v>183.2</v>
      </c>
      <c r="T139" s="4">
        <v>172.19000199999999</v>
      </c>
      <c r="U139" s="4">
        <v>30</v>
      </c>
      <c r="V139" s="4">
        <v>16.959999</v>
      </c>
      <c r="W139" s="4">
        <v>67.290001000000004</v>
      </c>
      <c r="X139" s="4">
        <v>23.587</v>
      </c>
      <c r="Y139" s="4">
        <v>1982.1</v>
      </c>
      <c r="Z139" s="4">
        <v>17.741800000000001</v>
      </c>
      <c r="AA139" s="4">
        <v>0.12670000000000001</v>
      </c>
      <c r="AB139" s="4">
        <v>21.936</v>
      </c>
      <c r="AC139" s="4">
        <v>18.941099999999999</v>
      </c>
      <c r="AD139" s="3"/>
    </row>
    <row r="140" spans="1:30" ht="15.75" customHeight="1" x14ac:dyDescent="0.2">
      <c r="A140" s="3">
        <v>45078</v>
      </c>
      <c r="B140" s="3"/>
      <c r="C140" s="4">
        <v>172.19000199999999</v>
      </c>
      <c r="D140" s="4">
        <v>10.91</v>
      </c>
      <c r="E140" s="4">
        <v>51.23</v>
      </c>
      <c r="F140" s="4">
        <v>18.489999999999998</v>
      </c>
      <c r="G140" s="4">
        <v>490.86999500000002</v>
      </c>
      <c r="H140" s="4">
        <v>93.480002999999996</v>
      </c>
      <c r="I140" s="4">
        <v>10.64</v>
      </c>
      <c r="J140" s="4">
        <v>94.38</v>
      </c>
      <c r="K140" s="4">
        <v>177.61999499999999</v>
      </c>
      <c r="L140" s="4">
        <v>301.45001200000002</v>
      </c>
      <c r="M140" s="4">
        <v>18.5</v>
      </c>
      <c r="N140" s="4">
        <v>141.38999899999999</v>
      </c>
      <c r="O140" s="4">
        <v>82</v>
      </c>
      <c r="P140" s="4">
        <v>266.77999899999998</v>
      </c>
      <c r="Q140" s="4">
        <v>38.479999999999997</v>
      </c>
      <c r="R140" s="4">
        <v>104.379997</v>
      </c>
      <c r="S140" s="4">
        <v>183.52</v>
      </c>
      <c r="T140" s="4">
        <v>173.179993</v>
      </c>
      <c r="U140" s="4">
        <v>30</v>
      </c>
      <c r="V140" s="4">
        <v>16.459999</v>
      </c>
      <c r="W140" s="4">
        <v>66.660004000000001</v>
      </c>
      <c r="X140" s="4">
        <v>23.986999999999998</v>
      </c>
      <c r="Y140" s="4">
        <v>1995.5</v>
      </c>
      <c r="Z140" s="4">
        <v>17.567299999999999</v>
      </c>
      <c r="AA140" s="4">
        <v>0.12590000000000001</v>
      </c>
      <c r="AB140" s="4">
        <v>21.901199999999999</v>
      </c>
      <c r="AC140" s="4">
        <v>18.8111</v>
      </c>
      <c r="AD140" s="3"/>
    </row>
    <row r="141" spans="1:30" ht="15.75" customHeight="1" x14ac:dyDescent="0.2">
      <c r="A141" s="3">
        <v>45079</v>
      </c>
      <c r="B141" s="3"/>
      <c r="C141" s="4">
        <v>173.949997</v>
      </c>
      <c r="D141" s="4">
        <v>10.83</v>
      </c>
      <c r="E141" s="4">
        <v>50.990001999999997</v>
      </c>
      <c r="F141" s="4">
        <v>18.489999999999998</v>
      </c>
      <c r="G141" s="4">
        <v>492.66000400000001</v>
      </c>
      <c r="H141" s="4">
        <v>92.510002</v>
      </c>
      <c r="I141" s="4">
        <v>11.13</v>
      </c>
      <c r="J141" s="4">
        <v>93.85</v>
      </c>
      <c r="K141" s="4">
        <v>179.69000199999999</v>
      </c>
      <c r="L141" s="4">
        <v>310.89001500000001</v>
      </c>
      <c r="M141" s="4">
        <v>18.989999999999998</v>
      </c>
      <c r="N141" s="4">
        <v>141</v>
      </c>
      <c r="O141" s="4">
        <v>82.139999000000003</v>
      </c>
      <c r="P141" s="4">
        <v>267.25</v>
      </c>
      <c r="Q141" s="4">
        <v>39.32</v>
      </c>
      <c r="R141" s="4">
        <v>105</v>
      </c>
      <c r="S141" s="4">
        <v>184.34</v>
      </c>
      <c r="T141" s="4">
        <v>175.69000199999999</v>
      </c>
      <c r="U141" s="4">
        <v>30.17</v>
      </c>
      <c r="V141" s="4">
        <v>17.010000000000002</v>
      </c>
      <c r="W141" s="4">
        <v>67.230002999999996</v>
      </c>
      <c r="X141" s="4">
        <v>23.747</v>
      </c>
      <c r="Y141" s="4">
        <v>1969.6</v>
      </c>
      <c r="Z141" s="4">
        <v>17.5063</v>
      </c>
      <c r="AA141" s="4">
        <v>0.126</v>
      </c>
      <c r="AB141" s="4">
        <v>21.931899999999999</v>
      </c>
      <c r="AC141" s="4">
        <v>18.849</v>
      </c>
      <c r="AD141" s="3"/>
    </row>
    <row r="142" spans="1:30" ht="15.75" customHeight="1" x14ac:dyDescent="0.2">
      <c r="A142" s="3">
        <v>45082</v>
      </c>
      <c r="B142" s="3"/>
      <c r="C142" s="4">
        <v>177.240005</v>
      </c>
      <c r="D142" s="4">
        <v>10.87</v>
      </c>
      <c r="E142" s="4">
        <v>51.080002</v>
      </c>
      <c r="F142" s="4">
        <v>18.489999999999998</v>
      </c>
      <c r="G142" s="4">
        <v>486.48001099999999</v>
      </c>
      <c r="H142" s="4">
        <v>92.610000999999997</v>
      </c>
      <c r="I142" s="4">
        <v>11.17</v>
      </c>
      <c r="J142" s="4">
        <v>93.53</v>
      </c>
      <c r="K142" s="4">
        <v>181.30999800000001</v>
      </c>
      <c r="L142" s="4">
        <v>304.32000699999998</v>
      </c>
      <c r="M142" s="4">
        <v>19</v>
      </c>
      <c r="N142" s="4">
        <v>142.199997</v>
      </c>
      <c r="O142" s="4">
        <v>82.730002999999996</v>
      </c>
      <c r="P142" s="4">
        <v>268.32000699999998</v>
      </c>
      <c r="Q142" s="4">
        <v>39.08</v>
      </c>
      <c r="R142" s="4">
        <v>104.620003</v>
      </c>
      <c r="S142" s="4">
        <v>181.33</v>
      </c>
      <c r="T142" s="4">
        <v>174.990005</v>
      </c>
      <c r="U142" s="4">
        <v>30</v>
      </c>
      <c r="V142" s="4">
        <v>17.329999999999998</v>
      </c>
      <c r="W142" s="4">
        <v>69.220000999999996</v>
      </c>
      <c r="X142" s="4">
        <v>23.635000000000002</v>
      </c>
      <c r="Y142" s="4">
        <v>1974.3</v>
      </c>
      <c r="Z142" s="4">
        <v>17.473199999999999</v>
      </c>
      <c r="AA142" s="4">
        <v>0.1246</v>
      </c>
      <c r="AB142" s="4">
        <v>21.651900000000001</v>
      </c>
      <c r="AC142" s="4">
        <v>18.684999999999999</v>
      </c>
      <c r="AD142" s="3"/>
    </row>
    <row r="143" spans="1:30" ht="15.75" customHeight="1" x14ac:dyDescent="0.2">
      <c r="A143" s="3">
        <v>45083</v>
      </c>
      <c r="B143" s="3"/>
      <c r="C143" s="4">
        <v>179.11000100000001</v>
      </c>
      <c r="D143" s="4">
        <v>11.22</v>
      </c>
      <c r="E143" s="4">
        <v>51.119999</v>
      </c>
      <c r="F143" s="4">
        <v>18.489999999999998</v>
      </c>
      <c r="G143" s="4">
        <v>499.35998499999999</v>
      </c>
      <c r="H143" s="4">
        <v>92.269997000000004</v>
      </c>
      <c r="I143" s="4">
        <v>11.64</v>
      </c>
      <c r="J143" s="4">
        <v>94.6</v>
      </c>
      <c r="K143" s="4">
        <v>180.41999799999999</v>
      </c>
      <c r="L143" s="4">
        <v>316.04998799999998</v>
      </c>
      <c r="M143" s="4">
        <v>19.98</v>
      </c>
      <c r="N143" s="4">
        <v>145.64999399999999</v>
      </c>
      <c r="O143" s="4">
        <v>83.790001000000004</v>
      </c>
      <c r="P143" s="4">
        <v>274.98998999999998</v>
      </c>
      <c r="Q143" s="4">
        <v>39.24</v>
      </c>
      <c r="R143" s="4">
        <v>105.300003</v>
      </c>
      <c r="S143" s="4">
        <v>189.46</v>
      </c>
      <c r="T143" s="4">
        <v>176.16000399999999</v>
      </c>
      <c r="U143" s="4">
        <v>30.1</v>
      </c>
      <c r="V143" s="4">
        <v>18.07</v>
      </c>
      <c r="W143" s="4">
        <v>69.510002</v>
      </c>
      <c r="X143" s="4">
        <v>23.67</v>
      </c>
      <c r="Y143" s="4">
        <v>1981.5</v>
      </c>
      <c r="Z143" s="4">
        <v>17.4192</v>
      </c>
      <c r="AA143" s="4">
        <v>0.1249</v>
      </c>
      <c r="AB143" s="4">
        <v>21.625900000000001</v>
      </c>
      <c r="AC143" s="4">
        <v>18.637699999999999</v>
      </c>
      <c r="AD143" s="3"/>
    </row>
    <row r="144" spans="1:30" ht="15.75" customHeight="1" x14ac:dyDescent="0.2">
      <c r="A144" s="3">
        <v>45084</v>
      </c>
      <c r="B144" s="3"/>
      <c r="C144" s="4">
        <v>181.08999600000001</v>
      </c>
      <c r="D144" s="4">
        <v>11.33</v>
      </c>
      <c r="E144" s="4">
        <v>51.110000999999997</v>
      </c>
      <c r="F144" s="4">
        <v>18.489999999999998</v>
      </c>
      <c r="G144" s="4">
        <v>497.79998799999998</v>
      </c>
      <c r="H144" s="4">
        <v>91.739998</v>
      </c>
      <c r="I144" s="4">
        <v>11.93</v>
      </c>
      <c r="J144" s="4">
        <v>93.25</v>
      </c>
      <c r="K144" s="4">
        <v>180.91999799999999</v>
      </c>
      <c r="L144" s="4">
        <v>313.89999399999999</v>
      </c>
      <c r="M144" s="4">
        <v>19.57</v>
      </c>
      <c r="N144" s="4">
        <v>143.759995</v>
      </c>
      <c r="O144" s="4">
        <v>83.199996999999996</v>
      </c>
      <c r="P144" s="4">
        <v>274.5</v>
      </c>
      <c r="Q144" s="4">
        <v>38.99</v>
      </c>
      <c r="R144" s="4">
        <v>107.379997</v>
      </c>
      <c r="S144" s="4">
        <v>188.02</v>
      </c>
      <c r="T144" s="4">
        <v>179.60000600000001</v>
      </c>
      <c r="U144" s="4">
        <v>30.08</v>
      </c>
      <c r="V144" s="4">
        <v>17.93</v>
      </c>
      <c r="W144" s="4">
        <v>69.519997000000004</v>
      </c>
      <c r="X144" s="4">
        <v>23.529</v>
      </c>
      <c r="Y144" s="4">
        <v>1958.4</v>
      </c>
      <c r="Z144" s="4">
        <v>17.360800000000001</v>
      </c>
      <c r="AA144" s="4">
        <v>0.1246</v>
      </c>
      <c r="AB144" s="4">
        <v>21.622</v>
      </c>
      <c r="AC144" s="4">
        <v>18.603000000000002</v>
      </c>
      <c r="AD144" s="3"/>
    </row>
    <row r="145" spans="1:30" ht="15.75" customHeight="1" x14ac:dyDescent="0.2">
      <c r="A145" s="3">
        <v>45085</v>
      </c>
      <c r="B145" s="3"/>
      <c r="C145" s="4">
        <v>179.89999399999999</v>
      </c>
      <c r="D145" s="4">
        <v>11.35</v>
      </c>
      <c r="E145" s="4">
        <v>52.880001</v>
      </c>
      <c r="F145" s="4">
        <v>18.489999999999998</v>
      </c>
      <c r="G145" s="4">
        <v>494.19000199999999</v>
      </c>
      <c r="H145" s="4">
        <v>93.220000999999996</v>
      </c>
      <c r="I145" s="4">
        <v>11.99</v>
      </c>
      <c r="J145" s="4">
        <v>93.11</v>
      </c>
      <c r="K145" s="4">
        <v>182.529999</v>
      </c>
      <c r="L145" s="4">
        <v>311.209991</v>
      </c>
      <c r="M145" s="4">
        <v>19.620000999999998</v>
      </c>
      <c r="N145" s="4">
        <v>139.61000100000001</v>
      </c>
      <c r="O145" s="4">
        <v>84.260002</v>
      </c>
      <c r="P145" s="4">
        <v>278.70001200000002</v>
      </c>
      <c r="Q145" s="4">
        <v>39.04</v>
      </c>
      <c r="R145" s="4">
        <v>108.300003</v>
      </c>
      <c r="S145" s="4">
        <v>184.7</v>
      </c>
      <c r="T145" s="4">
        <v>181.320007</v>
      </c>
      <c r="U145" s="4">
        <v>30.1</v>
      </c>
      <c r="V145" s="4">
        <v>17.809999000000001</v>
      </c>
      <c r="W145" s="4">
        <v>68.220000999999996</v>
      </c>
      <c r="X145" s="4">
        <v>24.347999999999999</v>
      </c>
      <c r="Y145" s="4">
        <v>1978.6</v>
      </c>
      <c r="Z145" s="4">
        <v>17.4085</v>
      </c>
      <c r="AA145" s="4">
        <v>0.1245</v>
      </c>
      <c r="AB145" s="4">
        <v>21.6997</v>
      </c>
      <c r="AC145" s="4">
        <v>18.6785</v>
      </c>
      <c r="AD145" s="3"/>
    </row>
    <row r="146" spans="1:30" ht="15.75" customHeight="1" x14ac:dyDescent="0.2">
      <c r="A146" s="3">
        <v>45086</v>
      </c>
      <c r="B146" s="3"/>
      <c r="C146" s="4">
        <v>179</v>
      </c>
      <c r="D146" s="4">
        <v>11.47</v>
      </c>
      <c r="E146" s="4">
        <v>55.540000999999997</v>
      </c>
      <c r="F146" s="4">
        <v>18.489999999999998</v>
      </c>
      <c r="G146" s="4">
        <v>493.42001299999998</v>
      </c>
      <c r="H146" s="4">
        <v>94.150002000000001</v>
      </c>
      <c r="I146" s="4">
        <v>12.06</v>
      </c>
      <c r="J146" s="4">
        <v>94.61</v>
      </c>
      <c r="K146" s="4">
        <v>185.740005</v>
      </c>
      <c r="L146" s="4">
        <v>308.209991</v>
      </c>
      <c r="M146" s="4">
        <v>20.190000999999999</v>
      </c>
      <c r="N146" s="4">
        <v>141</v>
      </c>
      <c r="O146" s="4">
        <v>85.050003000000004</v>
      </c>
      <c r="P146" s="4">
        <v>278.959991</v>
      </c>
      <c r="Q146" s="4">
        <v>39.57</v>
      </c>
      <c r="R146" s="4">
        <v>108.870003</v>
      </c>
      <c r="S146" s="4">
        <v>187.84</v>
      </c>
      <c r="T146" s="4">
        <v>183.14999399999999</v>
      </c>
      <c r="U146" s="4">
        <v>30.05</v>
      </c>
      <c r="V146" s="4">
        <v>17.329999999999998</v>
      </c>
      <c r="W146" s="4">
        <v>67.430000000000007</v>
      </c>
      <c r="X146" s="4">
        <v>24.41</v>
      </c>
      <c r="Y146" s="4">
        <v>1977.2</v>
      </c>
      <c r="Z146" s="4">
        <v>17.283999999999999</v>
      </c>
      <c r="AA146" s="4">
        <v>0.1239</v>
      </c>
      <c r="AB146" s="4">
        <v>21.6845</v>
      </c>
      <c r="AC146" s="4">
        <v>18.600200000000001</v>
      </c>
      <c r="AD146" s="3"/>
    </row>
    <row r="147" spans="1:30" ht="15.75" customHeight="1" x14ac:dyDescent="0.2">
      <c r="A147" s="3">
        <v>45089</v>
      </c>
      <c r="B147" s="3"/>
      <c r="C147" s="4">
        <v>177.66999799999999</v>
      </c>
      <c r="D147" s="4">
        <v>11.15</v>
      </c>
      <c r="E147" s="4">
        <v>57.490001999999997</v>
      </c>
      <c r="F147" s="4">
        <v>18.489999999999998</v>
      </c>
      <c r="G147" s="4">
        <v>502.91000400000001</v>
      </c>
      <c r="H147" s="4">
        <v>92.650002000000001</v>
      </c>
      <c r="I147" s="4">
        <v>11.98</v>
      </c>
      <c r="J147" s="4">
        <v>94.11</v>
      </c>
      <c r="K147" s="4">
        <v>186.5</v>
      </c>
      <c r="L147" s="4">
        <v>316.72000100000002</v>
      </c>
      <c r="M147" s="4">
        <v>20.030000999999999</v>
      </c>
      <c r="N147" s="4">
        <v>142</v>
      </c>
      <c r="O147" s="4">
        <v>82.580001999999993</v>
      </c>
      <c r="P147" s="4">
        <v>274.60000600000001</v>
      </c>
      <c r="Q147" s="4">
        <v>39.36</v>
      </c>
      <c r="R147" s="4">
        <v>109.970001</v>
      </c>
      <c r="S147" s="4">
        <v>188.47</v>
      </c>
      <c r="T147" s="4">
        <v>186.58999600000001</v>
      </c>
      <c r="U147" s="4">
        <v>30.07</v>
      </c>
      <c r="V147" s="4">
        <v>17.469999000000001</v>
      </c>
      <c r="W147" s="4">
        <v>66.989998</v>
      </c>
      <c r="X147" s="4">
        <v>24.059000000000001</v>
      </c>
      <c r="Y147" s="4">
        <v>1969.7</v>
      </c>
      <c r="Z147" s="4">
        <v>17.312000000000001</v>
      </c>
      <c r="AA147" s="4">
        <v>0.1244</v>
      </c>
      <c r="AB147" s="4">
        <v>21.772400000000001</v>
      </c>
      <c r="AC147" s="4">
        <v>18.6494</v>
      </c>
      <c r="AD147" s="3"/>
    </row>
    <row r="148" spans="1:30" ht="15.75" customHeight="1" x14ac:dyDescent="0.2">
      <c r="A148" s="3">
        <v>45090</v>
      </c>
      <c r="B148" s="3"/>
      <c r="C148" s="4">
        <v>178</v>
      </c>
      <c r="D148" s="4">
        <v>11.23</v>
      </c>
      <c r="E148" s="4">
        <v>57.360000999999997</v>
      </c>
      <c r="F148" s="4">
        <v>18.489999999999998</v>
      </c>
      <c r="G148" s="4">
        <v>505.23001099999999</v>
      </c>
      <c r="H148" s="4">
        <v>91.5</v>
      </c>
      <c r="I148" s="4">
        <v>12.33</v>
      </c>
      <c r="J148" s="4">
        <v>92.56</v>
      </c>
      <c r="K148" s="4">
        <v>188.46000699999999</v>
      </c>
      <c r="L148" s="4">
        <v>320.75</v>
      </c>
      <c r="M148" s="4">
        <v>19.66</v>
      </c>
      <c r="N148" s="4">
        <v>143.19000199999999</v>
      </c>
      <c r="O148" s="4">
        <v>84.290001000000004</v>
      </c>
      <c r="P148" s="4">
        <v>273</v>
      </c>
      <c r="Q148" s="4">
        <v>39.4</v>
      </c>
      <c r="R148" s="4">
        <v>110.550003</v>
      </c>
      <c r="S148" s="4">
        <v>187.49</v>
      </c>
      <c r="T148" s="4">
        <v>185.96000699999999</v>
      </c>
      <c r="U148" s="4">
        <v>30.02</v>
      </c>
      <c r="V148" s="4">
        <v>17.860001</v>
      </c>
      <c r="W148" s="4">
        <v>66.720000999999996</v>
      </c>
      <c r="X148" s="4">
        <v>23.821999999999999</v>
      </c>
      <c r="Y148" s="4">
        <v>1958.6</v>
      </c>
      <c r="Z148" s="4">
        <v>17.218499999999999</v>
      </c>
      <c r="AA148" s="4">
        <v>0.1234</v>
      </c>
      <c r="AB148" s="4">
        <v>21.6419</v>
      </c>
      <c r="AC148" s="4">
        <v>18.593399999999999</v>
      </c>
      <c r="AD148" s="3"/>
    </row>
    <row r="149" spans="1:30" ht="15.75" customHeight="1" x14ac:dyDescent="0.2">
      <c r="A149" s="3">
        <v>45091</v>
      </c>
      <c r="B149" s="3"/>
      <c r="C149" s="4">
        <v>178.240005</v>
      </c>
      <c r="D149" s="4">
        <v>11.34</v>
      </c>
      <c r="E149" s="4">
        <v>58.040000999999997</v>
      </c>
      <c r="F149" s="4">
        <v>18.489999999999998</v>
      </c>
      <c r="G149" s="4">
        <v>509.54998799999998</v>
      </c>
      <c r="H149" s="4">
        <v>93.620002999999997</v>
      </c>
      <c r="I149" s="4">
        <v>12.47</v>
      </c>
      <c r="J149" s="4">
        <v>93.86</v>
      </c>
      <c r="K149" s="4">
        <v>189.199997</v>
      </c>
      <c r="L149" s="4">
        <v>326.95001200000002</v>
      </c>
      <c r="M149" s="4">
        <v>19.440000999999999</v>
      </c>
      <c r="N149" s="4">
        <v>143.33000200000001</v>
      </c>
      <c r="O149" s="4">
        <v>86.510002</v>
      </c>
      <c r="P149" s="4">
        <v>275.07000699999998</v>
      </c>
      <c r="Q149" s="4">
        <v>39.82</v>
      </c>
      <c r="R149" s="4">
        <v>111</v>
      </c>
      <c r="S149" s="4">
        <v>191.4</v>
      </c>
      <c r="T149" s="4">
        <v>181.61000100000001</v>
      </c>
      <c r="U149" s="4">
        <v>29.97</v>
      </c>
      <c r="V149" s="4">
        <v>18.23</v>
      </c>
      <c r="W149" s="4">
        <v>68.480002999999996</v>
      </c>
      <c r="X149" s="4">
        <v>24.105</v>
      </c>
      <c r="Y149" s="4">
        <v>1968.9</v>
      </c>
      <c r="Z149" s="4">
        <v>17.124700000000001</v>
      </c>
      <c r="AA149" s="4">
        <v>0.12230000000000001</v>
      </c>
      <c r="AB149" s="4">
        <v>21.649899999999999</v>
      </c>
      <c r="AC149" s="4">
        <v>18.506699999999999</v>
      </c>
      <c r="AD149" s="3"/>
    </row>
    <row r="150" spans="1:30" ht="15.75" customHeight="1" x14ac:dyDescent="0.2">
      <c r="A150" s="3">
        <v>45092</v>
      </c>
      <c r="B150" s="3"/>
      <c r="C150" s="4">
        <v>179.550003</v>
      </c>
      <c r="D150" s="4">
        <v>11.25</v>
      </c>
      <c r="E150" s="4">
        <v>58.580002</v>
      </c>
      <c r="F150" s="4">
        <v>18.489999999999998</v>
      </c>
      <c r="G150" s="4">
        <v>512.51000999999997</v>
      </c>
      <c r="H150" s="4">
        <v>92.760002</v>
      </c>
      <c r="I150" s="4">
        <v>12.53</v>
      </c>
      <c r="J150" s="4">
        <v>98.14</v>
      </c>
      <c r="K150" s="4">
        <v>188.60000600000001</v>
      </c>
      <c r="L150" s="4">
        <v>328.42999300000002</v>
      </c>
      <c r="M150" s="4">
        <v>18.77</v>
      </c>
      <c r="N150" s="4">
        <v>145.14999399999999</v>
      </c>
      <c r="O150" s="4">
        <v>86.379997000000003</v>
      </c>
      <c r="P150" s="4">
        <v>274</v>
      </c>
      <c r="Q150" s="4">
        <v>39.71</v>
      </c>
      <c r="R150" s="4">
        <v>111.379997</v>
      </c>
      <c r="S150" s="4">
        <v>192.32</v>
      </c>
      <c r="T150" s="4">
        <v>181.96000699999999</v>
      </c>
      <c r="U150" s="4">
        <v>29.57</v>
      </c>
      <c r="V150" s="4">
        <v>18.440000999999999</v>
      </c>
      <c r="W150" s="4">
        <v>69.989998</v>
      </c>
      <c r="X150" s="4">
        <v>23.890999999999998</v>
      </c>
      <c r="Y150" s="4">
        <v>1961.8</v>
      </c>
      <c r="Z150" s="4">
        <v>17.176200000000001</v>
      </c>
      <c r="AA150" s="4">
        <v>0.1217</v>
      </c>
      <c r="AB150" s="4">
        <v>21.761399999999998</v>
      </c>
      <c r="AC150" s="4">
        <v>18.625</v>
      </c>
      <c r="AD150" s="3"/>
    </row>
    <row r="151" spans="1:30" ht="15.75" customHeight="1" x14ac:dyDescent="0.2">
      <c r="A151" s="3">
        <v>45093</v>
      </c>
      <c r="B151" s="3"/>
      <c r="C151" s="4">
        <v>178.990005</v>
      </c>
      <c r="D151" s="4">
        <v>11.04</v>
      </c>
      <c r="E151" s="4">
        <v>58.25</v>
      </c>
      <c r="F151" s="4">
        <v>18.489999999999998</v>
      </c>
      <c r="G151" s="4">
        <v>508</v>
      </c>
      <c r="H151" s="4">
        <v>92.139999000000003</v>
      </c>
      <c r="I151" s="4">
        <v>12.4</v>
      </c>
      <c r="J151" s="4">
        <v>98.37</v>
      </c>
      <c r="K151" s="4">
        <v>189.96000699999999</v>
      </c>
      <c r="L151" s="4">
        <v>330.25</v>
      </c>
      <c r="M151" s="4">
        <v>18.23</v>
      </c>
      <c r="N151" s="4">
        <v>144.509995</v>
      </c>
      <c r="O151" s="4">
        <v>86.93</v>
      </c>
      <c r="P151" s="4">
        <v>277</v>
      </c>
      <c r="Q151" s="4">
        <v>39.67</v>
      </c>
      <c r="R151" s="4">
        <v>112</v>
      </c>
      <c r="S151" s="4">
        <v>190.71</v>
      </c>
      <c r="T151" s="4">
        <v>185.990005</v>
      </c>
      <c r="U151" s="4">
        <v>29.07</v>
      </c>
      <c r="V151" s="4">
        <v>18.260000000000002</v>
      </c>
      <c r="W151" s="4">
        <v>68.180000000000007</v>
      </c>
      <c r="X151" s="4">
        <v>24.076000000000001</v>
      </c>
      <c r="Y151" s="4">
        <v>1962.2</v>
      </c>
      <c r="Z151" s="4">
        <v>17.0792</v>
      </c>
      <c r="AA151" s="4">
        <v>0.1212</v>
      </c>
      <c r="AB151" s="4">
        <v>21.849399999999999</v>
      </c>
      <c r="AC151" s="4">
        <v>18.7043</v>
      </c>
      <c r="AD151" s="3"/>
    </row>
    <row r="152" spans="1:30" ht="15.75" customHeight="1" x14ac:dyDescent="0.2">
      <c r="A152" s="3">
        <v>45096</v>
      </c>
      <c r="B152" s="3"/>
      <c r="C152" s="4">
        <v>179.14999399999999</v>
      </c>
      <c r="D152" s="4">
        <v>10.99</v>
      </c>
      <c r="E152" s="4">
        <v>59.290000999999997</v>
      </c>
      <c r="F152" s="4">
        <v>18.489999999999998</v>
      </c>
      <c r="G152" s="4">
        <v>504.39999399999999</v>
      </c>
      <c r="H152" s="4">
        <v>91.910004000000001</v>
      </c>
      <c r="I152" s="4">
        <v>12.4</v>
      </c>
      <c r="J152" s="4">
        <v>97.89</v>
      </c>
      <c r="K152" s="4">
        <v>191.10000600000001</v>
      </c>
      <c r="L152" s="4">
        <v>322.82000699999998</v>
      </c>
      <c r="M152" s="4">
        <v>18.170000000000002</v>
      </c>
      <c r="N152" s="4">
        <v>143.44000199999999</v>
      </c>
      <c r="O152" s="4">
        <v>85.559997999999993</v>
      </c>
      <c r="P152" s="4">
        <v>274.67999300000002</v>
      </c>
      <c r="Q152" s="4">
        <v>39.700000000000003</v>
      </c>
      <c r="R152" s="4">
        <v>112.230003</v>
      </c>
      <c r="S152" s="4">
        <v>191.77</v>
      </c>
      <c r="T152" s="4">
        <v>183.36000100000001</v>
      </c>
      <c r="U152" s="4">
        <v>28.7</v>
      </c>
      <c r="V152" s="4">
        <v>17.829999999999998</v>
      </c>
      <c r="W152" s="4">
        <v>69.059997999999993</v>
      </c>
      <c r="X152" s="4">
        <v>24.062000000000001</v>
      </c>
      <c r="Y152" s="4">
        <v>1964.05</v>
      </c>
      <c r="Z152" s="4">
        <v>17.0945</v>
      </c>
      <c r="AA152" s="4">
        <v>0.1205</v>
      </c>
      <c r="AB152" s="4">
        <v>21.8767</v>
      </c>
      <c r="AC152" s="4">
        <v>18.674900000000001</v>
      </c>
      <c r="AD152" s="3"/>
    </row>
    <row r="153" spans="1:30" ht="15.75" customHeight="1" x14ac:dyDescent="0.2">
      <c r="A153" s="3">
        <v>45097</v>
      </c>
      <c r="B153" s="3"/>
      <c r="C153" s="4">
        <v>178.89999399999999</v>
      </c>
      <c r="D153" s="4">
        <v>11.01</v>
      </c>
      <c r="E153" s="4">
        <v>59.84</v>
      </c>
      <c r="F153" s="4">
        <v>18.489999999999998</v>
      </c>
      <c r="G153" s="4">
        <v>496.32998700000002</v>
      </c>
      <c r="H153" s="4">
        <v>91.839995999999999</v>
      </c>
      <c r="I153" s="4">
        <v>12.11</v>
      </c>
      <c r="J153" s="4">
        <v>98.41</v>
      </c>
      <c r="K153" s="4">
        <v>189.779999</v>
      </c>
      <c r="L153" s="4">
        <v>317.13000499999998</v>
      </c>
      <c r="M153" s="4">
        <v>18.059999000000001</v>
      </c>
      <c r="N153" s="4">
        <v>140.41000399999999</v>
      </c>
      <c r="O153" s="4">
        <v>84.480002999999996</v>
      </c>
      <c r="P153" s="4">
        <v>276.14999399999999</v>
      </c>
      <c r="Q153" s="4">
        <v>39.78</v>
      </c>
      <c r="R153" s="4">
        <v>110.540001</v>
      </c>
      <c r="S153" s="4">
        <v>180.77</v>
      </c>
      <c r="T153" s="4">
        <v>180.070007</v>
      </c>
      <c r="U153" s="4">
        <v>29.06</v>
      </c>
      <c r="V153" s="4">
        <v>17.98</v>
      </c>
      <c r="W153" s="4">
        <v>67.569999999999993</v>
      </c>
      <c r="X153" s="4">
        <v>23.193000000000001</v>
      </c>
      <c r="Y153" s="4">
        <v>1938.9</v>
      </c>
      <c r="Z153" s="4">
        <v>17.2043</v>
      </c>
      <c r="AA153" s="4">
        <v>0.1217</v>
      </c>
      <c r="AB153" s="4">
        <v>21.9621</v>
      </c>
      <c r="AC153" s="4">
        <v>18.806000000000001</v>
      </c>
      <c r="AD153" s="3"/>
    </row>
    <row r="154" spans="1:30" ht="15.75" customHeight="1" x14ac:dyDescent="0.2">
      <c r="A154" s="3">
        <v>45098</v>
      </c>
      <c r="B154" s="3"/>
      <c r="C154" s="4">
        <v>178.990005</v>
      </c>
      <c r="D154" s="4">
        <v>11.02</v>
      </c>
      <c r="E154" s="4">
        <v>59.889999000000003</v>
      </c>
      <c r="F154" s="4">
        <v>18.489999999999998</v>
      </c>
      <c r="G154" s="4">
        <v>488.25</v>
      </c>
      <c r="H154" s="4">
        <v>92.419998000000007</v>
      </c>
      <c r="I154" s="4">
        <v>12.05</v>
      </c>
      <c r="J154" s="4">
        <v>99.07</v>
      </c>
      <c r="K154" s="4">
        <v>187.229996</v>
      </c>
      <c r="L154" s="4">
        <v>315.97000100000002</v>
      </c>
      <c r="M154" s="4">
        <v>17.899999999999999</v>
      </c>
      <c r="N154" s="4">
        <v>139.30999800000001</v>
      </c>
      <c r="O154" s="4">
        <v>83.720000999999996</v>
      </c>
      <c r="P154" s="4">
        <v>272.45001200000002</v>
      </c>
      <c r="Q154" s="4">
        <v>39.5</v>
      </c>
      <c r="R154" s="4">
        <v>109.510002</v>
      </c>
      <c r="S154" s="4">
        <v>182.04</v>
      </c>
      <c r="T154" s="4">
        <v>180.5</v>
      </c>
      <c r="U154" s="4">
        <v>29.19</v>
      </c>
      <c r="V154" s="4">
        <v>17.510000000000002</v>
      </c>
      <c r="W154" s="4">
        <v>68.599997999999999</v>
      </c>
      <c r="X154" s="4">
        <v>22.774000000000001</v>
      </c>
      <c r="Y154" s="4">
        <v>1936.1</v>
      </c>
      <c r="Z154" s="4">
        <v>17.154699999999998</v>
      </c>
      <c r="AA154" s="4">
        <v>0.121</v>
      </c>
      <c r="AB154" s="4">
        <v>21.7925</v>
      </c>
      <c r="AC154" s="4">
        <v>18.732099999999999</v>
      </c>
      <c r="AD154" s="3"/>
    </row>
    <row r="155" spans="1:30" ht="15.75" customHeight="1" x14ac:dyDescent="0.2">
      <c r="A155" s="3">
        <v>45099</v>
      </c>
      <c r="B155" s="3"/>
      <c r="C155" s="4">
        <v>176.509995</v>
      </c>
      <c r="D155" s="4">
        <v>10.91</v>
      </c>
      <c r="E155" s="4">
        <v>59.709999000000003</v>
      </c>
      <c r="F155" s="4">
        <v>18.489999999999998</v>
      </c>
      <c r="G155" s="4">
        <v>486</v>
      </c>
      <c r="H155" s="4">
        <v>91.370002999999997</v>
      </c>
      <c r="I155" s="4">
        <v>11.83</v>
      </c>
      <c r="J155" s="4">
        <v>99.11</v>
      </c>
      <c r="K155" s="4">
        <v>188.470001</v>
      </c>
      <c r="L155" s="4">
        <v>314.83999599999999</v>
      </c>
      <c r="M155" s="4">
        <v>17.84</v>
      </c>
      <c r="N155" s="4">
        <v>137.25</v>
      </c>
      <c r="O155" s="4">
        <v>83.599997999999999</v>
      </c>
      <c r="P155" s="4">
        <v>274.17999300000002</v>
      </c>
      <c r="Q155" s="4">
        <v>39</v>
      </c>
      <c r="R155" s="4">
        <v>107.339996</v>
      </c>
      <c r="S155" s="4">
        <v>178.78</v>
      </c>
      <c r="T155" s="4">
        <v>176.570007</v>
      </c>
      <c r="U155" s="4">
        <v>28.47</v>
      </c>
      <c r="V155" s="4">
        <v>17.48</v>
      </c>
      <c r="W155" s="4">
        <v>67.739998</v>
      </c>
      <c r="X155" s="4">
        <v>22.436</v>
      </c>
      <c r="Y155" s="4">
        <v>1915</v>
      </c>
      <c r="Z155" s="4">
        <v>17.171299999999999</v>
      </c>
      <c r="AA155" s="4">
        <v>0.1208</v>
      </c>
      <c r="AB155" s="4">
        <v>22.004999999999999</v>
      </c>
      <c r="AC155" s="4">
        <v>18.896999999999998</v>
      </c>
      <c r="AD155" s="3"/>
    </row>
    <row r="156" spans="1:30" ht="15.75" customHeight="1" x14ac:dyDescent="0.2">
      <c r="A156" s="3">
        <v>45100</v>
      </c>
      <c r="B156" s="3"/>
      <c r="C156" s="4">
        <v>178</v>
      </c>
      <c r="D156" s="4">
        <v>10.97</v>
      </c>
      <c r="E156" s="4">
        <v>58.200001</v>
      </c>
      <c r="F156" s="4">
        <v>18.489999999999998</v>
      </c>
      <c r="G156" s="4">
        <v>479.30999800000001</v>
      </c>
      <c r="H156" s="4">
        <v>91.82</v>
      </c>
      <c r="I156" s="4">
        <v>11.87</v>
      </c>
      <c r="J156" s="4">
        <v>98.91</v>
      </c>
      <c r="K156" s="4">
        <v>185.83000200000001</v>
      </c>
      <c r="L156" s="4">
        <v>307.02999899999998</v>
      </c>
      <c r="M156" s="4">
        <v>18.219999000000001</v>
      </c>
      <c r="N156" s="4">
        <v>137.550003</v>
      </c>
      <c r="O156" s="4">
        <v>83.150002000000001</v>
      </c>
      <c r="P156" s="4">
        <v>269.01998900000001</v>
      </c>
      <c r="Q156" s="4">
        <v>38.21</v>
      </c>
      <c r="R156" s="4">
        <v>106.550003</v>
      </c>
      <c r="S156" s="4">
        <v>180.32</v>
      </c>
      <c r="T156" s="4">
        <v>175.050003</v>
      </c>
      <c r="U156" s="4">
        <v>28.86</v>
      </c>
      <c r="V156" s="4">
        <v>17.27</v>
      </c>
      <c r="W156" s="4">
        <v>67.639999000000003</v>
      </c>
      <c r="X156" s="4">
        <v>22.327999999999999</v>
      </c>
      <c r="Y156" s="4">
        <v>1921</v>
      </c>
      <c r="Z156" s="4">
        <v>17.179500000000001</v>
      </c>
      <c r="AA156" s="4">
        <v>0.11990000000000001</v>
      </c>
      <c r="AB156" s="4">
        <v>21.851500000000001</v>
      </c>
      <c r="AC156" s="4">
        <v>18.669799999999999</v>
      </c>
      <c r="AD156" s="3"/>
    </row>
    <row r="157" spans="1:30" ht="15.75" customHeight="1" x14ac:dyDescent="0.2">
      <c r="A157" s="3">
        <v>45103</v>
      </c>
      <c r="B157" s="3"/>
      <c r="C157" s="4">
        <v>177.740005</v>
      </c>
      <c r="D157" s="4">
        <v>10.92</v>
      </c>
      <c r="E157" s="4">
        <v>57.439999</v>
      </c>
      <c r="F157" s="4">
        <v>18.489999999999998</v>
      </c>
      <c r="G157" s="4">
        <v>479.01001000000002</v>
      </c>
      <c r="H157" s="4">
        <v>90.650002000000001</v>
      </c>
      <c r="I157" s="4">
        <v>11.82</v>
      </c>
      <c r="J157" s="4">
        <v>97.76</v>
      </c>
      <c r="K157" s="4">
        <v>184.88000500000001</v>
      </c>
      <c r="L157" s="4">
        <v>306.97000100000002</v>
      </c>
      <c r="M157" s="4">
        <v>18.27</v>
      </c>
      <c r="N157" s="4">
        <v>137.38000500000001</v>
      </c>
      <c r="O157" s="4">
        <v>84.199996999999996</v>
      </c>
      <c r="P157" s="4">
        <v>268.58999599999999</v>
      </c>
      <c r="Q157" s="4">
        <v>38.39</v>
      </c>
      <c r="R157" s="4">
        <v>104.69000200000001</v>
      </c>
      <c r="S157" s="4">
        <v>179.18</v>
      </c>
      <c r="T157" s="4">
        <v>175.800003</v>
      </c>
      <c r="U157" s="4">
        <v>28.5</v>
      </c>
      <c r="V157" s="4">
        <v>17.41</v>
      </c>
      <c r="W157" s="4">
        <v>68.370002999999997</v>
      </c>
      <c r="X157" s="4">
        <v>22.805</v>
      </c>
      <c r="Y157" s="4">
        <v>1925.1</v>
      </c>
      <c r="Z157" s="4">
        <v>17.144500000000001</v>
      </c>
      <c r="AA157" s="4">
        <v>0.1198</v>
      </c>
      <c r="AB157" s="4">
        <v>21.791499999999999</v>
      </c>
      <c r="AC157" s="4">
        <v>18.6952</v>
      </c>
      <c r="AD157" s="3"/>
    </row>
    <row r="158" spans="1:30" ht="15.75" customHeight="1" x14ac:dyDescent="0.2">
      <c r="A158" s="3">
        <v>45104</v>
      </c>
      <c r="B158" s="3"/>
      <c r="C158" s="4">
        <v>177.38000500000001</v>
      </c>
      <c r="D158" s="4">
        <v>10.85</v>
      </c>
      <c r="E158" s="4">
        <v>57.59</v>
      </c>
      <c r="F158" s="4">
        <v>18.489999999999998</v>
      </c>
      <c r="G158" s="4">
        <v>481.83999599999999</v>
      </c>
      <c r="H158" s="4">
        <v>91.019997000000004</v>
      </c>
      <c r="I158" s="4">
        <v>12.04</v>
      </c>
      <c r="J158" s="4">
        <v>98.02</v>
      </c>
      <c r="K158" s="4">
        <v>188.759995</v>
      </c>
      <c r="L158" s="4">
        <v>308.73001099999999</v>
      </c>
      <c r="M158" s="4">
        <v>18.829999999999998</v>
      </c>
      <c r="N158" s="4">
        <v>139.570007</v>
      </c>
      <c r="O158" s="4">
        <v>84.230002999999996</v>
      </c>
      <c r="P158" s="4">
        <v>272.42999300000002</v>
      </c>
      <c r="Q158" s="4">
        <v>39.32</v>
      </c>
      <c r="R158" s="4">
        <v>106.220001</v>
      </c>
      <c r="S158" s="4">
        <v>183.15</v>
      </c>
      <c r="T158" s="4">
        <v>176</v>
      </c>
      <c r="U158" s="4">
        <v>28.22</v>
      </c>
      <c r="V158" s="4">
        <v>17.940000999999999</v>
      </c>
      <c r="W158" s="4">
        <v>69.790001000000004</v>
      </c>
      <c r="X158" s="4">
        <v>22.939</v>
      </c>
      <c r="Y158" s="4">
        <v>1915.1</v>
      </c>
      <c r="Z158" s="4">
        <v>17.101299999999998</v>
      </c>
      <c r="AA158" s="4">
        <v>0.11899999999999999</v>
      </c>
      <c r="AB158" s="4">
        <v>21.775099999999998</v>
      </c>
      <c r="AC158" s="4">
        <v>18.729299999999999</v>
      </c>
      <c r="AD158" s="3"/>
    </row>
    <row r="159" spans="1:30" ht="15.75" customHeight="1" x14ac:dyDescent="0.2">
      <c r="A159" s="3">
        <v>45105</v>
      </c>
      <c r="B159" s="3"/>
      <c r="C159" s="4">
        <v>175.89999399999999</v>
      </c>
      <c r="D159" s="4">
        <v>10.8</v>
      </c>
      <c r="E159" s="4">
        <v>56.139999000000003</v>
      </c>
      <c r="F159" s="4">
        <v>18.489999999999998</v>
      </c>
      <c r="G159" s="4">
        <v>476.22000100000002</v>
      </c>
      <c r="H159" s="4">
        <v>90.709998999999996</v>
      </c>
      <c r="I159" s="4">
        <v>11.9</v>
      </c>
      <c r="J159" s="4">
        <v>97.92</v>
      </c>
      <c r="K159" s="4">
        <v>187.55999800000001</v>
      </c>
      <c r="L159" s="4">
        <v>305.48998999999998</v>
      </c>
      <c r="M159" s="4">
        <v>18.329999999999998</v>
      </c>
      <c r="N159" s="4">
        <v>139.63000500000001</v>
      </c>
      <c r="O159" s="4">
        <v>83.540001000000004</v>
      </c>
      <c r="P159" s="4">
        <v>270.16000400000001</v>
      </c>
      <c r="Q159" s="4">
        <v>39</v>
      </c>
      <c r="R159" s="4">
        <v>104.540001</v>
      </c>
      <c r="S159" s="4">
        <v>182.79</v>
      </c>
      <c r="T159" s="4">
        <v>173.509995</v>
      </c>
      <c r="U159" s="4">
        <v>28.38</v>
      </c>
      <c r="V159" s="4">
        <v>17.73</v>
      </c>
      <c r="W159" s="4">
        <v>68.5</v>
      </c>
      <c r="X159" s="4">
        <v>22.867999999999999</v>
      </c>
      <c r="Y159" s="4">
        <v>1913.4</v>
      </c>
      <c r="Z159" s="4">
        <v>17.071999999999999</v>
      </c>
      <c r="AA159" s="4">
        <v>0.11849999999999999</v>
      </c>
      <c r="AB159" s="4">
        <v>21.666899999999998</v>
      </c>
      <c r="AC159" s="4">
        <v>18.701499999999999</v>
      </c>
      <c r="AD159" s="3"/>
    </row>
    <row r="160" spans="1:30" ht="15.75" customHeight="1" x14ac:dyDescent="0.2">
      <c r="A160" s="3">
        <v>45106</v>
      </c>
      <c r="B160" s="3"/>
      <c r="C160" s="4">
        <v>176</v>
      </c>
      <c r="D160" s="4">
        <v>10.8</v>
      </c>
      <c r="E160" s="4">
        <v>56.700001</v>
      </c>
      <c r="F160" s="4">
        <v>18.489999999999998</v>
      </c>
      <c r="G160" s="4">
        <v>474.01001000000002</v>
      </c>
      <c r="H160" s="4">
        <v>91.169998000000007</v>
      </c>
      <c r="I160" s="4">
        <v>11.97</v>
      </c>
      <c r="J160" s="4">
        <v>96.64</v>
      </c>
      <c r="K160" s="4">
        <v>189.029999</v>
      </c>
      <c r="L160" s="4">
        <v>304.01001000000002</v>
      </c>
      <c r="M160" s="4">
        <v>18.879999000000002</v>
      </c>
      <c r="N160" s="4">
        <v>142.429993</v>
      </c>
      <c r="O160" s="4">
        <v>82.160004000000001</v>
      </c>
      <c r="P160" s="4">
        <v>270.70001200000002</v>
      </c>
      <c r="Q160" s="4">
        <v>39</v>
      </c>
      <c r="R160" s="4">
        <v>104.629997</v>
      </c>
      <c r="S160" s="4">
        <v>182.75</v>
      </c>
      <c r="T160" s="4">
        <v>174</v>
      </c>
      <c r="U160" s="4">
        <v>28.2</v>
      </c>
      <c r="V160" s="4">
        <v>17.709999</v>
      </c>
      <c r="W160" s="4">
        <v>68.129997000000003</v>
      </c>
      <c r="X160" s="4">
        <v>22.591000000000001</v>
      </c>
      <c r="Y160" s="4">
        <v>1917.9</v>
      </c>
      <c r="Z160" s="4">
        <v>17.1187</v>
      </c>
      <c r="AA160" s="4">
        <v>0.1187</v>
      </c>
      <c r="AB160" s="4">
        <v>21.665400000000002</v>
      </c>
      <c r="AC160" s="4">
        <v>18.7056</v>
      </c>
      <c r="AD160" s="3"/>
    </row>
    <row r="161" spans="1:30" ht="15.75" customHeight="1" x14ac:dyDescent="0.2">
      <c r="A161" s="3">
        <v>45107</v>
      </c>
      <c r="B161" s="3"/>
      <c r="C161" s="4">
        <v>175.679993</v>
      </c>
      <c r="D161" s="4">
        <v>10.59</v>
      </c>
      <c r="E161" s="4">
        <v>55.75</v>
      </c>
      <c r="F161" s="4">
        <v>18.489999999999998</v>
      </c>
      <c r="G161" s="4">
        <v>478.48998999999998</v>
      </c>
      <c r="H161" s="4">
        <v>91.940002000000007</v>
      </c>
      <c r="I161" s="4">
        <v>12.1</v>
      </c>
      <c r="J161" s="4">
        <v>97.71</v>
      </c>
      <c r="K161" s="4">
        <v>189.41000399999999</v>
      </c>
      <c r="L161" s="4">
        <v>308.04998799999998</v>
      </c>
      <c r="M161" s="4">
        <v>18.309999000000001</v>
      </c>
      <c r="N161" s="4">
        <v>140.820007</v>
      </c>
      <c r="O161" s="4">
        <v>82.300003000000004</v>
      </c>
      <c r="P161" s="4">
        <v>274.85000600000001</v>
      </c>
      <c r="Q161" s="4">
        <v>37.630000000000003</v>
      </c>
      <c r="R161" s="4">
        <v>104.43</v>
      </c>
      <c r="S161" s="4">
        <v>181.88</v>
      </c>
      <c r="T161" s="4">
        <v>171.779999</v>
      </c>
      <c r="U161" s="4">
        <v>28.49</v>
      </c>
      <c r="V161" s="4">
        <v>17.559999000000001</v>
      </c>
      <c r="W161" s="4">
        <v>67.889999000000003</v>
      </c>
      <c r="X161" s="4">
        <v>22.81</v>
      </c>
      <c r="Y161" s="4">
        <v>1929.4</v>
      </c>
      <c r="Z161" s="4">
        <v>17.1358</v>
      </c>
      <c r="AA161" s="4">
        <v>0.11849999999999999</v>
      </c>
      <c r="AB161" s="4">
        <v>21.671600000000002</v>
      </c>
      <c r="AC161" s="4">
        <v>18.598299999999998</v>
      </c>
      <c r="AD161" s="3"/>
    </row>
    <row r="162" spans="1:30" ht="15.75" customHeight="1" x14ac:dyDescent="0.2">
      <c r="A162" s="3">
        <v>45110</v>
      </c>
      <c r="B162" s="3"/>
      <c r="C162" s="4">
        <v>177.529999</v>
      </c>
      <c r="D162" s="4">
        <v>10.77</v>
      </c>
      <c r="E162" s="4">
        <v>56.82</v>
      </c>
      <c r="F162" s="4">
        <v>18.489999999999998</v>
      </c>
      <c r="G162" s="4">
        <v>493.19000199999999</v>
      </c>
      <c r="H162" s="4">
        <v>93</v>
      </c>
      <c r="I162" s="4">
        <v>12.17</v>
      </c>
      <c r="J162" s="4">
        <v>98.21</v>
      </c>
      <c r="K162" s="4">
        <v>193.58999600000001</v>
      </c>
      <c r="L162" s="4">
        <v>326</v>
      </c>
      <c r="M162" s="4">
        <v>18.420000000000002</v>
      </c>
      <c r="N162" s="4">
        <v>142.490005</v>
      </c>
      <c r="O162" s="4">
        <v>85.269997000000004</v>
      </c>
      <c r="P162" s="4">
        <v>279.17001299999998</v>
      </c>
      <c r="Q162" s="4">
        <v>38.229999999999997</v>
      </c>
      <c r="R162" s="4">
        <v>104.800003</v>
      </c>
      <c r="S162" s="4">
        <v>185.94</v>
      </c>
      <c r="T162" s="4">
        <v>175</v>
      </c>
      <c r="U162" s="4">
        <v>28.42</v>
      </c>
      <c r="V162" s="4">
        <v>18.16</v>
      </c>
      <c r="W162" s="4">
        <v>68.809997999999993</v>
      </c>
      <c r="X162" s="4">
        <v>23.111999999999998</v>
      </c>
      <c r="Y162" s="4">
        <v>1929.5</v>
      </c>
      <c r="Z162" s="4">
        <v>17.0517</v>
      </c>
      <c r="AA162" s="4">
        <v>0.11799999999999999</v>
      </c>
      <c r="AB162" s="4">
        <v>21.637799999999999</v>
      </c>
      <c r="AC162" s="4">
        <v>18.5974</v>
      </c>
      <c r="AD162" s="3"/>
    </row>
    <row r="163" spans="1:30" ht="15.75" customHeight="1" x14ac:dyDescent="0.2">
      <c r="A163" s="3">
        <v>45111</v>
      </c>
      <c r="B163" s="3"/>
      <c r="C163" s="4">
        <v>178.720001</v>
      </c>
      <c r="D163" s="4">
        <v>10.65</v>
      </c>
      <c r="E163" s="4">
        <v>56.490001999999997</v>
      </c>
      <c r="F163" s="4">
        <v>18.489999999999998</v>
      </c>
      <c r="G163" s="4">
        <v>483.42001299999998</v>
      </c>
      <c r="H163" s="4">
        <v>92.449996999999996</v>
      </c>
      <c r="I163" s="4">
        <v>12.07</v>
      </c>
      <c r="J163" s="4">
        <v>97.68</v>
      </c>
      <c r="K163" s="4">
        <v>188.020004</v>
      </c>
      <c r="L163" s="4">
        <v>315.76998900000001</v>
      </c>
      <c r="M163" s="4">
        <v>18.760000000000002</v>
      </c>
      <c r="N163" s="4">
        <v>141.38999899999999</v>
      </c>
      <c r="O163" s="4">
        <v>84.480002999999996</v>
      </c>
      <c r="P163" s="4">
        <v>282.51998900000001</v>
      </c>
      <c r="Q163" s="4">
        <v>38.21</v>
      </c>
      <c r="R163" s="4">
        <v>103.83000199999999</v>
      </c>
      <c r="S163" s="4">
        <v>182.35</v>
      </c>
      <c r="T163" s="4">
        <v>171.36000100000001</v>
      </c>
      <c r="U163" s="4">
        <v>28.46</v>
      </c>
      <c r="V163" s="4">
        <v>18</v>
      </c>
      <c r="W163" s="4">
        <v>68.949996999999996</v>
      </c>
      <c r="X163" s="4">
        <v>23.167999999999999</v>
      </c>
      <c r="Y163" s="4">
        <v>1933.95</v>
      </c>
      <c r="Z163" s="4">
        <v>17.026</v>
      </c>
      <c r="AA163" s="4">
        <v>0.1179</v>
      </c>
      <c r="AB163" s="4">
        <v>21.666399999999999</v>
      </c>
      <c r="AC163" s="4">
        <v>18.561699999999998</v>
      </c>
      <c r="AD163" s="3"/>
    </row>
    <row r="164" spans="1:30" ht="15.75" customHeight="1" x14ac:dyDescent="0.2">
      <c r="A164" s="3">
        <v>45112</v>
      </c>
      <c r="B164" s="3"/>
      <c r="C164" s="4">
        <v>178</v>
      </c>
      <c r="D164" s="4">
        <v>10.57</v>
      </c>
      <c r="E164" s="4">
        <v>58.299999</v>
      </c>
      <c r="F164" s="4">
        <v>18.489999999999998</v>
      </c>
      <c r="G164" s="4">
        <v>483.42001299999998</v>
      </c>
      <c r="H164" s="4">
        <v>90.919998000000007</v>
      </c>
      <c r="I164" s="4">
        <v>11.89</v>
      </c>
      <c r="J164" s="4">
        <v>97.32</v>
      </c>
      <c r="K164" s="4">
        <v>190.5</v>
      </c>
      <c r="L164" s="4">
        <v>317.51998900000001</v>
      </c>
      <c r="M164" s="4">
        <v>18.620000999999998</v>
      </c>
      <c r="N164" s="4">
        <v>146.63999899999999</v>
      </c>
      <c r="O164" s="4">
        <v>83.25</v>
      </c>
      <c r="P164" s="4">
        <v>285.60998499999999</v>
      </c>
      <c r="Q164" s="4">
        <v>38.340000000000003</v>
      </c>
      <c r="R164" s="4">
        <v>104.760002</v>
      </c>
      <c r="S164" s="4">
        <v>181.13</v>
      </c>
      <c r="T164" s="4">
        <v>170.63000500000001</v>
      </c>
      <c r="U164" s="4">
        <v>28.46</v>
      </c>
      <c r="V164" s="4">
        <v>17.719999000000001</v>
      </c>
      <c r="W164" s="4">
        <v>68.550003000000004</v>
      </c>
      <c r="X164" s="4">
        <v>23.402000000000001</v>
      </c>
      <c r="Y164" s="4">
        <v>1927.1</v>
      </c>
      <c r="Z164" s="4">
        <v>17.004000000000001</v>
      </c>
      <c r="AA164" s="4">
        <v>0.1179</v>
      </c>
      <c r="AB164" s="4">
        <v>21.593399999999999</v>
      </c>
      <c r="AC164" s="4">
        <v>18.497800000000002</v>
      </c>
      <c r="AD164" s="3"/>
    </row>
    <row r="165" spans="1:30" ht="15.75" customHeight="1" x14ac:dyDescent="0.2">
      <c r="A165" s="3">
        <v>45113</v>
      </c>
      <c r="B165" s="3"/>
      <c r="C165" s="4">
        <v>175.240005</v>
      </c>
      <c r="D165" s="4">
        <v>10.38</v>
      </c>
      <c r="E165" s="4">
        <v>57.740001999999997</v>
      </c>
      <c r="F165" s="4">
        <v>18.489999999999998</v>
      </c>
      <c r="G165" s="4">
        <v>481.10000600000001</v>
      </c>
      <c r="H165" s="4">
        <v>88.900002000000001</v>
      </c>
      <c r="I165" s="4">
        <v>11.35</v>
      </c>
      <c r="J165" s="4">
        <v>98.02</v>
      </c>
      <c r="K165" s="4">
        <v>190.199997</v>
      </c>
      <c r="L165" s="4">
        <v>314.30999800000001</v>
      </c>
      <c r="M165" s="4">
        <v>18.100000000000001</v>
      </c>
      <c r="N165" s="4">
        <v>144.66999799999999</v>
      </c>
      <c r="O165" s="4">
        <v>81.370002999999997</v>
      </c>
      <c r="P165" s="4">
        <v>280.73998999999998</v>
      </c>
      <c r="Q165" s="4">
        <v>37.840000000000003</v>
      </c>
      <c r="R165" s="4">
        <v>104.220001</v>
      </c>
      <c r="S165" s="4">
        <v>183.84</v>
      </c>
      <c r="T165" s="4">
        <v>169.75</v>
      </c>
      <c r="U165" s="4">
        <v>28.4</v>
      </c>
      <c r="V165" s="4">
        <v>16.950001</v>
      </c>
      <c r="W165" s="4">
        <v>68.25</v>
      </c>
      <c r="X165" s="4">
        <v>22.89</v>
      </c>
      <c r="Y165" s="4">
        <v>1915.4</v>
      </c>
      <c r="Z165" s="4">
        <v>17.282499999999999</v>
      </c>
      <c r="AA165" s="4">
        <v>0.1201</v>
      </c>
      <c r="AB165" s="4">
        <v>22.072299999999998</v>
      </c>
      <c r="AC165" s="4">
        <v>18.816299999999998</v>
      </c>
      <c r="AD165" s="3"/>
    </row>
    <row r="166" spans="1:30" ht="15.75" customHeight="1" x14ac:dyDescent="0.2">
      <c r="A166" s="3">
        <v>45114</v>
      </c>
      <c r="B166" s="3"/>
      <c r="C166" s="4">
        <v>175.66999799999999</v>
      </c>
      <c r="D166" s="4">
        <v>10.27</v>
      </c>
      <c r="E166" s="4">
        <v>58.110000999999997</v>
      </c>
      <c r="F166" s="4">
        <v>18.489999999999998</v>
      </c>
      <c r="G166" s="4">
        <v>487.01998900000001</v>
      </c>
      <c r="H166" s="4">
        <v>88.839995999999999</v>
      </c>
      <c r="I166" s="4">
        <v>11.53</v>
      </c>
      <c r="J166" s="4">
        <v>97.72</v>
      </c>
      <c r="K166" s="4">
        <v>190.61999499999999</v>
      </c>
      <c r="L166" s="4">
        <v>320.01001000000002</v>
      </c>
      <c r="M166" s="4">
        <v>18.879999000000002</v>
      </c>
      <c r="N166" s="4">
        <v>147.699997</v>
      </c>
      <c r="O166" s="4">
        <v>83.300003000000004</v>
      </c>
      <c r="P166" s="4">
        <v>278.89001500000001</v>
      </c>
      <c r="Q166" s="4">
        <v>39.270000000000003</v>
      </c>
      <c r="R166" s="4">
        <v>105.58000199999999</v>
      </c>
      <c r="S166" s="4">
        <v>184.3</v>
      </c>
      <c r="T166" s="4">
        <v>171.30999800000001</v>
      </c>
      <c r="U166" s="4">
        <v>27.74</v>
      </c>
      <c r="V166" s="4">
        <v>17</v>
      </c>
      <c r="W166" s="4">
        <v>68.870002999999997</v>
      </c>
      <c r="X166" s="4">
        <v>23.289000000000001</v>
      </c>
      <c r="Y166" s="4">
        <v>1932.5</v>
      </c>
      <c r="Z166" s="4">
        <v>17.101199999999999</v>
      </c>
      <c r="AA166" s="4">
        <v>0.11940000000000001</v>
      </c>
      <c r="AB166" s="4">
        <v>21.8246</v>
      </c>
      <c r="AC166" s="4">
        <v>18.627500000000001</v>
      </c>
      <c r="AD166" s="3"/>
    </row>
    <row r="167" spans="1:30" ht="15.75" customHeight="1" x14ac:dyDescent="0.2">
      <c r="A167" s="3">
        <v>45117</v>
      </c>
      <c r="B167" s="3"/>
      <c r="C167" s="4">
        <v>176.36999499999999</v>
      </c>
      <c r="D167" s="4">
        <v>10.119999999999999</v>
      </c>
      <c r="E167" s="4">
        <v>58.799999</v>
      </c>
      <c r="F167" s="4">
        <v>18.489999999999998</v>
      </c>
      <c r="G167" s="4">
        <v>486.38000499999998</v>
      </c>
      <c r="H167" s="4">
        <v>87.510002</v>
      </c>
      <c r="I167" s="4">
        <v>11.69</v>
      </c>
      <c r="J167" s="4">
        <v>95.84</v>
      </c>
      <c r="K167" s="4">
        <v>186.14999399999999</v>
      </c>
      <c r="L167" s="4">
        <v>318.07998700000002</v>
      </c>
      <c r="M167" s="4">
        <v>19.100000000000001</v>
      </c>
      <c r="N167" s="4">
        <v>146.199997</v>
      </c>
      <c r="O167" s="4">
        <v>84.279999000000004</v>
      </c>
      <c r="P167" s="4">
        <v>283.98998999999998</v>
      </c>
      <c r="Q167" s="4">
        <v>39.07</v>
      </c>
      <c r="R167" s="4">
        <v>104.400002</v>
      </c>
      <c r="S167" s="4">
        <v>184.66</v>
      </c>
      <c r="T167" s="4">
        <v>170.770004</v>
      </c>
      <c r="U167" s="4">
        <v>27.5</v>
      </c>
      <c r="V167" s="4">
        <v>16.649999999999999</v>
      </c>
      <c r="W167" s="4">
        <v>68.959998999999996</v>
      </c>
      <c r="X167" s="4">
        <v>23.344999999999999</v>
      </c>
      <c r="Y167" s="4">
        <v>1931</v>
      </c>
      <c r="Z167" s="4">
        <v>17.060500000000001</v>
      </c>
      <c r="AA167" s="4">
        <v>0.1198</v>
      </c>
      <c r="AB167" s="4">
        <v>21.814399999999999</v>
      </c>
      <c r="AC167" s="4">
        <v>18.697500000000002</v>
      </c>
      <c r="AD167" s="3"/>
    </row>
    <row r="168" spans="1:30" ht="15.75" customHeight="1" x14ac:dyDescent="0.2">
      <c r="A168" s="3">
        <v>45118</v>
      </c>
      <c r="B168" s="3"/>
      <c r="C168" s="4">
        <v>176.240005</v>
      </c>
      <c r="D168" s="4">
        <v>10.31</v>
      </c>
      <c r="E168" s="4">
        <v>57.5</v>
      </c>
      <c r="F168" s="4">
        <v>18.489999999999998</v>
      </c>
      <c r="G168" s="4">
        <v>484.20001200000002</v>
      </c>
      <c r="H168" s="4">
        <v>89.639999000000003</v>
      </c>
      <c r="I168" s="4">
        <v>11.9</v>
      </c>
      <c r="J168" s="4">
        <v>94.85</v>
      </c>
      <c r="K168" s="4">
        <v>186.36000100000001</v>
      </c>
      <c r="L168" s="4">
        <v>315.20001200000002</v>
      </c>
      <c r="M168" s="4">
        <v>18.809999000000001</v>
      </c>
      <c r="N168" s="4">
        <v>146.509995</v>
      </c>
      <c r="O168" s="4">
        <v>84.879997000000003</v>
      </c>
      <c r="P168" s="4">
        <v>286.26001000000002</v>
      </c>
      <c r="Q168" s="4">
        <v>38.770000000000003</v>
      </c>
      <c r="R168" s="4">
        <v>105.879997</v>
      </c>
      <c r="S168" s="4">
        <v>186.44</v>
      </c>
      <c r="T168" s="4">
        <v>175.86999499999999</v>
      </c>
      <c r="U168" s="4">
        <v>27.35</v>
      </c>
      <c r="V168" s="4">
        <v>16.77</v>
      </c>
      <c r="W168" s="4">
        <v>69.5</v>
      </c>
      <c r="X168" s="4">
        <v>23.280999999999999</v>
      </c>
      <c r="Y168" s="4">
        <v>1937.1</v>
      </c>
      <c r="Z168" s="4">
        <v>17.078299999999999</v>
      </c>
      <c r="AA168" s="4">
        <v>0.1216</v>
      </c>
      <c r="AB168" s="4">
        <v>22.050599999999999</v>
      </c>
      <c r="AC168" s="4">
        <v>18.796399999999998</v>
      </c>
      <c r="AD168" s="3"/>
    </row>
    <row r="169" spans="1:30" ht="15.75" customHeight="1" x14ac:dyDescent="0.2">
      <c r="A169" s="3">
        <v>45119</v>
      </c>
      <c r="B169" s="3"/>
      <c r="C169" s="4">
        <v>176.949997</v>
      </c>
      <c r="D169" s="4">
        <v>10.23</v>
      </c>
      <c r="E169" s="4">
        <v>58</v>
      </c>
      <c r="F169" s="4">
        <v>18.489999999999998</v>
      </c>
      <c r="G169" s="4">
        <v>479.85000600000001</v>
      </c>
      <c r="H169" s="4">
        <v>88.32</v>
      </c>
      <c r="I169" s="4">
        <v>11.93</v>
      </c>
      <c r="J169" s="4">
        <v>94.83</v>
      </c>
      <c r="K169" s="4">
        <v>183.89999399999999</v>
      </c>
      <c r="L169" s="4">
        <v>312.55999800000001</v>
      </c>
      <c r="M169" s="4">
        <v>18.73</v>
      </c>
      <c r="N169" s="4">
        <v>146.5</v>
      </c>
      <c r="O169" s="4">
        <v>85.199996999999996</v>
      </c>
      <c r="P169" s="4">
        <v>292</v>
      </c>
      <c r="Q169" s="4">
        <v>39.18</v>
      </c>
      <c r="R169" s="4">
        <v>105.650002</v>
      </c>
      <c r="S169" s="4">
        <v>185.1</v>
      </c>
      <c r="T169" s="4">
        <v>175.60000600000001</v>
      </c>
      <c r="U169" s="4">
        <v>27.36</v>
      </c>
      <c r="V169" s="4">
        <v>16.91</v>
      </c>
      <c r="W169" s="4">
        <v>68.550003000000004</v>
      </c>
      <c r="X169" s="4">
        <v>24.31</v>
      </c>
      <c r="Y169" s="4">
        <v>1961.7</v>
      </c>
      <c r="Z169" s="4">
        <v>16.8537</v>
      </c>
      <c r="AA169" s="4">
        <v>0.1208</v>
      </c>
      <c r="AB169" s="4">
        <v>21.772500000000001</v>
      </c>
      <c r="AC169" s="4">
        <v>18.577000000000002</v>
      </c>
      <c r="AD169" s="3"/>
    </row>
    <row r="170" spans="1:30" ht="15.75" customHeight="1" x14ac:dyDescent="0.2">
      <c r="A170" s="3">
        <v>45120</v>
      </c>
      <c r="B170" s="3"/>
      <c r="C170" s="4">
        <v>176.729996</v>
      </c>
      <c r="D170" s="4">
        <v>10.199999999999999</v>
      </c>
      <c r="E170" s="4">
        <v>58.860000999999997</v>
      </c>
      <c r="F170" s="4">
        <v>18.93</v>
      </c>
      <c r="G170" s="4">
        <v>489.82000699999998</v>
      </c>
      <c r="H170" s="4">
        <v>89.709998999999996</v>
      </c>
      <c r="I170" s="4">
        <v>12.37</v>
      </c>
      <c r="J170" s="4">
        <v>97.67</v>
      </c>
      <c r="K170" s="4">
        <v>182.070007</v>
      </c>
      <c r="L170" s="4">
        <v>314.57998700000002</v>
      </c>
      <c r="M170" s="4">
        <v>19</v>
      </c>
      <c r="N170" s="4">
        <v>146.509995</v>
      </c>
      <c r="O170" s="4">
        <v>85.860000999999997</v>
      </c>
      <c r="P170" s="4">
        <v>294.20001200000002</v>
      </c>
      <c r="Q170" s="4">
        <v>39.58</v>
      </c>
      <c r="R170" s="4">
        <v>106.769997</v>
      </c>
      <c r="S170" s="4">
        <v>186.5</v>
      </c>
      <c r="T170" s="4">
        <v>176.820007</v>
      </c>
      <c r="U170" s="4">
        <v>27.32</v>
      </c>
      <c r="V170" s="4">
        <v>17.010000000000002</v>
      </c>
      <c r="W170" s="4">
        <v>68.199996999999996</v>
      </c>
      <c r="X170" s="4">
        <v>24.949000000000002</v>
      </c>
      <c r="Y170" s="4">
        <v>1963.8</v>
      </c>
      <c r="Z170" s="4">
        <v>16.890499999999999</v>
      </c>
      <c r="AA170" s="4">
        <v>0.12189999999999999</v>
      </c>
      <c r="AB170" s="4">
        <v>22.069099999999999</v>
      </c>
      <c r="AC170" s="4">
        <v>18.868400000000001</v>
      </c>
      <c r="AD170" s="3"/>
    </row>
    <row r="171" spans="1:30" ht="15.75" customHeight="1" x14ac:dyDescent="0.2">
      <c r="A171" s="3">
        <v>45121</v>
      </c>
      <c r="B171" s="3"/>
      <c r="C171" s="4">
        <v>176.88000500000001</v>
      </c>
      <c r="D171" s="4">
        <v>10.06</v>
      </c>
      <c r="E171" s="4">
        <v>58.650002000000001</v>
      </c>
      <c r="F171" s="4">
        <v>18.93</v>
      </c>
      <c r="G171" s="4">
        <v>481.959991</v>
      </c>
      <c r="H171" s="4">
        <v>89.629997000000003</v>
      </c>
      <c r="I171" s="4">
        <v>12.27</v>
      </c>
      <c r="J171" s="4">
        <v>96.51</v>
      </c>
      <c r="K171" s="4">
        <v>181.33000200000001</v>
      </c>
      <c r="L171" s="4">
        <v>308.38000499999998</v>
      </c>
      <c r="M171" s="4">
        <v>18.77</v>
      </c>
      <c r="N171" s="4">
        <v>147.88999899999999</v>
      </c>
      <c r="O171" s="4">
        <v>85.800003000000004</v>
      </c>
      <c r="P171" s="4">
        <v>291.04998799999998</v>
      </c>
      <c r="Q171" s="4">
        <v>40.29</v>
      </c>
      <c r="R171" s="4">
        <v>106.629997</v>
      </c>
      <c r="S171" s="4">
        <v>186.44</v>
      </c>
      <c r="T171" s="4">
        <v>173.050003</v>
      </c>
      <c r="U171" s="4">
        <v>27.69</v>
      </c>
      <c r="V171" s="4">
        <v>16.07</v>
      </c>
      <c r="W171" s="4">
        <v>67.75</v>
      </c>
      <c r="X171" s="4">
        <v>25.193999999999999</v>
      </c>
      <c r="Y171" s="4">
        <v>1964.4</v>
      </c>
      <c r="Z171" s="4">
        <v>16.789200000000001</v>
      </c>
      <c r="AA171" s="4">
        <v>0.1211</v>
      </c>
      <c r="AB171" s="4">
        <v>22.011500000000002</v>
      </c>
      <c r="AC171" s="4">
        <v>18.8383</v>
      </c>
      <c r="AD171" s="3"/>
    </row>
    <row r="172" spans="1:30" ht="15.75" customHeight="1" x14ac:dyDescent="0.2">
      <c r="A172" s="3">
        <v>45124</v>
      </c>
      <c r="B172" s="3"/>
      <c r="C172" s="4">
        <v>173.759995</v>
      </c>
      <c r="D172" s="4">
        <v>10.130000000000001</v>
      </c>
      <c r="E172" s="4">
        <v>58.18</v>
      </c>
      <c r="F172" s="4">
        <v>18.93</v>
      </c>
      <c r="G172" s="4">
        <v>484</v>
      </c>
      <c r="H172" s="4">
        <v>88.709998999999996</v>
      </c>
      <c r="I172" s="4">
        <v>12.35</v>
      </c>
      <c r="J172" s="4">
        <v>95.46</v>
      </c>
      <c r="K172" s="4">
        <v>181.39999399999999</v>
      </c>
      <c r="L172" s="4">
        <v>309.5</v>
      </c>
      <c r="M172" s="4">
        <v>18.870000999999998</v>
      </c>
      <c r="N172" s="4">
        <v>147.36000100000001</v>
      </c>
      <c r="O172" s="4">
        <v>85.019997000000004</v>
      </c>
      <c r="P172" s="4">
        <v>289.76001000000002</v>
      </c>
      <c r="Q172" s="4">
        <v>40.9</v>
      </c>
      <c r="R172" s="4">
        <v>106.599998</v>
      </c>
      <c r="S172" s="4">
        <v>187.39</v>
      </c>
      <c r="T172" s="4">
        <v>171.529999</v>
      </c>
      <c r="U172" s="4">
        <v>27.69</v>
      </c>
      <c r="V172" s="4">
        <v>16.040001</v>
      </c>
      <c r="W172" s="4">
        <v>67.900002000000001</v>
      </c>
      <c r="X172" s="4">
        <v>25.018000000000001</v>
      </c>
      <c r="Y172" s="4">
        <v>1956.4</v>
      </c>
      <c r="Z172" s="4">
        <v>16.785799999999998</v>
      </c>
      <c r="AA172" s="4">
        <v>0.1215</v>
      </c>
      <c r="AB172" s="4">
        <v>21.9541</v>
      </c>
      <c r="AC172" s="4">
        <v>18.853000000000002</v>
      </c>
      <c r="AD172" s="3"/>
    </row>
    <row r="173" spans="1:30" ht="15.75" customHeight="1" x14ac:dyDescent="0.2">
      <c r="A173" s="3">
        <v>45125</v>
      </c>
      <c r="B173" s="3"/>
      <c r="C173" s="4">
        <v>175.66000399999999</v>
      </c>
      <c r="D173" s="4">
        <v>10.3</v>
      </c>
      <c r="E173" s="4">
        <v>58.049999</v>
      </c>
      <c r="F173" s="4">
        <v>18.93</v>
      </c>
      <c r="G173" s="4">
        <v>489.709991</v>
      </c>
      <c r="H173" s="4">
        <v>90.5</v>
      </c>
      <c r="I173" s="4">
        <v>12.53</v>
      </c>
      <c r="J173" s="4">
        <v>95.76</v>
      </c>
      <c r="K173" s="4">
        <v>181.91000399999999</v>
      </c>
      <c r="L173" s="4">
        <v>314.19000199999999</v>
      </c>
      <c r="M173" s="4">
        <v>18.739999999999998</v>
      </c>
      <c r="N173" s="4">
        <v>148</v>
      </c>
      <c r="O173" s="4">
        <v>85.5</v>
      </c>
      <c r="P173" s="4">
        <v>291.5</v>
      </c>
      <c r="Q173" s="4">
        <v>40.44</v>
      </c>
      <c r="R173" s="4">
        <v>105.949997</v>
      </c>
      <c r="S173" s="4">
        <v>195.3</v>
      </c>
      <c r="T173" s="4">
        <v>172.94000199999999</v>
      </c>
      <c r="U173" s="4">
        <v>27.34</v>
      </c>
      <c r="V173" s="4">
        <v>16.540001</v>
      </c>
      <c r="W173" s="4">
        <v>68.739998</v>
      </c>
      <c r="X173" s="4">
        <v>25.256</v>
      </c>
      <c r="Y173" s="4">
        <v>1980.8</v>
      </c>
      <c r="Z173" s="4">
        <v>16.748000000000001</v>
      </c>
      <c r="AA173" s="4">
        <v>0.1211</v>
      </c>
      <c r="AB173" s="4">
        <v>21.977599999999999</v>
      </c>
      <c r="AC173" s="4">
        <v>18.852399999999999</v>
      </c>
      <c r="AD173" s="3"/>
    </row>
    <row r="174" spans="1:30" ht="15.75" customHeight="1" x14ac:dyDescent="0.2">
      <c r="A174" s="3">
        <v>45126</v>
      </c>
      <c r="B174" s="3"/>
      <c r="C174" s="4">
        <v>174.21000699999999</v>
      </c>
      <c r="D174" s="4">
        <v>10.14</v>
      </c>
      <c r="E174" s="4">
        <v>56.84</v>
      </c>
      <c r="F174" s="4">
        <v>18.93</v>
      </c>
      <c r="G174" s="4">
        <v>477</v>
      </c>
      <c r="H174" s="4">
        <v>87.769997000000004</v>
      </c>
      <c r="I174" s="4">
        <v>12.48</v>
      </c>
      <c r="J174" s="4">
        <v>95.58</v>
      </c>
      <c r="K174" s="4">
        <v>180.949997</v>
      </c>
      <c r="L174" s="4">
        <v>313.040009</v>
      </c>
      <c r="M174" s="4">
        <v>18.420000000000002</v>
      </c>
      <c r="N174" s="4">
        <v>150.21000699999999</v>
      </c>
      <c r="O174" s="4">
        <v>84.309997999999993</v>
      </c>
      <c r="P174" s="4">
        <v>285.790009</v>
      </c>
      <c r="Q174" s="4">
        <v>40.369999999999997</v>
      </c>
      <c r="R174" s="4">
        <v>106.489998</v>
      </c>
      <c r="S174" s="4">
        <v>194.01</v>
      </c>
      <c r="T174" s="4">
        <v>172.21000699999999</v>
      </c>
      <c r="U174" s="4">
        <v>27.6</v>
      </c>
      <c r="V174" s="4">
        <v>16.690000999999999</v>
      </c>
      <c r="W174" s="4">
        <v>68.430000000000007</v>
      </c>
      <c r="X174" s="4">
        <v>25.387</v>
      </c>
      <c r="Y174" s="4">
        <v>1980.8</v>
      </c>
      <c r="Z174" s="4">
        <v>16.7667</v>
      </c>
      <c r="AA174" s="4">
        <v>0.1198</v>
      </c>
      <c r="AB174" s="4">
        <v>21.662600000000001</v>
      </c>
      <c r="AC174" s="4">
        <v>18.8064</v>
      </c>
      <c r="AD174" s="3"/>
    </row>
    <row r="175" spans="1:30" ht="15.75" customHeight="1" x14ac:dyDescent="0.2">
      <c r="A175" s="3">
        <v>45127</v>
      </c>
      <c r="B175" s="3"/>
      <c r="C175" s="4">
        <v>174.550003</v>
      </c>
      <c r="D175" s="4">
        <v>10.16</v>
      </c>
      <c r="E175" s="4">
        <v>56</v>
      </c>
      <c r="F175" s="4">
        <v>18.93</v>
      </c>
      <c r="G175" s="4">
        <v>470.73001099999999</v>
      </c>
      <c r="H175" s="4">
        <v>87.040001000000004</v>
      </c>
      <c r="I175" s="4">
        <v>12.62</v>
      </c>
      <c r="J175" s="4">
        <v>95.96</v>
      </c>
      <c r="K175" s="4">
        <v>182.479996</v>
      </c>
      <c r="L175" s="4">
        <v>306.26001000000002</v>
      </c>
      <c r="M175" s="4">
        <v>18.549999</v>
      </c>
      <c r="N175" s="4">
        <v>148.570007</v>
      </c>
      <c r="O175" s="4">
        <v>84.309997999999993</v>
      </c>
      <c r="P175" s="4">
        <v>291.79998799999998</v>
      </c>
      <c r="Q175" s="4">
        <v>39.54</v>
      </c>
      <c r="R175" s="4">
        <v>105.260002</v>
      </c>
      <c r="S175" s="4">
        <v>188.25</v>
      </c>
      <c r="T175" s="4">
        <v>170.44000199999999</v>
      </c>
      <c r="U175" s="4">
        <v>27.6</v>
      </c>
      <c r="V175" s="4">
        <v>16.489999999999998</v>
      </c>
      <c r="W175" s="4">
        <v>68.209998999999996</v>
      </c>
      <c r="X175" s="4">
        <v>24.992000000000001</v>
      </c>
      <c r="Y175" s="4">
        <v>1970.9</v>
      </c>
      <c r="Z175" s="4">
        <v>16.846</v>
      </c>
      <c r="AA175" s="4">
        <v>0.1208</v>
      </c>
      <c r="AB175" s="4">
        <v>21.726299999999998</v>
      </c>
      <c r="AC175" s="4">
        <v>18.8751</v>
      </c>
      <c r="AD175" s="3"/>
    </row>
    <row r="176" spans="1:30" ht="15.75" customHeight="1" x14ac:dyDescent="0.2">
      <c r="A176" s="3">
        <v>45128</v>
      </c>
      <c r="B176" s="3"/>
      <c r="C176" s="4">
        <v>177</v>
      </c>
      <c r="D176" s="4">
        <v>10.15</v>
      </c>
      <c r="E176" s="4">
        <v>55.970001000000003</v>
      </c>
      <c r="F176" s="4">
        <v>18.93</v>
      </c>
      <c r="G176" s="4">
        <v>468.11999500000002</v>
      </c>
      <c r="H176" s="4">
        <v>88.720000999999996</v>
      </c>
      <c r="I176" s="4">
        <v>12.61</v>
      </c>
      <c r="J176" s="4">
        <v>97.21</v>
      </c>
      <c r="K176" s="4">
        <v>184.58000200000001</v>
      </c>
      <c r="L176" s="4">
        <v>306.92001299999998</v>
      </c>
      <c r="M176" s="4">
        <v>18.389999</v>
      </c>
      <c r="N176" s="4">
        <v>146.300003</v>
      </c>
      <c r="O176" s="4">
        <v>85.599997999999999</v>
      </c>
      <c r="P176" s="4">
        <v>292.98998999999998</v>
      </c>
      <c r="Q176" s="4">
        <v>40.64</v>
      </c>
      <c r="R176" s="4">
        <v>104.889999</v>
      </c>
      <c r="S176" s="4">
        <v>186.91</v>
      </c>
      <c r="T176" s="4">
        <v>172.509995</v>
      </c>
      <c r="U176" s="4">
        <v>27.24</v>
      </c>
      <c r="V176" s="4">
        <v>16.48</v>
      </c>
      <c r="W176" s="4">
        <v>68.709998999999996</v>
      </c>
      <c r="X176" s="4">
        <v>24.855</v>
      </c>
      <c r="Y176" s="4">
        <v>1966.6</v>
      </c>
      <c r="Z176" s="4">
        <v>16.939299999999999</v>
      </c>
      <c r="AA176" s="4">
        <v>0.1195</v>
      </c>
      <c r="AB176" s="4">
        <v>21.760200000000001</v>
      </c>
      <c r="AC176" s="4">
        <v>18.845800000000001</v>
      </c>
      <c r="AD176" s="3"/>
    </row>
    <row r="177" spans="1:30" ht="15.75" customHeight="1" x14ac:dyDescent="0.2">
      <c r="A177" s="3">
        <v>45131</v>
      </c>
      <c r="B177" s="3"/>
      <c r="C177" s="4">
        <v>173.88000500000001</v>
      </c>
      <c r="D177" s="4">
        <v>10.35</v>
      </c>
      <c r="E177" s="4">
        <v>56.27</v>
      </c>
      <c r="F177" s="4">
        <v>18.93</v>
      </c>
      <c r="G177" s="4">
        <v>452.82000699999998</v>
      </c>
      <c r="H177" s="4">
        <v>86.849997999999999</v>
      </c>
      <c r="I177" s="4">
        <v>12.47</v>
      </c>
      <c r="J177" s="4">
        <v>95.22</v>
      </c>
      <c r="K177" s="4">
        <v>181.94000199999999</v>
      </c>
      <c r="L177" s="4">
        <v>298.98998999999998</v>
      </c>
      <c r="M177" s="4">
        <v>18.129999000000002</v>
      </c>
      <c r="N177" s="4">
        <v>148.44000199999999</v>
      </c>
      <c r="O177" s="4">
        <v>85.949996999999996</v>
      </c>
      <c r="P177" s="4">
        <v>290.16000400000001</v>
      </c>
      <c r="Q177" s="4">
        <v>39.909999999999997</v>
      </c>
      <c r="R177" s="4">
        <v>105.889999</v>
      </c>
      <c r="S177" s="4">
        <v>179.65</v>
      </c>
      <c r="T177" s="4">
        <v>175.83999600000001</v>
      </c>
      <c r="U177" s="4">
        <v>27.45</v>
      </c>
      <c r="V177" s="4">
        <v>16.239999999999998</v>
      </c>
      <c r="W177" s="4">
        <v>68.269997000000004</v>
      </c>
      <c r="X177" s="4">
        <v>24.451000000000001</v>
      </c>
      <c r="Y177" s="4">
        <v>1981.6</v>
      </c>
      <c r="Z177" s="4">
        <v>16.8367</v>
      </c>
      <c r="AA177" s="4">
        <v>0.1193</v>
      </c>
      <c r="AB177" s="4">
        <v>21.609100000000002</v>
      </c>
      <c r="AC177" s="4">
        <v>18.676100000000002</v>
      </c>
      <c r="AD177" s="3"/>
    </row>
    <row r="178" spans="1:30" ht="15.75" customHeight="1" x14ac:dyDescent="0.2">
      <c r="A178" s="3">
        <v>45132</v>
      </c>
      <c r="B178" s="3"/>
      <c r="C178" s="4">
        <v>172.029999</v>
      </c>
      <c r="D178" s="4">
        <v>10.19</v>
      </c>
      <c r="E178" s="4">
        <v>57.099997999999999</v>
      </c>
      <c r="F178" s="4">
        <v>18.93</v>
      </c>
      <c r="G178" s="4">
        <v>437.5</v>
      </c>
      <c r="H178" s="4">
        <v>87.870002999999997</v>
      </c>
      <c r="I178" s="4">
        <v>12.62</v>
      </c>
      <c r="J178" s="4">
        <v>96.16</v>
      </c>
      <c r="K178" s="4">
        <v>183.509995</v>
      </c>
      <c r="L178" s="4">
        <v>296.86999500000002</v>
      </c>
      <c r="M178" s="4">
        <v>18.200001</v>
      </c>
      <c r="N178" s="4">
        <v>151.60000600000001</v>
      </c>
      <c r="O178" s="4">
        <v>89.900002000000001</v>
      </c>
      <c r="P178" s="4">
        <v>296.959991</v>
      </c>
      <c r="Q178" s="4">
        <v>40.869999999999997</v>
      </c>
      <c r="R178" s="4">
        <v>104.44000200000001</v>
      </c>
      <c r="S178" s="4">
        <v>176.84</v>
      </c>
      <c r="T178" s="4">
        <v>175.28999300000001</v>
      </c>
      <c r="U178" s="4">
        <v>27.6</v>
      </c>
      <c r="V178" s="4">
        <v>15.75</v>
      </c>
      <c r="W178" s="4">
        <v>68.639999000000003</v>
      </c>
      <c r="X178" s="4">
        <v>24.695</v>
      </c>
      <c r="Y178" s="4">
        <v>1983.1</v>
      </c>
      <c r="Z178" s="4">
        <v>16.907499999999999</v>
      </c>
      <c r="AA178" s="4">
        <v>0.1195</v>
      </c>
      <c r="AB178" s="4">
        <v>21.710100000000001</v>
      </c>
      <c r="AC178" s="4">
        <v>18.6752</v>
      </c>
      <c r="AD178" s="3"/>
    </row>
    <row r="179" spans="1:30" ht="15.75" customHeight="1" x14ac:dyDescent="0.2">
      <c r="A179" s="3">
        <v>45133</v>
      </c>
      <c r="B179" s="3"/>
      <c r="C179" s="4">
        <v>173.66000399999999</v>
      </c>
      <c r="D179" s="4">
        <v>10.1</v>
      </c>
      <c r="E179" s="4">
        <v>57.73</v>
      </c>
      <c r="F179" s="4">
        <v>18.93</v>
      </c>
      <c r="G179" s="4">
        <v>458.58999599999999</v>
      </c>
      <c r="H179" s="4">
        <v>87.949996999999996</v>
      </c>
      <c r="I179" s="4">
        <v>12.76</v>
      </c>
      <c r="J179" s="4">
        <v>96.81</v>
      </c>
      <c r="K179" s="4">
        <v>184.28999300000001</v>
      </c>
      <c r="L179" s="4">
        <v>311.39999399999999</v>
      </c>
      <c r="M179" s="4">
        <v>18.549999</v>
      </c>
      <c r="N179" s="4">
        <v>154.990005</v>
      </c>
      <c r="O179" s="4">
        <v>87.980002999999996</v>
      </c>
      <c r="P179" s="4">
        <v>296.01001000000002</v>
      </c>
      <c r="Q179" s="4">
        <v>40.53</v>
      </c>
      <c r="R179" s="4">
        <v>105.5</v>
      </c>
      <c r="S179" s="4">
        <v>183.03</v>
      </c>
      <c r="T179" s="4">
        <v>177.279999</v>
      </c>
      <c r="U179" s="4">
        <v>27.6</v>
      </c>
      <c r="V179" s="4">
        <v>15.93</v>
      </c>
      <c r="W179" s="4">
        <v>69.529999000000004</v>
      </c>
      <c r="X179" s="4">
        <v>24.841000000000001</v>
      </c>
      <c r="Y179" s="4">
        <v>1989.7</v>
      </c>
      <c r="Z179" s="4">
        <v>16.8825</v>
      </c>
      <c r="AA179" s="4">
        <v>0.1203</v>
      </c>
      <c r="AB179" s="4">
        <v>21.8139</v>
      </c>
      <c r="AC179" s="4">
        <v>18.71</v>
      </c>
      <c r="AD179" s="3"/>
    </row>
    <row r="180" spans="1:30" ht="15.75" customHeight="1" x14ac:dyDescent="0.2">
      <c r="A180" s="3">
        <v>45134</v>
      </c>
      <c r="B180" s="3"/>
      <c r="C180" s="4">
        <v>172.39999399999999</v>
      </c>
      <c r="D180" s="4">
        <v>10.029999999999999</v>
      </c>
      <c r="E180" s="4">
        <v>58.549999</v>
      </c>
      <c r="F180" s="4">
        <v>18.93</v>
      </c>
      <c r="G180" s="4">
        <v>476.01001000000002</v>
      </c>
      <c r="H180" s="4">
        <v>86.940002000000007</v>
      </c>
      <c r="I180" s="4">
        <v>12.79</v>
      </c>
      <c r="J180" s="4">
        <v>96.44</v>
      </c>
      <c r="K180" s="4">
        <v>187.029999</v>
      </c>
      <c r="L180" s="4">
        <v>314</v>
      </c>
      <c r="M180" s="4">
        <v>19.860001</v>
      </c>
      <c r="N180" s="4">
        <v>156.5</v>
      </c>
      <c r="O180" s="4">
        <v>88</v>
      </c>
      <c r="P180" s="4">
        <v>294.540009</v>
      </c>
      <c r="Q180" s="4">
        <v>40.86</v>
      </c>
      <c r="R180" s="4">
        <v>105.839996</v>
      </c>
      <c r="S180" s="4">
        <v>187.23</v>
      </c>
      <c r="T180" s="4">
        <v>176.28999300000001</v>
      </c>
      <c r="U180" s="4">
        <v>27.95</v>
      </c>
      <c r="V180" s="4">
        <v>16.75</v>
      </c>
      <c r="W180" s="4">
        <v>69.870002999999997</v>
      </c>
      <c r="X180" s="4">
        <v>24.242999999999999</v>
      </c>
      <c r="Y180" s="4">
        <v>1965.3</v>
      </c>
      <c r="Z180" s="4">
        <v>16.733799999999999</v>
      </c>
      <c r="AA180" s="4">
        <v>0.1193</v>
      </c>
      <c r="AB180" s="4">
        <v>21.681100000000001</v>
      </c>
      <c r="AC180" s="4">
        <v>18.6356</v>
      </c>
      <c r="AD180" s="3"/>
    </row>
    <row r="181" spans="1:30" ht="15.75" customHeight="1" x14ac:dyDescent="0.2">
      <c r="A181" s="3">
        <v>45135</v>
      </c>
      <c r="B181" s="3"/>
      <c r="C181" s="4">
        <v>172.770004</v>
      </c>
      <c r="D181" s="4">
        <v>10.17</v>
      </c>
      <c r="E181" s="4">
        <v>58.970001000000003</v>
      </c>
      <c r="F181" s="4">
        <v>18.93</v>
      </c>
      <c r="G181" s="4">
        <v>473.92999300000002</v>
      </c>
      <c r="H181" s="4">
        <v>88.75</v>
      </c>
      <c r="I181" s="4">
        <v>12.82</v>
      </c>
      <c r="J181" s="4">
        <v>97.64</v>
      </c>
      <c r="K181" s="4">
        <v>190.03999300000001</v>
      </c>
      <c r="L181" s="4">
        <v>316.25</v>
      </c>
      <c r="M181" s="4">
        <v>20.5</v>
      </c>
      <c r="N181" s="4">
        <v>156.80999800000001</v>
      </c>
      <c r="O181" s="4">
        <v>86.489998</v>
      </c>
      <c r="P181" s="4">
        <v>296.42001299999998</v>
      </c>
      <c r="Q181" s="4">
        <v>40.590000000000003</v>
      </c>
      <c r="R181" s="4">
        <v>105.550003</v>
      </c>
      <c r="S181" s="4">
        <v>188.37</v>
      </c>
      <c r="T181" s="4">
        <v>175.279999</v>
      </c>
      <c r="U181" s="4">
        <v>27.38</v>
      </c>
      <c r="V181" s="4">
        <v>17.209999</v>
      </c>
      <c r="W181" s="4">
        <v>70.089995999999999</v>
      </c>
      <c r="X181" s="4">
        <v>24.495000000000001</v>
      </c>
      <c r="Y181" s="4">
        <v>1999.9</v>
      </c>
      <c r="Z181" s="4">
        <v>16.689499999999999</v>
      </c>
      <c r="AA181" s="4">
        <v>0.1198</v>
      </c>
      <c r="AB181" s="4">
        <v>21.450199999999999</v>
      </c>
      <c r="AC181" s="4">
        <v>18.3476</v>
      </c>
      <c r="AD181" s="3"/>
    </row>
    <row r="182" spans="1:30" ht="15.75" customHeight="1" x14ac:dyDescent="0.2">
      <c r="A182" s="3">
        <v>45138</v>
      </c>
      <c r="B182" s="3"/>
      <c r="C182" s="4">
        <v>168.009995</v>
      </c>
      <c r="D182" s="4">
        <v>10.31</v>
      </c>
      <c r="E182" s="4">
        <v>58.279998999999997</v>
      </c>
      <c r="F182" s="4">
        <v>18.93</v>
      </c>
      <c r="G182" s="4">
        <v>475.07998700000002</v>
      </c>
      <c r="H182" s="4">
        <v>87.029999000000004</v>
      </c>
      <c r="I182" s="4">
        <v>12.76</v>
      </c>
      <c r="J182" s="4">
        <v>98.06</v>
      </c>
      <c r="K182" s="4">
        <v>189.720001</v>
      </c>
      <c r="L182" s="4">
        <v>318.60000600000001</v>
      </c>
      <c r="M182" s="4">
        <v>21.780000999999999</v>
      </c>
      <c r="N182" s="4">
        <v>158.779999</v>
      </c>
      <c r="O182" s="4">
        <v>87.110000999999997</v>
      </c>
      <c r="P182" s="4">
        <v>299.10000600000001</v>
      </c>
      <c r="Q182" s="4">
        <v>41.63</v>
      </c>
      <c r="R182" s="4">
        <v>104.769997</v>
      </c>
      <c r="S182" s="4">
        <v>188.8</v>
      </c>
      <c r="T182" s="4">
        <v>174.179993</v>
      </c>
      <c r="U182" s="4">
        <v>27.53</v>
      </c>
      <c r="V182" s="4">
        <v>17.739999999999998</v>
      </c>
      <c r="W182" s="4">
        <v>69.75</v>
      </c>
      <c r="X182" s="4">
        <v>24.972000000000001</v>
      </c>
      <c r="Y182" s="4">
        <v>2009.2</v>
      </c>
      <c r="Z182" s="4">
        <v>16.7303</v>
      </c>
      <c r="AA182" s="4">
        <v>0.1176</v>
      </c>
      <c r="AB182" s="4">
        <v>21.5244</v>
      </c>
      <c r="AC182" s="4">
        <v>18.4636</v>
      </c>
      <c r="AD182" s="3"/>
    </row>
    <row r="183" spans="1:30" ht="15.75" customHeight="1" x14ac:dyDescent="0.2">
      <c r="A183" s="3">
        <v>45139</v>
      </c>
      <c r="B183" s="3"/>
      <c r="C183" s="4">
        <v>163.759995</v>
      </c>
      <c r="D183" s="4">
        <v>10.130000000000001</v>
      </c>
      <c r="E183" s="4">
        <v>57.77</v>
      </c>
      <c r="F183" s="4">
        <v>18.93</v>
      </c>
      <c r="G183" s="4">
        <v>467.05999800000001</v>
      </c>
      <c r="H183" s="4">
        <v>83.529999000000004</v>
      </c>
      <c r="I183" s="4">
        <v>12.88</v>
      </c>
      <c r="J183" s="4">
        <v>96.35</v>
      </c>
      <c r="K183" s="4">
        <v>189.64999399999999</v>
      </c>
      <c r="L183" s="4">
        <v>312.76001000000002</v>
      </c>
      <c r="M183" s="4">
        <v>20.620000999999998</v>
      </c>
      <c r="N183" s="4">
        <v>155.03999300000001</v>
      </c>
      <c r="O183" s="4">
        <v>85.309997999999993</v>
      </c>
      <c r="P183" s="4">
        <v>298.33999599999999</v>
      </c>
      <c r="Q183" s="4">
        <v>40.96</v>
      </c>
      <c r="R183" s="4">
        <v>104.529999</v>
      </c>
      <c r="S183" s="4">
        <v>184.81</v>
      </c>
      <c r="T183" s="4">
        <v>171.63000500000001</v>
      </c>
      <c r="U183" s="4">
        <v>27.24</v>
      </c>
      <c r="V183" s="4">
        <v>17.139999</v>
      </c>
      <c r="W183" s="4">
        <v>70.470000999999996</v>
      </c>
      <c r="X183" s="4">
        <v>24.326000000000001</v>
      </c>
      <c r="Y183" s="4">
        <v>1978.8</v>
      </c>
      <c r="Z183" s="4">
        <v>16.853300000000001</v>
      </c>
      <c r="AA183" s="4">
        <v>0.1181</v>
      </c>
      <c r="AB183" s="4">
        <v>21.571400000000001</v>
      </c>
      <c r="AC183" s="4">
        <v>18.5075</v>
      </c>
      <c r="AD183" s="3"/>
    </row>
    <row r="184" spans="1:30" ht="15.75" customHeight="1" x14ac:dyDescent="0.2">
      <c r="A184" s="3">
        <v>45140</v>
      </c>
      <c r="B184" s="3"/>
      <c r="C184" s="4">
        <v>162.89999399999999</v>
      </c>
      <c r="D184" s="4">
        <v>10.09</v>
      </c>
      <c r="E184" s="4">
        <v>56.619999</v>
      </c>
      <c r="F184" s="4">
        <v>18.93</v>
      </c>
      <c r="G184" s="4">
        <v>462.67999300000002</v>
      </c>
      <c r="H184" s="4">
        <v>83.059997999999993</v>
      </c>
      <c r="I184" s="4">
        <v>12.88</v>
      </c>
      <c r="J184" s="4">
        <v>96.23</v>
      </c>
      <c r="K184" s="4">
        <v>187.279999</v>
      </c>
      <c r="L184" s="4">
        <v>308.36999500000002</v>
      </c>
      <c r="M184" s="4">
        <v>20.350000000000001</v>
      </c>
      <c r="N184" s="4">
        <v>151.10000600000001</v>
      </c>
      <c r="O184" s="4">
        <v>83.190002000000007</v>
      </c>
      <c r="P184" s="4">
        <v>291.32000699999998</v>
      </c>
      <c r="Q184" s="4">
        <v>39.53</v>
      </c>
      <c r="R184" s="4">
        <v>104.510002</v>
      </c>
      <c r="S184" s="4">
        <v>181.9</v>
      </c>
      <c r="T184" s="4">
        <v>168.86999499999999</v>
      </c>
      <c r="U184" s="4">
        <v>27.19</v>
      </c>
      <c r="V184" s="4">
        <v>16.399999999999999</v>
      </c>
      <c r="W184" s="4">
        <v>69.199996999999996</v>
      </c>
      <c r="X184" s="4">
        <v>23.872</v>
      </c>
      <c r="Y184" s="4">
        <v>1975</v>
      </c>
      <c r="Z184" s="4">
        <v>17.019300000000001</v>
      </c>
      <c r="AA184" s="4">
        <v>0.1192</v>
      </c>
      <c r="AB184" s="4">
        <v>21.754100000000001</v>
      </c>
      <c r="AC184" s="4">
        <v>18.6829</v>
      </c>
      <c r="AD184" s="3"/>
    </row>
    <row r="185" spans="1:30" ht="15.75" customHeight="1" x14ac:dyDescent="0.2">
      <c r="A185" s="3">
        <v>45141</v>
      </c>
      <c r="B185" s="3"/>
      <c r="C185" s="4">
        <v>163.71000699999999</v>
      </c>
      <c r="D185" s="4">
        <v>10.1</v>
      </c>
      <c r="E185" s="4">
        <v>57.279998999999997</v>
      </c>
      <c r="F185" s="4">
        <v>18.93</v>
      </c>
      <c r="G185" s="4">
        <v>465.38000499999998</v>
      </c>
      <c r="H185" s="4">
        <v>87.029999000000004</v>
      </c>
      <c r="I185" s="4">
        <v>12.97</v>
      </c>
      <c r="J185" s="4">
        <v>95.51</v>
      </c>
      <c r="K185" s="4">
        <v>189.490005</v>
      </c>
      <c r="L185" s="4">
        <v>309.52999899999998</v>
      </c>
      <c r="M185" s="4">
        <v>20.65</v>
      </c>
      <c r="N185" s="4">
        <v>149.009995</v>
      </c>
      <c r="O185" s="4">
        <v>86.370002999999997</v>
      </c>
      <c r="P185" s="4">
        <v>288.26001000000002</v>
      </c>
      <c r="Q185" s="4">
        <v>38.83</v>
      </c>
      <c r="R185" s="4">
        <v>105.720001</v>
      </c>
      <c r="S185" s="4">
        <v>182.5</v>
      </c>
      <c r="T185" s="4">
        <v>169.41999799999999</v>
      </c>
      <c r="U185" s="4">
        <v>27.17</v>
      </c>
      <c r="V185" s="4">
        <v>16.649999999999999</v>
      </c>
      <c r="W185" s="4">
        <v>67.410004000000001</v>
      </c>
      <c r="X185" s="4">
        <v>23.696999999999999</v>
      </c>
      <c r="Y185" s="4">
        <v>1968.8</v>
      </c>
      <c r="Z185" s="4">
        <v>17.289200000000001</v>
      </c>
      <c r="AA185" s="4">
        <v>0.121</v>
      </c>
      <c r="AB185" s="4">
        <v>21.8734</v>
      </c>
      <c r="AC185" s="4">
        <v>18.904900000000001</v>
      </c>
      <c r="AD185" s="3"/>
    </row>
    <row r="186" spans="1:30" ht="15.75" customHeight="1" x14ac:dyDescent="0.2">
      <c r="A186" s="3">
        <v>45142</v>
      </c>
      <c r="B186" s="3"/>
      <c r="C186" s="4">
        <v>163.990005</v>
      </c>
      <c r="D186" s="4">
        <v>10.199999999999999</v>
      </c>
      <c r="E186" s="4">
        <v>58.419998</v>
      </c>
      <c r="F186" s="4">
        <v>18.93</v>
      </c>
      <c r="G186" s="4">
        <v>467.07998700000002</v>
      </c>
      <c r="H186" s="4">
        <v>89.610000999999997</v>
      </c>
      <c r="I186" s="4">
        <v>13.09</v>
      </c>
      <c r="J186" s="4">
        <v>95.4</v>
      </c>
      <c r="K186" s="4">
        <v>189.470001</v>
      </c>
      <c r="L186" s="4">
        <v>310.14001500000001</v>
      </c>
      <c r="M186" s="4">
        <v>21.299999</v>
      </c>
      <c r="N186" s="4">
        <v>153</v>
      </c>
      <c r="O186" s="4">
        <v>85.339995999999999</v>
      </c>
      <c r="P186" s="4">
        <v>290.97000100000002</v>
      </c>
      <c r="Q186" s="4">
        <v>40.200000000000003</v>
      </c>
      <c r="R186" s="4">
        <v>105.699997</v>
      </c>
      <c r="S186" s="4">
        <v>185.89</v>
      </c>
      <c r="T186" s="4">
        <v>171.96000699999999</v>
      </c>
      <c r="U186" s="4">
        <v>26.99</v>
      </c>
      <c r="V186" s="4">
        <v>16.799999</v>
      </c>
      <c r="W186" s="4">
        <v>69.069999999999993</v>
      </c>
      <c r="X186" s="4">
        <v>23.716000000000001</v>
      </c>
      <c r="Y186" s="4">
        <v>1976.1</v>
      </c>
      <c r="Z186" s="4">
        <v>17.055499999999999</v>
      </c>
      <c r="AA186" s="4">
        <v>0.1195</v>
      </c>
      <c r="AB186" s="4">
        <v>21.660499999999999</v>
      </c>
      <c r="AC186" s="4">
        <v>18.6647</v>
      </c>
      <c r="AD186" s="3"/>
    </row>
    <row r="187" spans="1:30" ht="15.75" customHeight="1" x14ac:dyDescent="0.2">
      <c r="A187" s="3">
        <v>45145</v>
      </c>
      <c r="B187" s="3"/>
      <c r="C187" s="4">
        <v>163.46000699999999</v>
      </c>
      <c r="D187" s="4">
        <v>10.210000000000001</v>
      </c>
      <c r="E187" s="4">
        <v>58.869999</v>
      </c>
      <c r="F187" s="4">
        <v>18.93</v>
      </c>
      <c r="G187" s="4">
        <v>469.04998799999998</v>
      </c>
      <c r="H187" s="4">
        <v>89.110000999999997</v>
      </c>
      <c r="I187" s="4">
        <v>13.41</v>
      </c>
      <c r="J187" s="4">
        <v>95.21</v>
      </c>
      <c r="K187" s="4">
        <v>192.28999300000001</v>
      </c>
      <c r="L187" s="4">
        <v>310.08999599999999</v>
      </c>
      <c r="M187" s="4">
        <v>21.66</v>
      </c>
      <c r="N187" s="4">
        <v>149.35000600000001</v>
      </c>
      <c r="O187" s="4">
        <v>85.160004000000001</v>
      </c>
      <c r="P187" s="4">
        <v>294.22000100000002</v>
      </c>
      <c r="Q187" s="4">
        <v>40.799999999999997</v>
      </c>
      <c r="R187" s="4">
        <v>104.82</v>
      </c>
      <c r="S187" s="4">
        <v>189.5</v>
      </c>
      <c r="T187" s="4">
        <v>170.38999899999999</v>
      </c>
      <c r="U187" s="4">
        <v>27.2</v>
      </c>
      <c r="V187" s="4">
        <v>16.73</v>
      </c>
      <c r="W187" s="4">
        <v>68.300003000000004</v>
      </c>
      <c r="X187" s="4">
        <v>23.231999999999999</v>
      </c>
      <c r="Y187" s="4">
        <v>1970</v>
      </c>
      <c r="Z187" s="4">
        <v>17.0608</v>
      </c>
      <c r="AA187" s="4">
        <v>0.11990000000000001</v>
      </c>
      <c r="AB187" s="4">
        <v>21.715800000000002</v>
      </c>
      <c r="AC187" s="4">
        <v>18.72</v>
      </c>
      <c r="AD187" s="3"/>
    </row>
    <row r="188" spans="1:30" ht="15.75" customHeight="1" x14ac:dyDescent="0.2">
      <c r="A188" s="3">
        <v>45146</v>
      </c>
      <c r="B188" s="3"/>
      <c r="C188" s="4">
        <v>162.470001</v>
      </c>
      <c r="D188" s="4">
        <v>10.15</v>
      </c>
      <c r="E188" s="4">
        <v>58.5</v>
      </c>
      <c r="F188" s="4">
        <v>18.93</v>
      </c>
      <c r="G188" s="4">
        <v>469.45001200000002</v>
      </c>
      <c r="H188" s="4">
        <v>87.589995999999999</v>
      </c>
      <c r="I188" s="4">
        <v>13.54</v>
      </c>
      <c r="J188" s="4">
        <v>95.44</v>
      </c>
      <c r="K188" s="4">
        <v>193.05999800000001</v>
      </c>
      <c r="L188" s="4">
        <v>310.30999800000001</v>
      </c>
      <c r="M188" s="4">
        <v>21.73</v>
      </c>
      <c r="N188" s="4">
        <v>146.679993</v>
      </c>
      <c r="O188" s="4">
        <v>84.5</v>
      </c>
      <c r="P188" s="4">
        <v>292.04998799999998</v>
      </c>
      <c r="Q188" s="4">
        <v>40.159999999999997</v>
      </c>
      <c r="R188" s="4">
        <v>105.110001</v>
      </c>
      <c r="S188" s="4">
        <v>188.66</v>
      </c>
      <c r="T188" s="4">
        <v>167.979996</v>
      </c>
      <c r="U188" s="4">
        <v>27.2</v>
      </c>
      <c r="V188" s="4">
        <v>16.860001</v>
      </c>
      <c r="W188" s="4">
        <v>67.809997999999993</v>
      </c>
      <c r="X188" s="4">
        <v>22.806999999999999</v>
      </c>
      <c r="Y188" s="4">
        <v>1959.9</v>
      </c>
      <c r="Z188" s="4">
        <v>17.112200000000001</v>
      </c>
      <c r="AA188" s="4">
        <v>0.1195</v>
      </c>
      <c r="AB188" s="4">
        <v>21.767600000000002</v>
      </c>
      <c r="AC188" s="4">
        <v>18.7438</v>
      </c>
      <c r="AD188" s="3"/>
    </row>
    <row r="189" spans="1:30" ht="15.75" customHeight="1" x14ac:dyDescent="0.2">
      <c r="A189" s="3">
        <v>45147</v>
      </c>
      <c r="B189" s="3"/>
      <c r="C189" s="4">
        <v>162.63999899999999</v>
      </c>
      <c r="D189" s="4">
        <v>10.210000000000001</v>
      </c>
      <c r="E189" s="4">
        <v>58.560001</v>
      </c>
      <c r="F189" s="4">
        <v>18.93</v>
      </c>
      <c r="G189" s="4">
        <v>467.32998700000002</v>
      </c>
      <c r="H189" s="4">
        <v>89.559997999999993</v>
      </c>
      <c r="I189" s="4">
        <v>13.56</v>
      </c>
      <c r="J189" s="4">
        <v>95.23</v>
      </c>
      <c r="K189" s="4">
        <v>192.490005</v>
      </c>
      <c r="L189" s="4">
        <v>310.66000400000001</v>
      </c>
      <c r="M189" s="4">
        <v>22.01</v>
      </c>
      <c r="N189" s="4">
        <v>149.38999899999999</v>
      </c>
      <c r="O189" s="4">
        <v>85.769997000000004</v>
      </c>
      <c r="P189" s="4">
        <v>297.42999300000002</v>
      </c>
      <c r="Q189" s="4">
        <v>40.020000000000003</v>
      </c>
      <c r="R189" s="4">
        <v>105.339996</v>
      </c>
      <c r="S189" s="4">
        <v>188.77</v>
      </c>
      <c r="T189" s="4">
        <v>169.16000399999999</v>
      </c>
      <c r="U189" s="4">
        <v>27.2</v>
      </c>
      <c r="V189" s="4">
        <v>16.889999</v>
      </c>
      <c r="W189" s="4">
        <v>68.25</v>
      </c>
      <c r="X189" s="4">
        <v>22.731000000000002</v>
      </c>
      <c r="Y189" s="4">
        <v>1950.6</v>
      </c>
      <c r="Z189" s="4">
        <v>17.076699999999999</v>
      </c>
      <c r="AA189" s="4">
        <v>0.1191</v>
      </c>
      <c r="AB189" s="4">
        <v>21.749700000000001</v>
      </c>
      <c r="AC189" s="4">
        <v>18.745899999999999</v>
      </c>
      <c r="AD189" s="3"/>
    </row>
    <row r="190" spans="1:30" ht="15.75" customHeight="1" x14ac:dyDescent="0.2">
      <c r="A190" s="3">
        <v>45148</v>
      </c>
      <c r="B190" s="3"/>
      <c r="C190" s="4">
        <v>160.070007</v>
      </c>
      <c r="D190" s="4">
        <v>10.3</v>
      </c>
      <c r="E190" s="4">
        <v>60.91</v>
      </c>
      <c r="F190" s="4">
        <v>18.93</v>
      </c>
      <c r="G190" s="4">
        <v>469.86999500000002</v>
      </c>
      <c r="H190" s="4">
        <v>89.470000999999996</v>
      </c>
      <c r="I190" s="4">
        <v>13.35</v>
      </c>
      <c r="J190" s="4">
        <v>95.09</v>
      </c>
      <c r="K190" s="4">
        <v>191.490005</v>
      </c>
      <c r="L190" s="4">
        <v>310.42001299999998</v>
      </c>
      <c r="M190" s="4">
        <v>21.950001</v>
      </c>
      <c r="N190" s="4">
        <v>150.070007</v>
      </c>
      <c r="O190" s="4">
        <v>84.160004000000001</v>
      </c>
      <c r="P190" s="4">
        <v>296.32000699999998</v>
      </c>
      <c r="Q190" s="4">
        <v>39.54</v>
      </c>
      <c r="R190" s="4">
        <v>105.129997</v>
      </c>
      <c r="S190" s="4">
        <v>190.25</v>
      </c>
      <c r="T190" s="4">
        <v>167.320007</v>
      </c>
      <c r="U190" s="4">
        <v>27.19</v>
      </c>
      <c r="V190" s="4">
        <v>16.530000999999999</v>
      </c>
      <c r="W190" s="4">
        <v>68.449996999999996</v>
      </c>
      <c r="X190" s="4">
        <v>22.821000000000002</v>
      </c>
      <c r="Y190" s="4">
        <v>1948.9</v>
      </c>
      <c r="Z190" s="4">
        <v>16.954799999999999</v>
      </c>
      <c r="AA190" s="4">
        <v>0.1179</v>
      </c>
      <c r="AB190" s="4">
        <v>21.652999999999999</v>
      </c>
      <c r="AC190" s="4">
        <v>18.696899999999999</v>
      </c>
      <c r="AD190" s="3"/>
    </row>
    <row r="191" spans="1:30" ht="15.75" customHeight="1" x14ac:dyDescent="0.2">
      <c r="A191" s="3">
        <v>45149</v>
      </c>
      <c r="B191" s="3"/>
      <c r="C191" s="4">
        <v>155.699997</v>
      </c>
      <c r="D191" s="4">
        <v>10.19</v>
      </c>
      <c r="E191" s="4">
        <v>62.73</v>
      </c>
      <c r="F191" s="4">
        <v>18.93</v>
      </c>
      <c r="G191" s="4">
        <v>466.67999300000002</v>
      </c>
      <c r="H191" s="4">
        <v>88.610000999999997</v>
      </c>
      <c r="I191" s="4">
        <v>13.23</v>
      </c>
      <c r="J191" s="4">
        <v>96.21</v>
      </c>
      <c r="K191" s="4">
        <v>190.08000200000001</v>
      </c>
      <c r="L191" s="4">
        <v>306.60998499999999</v>
      </c>
      <c r="M191" s="4">
        <v>22.09</v>
      </c>
      <c r="N191" s="4">
        <v>148.46000699999999</v>
      </c>
      <c r="O191" s="4">
        <v>82.699996999999996</v>
      </c>
      <c r="P191" s="4">
        <v>298.89001500000001</v>
      </c>
      <c r="Q191" s="4">
        <v>39.81</v>
      </c>
      <c r="R191" s="4">
        <v>106.900002</v>
      </c>
      <c r="S191" s="4">
        <v>187.23</v>
      </c>
      <c r="T191" s="4">
        <v>169.11999499999999</v>
      </c>
      <c r="U191" s="4">
        <v>27.19</v>
      </c>
      <c r="V191" s="4">
        <v>16.25</v>
      </c>
      <c r="W191" s="4">
        <v>67.930000000000007</v>
      </c>
      <c r="X191" s="4">
        <v>22.742999999999999</v>
      </c>
      <c r="Y191" s="4">
        <v>1946.6</v>
      </c>
      <c r="Z191" s="4">
        <v>17.0045</v>
      </c>
      <c r="AA191" s="4">
        <v>0.1176</v>
      </c>
      <c r="AB191" s="4">
        <v>21.622900000000001</v>
      </c>
      <c r="AC191" s="4">
        <v>18.693899999999999</v>
      </c>
      <c r="AD191" s="3"/>
    </row>
    <row r="192" spans="1:30" ht="15.75" customHeight="1" x14ac:dyDescent="0.2">
      <c r="A192" s="3">
        <v>45152</v>
      </c>
      <c r="B192" s="3"/>
      <c r="C192" s="4">
        <v>153.570007</v>
      </c>
      <c r="D192" s="4">
        <v>10.19</v>
      </c>
      <c r="E192" s="4">
        <v>63.200001</v>
      </c>
      <c r="F192" s="4">
        <v>18.93</v>
      </c>
      <c r="G192" s="4">
        <v>462.57000699999998</v>
      </c>
      <c r="H192" s="4">
        <v>88.449996999999996</v>
      </c>
      <c r="I192" s="4">
        <v>13.56</v>
      </c>
      <c r="J192" s="4">
        <v>95.64</v>
      </c>
      <c r="K192" s="4">
        <v>192.11000100000001</v>
      </c>
      <c r="L192" s="4">
        <v>309.07998700000002</v>
      </c>
      <c r="M192" s="4">
        <v>22.15</v>
      </c>
      <c r="N192" s="4">
        <v>149.979996</v>
      </c>
      <c r="O192" s="4">
        <v>80.449996999999996</v>
      </c>
      <c r="P192" s="4">
        <v>294.67999300000002</v>
      </c>
      <c r="Q192" s="4">
        <v>39.86</v>
      </c>
      <c r="R192" s="4">
        <v>107.260002</v>
      </c>
      <c r="S192" s="4">
        <v>187.38</v>
      </c>
      <c r="T192" s="4">
        <v>166.14999399999999</v>
      </c>
      <c r="U192" s="4">
        <v>27.19</v>
      </c>
      <c r="V192" s="4">
        <v>16.010000000000002</v>
      </c>
      <c r="W192" s="4">
        <v>68.830001999999993</v>
      </c>
      <c r="X192" s="4">
        <v>22.707999999999998</v>
      </c>
      <c r="Y192" s="4">
        <v>1944</v>
      </c>
      <c r="Z192" s="4">
        <v>17.0672</v>
      </c>
      <c r="AA192" s="4">
        <v>0.1177</v>
      </c>
      <c r="AB192" s="4">
        <v>21.677900000000001</v>
      </c>
      <c r="AC192" s="4">
        <v>18.680099999999999</v>
      </c>
      <c r="AD192" s="3"/>
    </row>
    <row r="193" spans="1:30" ht="15.75" customHeight="1" x14ac:dyDescent="0.2">
      <c r="A193" s="3">
        <v>45153</v>
      </c>
      <c r="B193" s="3"/>
      <c r="C193" s="4">
        <v>158.449997</v>
      </c>
      <c r="D193" s="4">
        <v>10.25</v>
      </c>
      <c r="E193" s="4">
        <v>66</v>
      </c>
      <c r="F193" s="4">
        <v>18.93</v>
      </c>
      <c r="G193" s="4">
        <v>470.97000100000002</v>
      </c>
      <c r="H193" s="4">
        <v>89.559997999999993</v>
      </c>
      <c r="I193" s="4">
        <v>13.68</v>
      </c>
      <c r="J193" s="4">
        <v>94.71</v>
      </c>
      <c r="K193" s="4">
        <v>192.71000699999999</v>
      </c>
      <c r="L193" s="4">
        <v>315.51998900000001</v>
      </c>
      <c r="M193" s="4">
        <v>21.4</v>
      </c>
      <c r="N193" s="4">
        <v>149.970001</v>
      </c>
      <c r="O193" s="4">
        <v>79.809997999999993</v>
      </c>
      <c r="P193" s="4">
        <v>295.98998999999998</v>
      </c>
      <c r="Q193" s="4">
        <v>38.96</v>
      </c>
      <c r="R193" s="4">
        <v>106.57</v>
      </c>
      <c r="S193" s="4">
        <v>190.73</v>
      </c>
      <c r="T193" s="4">
        <v>169.39999399999999</v>
      </c>
      <c r="U193" s="4">
        <v>27</v>
      </c>
      <c r="V193" s="4">
        <v>16.200001</v>
      </c>
      <c r="W193" s="4">
        <v>69.730002999999996</v>
      </c>
      <c r="X193" s="4">
        <v>22.655999999999999</v>
      </c>
      <c r="Y193" s="4">
        <v>1935.2</v>
      </c>
      <c r="Z193" s="4">
        <v>17.1388</v>
      </c>
      <c r="AA193" s="4">
        <v>0.1177</v>
      </c>
      <c r="AB193" s="4">
        <v>21.781700000000001</v>
      </c>
      <c r="AC193" s="4">
        <v>18.740400000000001</v>
      </c>
      <c r="AD193" s="3"/>
    </row>
    <row r="194" spans="1:30" ht="15.75" customHeight="1" x14ac:dyDescent="0.2">
      <c r="A194" s="3">
        <v>45154</v>
      </c>
      <c r="B194" s="3"/>
      <c r="C194" s="4">
        <v>162.36000100000001</v>
      </c>
      <c r="D194" s="4">
        <v>10.31</v>
      </c>
      <c r="E194" s="4">
        <v>64.470000999999996</v>
      </c>
      <c r="F194" s="4">
        <v>18.93</v>
      </c>
      <c r="G194" s="4">
        <v>472.80999800000001</v>
      </c>
      <c r="H194" s="4">
        <v>90.849997999999999</v>
      </c>
      <c r="I194" s="4">
        <v>13.83</v>
      </c>
      <c r="J194" s="4">
        <v>95.31</v>
      </c>
      <c r="K194" s="4">
        <v>199.66999799999999</v>
      </c>
      <c r="L194" s="4">
        <v>314.29998799999998</v>
      </c>
      <c r="M194" s="4">
        <v>21.77</v>
      </c>
      <c r="N194" s="4">
        <v>148.38999899999999</v>
      </c>
      <c r="O194" s="4">
        <v>80.879997000000003</v>
      </c>
      <c r="P194" s="4">
        <v>295.72000100000002</v>
      </c>
      <c r="Q194" s="4">
        <v>37.97</v>
      </c>
      <c r="R194" s="4">
        <v>106.599998</v>
      </c>
      <c r="S194" s="4">
        <v>191.39</v>
      </c>
      <c r="T194" s="4">
        <v>168.58999600000001</v>
      </c>
      <c r="U194" s="4">
        <v>27.19</v>
      </c>
      <c r="V194" s="4">
        <v>16.139999</v>
      </c>
      <c r="W194" s="4">
        <v>69.180000000000007</v>
      </c>
      <c r="X194" s="4">
        <v>22.535</v>
      </c>
      <c r="Y194" s="4">
        <v>1928.3</v>
      </c>
      <c r="Z194" s="4">
        <v>17.076799999999999</v>
      </c>
      <c r="AA194" s="4">
        <v>0.1172</v>
      </c>
      <c r="AB194" s="4">
        <v>21.7593</v>
      </c>
      <c r="AC194" s="4">
        <v>18.645299999999999</v>
      </c>
      <c r="AD194" s="3"/>
    </row>
    <row r="195" spans="1:30" ht="15.75" customHeight="1" x14ac:dyDescent="0.2">
      <c r="A195" s="3">
        <v>45155</v>
      </c>
      <c r="B195" s="3"/>
      <c r="C195" s="4">
        <v>163.60000600000001</v>
      </c>
      <c r="D195" s="4">
        <v>10.25</v>
      </c>
      <c r="E195" s="4">
        <v>61.400002000000001</v>
      </c>
      <c r="F195" s="4">
        <v>18.93</v>
      </c>
      <c r="G195" s="4">
        <v>457.11999500000002</v>
      </c>
      <c r="H195" s="4">
        <v>89.989998</v>
      </c>
      <c r="I195" s="4">
        <v>13.2</v>
      </c>
      <c r="J195" s="4">
        <v>97.22</v>
      </c>
      <c r="K195" s="4">
        <v>195.779999</v>
      </c>
      <c r="L195" s="4">
        <v>303.07000699999998</v>
      </c>
      <c r="M195" s="4">
        <v>21.629999000000002</v>
      </c>
      <c r="N195" s="4">
        <v>146.490005</v>
      </c>
      <c r="O195" s="4">
        <v>81.010002</v>
      </c>
      <c r="P195" s="4">
        <v>285.69000199999999</v>
      </c>
      <c r="Q195" s="4">
        <v>38.54</v>
      </c>
      <c r="R195" s="4">
        <v>105.989998</v>
      </c>
      <c r="S195" s="4">
        <v>187.01</v>
      </c>
      <c r="T195" s="4">
        <v>167</v>
      </c>
      <c r="U195" s="4">
        <v>27.19</v>
      </c>
      <c r="V195" s="4">
        <v>15.79</v>
      </c>
      <c r="W195" s="4">
        <v>67.169998000000007</v>
      </c>
      <c r="X195" s="4">
        <v>22.715</v>
      </c>
      <c r="Y195" s="4">
        <v>1915.2</v>
      </c>
      <c r="Z195" s="4">
        <v>17.122499999999999</v>
      </c>
      <c r="AA195" s="4">
        <v>0.1173</v>
      </c>
      <c r="AB195" s="4">
        <v>21.828600000000002</v>
      </c>
      <c r="AC195" s="4">
        <v>18.637</v>
      </c>
      <c r="AD195" s="3"/>
    </row>
    <row r="196" spans="1:30" ht="15.75" customHeight="1" x14ac:dyDescent="0.2">
      <c r="A196" s="3">
        <v>45156</v>
      </c>
      <c r="B196" s="3"/>
      <c r="C196" s="4">
        <v>162.509995</v>
      </c>
      <c r="D196" s="4">
        <v>10.26</v>
      </c>
      <c r="E196" s="4">
        <v>59.110000999999997</v>
      </c>
      <c r="F196" s="4">
        <v>18.93</v>
      </c>
      <c r="G196" s="4">
        <v>457.33999599999999</v>
      </c>
      <c r="H196" s="4">
        <v>88.809997999999993</v>
      </c>
      <c r="I196" s="4">
        <v>13.3</v>
      </c>
      <c r="J196" s="4">
        <v>96.45</v>
      </c>
      <c r="K196" s="4">
        <v>197.699997</v>
      </c>
      <c r="L196" s="4">
        <v>303.01998900000001</v>
      </c>
      <c r="M196" s="4">
        <v>21.709999</v>
      </c>
      <c r="N196" s="4">
        <v>145.33999600000001</v>
      </c>
      <c r="O196" s="4">
        <v>81.599997999999999</v>
      </c>
      <c r="P196" s="4">
        <v>280.959991</v>
      </c>
      <c r="Q196" s="4">
        <v>38.53</v>
      </c>
      <c r="R196" s="4">
        <v>105.470001</v>
      </c>
      <c r="S196" s="4">
        <v>187.6</v>
      </c>
      <c r="T196" s="4">
        <v>166.529999</v>
      </c>
      <c r="U196" s="4">
        <v>27.2</v>
      </c>
      <c r="V196" s="4">
        <v>15.86</v>
      </c>
      <c r="W196" s="4">
        <v>67.339995999999999</v>
      </c>
      <c r="X196" s="4">
        <v>22.733000000000001</v>
      </c>
      <c r="Y196" s="4">
        <v>1916.5</v>
      </c>
      <c r="Z196" s="4">
        <v>17.047699999999999</v>
      </c>
      <c r="AA196" s="4">
        <v>0.1172</v>
      </c>
      <c r="AB196" s="4">
        <v>21.680399999999999</v>
      </c>
      <c r="AC196" s="4">
        <v>18.5198</v>
      </c>
      <c r="AD196" s="3"/>
    </row>
    <row r="197" spans="1:30" ht="15.75" customHeight="1" x14ac:dyDescent="0.2">
      <c r="A197" s="3">
        <v>45159</v>
      </c>
      <c r="B197" s="3"/>
      <c r="C197" s="4">
        <v>163.070007</v>
      </c>
      <c r="D197" s="4">
        <v>10.19</v>
      </c>
      <c r="E197" s="4">
        <v>58.77</v>
      </c>
      <c r="F197" s="4">
        <v>18.93</v>
      </c>
      <c r="G197" s="4">
        <v>453.98998999999998</v>
      </c>
      <c r="H197" s="4">
        <v>88.489998</v>
      </c>
      <c r="I197" s="4">
        <v>13.53</v>
      </c>
      <c r="J197" s="4">
        <v>94.76</v>
      </c>
      <c r="K197" s="4">
        <v>194.5</v>
      </c>
      <c r="L197" s="4">
        <v>302</v>
      </c>
      <c r="M197" s="4">
        <v>21.34</v>
      </c>
      <c r="N197" s="4">
        <v>145.61000100000001</v>
      </c>
      <c r="O197" s="4">
        <v>82.120002999999997</v>
      </c>
      <c r="P197" s="4">
        <v>280.26998900000001</v>
      </c>
      <c r="Q197" s="4">
        <v>39.450000000000003</v>
      </c>
      <c r="R197" s="4">
        <v>105</v>
      </c>
      <c r="S197" s="4">
        <v>185.62</v>
      </c>
      <c r="T197" s="4">
        <v>161.779999</v>
      </c>
      <c r="U197" s="4">
        <v>26.01</v>
      </c>
      <c r="V197" s="4">
        <v>15.65</v>
      </c>
      <c r="W197" s="4">
        <v>68.160004000000001</v>
      </c>
      <c r="X197" s="4">
        <v>23.658999999999999</v>
      </c>
      <c r="Y197" s="4">
        <v>1923</v>
      </c>
      <c r="Z197" s="4">
        <v>17.020199999999999</v>
      </c>
      <c r="AA197" s="4">
        <v>0.1166</v>
      </c>
      <c r="AB197" s="4">
        <v>21.686299999999999</v>
      </c>
      <c r="AC197" s="4">
        <v>18.5503</v>
      </c>
      <c r="AD197" s="3"/>
    </row>
    <row r="198" spans="1:30" ht="15.75" customHeight="1" x14ac:dyDescent="0.2">
      <c r="A198" s="3">
        <v>45160</v>
      </c>
      <c r="B198" s="3"/>
      <c r="C198" s="4">
        <v>163.570007</v>
      </c>
      <c r="D198" s="4">
        <v>10.14</v>
      </c>
      <c r="E198" s="4">
        <v>60.310001</v>
      </c>
      <c r="F198" s="4">
        <v>18.93</v>
      </c>
      <c r="G198" s="4">
        <v>451.44000199999999</v>
      </c>
      <c r="H198" s="4">
        <v>88.629997000000003</v>
      </c>
      <c r="I198" s="4">
        <v>13.63</v>
      </c>
      <c r="J198" s="4">
        <v>95.07</v>
      </c>
      <c r="K198" s="4">
        <v>193.990005</v>
      </c>
      <c r="L198" s="4">
        <v>303.27999899999998</v>
      </c>
      <c r="M198" s="4">
        <v>21.01</v>
      </c>
      <c r="N198" s="4">
        <v>146.779999</v>
      </c>
      <c r="O198" s="4">
        <v>83.610000999999997</v>
      </c>
      <c r="P198" s="4">
        <v>283.42001299999998</v>
      </c>
      <c r="Q198" s="4">
        <v>37.72</v>
      </c>
      <c r="R198" s="4">
        <v>106.08000199999999</v>
      </c>
      <c r="S198" s="4">
        <v>182.99</v>
      </c>
      <c r="T198" s="4">
        <v>164.66000399999999</v>
      </c>
      <c r="U198" s="4">
        <v>25.89</v>
      </c>
      <c r="V198" s="4">
        <v>15.3</v>
      </c>
      <c r="W198" s="4">
        <v>68.129997000000003</v>
      </c>
      <c r="X198" s="4">
        <v>23.763000000000002</v>
      </c>
      <c r="Y198" s="4">
        <v>1926</v>
      </c>
      <c r="Z198" s="4">
        <v>16.9267</v>
      </c>
      <c r="AA198" s="4">
        <v>0.1162</v>
      </c>
      <c r="AB198" s="4">
        <v>21.606100000000001</v>
      </c>
      <c r="AC198" s="4">
        <v>18.427299999999999</v>
      </c>
      <c r="AD198" s="3"/>
    </row>
    <row r="199" spans="1:30" ht="15.75" customHeight="1" x14ac:dyDescent="0.2">
      <c r="A199" s="3">
        <v>45161</v>
      </c>
      <c r="B199" s="3"/>
      <c r="C199" s="4">
        <v>164.94000199999999</v>
      </c>
      <c r="D199" s="4">
        <v>10.53</v>
      </c>
      <c r="E199" s="4">
        <v>60.669998</v>
      </c>
      <c r="F199" s="4">
        <v>18.93</v>
      </c>
      <c r="G199" s="4">
        <v>453.85000600000001</v>
      </c>
      <c r="H199" s="4">
        <v>89.529999000000004</v>
      </c>
      <c r="I199" s="4">
        <v>13.68</v>
      </c>
      <c r="J199" s="4">
        <v>95.25</v>
      </c>
      <c r="K199" s="4">
        <v>194.979996</v>
      </c>
      <c r="L199" s="4">
        <v>303.19000199999999</v>
      </c>
      <c r="M199" s="4">
        <v>21.370000999999998</v>
      </c>
      <c r="N199" s="4">
        <v>147.44000199999999</v>
      </c>
      <c r="O199" s="4">
        <v>84.349997999999999</v>
      </c>
      <c r="P199" s="4">
        <v>290.69000199999999</v>
      </c>
      <c r="Q199" s="4">
        <v>38.14</v>
      </c>
      <c r="R199" s="4">
        <v>107</v>
      </c>
      <c r="S199" s="4">
        <v>183.33</v>
      </c>
      <c r="T199" s="4">
        <v>166.699997</v>
      </c>
      <c r="U199" s="4">
        <v>27.19</v>
      </c>
      <c r="V199" s="4">
        <v>15.43</v>
      </c>
      <c r="W199" s="4">
        <v>68.580001999999993</v>
      </c>
      <c r="X199" s="4">
        <v>24.71</v>
      </c>
      <c r="Y199" s="4">
        <v>1948.1</v>
      </c>
      <c r="Z199" s="4">
        <v>16.807700000000001</v>
      </c>
      <c r="AA199" s="4">
        <v>0.11559999999999999</v>
      </c>
      <c r="AB199" s="4">
        <v>21.222200000000001</v>
      </c>
      <c r="AC199" s="4">
        <v>18.1632</v>
      </c>
      <c r="AD199" s="3"/>
    </row>
    <row r="200" spans="1:30" ht="15.75" customHeight="1" x14ac:dyDescent="0.2">
      <c r="A200" s="3">
        <v>45162</v>
      </c>
      <c r="B200" s="3"/>
      <c r="C200" s="4">
        <v>162.36000100000001</v>
      </c>
      <c r="D200" s="4">
        <v>10.73</v>
      </c>
      <c r="E200" s="4">
        <v>60.009998000000003</v>
      </c>
      <c r="F200" s="4">
        <v>18.93</v>
      </c>
      <c r="G200" s="4">
        <v>454.89001500000001</v>
      </c>
      <c r="H200" s="4">
        <v>88.730002999999996</v>
      </c>
      <c r="I200" s="4">
        <v>13.45</v>
      </c>
      <c r="J200" s="4">
        <v>95.16</v>
      </c>
      <c r="K200" s="4">
        <v>193.58000200000001</v>
      </c>
      <c r="L200" s="4">
        <v>304.39999399999999</v>
      </c>
      <c r="M200" s="4">
        <v>21.33</v>
      </c>
      <c r="N200" s="4">
        <v>144.46000699999999</v>
      </c>
      <c r="O200" s="4">
        <v>81.709998999999996</v>
      </c>
      <c r="P200" s="4">
        <v>289.77999899999998</v>
      </c>
      <c r="Q200" s="4">
        <v>38.659999999999997</v>
      </c>
      <c r="R200" s="4">
        <v>106.629997</v>
      </c>
      <c r="S200" s="4">
        <v>183.37</v>
      </c>
      <c r="T200" s="4">
        <v>164.699997</v>
      </c>
      <c r="U200" s="4">
        <v>26.45</v>
      </c>
      <c r="V200" s="4">
        <v>15.15</v>
      </c>
      <c r="W200" s="4">
        <v>67.779999000000004</v>
      </c>
      <c r="X200" s="4">
        <v>24.574999999999999</v>
      </c>
      <c r="Y200" s="4">
        <v>1947.1</v>
      </c>
      <c r="Z200" s="4">
        <v>16.809000000000001</v>
      </c>
      <c r="AA200" s="4">
        <v>0.11559999999999999</v>
      </c>
      <c r="AB200" s="4">
        <v>21.322199999999999</v>
      </c>
      <c r="AC200" s="4">
        <v>18.2453</v>
      </c>
      <c r="AD200" s="3"/>
    </row>
    <row r="201" spans="1:30" ht="15.75" customHeight="1" x14ac:dyDescent="0.2">
      <c r="A201" s="3">
        <v>45163</v>
      </c>
      <c r="B201" s="3"/>
      <c r="C201" s="4">
        <v>165.279999</v>
      </c>
      <c r="D201" s="4">
        <v>10.67</v>
      </c>
      <c r="E201" s="4">
        <v>59.889999000000003</v>
      </c>
      <c r="F201" s="4">
        <v>18.93</v>
      </c>
      <c r="G201" s="4">
        <v>461.04998799999998</v>
      </c>
      <c r="H201" s="4">
        <v>86.849997999999999</v>
      </c>
      <c r="I201" s="4">
        <v>13.66</v>
      </c>
      <c r="J201" s="4">
        <v>95.41</v>
      </c>
      <c r="K201" s="4">
        <v>195.58999600000001</v>
      </c>
      <c r="L201" s="4">
        <v>306.63000499999998</v>
      </c>
      <c r="M201" s="4">
        <v>21.209999</v>
      </c>
      <c r="N201" s="4">
        <v>145.14999399999999</v>
      </c>
      <c r="O201" s="4">
        <v>81.599997999999999</v>
      </c>
      <c r="P201" s="4">
        <v>293.01998900000001</v>
      </c>
      <c r="Q201" s="4">
        <v>37.99</v>
      </c>
      <c r="R201" s="4">
        <v>106.360001</v>
      </c>
      <c r="S201" s="4">
        <v>185.82</v>
      </c>
      <c r="T201" s="4">
        <v>165.53999300000001</v>
      </c>
      <c r="U201" s="4">
        <v>26.49</v>
      </c>
      <c r="V201" s="4">
        <v>14.75</v>
      </c>
      <c r="W201" s="4">
        <v>67.900002000000001</v>
      </c>
      <c r="X201" s="4">
        <v>24.582999999999998</v>
      </c>
      <c r="Y201" s="4">
        <v>1939.9</v>
      </c>
      <c r="Z201" s="4">
        <v>16.771799999999999</v>
      </c>
      <c r="AA201" s="4">
        <v>0.1149</v>
      </c>
      <c r="AB201" s="4">
        <v>21.153400000000001</v>
      </c>
      <c r="AC201" s="4">
        <v>18.118600000000001</v>
      </c>
      <c r="AD201" s="3"/>
    </row>
    <row r="202" spans="1:30" ht="15.75" customHeight="1" x14ac:dyDescent="0.2">
      <c r="A202" s="3">
        <v>45166</v>
      </c>
      <c r="B202" s="3"/>
      <c r="C202" s="4">
        <v>163.509995</v>
      </c>
      <c r="D202" s="4">
        <v>10.94</v>
      </c>
      <c r="E202" s="4">
        <v>58.91</v>
      </c>
      <c r="F202" s="4">
        <v>18.93</v>
      </c>
      <c r="G202" s="4">
        <v>458.30999800000001</v>
      </c>
      <c r="H202" s="4">
        <v>87.900002000000001</v>
      </c>
      <c r="I202" s="4">
        <v>13.84</v>
      </c>
      <c r="J202" s="4">
        <v>94.89</v>
      </c>
      <c r="K202" s="4">
        <v>196.36000100000001</v>
      </c>
      <c r="L202" s="4">
        <v>310.14001500000001</v>
      </c>
      <c r="M202" s="4">
        <v>21.16</v>
      </c>
      <c r="N202" s="4">
        <v>145.800003</v>
      </c>
      <c r="O202" s="4">
        <v>81.900002000000001</v>
      </c>
      <c r="P202" s="4">
        <v>294</v>
      </c>
      <c r="Q202" s="4">
        <v>38.79</v>
      </c>
      <c r="R202" s="4">
        <v>105.900002</v>
      </c>
      <c r="S202" s="4">
        <v>188.08</v>
      </c>
      <c r="T202" s="4">
        <v>166.39999399999999</v>
      </c>
      <c r="U202" s="4">
        <v>27</v>
      </c>
      <c r="V202" s="4">
        <v>15.07</v>
      </c>
      <c r="W202" s="4">
        <v>68.489998</v>
      </c>
      <c r="X202" s="4">
        <v>24.605</v>
      </c>
      <c r="Y202" s="4">
        <v>1946.8</v>
      </c>
      <c r="Z202" s="4">
        <v>16.743200000000002</v>
      </c>
      <c r="AA202" s="4">
        <v>0.1143</v>
      </c>
      <c r="AB202" s="4">
        <v>21.0671</v>
      </c>
      <c r="AC202" s="4">
        <v>18.101900000000001</v>
      </c>
      <c r="AD202" s="3"/>
    </row>
    <row r="203" spans="1:30" ht="15.75" customHeight="1" x14ac:dyDescent="0.2">
      <c r="A203" s="3">
        <v>45167</v>
      </c>
      <c r="B203" s="3"/>
      <c r="C203" s="4">
        <v>164.44000199999999</v>
      </c>
      <c r="D203" s="4">
        <v>11.34</v>
      </c>
      <c r="E203" s="4">
        <v>60</v>
      </c>
      <c r="F203" s="4">
        <v>18.93</v>
      </c>
      <c r="G203" s="4">
        <v>467.44000199999999</v>
      </c>
      <c r="H203" s="4">
        <v>88.230002999999996</v>
      </c>
      <c r="I203" s="4">
        <v>14.03</v>
      </c>
      <c r="J203" s="4">
        <v>95.35</v>
      </c>
      <c r="K203" s="4">
        <v>199.529999</v>
      </c>
      <c r="L203" s="4">
        <v>315.209991</v>
      </c>
      <c r="M203" s="4">
        <v>21.360001</v>
      </c>
      <c r="N203" s="4">
        <v>148.58000200000001</v>
      </c>
      <c r="O203" s="4">
        <v>84.940002000000007</v>
      </c>
      <c r="P203" s="4">
        <v>298.60998499999999</v>
      </c>
      <c r="Q203" s="4">
        <v>38.29</v>
      </c>
      <c r="R203" s="4">
        <v>109.139999</v>
      </c>
      <c r="S203" s="4">
        <v>194.85</v>
      </c>
      <c r="T203" s="4">
        <v>170.929993</v>
      </c>
      <c r="U203" s="4">
        <v>28.48</v>
      </c>
      <c r="V203" s="4">
        <v>15.22</v>
      </c>
      <c r="W203" s="4">
        <v>69.169998000000007</v>
      </c>
      <c r="X203" s="4">
        <v>25.138999999999999</v>
      </c>
      <c r="Y203" s="4">
        <v>1965.1</v>
      </c>
      <c r="Z203" s="4">
        <v>16.840199999999999</v>
      </c>
      <c r="AA203" s="4">
        <v>0.1147</v>
      </c>
      <c r="AB203" s="4">
        <v>21.199300000000001</v>
      </c>
      <c r="AC203" s="4">
        <v>18.197500000000002</v>
      </c>
      <c r="AD203" s="3"/>
    </row>
    <row r="204" spans="1:30" ht="15.75" customHeight="1" x14ac:dyDescent="0.2">
      <c r="A204" s="3">
        <v>45168</v>
      </c>
      <c r="B204" s="3"/>
      <c r="C204" s="4">
        <v>165.80999800000001</v>
      </c>
      <c r="D204" s="4">
        <v>11.64</v>
      </c>
      <c r="E204" s="4">
        <v>60.580002</v>
      </c>
      <c r="F204" s="4">
        <v>18.93</v>
      </c>
      <c r="G204" s="4">
        <v>485.08999599999999</v>
      </c>
      <c r="H204" s="4">
        <v>87.980002999999996</v>
      </c>
      <c r="I204" s="4">
        <v>13.92</v>
      </c>
      <c r="J204" s="4">
        <v>96.22</v>
      </c>
      <c r="K204" s="4">
        <v>197.220001</v>
      </c>
      <c r="L204" s="4">
        <v>322.959991</v>
      </c>
      <c r="M204" s="4">
        <v>21.52</v>
      </c>
      <c r="N204" s="4">
        <v>148.38000500000001</v>
      </c>
      <c r="O204" s="4">
        <v>82.919998000000007</v>
      </c>
      <c r="P204" s="4">
        <v>296.19000199999999</v>
      </c>
      <c r="Q204" s="4">
        <v>38.07</v>
      </c>
      <c r="R204" s="4">
        <v>109.849998</v>
      </c>
      <c r="S204" s="4">
        <v>199.41</v>
      </c>
      <c r="T204" s="4">
        <v>169.5</v>
      </c>
      <c r="U204" s="4">
        <v>30.69</v>
      </c>
      <c r="V204" s="4">
        <v>15.42</v>
      </c>
      <c r="W204" s="4">
        <v>68.889999000000003</v>
      </c>
      <c r="X204" s="4">
        <v>25.103999999999999</v>
      </c>
      <c r="Y204" s="4">
        <v>1973</v>
      </c>
      <c r="Z204" s="4">
        <v>16.747699999999998</v>
      </c>
      <c r="AA204" s="4">
        <v>0.1145</v>
      </c>
      <c r="AB204" s="4">
        <v>21.210999999999999</v>
      </c>
      <c r="AC204" s="4">
        <v>18.239899999999999</v>
      </c>
      <c r="AD204" s="3"/>
    </row>
    <row r="205" spans="1:30" ht="15.75" customHeight="1" x14ac:dyDescent="0.2">
      <c r="A205" s="3">
        <v>45169</v>
      </c>
      <c r="B205" s="3"/>
      <c r="C205" s="4">
        <v>166.5</v>
      </c>
      <c r="D205" s="4">
        <v>11.29</v>
      </c>
      <c r="E205" s="4">
        <v>60.220001000000003</v>
      </c>
      <c r="F205" s="4">
        <v>18.93</v>
      </c>
      <c r="G205" s="4">
        <v>464.14999399999999</v>
      </c>
      <c r="H205" s="4">
        <v>83.889999000000003</v>
      </c>
      <c r="I205" s="4">
        <v>13.59</v>
      </c>
      <c r="J205" s="4">
        <v>95.46</v>
      </c>
      <c r="K205" s="4">
        <v>190.89999399999999</v>
      </c>
      <c r="L205" s="4">
        <v>311.77999899999998</v>
      </c>
      <c r="M205" s="4">
        <v>20.77</v>
      </c>
      <c r="N205" s="4">
        <v>144.729996</v>
      </c>
      <c r="O205" s="4">
        <v>81.5</v>
      </c>
      <c r="P205" s="4">
        <v>283.61999500000002</v>
      </c>
      <c r="Q205" s="4">
        <v>37</v>
      </c>
      <c r="R205" s="4">
        <v>106.040001</v>
      </c>
      <c r="S205" s="4">
        <v>197.36</v>
      </c>
      <c r="T205" s="4">
        <v>162.83000200000001</v>
      </c>
      <c r="U205" s="4">
        <v>29.2</v>
      </c>
      <c r="V205" s="4">
        <v>15.26</v>
      </c>
      <c r="W205" s="4">
        <v>67.220000999999996</v>
      </c>
      <c r="X205" s="4">
        <v>24.812000000000001</v>
      </c>
      <c r="Y205" s="4">
        <v>1965.9</v>
      </c>
      <c r="Z205" s="4">
        <v>16.917000000000002</v>
      </c>
      <c r="AA205" s="4">
        <v>0.1159</v>
      </c>
      <c r="AB205" s="4">
        <v>21.450800000000001</v>
      </c>
      <c r="AC205" s="4">
        <v>18.393000000000001</v>
      </c>
      <c r="AD205" s="3"/>
    </row>
    <row r="206" spans="1:30" ht="15.75" customHeight="1" x14ac:dyDescent="0.2">
      <c r="A206" s="3">
        <v>45170</v>
      </c>
      <c r="B206" s="3"/>
      <c r="C206" s="4">
        <v>164.570007</v>
      </c>
      <c r="D206" s="4">
        <v>11.61</v>
      </c>
      <c r="E206" s="4">
        <v>59.900002000000001</v>
      </c>
      <c r="F206" s="4">
        <v>15.6</v>
      </c>
      <c r="G206" s="4">
        <v>460.67999300000002</v>
      </c>
      <c r="H206" s="4">
        <v>84.620002999999997</v>
      </c>
      <c r="I206" s="4">
        <v>13.76</v>
      </c>
      <c r="J206" s="4">
        <v>94.6</v>
      </c>
      <c r="K206" s="4">
        <v>190.78999300000001</v>
      </c>
      <c r="L206" s="4">
        <v>303.76998900000001</v>
      </c>
      <c r="M206" s="4">
        <v>21.01</v>
      </c>
      <c r="N206" s="4">
        <v>145.36999499999999</v>
      </c>
      <c r="O206" s="4">
        <v>82.610000999999997</v>
      </c>
      <c r="P206" s="4">
        <v>291</v>
      </c>
      <c r="Q206" s="4">
        <v>36.93</v>
      </c>
      <c r="R206" s="4">
        <v>106.470001</v>
      </c>
      <c r="S206" s="4">
        <v>195.94</v>
      </c>
      <c r="T206" s="4">
        <v>165.63999899999999</v>
      </c>
      <c r="U206" s="4">
        <v>29.07</v>
      </c>
      <c r="V206" s="4">
        <v>14.64</v>
      </c>
      <c r="W206" s="4">
        <v>67.180000000000007</v>
      </c>
      <c r="X206" s="4">
        <v>24.562000000000001</v>
      </c>
      <c r="Y206" s="4">
        <v>1967.1</v>
      </c>
      <c r="Z206" s="4">
        <v>17.1113</v>
      </c>
      <c r="AA206" s="4">
        <v>0.1177</v>
      </c>
      <c r="AB206" s="4">
        <v>21.694600000000001</v>
      </c>
      <c r="AC206" s="4">
        <v>18.559799999999999</v>
      </c>
      <c r="AD206" s="3"/>
    </row>
    <row r="207" spans="1:30" ht="15.75" customHeight="1" x14ac:dyDescent="0.2">
      <c r="A207" s="3">
        <v>45173</v>
      </c>
      <c r="B207" s="3"/>
      <c r="C207" s="4">
        <v>162.970001</v>
      </c>
      <c r="D207" s="4">
        <v>11.76</v>
      </c>
      <c r="E207" s="4">
        <v>60.040000999999997</v>
      </c>
      <c r="F207" s="4">
        <v>15.51</v>
      </c>
      <c r="G207" s="4">
        <v>463</v>
      </c>
      <c r="H207" s="4">
        <v>84</v>
      </c>
      <c r="I207" s="4">
        <v>13.8</v>
      </c>
      <c r="J207" s="4">
        <v>101.74</v>
      </c>
      <c r="K207" s="4">
        <v>188.800003</v>
      </c>
      <c r="L207" s="4">
        <v>305.67001299999998</v>
      </c>
      <c r="M207" s="4">
        <v>21.07</v>
      </c>
      <c r="N207" s="4">
        <v>145.63999899999999</v>
      </c>
      <c r="O207" s="4">
        <v>82.5</v>
      </c>
      <c r="P207" s="4">
        <v>290.58999599999999</v>
      </c>
      <c r="Q207" s="4">
        <v>37.32</v>
      </c>
      <c r="R207" s="4">
        <v>103.360001</v>
      </c>
      <c r="S207" s="4">
        <v>199.93</v>
      </c>
      <c r="T207" s="4">
        <v>164.020004</v>
      </c>
      <c r="U207" s="4">
        <v>29.07</v>
      </c>
      <c r="V207" s="4">
        <v>14.47</v>
      </c>
      <c r="W207" s="4">
        <v>67.279999000000004</v>
      </c>
      <c r="X207" s="4">
        <v>24.305</v>
      </c>
      <c r="Y207" s="4">
        <v>1963.25</v>
      </c>
      <c r="Z207" s="4">
        <v>17.175000000000001</v>
      </c>
      <c r="AA207" s="4">
        <v>0.1173</v>
      </c>
      <c r="AB207" s="4">
        <v>21.669699999999999</v>
      </c>
      <c r="AC207" s="4">
        <v>18.524100000000001</v>
      </c>
      <c r="AD207" s="3"/>
    </row>
    <row r="208" spans="1:30" ht="15.75" customHeight="1" x14ac:dyDescent="0.2">
      <c r="A208" s="3">
        <v>45174</v>
      </c>
      <c r="B208" s="3"/>
      <c r="C208" s="4">
        <v>161.979996</v>
      </c>
      <c r="D208" s="4">
        <v>11.64</v>
      </c>
      <c r="E208" s="4">
        <v>60.299999</v>
      </c>
      <c r="F208" s="4">
        <v>15.5</v>
      </c>
      <c r="G208" s="4">
        <v>463</v>
      </c>
      <c r="H208" s="4">
        <v>83.910004000000001</v>
      </c>
      <c r="I208" s="4">
        <v>13.45</v>
      </c>
      <c r="J208" s="4">
        <v>106.01</v>
      </c>
      <c r="K208" s="4">
        <v>190.10000600000001</v>
      </c>
      <c r="L208" s="4">
        <v>306.040009</v>
      </c>
      <c r="M208" s="4">
        <v>20.43</v>
      </c>
      <c r="N208" s="4">
        <v>144.36999499999999</v>
      </c>
      <c r="O208" s="4">
        <v>81.620002999999997</v>
      </c>
      <c r="P208" s="4">
        <v>286.25</v>
      </c>
      <c r="Q208" s="4">
        <v>36.56</v>
      </c>
      <c r="R208" s="4">
        <v>99</v>
      </c>
      <c r="S208" s="4">
        <v>203.9</v>
      </c>
      <c r="T208" s="4">
        <v>162.740005</v>
      </c>
      <c r="U208" s="4">
        <v>28.9</v>
      </c>
      <c r="V208" s="4">
        <v>14.03</v>
      </c>
      <c r="W208" s="4">
        <v>67.580001999999993</v>
      </c>
      <c r="X208" s="4">
        <v>23.873000000000001</v>
      </c>
      <c r="Y208" s="4">
        <v>1952.6</v>
      </c>
      <c r="Z208" s="4">
        <v>17.3492</v>
      </c>
      <c r="AA208" s="4">
        <v>0.1178</v>
      </c>
      <c r="AB208" s="4">
        <v>21.781099999999999</v>
      </c>
      <c r="AC208" s="4">
        <v>18.632200000000001</v>
      </c>
      <c r="AD208" s="3"/>
    </row>
    <row r="209" spans="1:30" ht="15.75" customHeight="1" x14ac:dyDescent="0.2">
      <c r="A209" s="3">
        <v>45175</v>
      </c>
      <c r="B209" s="3"/>
      <c r="C209" s="4">
        <v>162.199997</v>
      </c>
      <c r="D209" s="4">
        <v>11.26</v>
      </c>
      <c r="E209" s="4">
        <v>60.209999000000003</v>
      </c>
      <c r="F209" s="4">
        <v>15.57</v>
      </c>
      <c r="G209" s="4">
        <v>451.05999800000001</v>
      </c>
      <c r="H209" s="4">
        <v>84.470000999999996</v>
      </c>
      <c r="I209" s="4">
        <v>13.28</v>
      </c>
      <c r="J209" s="4">
        <v>108.62</v>
      </c>
      <c r="K209" s="4">
        <v>192.41999799999999</v>
      </c>
      <c r="L209" s="4">
        <v>302.29998799999998</v>
      </c>
      <c r="M209" s="4">
        <v>20.239999999999998</v>
      </c>
      <c r="N209" s="4">
        <v>144.46000699999999</v>
      </c>
      <c r="O209" s="4">
        <v>83.269997000000004</v>
      </c>
      <c r="P209" s="4">
        <v>288.07998700000002</v>
      </c>
      <c r="Q209" s="4">
        <v>36.909999999999997</v>
      </c>
      <c r="R209" s="4">
        <v>98.199996999999996</v>
      </c>
      <c r="S209" s="4">
        <v>206.15</v>
      </c>
      <c r="T209" s="4">
        <v>163.990005</v>
      </c>
      <c r="U209" s="4">
        <v>28.3</v>
      </c>
      <c r="V209" s="4">
        <v>14.08</v>
      </c>
      <c r="W209" s="4">
        <v>67.309997999999993</v>
      </c>
      <c r="X209" s="4">
        <v>23.503</v>
      </c>
      <c r="Y209" s="4">
        <v>1944.2</v>
      </c>
      <c r="Z209" s="4">
        <v>17.580500000000001</v>
      </c>
      <c r="AA209" s="4">
        <v>0.1193</v>
      </c>
      <c r="AB209" s="4">
        <v>22.065300000000001</v>
      </c>
      <c r="AC209" s="4">
        <v>18.882300000000001</v>
      </c>
      <c r="AD209" s="3"/>
    </row>
    <row r="210" spans="1:30" ht="15.75" customHeight="1" x14ac:dyDescent="0.2">
      <c r="A210" s="3">
        <v>45176</v>
      </c>
      <c r="B210" s="3"/>
      <c r="C210" s="4">
        <v>161.5</v>
      </c>
      <c r="D210" s="4">
        <v>11.53</v>
      </c>
      <c r="E210" s="4">
        <v>60.450001</v>
      </c>
      <c r="F210" s="4">
        <v>15.39</v>
      </c>
      <c r="G210" s="4">
        <v>447.01998900000001</v>
      </c>
      <c r="H210" s="4">
        <v>83.150002000000001</v>
      </c>
      <c r="I210" s="4">
        <v>13.02</v>
      </c>
      <c r="J210" s="4">
        <v>108.96</v>
      </c>
      <c r="K210" s="4">
        <v>189.699997</v>
      </c>
      <c r="L210" s="4">
        <v>303.66000400000001</v>
      </c>
      <c r="M210" s="4">
        <v>20.52</v>
      </c>
      <c r="N210" s="4">
        <v>142.509995</v>
      </c>
      <c r="O210" s="4">
        <v>82.550003000000004</v>
      </c>
      <c r="P210" s="4">
        <v>293.17999300000002</v>
      </c>
      <c r="Q210" s="4">
        <v>36.64</v>
      </c>
      <c r="R210" s="4">
        <v>99.050003000000004</v>
      </c>
      <c r="S210" s="4">
        <v>201.94</v>
      </c>
      <c r="T210" s="4">
        <v>165</v>
      </c>
      <c r="U210" s="4">
        <v>27.95</v>
      </c>
      <c r="V210" s="4">
        <v>13.71</v>
      </c>
      <c r="W210" s="4">
        <v>66.930000000000007</v>
      </c>
      <c r="X210" s="4">
        <v>23.24</v>
      </c>
      <c r="Y210" s="4">
        <v>1942.5</v>
      </c>
      <c r="Z210" s="4">
        <v>17.554300000000001</v>
      </c>
      <c r="AA210" s="4">
        <v>0.1191</v>
      </c>
      <c r="AB210" s="4">
        <v>21.865600000000001</v>
      </c>
      <c r="AC210" s="4">
        <v>18.796299999999999</v>
      </c>
      <c r="AD210" s="3"/>
    </row>
    <row r="211" spans="1:30" ht="15.75" customHeight="1" x14ac:dyDescent="0.2">
      <c r="A211" s="3">
        <v>45177</v>
      </c>
      <c r="B211" s="3"/>
      <c r="C211" s="4">
        <v>160.479996</v>
      </c>
      <c r="D211" s="4">
        <v>11.49</v>
      </c>
      <c r="E211" s="4">
        <v>60.34</v>
      </c>
      <c r="F211" s="4">
        <v>15.43</v>
      </c>
      <c r="G211" s="4">
        <v>446.07998700000002</v>
      </c>
      <c r="H211" s="4">
        <v>83.68</v>
      </c>
      <c r="I211" s="4">
        <v>12.7</v>
      </c>
      <c r="J211" s="4">
        <v>108.85</v>
      </c>
      <c r="K211" s="4">
        <v>189.449997</v>
      </c>
      <c r="L211" s="4">
        <v>308.98998999999998</v>
      </c>
      <c r="M211" s="4">
        <v>20.709999</v>
      </c>
      <c r="N211" s="4">
        <v>143.88000500000001</v>
      </c>
      <c r="O211" s="4">
        <v>82.599997999999999</v>
      </c>
      <c r="P211" s="4">
        <v>285.82998700000002</v>
      </c>
      <c r="Q211" s="4">
        <v>36.99</v>
      </c>
      <c r="R211" s="4">
        <v>100</v>
      </c>
      <c r="S211" s="4">
        <v>204.13</v>
      </c>
      <c r="T211" s="4">
        <v>164.85000600000001</v>
      </c>
      <c r="U211" s="4">
        <v>28</v>
      </c>
      <c r="V211" s="4">
        <v>13.87</v>
      </c>
      <c r="W211" s="4">
        <v>66.889999000000003</v>
      </c>
      <c r="X211" s="4">
        <v>23.173999999999999</v>
      </c>
      <c r="Y211" s="4">
        <v>1942.7</v>
      </c>
      <c r="Z211" s="4">
        <v>17.576699999999999</v>
      </c>
      <c r="AA211" s="4">
        <v>0.1192</v>
      </c>
      <c r="AB211" s="4">
        <v>21.940100000000001</v>
      </c>
      <c r="AC211" s="4">
        <v>18.809699999999999</v>
      </c>
      <c r="AD211" s="3"/>
    </row>
    <row r="212" spans="1:30" ht="15.75" customHeight="1" x14ac:dyDescent="0.2">
      <c r="A212" s="3">
        <v>45180</v>
      </c>
      <c r="B212" s="3"/>
      <c r="C212" s="4">
        <v>159.13000500000001</v>
      </c>
      <c r="D212" s="4">
        <v>11.58</v>
      </c>
      <c r="E212" s="4">
        <v>60.810001</v>
      </c>
      <c r="F212" s="4">
        <v>15.18</v>
      </c>
      <c r="G212" s="4">
        <v>440.60000600000001</v>
      </c>
      <c r="H212" s="4">
        <v>84.620002999999997</v>
      </c>
      <c r="I212" s="4">
        <v>12.2</v>
      </c>
      <c r="J212" s="4">
        <v>110.6</v>
      </c>
      <c r="K212" s="4">
        <v>190.699997</v>
      </c>
      <c r="L212" s="4">
        <v>308.48998999999998</v>
      </c>
      <c r="M212" s="4">
        <v>20.57</v>
      </c>
      <c r="N212" s="4">
        <v>143.25</v>
      </c>
      <c r="O212" s="4">
        <v>82.720000999999996</v>
      </c>
      <c r="P212" s="4">
        <v>290.83999599999999</v>
      </c>
      <c r="Q212" s="4">
        <v>36.619999999999997</v>
      </c>
      <c r="R212" s="4">
        <v>100.82</v>
      </c>
      <c r="S212" s="4">
        <v>206.47</v>
      </c>
      <c r="T212" s="4">
        <v>165.10000600000001</v>
      </c>
      <c r="U212" s="4">
        <v>27.38</v>
      </c>
      <c r="V212" s="4">
        <v>12.94</v>
      </c>
      <c r="W212" s="4">
        <v>66.529999000000004</v>
      </c>
      <c r="X212" s="4">
        <v>23.382999999999999</v>
      </c>
      <c r="Y212" s="4">
        <v>1947.2</v>
      </c>
      <c r="Z212" s="4">
        <v>17.3813</v>
      </c>
      <c r="AA212" s="4">
        <v>0.1183</v>
      </c>
      <c r="AB212" s="4">
        <v>21.7501</v>
      </c>
      <c r="AC212" s="4">
        <v>18.652699999999999</v>
      </c>
      <c r="AD212" s="3"/>
    </row>
    <row r="213" spans="1:30" ht="15.75" customHeight="1" x14ac:dyDescent="0.2">
      <c r="A213" s="3">
        <v>45181</v>
      </c>
      <c r="B213" s="3"/>
      <c r="C213" s="4">
        <v>158.320007</v>
      </c>
      <c r="D213" s="4">
        <v>11.26</v>
      </c>
      <c r="E213" s="4">
        <v>60.189999</v>
      </c>
      <c r="F213" s="4">
        <v>15.38</v>
      </c>
      <c r="G213" s="4">
        <v>442.61999500000002</v>
      </c>
      <c r="H213" s="4">
        <v>83.900002000000001</v>
      </c>
      <c r="I213" s="4">
        <v>11.98</v>
      </c>
      <c r="J213" s="4">
        <v>109.7</v>
      </c>
      <c r="K213" s="4">
        <v>186.779999</v>
      </c>
      <c r="L213" s="4">
        <v>308.76998900000001</v>
      </c>
      <c r="M213" s="4">
        <v>20.719999000000001</v>
      </c>
      <c r="N213" s="4">
        <v>142.64999399999999</v>
      </c>
      <c r="O213" s="4">
        <v>81.279999000000004</v>
      </c>
      <c r="P213" s="4">
        <v>284.89999399999999</v>
      </c>
      <c r="Q213" s="4">
        <v>36.32</v>
      </c>
      <c r="R213" s="4">
        <v>99.010002</v>
      </c>
      <c r="S213" s="4">
        <v>209.42</v>
      </c>
      <c r="T213" s="4">
        <v>164.35000600000001</v>
      </c>
      <c r="U213" s="4">
        <v>27.08</v>
      </c>
      <c r="V213" s="4">
        <v>12.41</v>
      </c>
      <c r="W213" s="4">
        <v>65.800003000000004</v>
      </c>
      <c r="X213" s="4">
        <v>23.402000000000001</v>
      </c>
      <c r="Y213" s="4">
        <v>1935.1</v>
      </c>
      <c r="Z213" s="4">
        <v>17.255299999999998</v>
      </c>
      <c r="AA213" s="4">
        <v>0.11749999999999999</v>
      </c>
      <c r="AB213" s="4">
        <v>21.514800000000001</v>
      </c>
      <c r="AC213" s="4">
        <v>18.491599999999998</v>
      </c>
      <c r="AD213" s="3"/>
    </row>
    <row r="214" spans="1:30" ht="15.75" customHeight="1" x14ac:dyDescent="0.2">
      <c r="A214" s="3">
        <v>45182</v>
      </c>
      <c r="B214" s="3"/>
      <c r="C214" s="4">
        <v>157.13999899999999</v>
      </c>
      <c r="D214" s="4">
        <v>11.1</v>
      </c>
      <c r="E214" s="4">
        <v>60</v>
      </c>
      <c r="F214" s="4">
        <v>15.12</v>
      </c>
      <c r="G214" s="4">
        <v>442.02999899999998</v>
      </c>
      <c r="H214" s="4">
        <v>82.599997999999999</v>
      </c>
      <c r="I214" s="4">
        <v>11.85</v>
      </c>
      <c r="J214" s="4">
        <v>107.44</v>
      </c>
      <c r="K214" s="4">
        <v>186.86999499999999</v>
      </c>
      <c r="L214" s="4">
        <v>307.85998499999999</v>
      </c>
      <c r="M214" s="4">
        <v>20.6</v>
      </c>
      <c r="N214" s="4">
        <v>142.83000200000001</v>
      </c>
      <c r="O214" s="4">
        <v>81.669998000000007</v>
      </c>
      <c r="P214" s="4">
        <v>280.98001099999999</v>
      </c>
      <c r="Q214" s="4">
        <v>36.200000000000003</v>
      </c>
      <c r="R214" s="4">
        <v>98.809997999999993</v>
      </c>
      <c r="S214" s="4">
        <v>209.45</v>
      </c>
      <c r="T214" s="4">
        <v>161.25</v>
      </c>
      <c r="U214" s="4">
        <v>26.57</v>
      </c>
      <c r="V214" s="4">
        <v>11.97</v>
      </c>
      <c r="W214" s="4">
        <v>64.849997999999999</v>
      </c>
      <c r="X214" s="4">
        <v>23.181000000000001</v>
      </c>
      <c r="Y214" s="4">
        <v>1932.5</v>
      </c>
      <c r="Z214" s="4">
        <v>17.1235</v>
      </c>
      <c r="AA214" s="4">
        <v>0.1162</v>
      </c>
      <c r="AB214" s="4">
        <v>21.3658</v>
      </c>
      <c r="AC214" s="4">
        <v>18.386399999999998</v>
      </c>
      <c r="AD214" s="3"/>
    </row>
    <row r="215" spans="1:30" ht="15.75" customHeight="1" x14ac:dyDescent="0.2">
      <c r="A215" s="3">
        <v>45183</v>
      </c>
      <c r="B215" s="3"/>
      <c r="C215" s="4">
        <v>158.770004</v>
      </c>
      <c r="D215" s="4">
        <v>11.24</v>
      </c>
      <c r="E215" s="4">
        <v>60.400002000000001</v>
      </c>
      <c r="F215" s="4">
        <v>15.16</v>
      </c>
      <c r="G215" s="4">
        <v>445.61999500000002</v>
      </c>
      <c r="H215" s="4">
        <v>82.190002000000007</v>
      </c>
      <c r="I215" s="4">
        <v>11.74</v>
      </c>
      <c r="J215" s="4">
        <v>104.78</v>
      </c>
      <c r="K215" s="4">
        <v>186.759995</v>
      </c>
      <c r="L215" s="4">
        <v>310.42999300000002</v>
      </c>
      <c r="M215" s="4">
        <v>20.82</v>
      </c>
      <c r="N215" s="4">
        <v>146.050003</v>
      </c>
      <c r="O215" s="4">
        <v>81.139999000000003</v>
      </c>
      <c r="P215" s="4">
        <v>286.42001299999998</v>
      </c>
      <c r="Q215" s="4">
        <v>35.72</v>
      </c>
      <c r="R215" s="4">
        <v>98.989998</v>
      </c>
      <c r="S215" s="4">
        <v>209.74</v>
      </c>
      <c r="T215" s="4">
        <v>161.720001</v>
      </c>
      <c r="U215" s="4">
        <v>26.35</v>
      </c>
      <c r="V215" s="4">
        <v>11.87</v>
      </c>
      <c r="W215" s="4">
        <v>64.110000999999997</v>
      </c>
      <c r="X215" s="4">
        <v>22.994</v>
      </c>
      <c r="Y215" s="4">
        <v>1932.8</v>
      </c>
      <c r="Z215" s="4">
        <v>17.104199999999999</v>
      </c>
      <c r="AA215" s="4">
        <v>0.11609999999999999</v>
      </c>
      <c r="AB215" s="4">
        <v>21.321200000000001</v>
      </c>
      <c r="AC215" s="4">
        <v>18.362200000000001</v>
      </c>
      <c r="AD215" s="3"/>
    </row>
    <row r="216" spans="1:30" ht="15.75" customHeight="1" x14ac:dyDescent="0.2">
      <c r="A216" s="3">
        <v>45184</v>
      </c>
      <c r="B216" s="3"/>
      <c r="C216" s="4">
        <v>159.179993</v>
      </c>
      <c r="D216" s="4">
        <v>10.98</v>
      </c>
      <c r="E216" s="4">
        <v>59.860000999999997</v>
      </c>
      <c r="F216" s="4">
        <v>15</v>
      </c>
      <c r="G216" s="4">
        <v>442.08999599999999</v>
      </c>
      <c r="H216" s="4">
        <v>81.900002000000001</v>
      </c>
      <c r="I216" s="4">
        <v>11.67</v>
      </c>
      <c r="J216" s="4">
        <v>106.07</v>
      </c>
      <c r="K216" s="4">
        <v>183.63000500000001</v>
      </c>
      <c r="L216" s="4">
        <v>312.27999899999998</v>
      </c>
      <c r="M216" s="4">
        <v>20.399999999999999</v>
      </c>
      <c r="N216" s="4">
        <v>147.220001</v>
      </c>
      <c r="O216" s="4">
        <v>80.470000999999996</v>
      </c>
      <c r="P216" s="4">
        <v>285.02999899999998</v>
      </c>
      <c r="Q216" s="4">
        <v>35.79</v>
      </c>
      <c r="R216" s="4">
        <v>98.410004000000001</v>
      </c>
      <c r="S216" s="4">
        <v>205.77</v>
      </c>
      <c r="T216" s="4">
        <v>157.44000199999999</v>
      </c>
      <c r="U216" s="4">
        <v>26</v>
      </c>
      <c r="V216" s="4">
        <v>11.24</v>
      </c>
      <c r="W216" s="4">
        <v>63.439999</v>
      </c>
      <c r="X216" s="4">
        <v>23.385999999999999</v>
      </c>
      <c r="Y216" s="4">
        <v>1946.2</v>
      </c>
      <c r="Z216" s="4">
        <v>17.0807</v>
      </c>
      <c r="AA216" s="4">
        <v>0.11550000000000001</v>
      </c>
      <c r="AB216" s="4">
        <v>21.2014</v>
      </c>
      <c r="AC216" s="4">
        <v>18.200299999999999</v>
      </c>
      <c r="AD216" s="3"/>
    </row>
    <row r="217" spans="1:30" ht="15.75" customHeight="1" x14ac:dyDescent="0.2">
      <c r="A217" s="3">
        <v>45187</v>
      </c>
      <c r="B217" s="3"/>
      <c r="C217" s="4">
        <v>158.740005</v>
      </c>
      <c r="D217" s="4">
        <v>11.03</v>
      </c>
      <c r="E217" s="4">
        <v>60.52</v>
      </c>
      <c r="F217" s="4">
        <v>15.18</v>
      </c>
      <c r="G217" s="4">
        <v>439.459991</v>
      </c>
      <c r="H217" s="4">
        <v>82.629997000000003</v>
      </c>
      <c r="I217" s="4">
        <v>11.92</v>
      </c>
      <c r="J217" s="4">
        <v>104.87</v>
      </c>
      <c r="K217" s="4">
        <v>187.64999399999999</v>
      </c>
      <c r="L217" s="4">
        <v>308.57000699999998</v>
      </c>
      <c r="M217" s="4">
        <v>20.34</v>
      </c>
      <c r="N217" s="4">
        <v>147</v>
      </c>
      <c r="O217" s="4">
        <v>80.379997000000003</v>
      </c>
      <c r="P217" s="4">
        <v>290.91000400000001</v>
      </c>
      <c r="Q217" s="4">
        <v>35.979999999999997</v>
      </c>
      <c r="R217" s="4">
        <v>99.010002</v>
      </c>
      <c r="S217" s="4">
        <v>205.74</v>
      </c>
      <c r="T217" s="4">
        <v>161.720001</v>
      </c>
      <c r="U217" s="4">
        <v>25.52</v>
      </c>
      <c r="V217" s="4">
        <v>11.4</v>
      </c>
      <c r="W217" s="4">
        <v>64.919998000000007</v>
      </c>
      <c r="X217" s="4">
        <v>23.498000000000001</v>
      </c>
      <c r="Y217" s="4">
        <v>1953.4</v>
      </c>
      <c r="Z217" s="4">
        <v>17.130700000000001</v>
      </c>
      <c r="AA217" s="4">
        <v>0.11600000000000001</v>
      </c>
      <c r="AB217" s="4">
        <v>21.246400000000001</v>
      </c>
      <c r="AC217" s="4">
        <v>18.2759</v>
      </c>
      <c r="AD217" s="3"/>
    </row>
    <row r="218" spans="1:30" ht="15.75" customHeight="1" x14ac:dyDescent="0.2">
      <c r="A218" s="3">
        <v>45188</v>
      </c>
      <c r="B218" s="3"/>
      <c r="C218" s="4">
        <v>160.050003</v>
      </c>
      <c r="D218" s="4">
        <v>11.01</v>
      </c>
      <c r="E218" s="4">
        <v>61.689999</v>
      </c>
      <c r="F218" s="4">
        <v>15.2</v>
      </c>
      <c r="G218" s="4">
        <v>436.38000499999998</v>
      </c>
      <c r="H218" s="4">
        <v>82.699996999999996</v>
      </c>
      <c r="I218" s="4">
        <v>12.21</v>
      </c>
      <c r="J218" s="4">
        <v>104.32</v>
      </c>
      <c r="K218" s="4">
        <v>188.44000199999999</v>
      </c>
      <c r="L218" s="4">
        <v>308.89999399999999</v>
      </c>
      <c r="M218" s="4">
        <v>20.809999000000001</v>
      </c>
      <c r="N218" s="4">
        <v>148.229996</v>
      </c>
      <c r="O218" s="4">
        <v>82.769997000000004</v>
      </c>
      <c r="P218" s="4">
        <v>289.98001099999999</v>
      </c>
      <c r="Q218" s="4">
        <v>35.69</v>
      </c>
      <c r="R218" s="4">
        <v>98.339995999999999</v>
      </c>
      <c r="S218" s="4">
        <v>205.45</v>
      </c>
      <c r="T218" s="4">
        <v>161.75</v>
      </c>
      <c r="U218" s="4">
        <v>24.97</v>
      </c>
      <c r="V218" s="4">
        <v>11.54</v>
      </c>
      <c r="W218" s="4">
        <v>65.739998</v>
      </c>
      <c r="X218" s="4">
        <v>23.456</v>
      </c>
      <c r="Y218" s="4">
        <v>1953.7</v>
      </c>
      <c r="Z218" s="4">
        <v>17.080500000000001</v>
      </c>
      <c r="AA218" s="4">
        <v>0.1157</v>
      </c>
      <c r="AB218" s="4">
        <v>21.172999999999998</v>
      </c>
      <c r="AC218" s="4">
        <v>18.2761</v>
      </c>
      <c r="AD218" s="3"/>
    </row>
    <row r="219" spans="1:30" ht="15.75" customHeight="1" x14ac:dyDescent="0.2">
      <c r="A219" s="3">
        <v>45189</v>
      </c>
      <c r="B219" s="3"/>
      <c r="C219" s="4">
        <v>161.60000600000001</v>
      </c>
      <c r="D219" s="4">
        <v>11.1</v>
      </c>
      <c r="E219" s="4">
        <v>62.209999000000003</v>
      </c>
      <c r="F219" s="4">
        <v>15.12</v>
      </c>
      <c r="G219" s="4">
        <v>436.89999399999999</v>
      </c>
      <c r="H219" s="4">
        <v>83.349997999999999</v>
      </c>
      <c r="I219" s="4">
        <v>12.2</v>
      </c>
      <c r="J219" s="4">
        <v>106.31</v>
      </c>
      <c r="K219" s="4">
        <v>187.63000500000001</v>
      </c>
      <c r="L219" s="4">
        <v>308.26998900000001</v>
      </c>
      <c r="M219" s="4">
        <v>20.9</v>
      </c>
      <c r="N219" s="4">
        <v>151.179993</v>
      </c>
      <c r="O219" s="4">
        <v>84.489998</v>
      </c>
      <c r="P219" s="4">
        <v>293.72000100000002</v>
      </c>
      <c r="Q219" s="4">
        <v>37.14</v>
      </c>
      <c r="R219" s="4">
        <v>97.769997000000004</v>
      </c>
      <c r="S219" s="4">
        <v>207.62</v>
      </c>
      <c r="T219" s="4">
        <v>160.60000600000001</v>
      </c>
      <c r="U219" s="4">
        <v>26.58</v>
      </c>
      <c r="V219" s="4">
        <v>11.51</v>
      </c>
      <c r="W219" s="4">
        <v>65.760002</v>
      </c>
      <c r="X219" s="4">
        <v>23.835999999999999</v>
      </c>
      <c r="Y219" s="4">
        <v>1967.1</v>
      </c>
      <c r="Z219" s="4">
        <v>17.024000000000001</v>
      </c>
      <c r="AA219" s="4">
        <v>0.11509999999999999</v>
      </c>
      <c r="AB219" s="4">
        <v>21.049299999999999</v>
      </c>
      <c r="AC219" s="4">
        <v>18.2225</v>
      </c>
      <c r="AD219" s="3"/>
    </row>
    <row r="220" spans="1:30" ht="15.75" customHeight="1" x14ac:dyDescent="0.2">
      <c r="A220" s="3">
        <v>45190</v>
      </c>
      <c r="B220" s="3"/>
      <c r="C220" s="4">
        <v>161.14999399999999</v>
      </c>
      <c r="D220" s="4">
        <v>11.08</v>
      </c>
      <c r="E220" s="4">
        <v>62.02</v>
      </c>
      <c r="F220" s="4">
        <v>14.85</v>
      </c>
      <c r="G220" s="4">
        <v>442.86999500000002</v>
      </c>
      <c r="H220" s="4">
        <v>82.050003000000004</v>
      </c>
      <c r="I220" s="4">
        <v>11.72</v>
      </c>
      <c r="J220" s="4">
        <v>105.63</v>
      </c>
      <c r="K220" s="4">
        <v>186.009995</v>
      </c>
      <c r="L220" s="4">
        <v>307</v>
      </c>
      <c r="M220" s="4">
        <v>20.780000999999999</v>
      </c>
      <c r="N220" s="4">
        <v>149.13999899999999</v>
      </c>
      <c r="O220" s="4">
        <v>82.610000999999997</v>
      </c>
      <c r="P220" s="4">
        <v>299.73998999999998</v>
      </c>
      <c r="Q220" s="4">
        <v>36.43</v>
      </c>
      <c r="R220" s="4">
        <v>95.449996999999996</v>
      </c>
      <c r="S220" s="4">
        <v>207.59</v>
      </c>
      <c r="T220" s="4">
        <v>160.029999</v>
      </c>
      <c r="U220" s="4">
        <v>27.33</v>
      </c>
      <c r="V220" s="4">
        <v>11.34</v>
      </c>
      <c r="W220" s="4">
        <v>66.599997999999999</v>
      </c>
      <c r="X220" s="4">
        <v>23.687000000000001</v>
      </c>
      <c r="Y220" s="4">
        <v>1939.6</v>
      </c>
      <c r="Z220" s="4">
        <v>17.1675</v>
      </c>
      <c r="AA220" s="4">
        <v>0.1162</v>
      </c>
      <c r="AB220" s="4">
        <v>21.051600000000001</v>
      </c>
      <c r="AC220" s="4">
        <v>18.274799999999999</v>
      </c>
      <c r="AD220" s="3"/>
    </row>
    <row r="221" spans="1:30" ht="15.75" customHeight="1" x14ac:dyDescent="0.2">
      <c r="A221" s="3">
        <v>45191</v>
      </c>
      <c r="B221" s="3"/>
      <c r="C221" s="4">
        <v>161.449997</v>
      </c>
      <c r="D221" s="4">
        <v>11.21</v>
      </c>
      <c r="E221" s="4">
        <v>64.059997999999993</v>
      </c>
      <c r="F221" s="4">
        <v>14.73</v>
      </c>
      <c r="G221" s="4">
        <v>439.70001200000002</v>
      </c>
      <c r="H221" s="4">
        <v>82.440002000000007</v>
      </c>
      <c r="I221" s="4">
        <v>11.51</v>
      </c>
      <c r="J221" s="4">
        <v>106.23</v>
      </c>
      <c r="K221" s="4">
        <v>187.720001</v>
      </c>
      <c r="L221" s="4">
        <v>304.51001000000002</v>
      </c>
      <c r="M221" s="4">
        <v>20.530000999999999</v>
      </c>
      <c r="N221" s="4">
        <v>146.30999800000001</v>
      </c>
      <c r="O221" s="4">
        <v>81.309997999999993</v>
      </c>
      <c r="P221" s="4">
        <v>304.70001200000002</v>
      </c>
      <c r="Q221" s="4">
        <v>36.700000000000003</v>
      </c>
      <c r="R221" s="4">
        <v>94.269997000000004</v>
      </c>
      <c r="S221" s="4">
        <v>205.02</v>
      </c>
      <c r="T221" s="4">
        <v>157.03999300000001</v>
      </c>
      <c r="U221" s="4">
        <v>28.35</v>
      </c>
      <c r="V221" s="4">
        <v>11.04</v>
      </c>
      <c r="W221" s="4">
        <v>66.849997999999999</v>
      </c>
      <c r="X221" s="4">
        <v>23.844000000000001</v>
      </c>
      <c r="Y221" s="4">
        <v>1945.6</v>
      </c>
      <c r="Z221" s="4">
        <v>17.1568</v>
      </c>
      <c r="AA221" s="4">
        <v>0.1157</v>
      </c>
      <c r="AB221" s="4">
        <v>21.010200000000001</v>
      </c>
      <c r="AC221" s="4">
        <v>18.248000000000001</v>
      </c>
      <c r="AD221" s="3"/>
    </row>
    <row r="222" spans="1:30" ht="15.75" customHeight="1" x14ac:dyDescent="0.2">
      <c r="A222" s="3">
        <v>45194</v>
      </c>
      <c r="B222" s="3"/>
      <c r="C222" s="4">
        <v>160.41999799999999</v>
      </c>
      <c r="D222" s="4">
        <v>11.14</v>
      </c>
      <c r="E222" s="4">
        <v>64.239998</v>
      </c>
      <c r="F222" s="4">
        <v>14.44</v>
      </c>
      <c r="G222" s="4">
        <v>439.01998900000001</v>
      </c>
      <c r="H222" s="4">
        <v>83.019997000000004</v>
      </c>
      <c r="I222" s="4">
        <v>11.62</v>
      </c>
      <c r="J222" s="4">
        <v>104.6</v>
      </c>
      <c r="K222" s="4">
        <v>192.05999800000001</v>
      </c>
      <c r="L222" s="4">
        <v>308.72000100000002</v>
      </c>
      <c r="M222" s="4">
        <v>20.57</v>
      </c>
      <c r="N222" s="4">
        <v>143.88999899999999</v>
      </c>
      <c r="O222" s="4">
        <v>81.599997999999999</v>
      </c>
      <c r="P222" s="4">
        <v>305.73001099999999</v>
      </c>
      <c r="Q222" s="4">
        <v>36.619999999999997</v>
      </c>
      <c r="R222" s="4">
        <v>92.470000999999996</v>
      </c>
      <c r="S222" s="4">
        <v>209.67</v>
      </c>
      <c r="T222" s="4">
        <v>157.570007</v>
      </c>
      <c r="U222" s="4">
        <v>29</v>
      </c>
      <c r="V222" s="4">
        <v>10.6</v>
      </c>
      <c r="W222" s="4">
        <v>66.489998</v>
      </c>
      <c r="X222" s="4">
        <v>23.385000000000002</v>
      </c>
      <c r="Y222" s="4">
        <v>1936.6</v>
      </c>
      <c r="Z222" s="4">
        <v>17.3733</v>
      </c>
      <c r="AA222" s="4">
        <v>0.1169</v>
      </c>
      <c r="AB222" s="4">
        <v>21.2623</v>
      </c>
      <c r="AC222" s="4">
        <v>18.4817</v>
      </c>
      <c r="AD222" s="3"/>
    </row>
    <row r="223" spans="1:30" ht="15.75" customHeight="1" x14ac:dyDescent="0.2">
      <c r="A223" s="3">
        <v>45195</v>
      </c>
      <c r="B223" s="3"/>
      <c r="C223" s="4">
        <v>159.990005</v>
      </c>
      <c r="D223" s="4">
        <v>11.21</v>
      </c>
      <c r="E223" s="4">
        <v>63.400002000000001</v>
      </c>
      <c r="F223" s="4">
        <v>14.25</v>
      </c>
      <c r="G223" s="4">
        <v>441.02999899999998</v>
      </c>
      <c r="H223" s="4">
        <v>85.07</v>
      </c>
      <c r="I223" s="4">
        <v>11.48</v>
      </c>
      <c r="J223" s="4">
        <v>103.99</v>
      </c>
      <c r="K223" s="4">
        <v>188.529999</v>
      </c>
      <c r="L223" s="4">
        <v>303.80999800000001</v>
      </c>
      <c r="M223" s="4">
        <v>20.799999</v>
      </c>
      <c r="N223" s="4">
        <v>144.13999899999999</v>
      </c>
      <c r="O223" s="4">
        <v>80.389999000000003</v>
      </c>
      <c r="P223" s="4">
        <v>308.01001000000002</v>
      </c>
      <c r="Q223" s="4">
        <v>36.770000000000003</v>
      </c>
      <c r="R223" s="4">
        <v>92.160004000000001</v>
      </c>
      <c r="S223" s="4">
        <v>208.59</v>
      </c>
      <c r="T223" s="4">
        <v>156.729996</v>
      </c>
      <c r="U223" s="4">
        <v>29.37</v>
      </c>
      <c r="V223" s="4">
        <v>10.58</v>
      </c>
      <c r="W223" s="4">
        <v>66.019997000000004</v>
      </c>
      <c r="X223" s="4">
        <v>23.196000000000002</v>
      </c>
      <c r="Y223" s="4">
        <v>1919.8</v>
      </c>
      <c r="Z223" s="4">
        <v>17.4758</v>
      </c>
      <c r="AA223" s="4">
        <v>0.1174</v>
      </c>
      <c r="AB223" s="4">
        <v>21.2925</v>
      </c>
      <c r="AC223" s="4">
        <v>18.514700000000001</v>
      </c>
      <c r="AD223" s="3"/>
    </row>
    <row r="224" spans="1:30" ht="15.75" customHeight="1" x14ac:dyDescent="0.2">
      <c r="A224" s="3">
        <v>45196</v>
      </c>
      <c r="B224" s="3"/>
      <c r="C224" s="4">
        <v>157.28999300000001</v>
      </c>
      <c r="D224" s="4">
        <v>11.59</v>
      </c>
      <c r="E224" s="4">
        <v>63.34</v>
      </c>
      <c r="F224" s="4">
        <v>14.42</v>
      </c>
      <c r="G224" s="4">
        <v>442.10000600000001</v>
      </c>
      <c r="H224" s="4">
        <v>85.800003000000004</v>
      </c>
      <c r="I224" s="4">
        <v>11.63</v>
      </c>
      <c r="J224" s="4">
        <v>104.71</v>
      </c>
      <c r="K224" s="4">
        <v>189.38000500000001</v>
      </c>
      <c r="L224" s="4">
        <v>305</v>
      </c>
      <c r="M224" s="4">
        <v>20.790001</v>
      </c>
      <c r="N224" s="4">
        <v>147.509995</v>
      </c>
      <c r="O224" s="4">
        <v>81.900002000000001</v>
      </c>
      <c r="P224" s="4">
        <v>302.10000600000001</v>
      </c>
      <c r="Q224" s="4">
        <v>37.49</v>
      </c>
      <c r="R224" s="4">
        <v>91.360000999999997</v>
      </c>
      <c r="S224" s="4">
        <v>208.21</v>
      </c>
      <c r="T224" s="4">
        <v>158.58999600000001</v>
      </c>
      <c r="U224" s="4">
        <v>30.5</v>
      </c>
      <c r="V224" s="4">
        <v>11.13</v>
      </c>
      <c r="W224" s="4">
        <v>66.010002</v>
      </c>
      <c r="X224" s="4">
        <v>22.724</v>
      </c>
      <c r="Y224" s="4">
        <v>1890.9</v>
      </c>
      <c r="Z224" s="4">
        <v>17.7287</v>
      </c>
      <c r="AA224" s="4">
        <v>0.1188</v>
      </c>
      <c r="AB224" s="4">
        <v>21.525300000000001</v>
      </c>
      <c r="AC224" s="4">
        <v>18.709099999999999</v>
      </c>
      <c r="AD224" s="3"/>
    </row>
    <row r="225" spans="1:30" ht="15.75" customHeight="1" x14ac:dyDescent="0.2">
      <c r="A225" s="3">
        <v>45197</v>
      </c>
      <c r="B225" s="3"/>
      <c r="C225" s="4">
        <v>158.050003</v>
      </c>
      <c r="D225" s="4">
        <v>11.55</v>
      </c>
      <c r="E225" s="4">
        <v>63.419998</v>
      </c>
      <c r="F225" s="4">
        <v>14.67</v>
      </c>
      <c r="G225" s="4">
        <v>450.98998999999998</v>
      </c>
      <c r="H225" s="4">
        <v>84.82</v>
      </c>
      <c r="I225" s="4">
        <v>11.62</v>
      </c>
      <c r="J225" s="4">
        <v>104.46</v>
      </c>
      <c r="K225" s="4">
        <v>189.08999600000001</v>
      </c>
      <c r="L225" s="4">
        <v>305.48001099999999</v>
      </c>
      <c r="M225" s="4">
        <v>20.969999000000001</v>
      </c>
      <c r="N225" s="4">
        <v>147.759995</v>
      </c>
      <c r="O225" s="4">
        <v>82.330001999999993</v>
      </c>
      <c r="P225" s="4">
        <v>297.35998499999999</v>
      </c>
      <c r="Q225" s="4">
        <v>37.450000000000003</v>
      </c>
      <c r="R225" s="4">
        <v>91.690002000000007</v>
      </c>
      <c r="S225" s="4">
        <v>207.94</v>
      </c>
      <c r="T225" s="4">
        <v>158.11999499999999</v>
      </c>
      <c r="U225" s="4">
        <v>31.68</v>
      </c>
      <c r="V225" s="4">
        <v>10.92</v>
      </c>
      <c r="W225" s="4">
        <v>66.110000999999997</v>
      </c>
      <c r="X225" s="4">
        <v>22.741</v>
      </c>
      <c r="Y225" s="4">
        <v>1878.6</v>
      </c>
      <c r="Z225" s="4">
        <v>17.619499999999999</v>
      </c>
      <c r="AA225" s="4">
        <v>0.11799999999999999</v>
      </c>
      <c r="AB225" s="4">
        <v>21.495799999999999</v>
      </c>
      <c r="AC225" s="4">
        <v>18.571000000000002</v>
      </c>
      <c r="AD225" s="3"/>
    </row>
    <row r="226" spans="1:30" ht="15.75" customHeight="1" x14ac:dyDescent="0.2">
      <c r="A226" s="3">
        <v>45198</v>
      </c>
      <c r="B226" s="3"/>
      <c r="C226" s="4">
        <v>158.770004</v>
      </c>
      <c r="D226" s="4">
        <v>11.36</v>
      </c>
      <c r="E226" s="4">
        <v>63.599997999999999</v>
      </c>
      <c r="F226" s="4">
        <v>14.61</v>
      </c>
      <c r="G226" s="4">
        <v>427.04998799999998</v>
      </c>
      <c r="H226" s="4">
        <v>83.779999000000004</v>
      </c>
      <c r="I226" s="4">
        <v>11.35</v>
      </c>
      <c r="J226" s="4">
        <v>102.33</v>
      </c>
      <c r="K226" s="4">
        <v>189.979996</v>
      </c>
      <c r="L226" s="4">
        <v>286.13000499999998</v>
      </c>
      <c r="M226" s="4">
        <v>20.450001</v>
      </c>
      <c r="N226" s="4">
        <v>146.070007</v>
      </c>
      <c r="O226" s="4">
        <v>82.360000999999997</v>
      </c>
      <c r="P226" s="4">
        <v>297.67999300000002</v>
      </c>
      <c r="Q226" s="4">
        <v>36.590000000000003</v>
      </c>
      <c r="R226" s="4">
        <v>91.220000999999996</v>
      </c>
      <c r="S226" s="4">
        <v>189.14</v>
      </c>
      <c r="T226" s="4">
        <v>155.270004</v>
      </c>
      <c r="U226" s="4">
        <v>31.7</v>
      </c>
      <c r="V226" s="4">
        <v>10.57</v>
      </c>
      <c r="W226" s="4">
        <v>65.779999000000004</v>
      </c>
      <c r="X226" s="4">
        <v>22.45</v>
      </c>
      <c r="Y226" s="4">
        <v>1866.1</v>
      </c>
      <c r="Z226" s="4">
        <v>17.412700000000001</v>
      </c>
      <c r="AA226" s="4">
        <v>0.1168</v>
      </c>
      <c r="AB226" s="4">
        <v>21.361000000000001</v>
      </c>
      <c r="AC226" s="4">
        <v>18.476600000000001</v>
      </c>
      <c r="AD226" s="3"/>
    </row>
    <row r="227" spans="1:30" ht="15.75" customHeight="1" x14ac:dyDescent="0.2">
      <c r="A227" s="3">
        <v>45201</v>
      </c>
      <c r="B227" s="3"/>
      <c r="C227" s="4">
        <v>160.14999399999999</v>
      </c>
      <c r="D227" s="4">
        <v>11.46</v>
      </c>
      <c r="E227" s="4">
        <v>62.990001999999997</v>
      </c>
      <c r="F227" s="4">
        <v>14.58</v>
      </c>
      <c r="G227" s="4">
        <v>432.57000699999998</v>
      </c>
      <c r="H227" s="4">
        <v>82.989998</v>
      </c>
      <c r="I227" s="4">
        <v>11.43</v>
      </c>
      <c r="J227" s="4">
        <v>102</v>
      </c>
      <c r="K227" s="4">
        <v>195.759995</v>
      </c>
      <c r="L227" s="4">
        <v>294.459991</v>
      </c>
      <c r="M227" s="4">
        <v>20.360001</v>
      </c>
      <c r="N227" s="4">
        <v>149.990005</v>
      </c>
      <c r="O227" s="4">
        <v>83.419998000000007</v>
      </c>
      <c r="P227" s="4">
        <v>293</v>
      </c>
      <c r="Q227" s="4">
        <v>36.85</v>
      </c>
      <c r="R227" s="4">
        <v>91.900002000000001</v>
      </c>
      <c r="S227" s="4">
        <v>187.81</v>
      </c>
      <c r="T227" s="4">
        <v>157.21000699999999</v>
      </c>
      <c r="U227" s="4">
        <v>31.7</v>
      </c>
      <c r="V227" s="4">
        <v>10.84</v>
      </c>
      <c r="W227" s="4">
        <v>65.830001999999993</v>
      </c>
      <c r="X227" s="4">
        <v>21.420999999999999</v>
      </c>
      <c r="Y227" s="4">
        <v>1847.2</v>
      </c>
      <c r="Z227" s="4">
        <v>17.591999999999999</v>
      </c>
      <c r="AA227" s="4">
        <v>0.11749999999999999</v>
      </c>
      <c r="AB227" s="4">
        <v>21.384799999999998</v>
      </c>
      <c r="AC227" s="4">
        <v>18.539300000000001</v>
      </c>
      <c r="AD227" s="3"/>
    </row>
    <row r="228" spans="1:30" ht="15.75" customHeight="1" x14ac:dyDescent="0.2">
      <c r="A228" s="3">
        <v>45202</v>
      </c>
      <c r="B228" s="3"/>
      <c r="C228" s="4">
        <v>157.949997</v>
      </c>
      <c r="D228" s="4">
        <v>11.1</v>
      </c>
      <c r="E228" s="4">
        <v>63.360000999999997</v>
      </c>
      <c r="F228" s="4">
        <v>14.29</v>
      </c>
      <c r="G228" s="4">
        <v>425.58999599999999</v>
      </c>
      <c r="H228" s="4">
        <v>81.889999000000003</v>
      </c>
      <c r="I228" s="4">
        <v>11.05</v>
      </c>
      <c r="J228" s="4">
        <v>101.99</v>
      </c>
      <c r="K228" s="4">
        <v>194.94000199999999</v>
      </c>
      <c r="L228" s="4">
        <v>287.04998799999998</v>
      </c>
      <c r="M228" s="4">
        <v>20.360001</v>
      </c>
      <c r="N228" s="4">
        <v>144.529999</v>
      </c>
      <c r="O228" s="4">
        <v>80.25</v>
      </c>
      <c r="P228" s="4">
        <v>291.83999599999999</v>
      </c>
      <c r="Q228" s="4">
        <v>36.590000000000003</v>
      </c>
      <c r="R228" s="4">
        <v>91.129997000000003</v>
      </c>
      <c r="S228" s="4">
        <v>190.99</v>
      </c>
      <c r="T228" s="4">
        <v>156</v>
      </c>
      <c r="U228" s="4">
        <v>29.85</v>
      </c>
      <c r="V228" s="4">
        <v>10.41</v>
      </c>
      <c r="W228" s="4">
        <v>64.900002000000001</v>
      </c>
      <c r="X228" s="4">
        <v>21.376999999999999</v>
      </c>
      <c r="Y228" s="4">
        <v>1841.5</v>
      </c>
      <c r="Z228" s="4">
        <v>17.9025</v>
      </c>
      <c r="AA228" s="4">
        <v>0.11940000000000001</v>
      </c>
      <c r="AB228" s="4">
        <v>21.587700000000002</v>
      </c>
      <c r="AC228" s="4">
        <v>18.755600000000001</v>
      </c>
      <c r="AD228" s="3"/>
    </row>
    <row r="229" spans="1:30" ht="15.75" customHeight="1" x14ac:dyDescent="0.2">
      <c r="A229" s="3">
        <v>45203</v>
      </c>
      <c r="B229" s="3"/>
      <c r="C229" s="4">
        <v>158.10000600000001</v>
      </c>
      <c r="D229" s="4">
        <v>11.02</v>
      </c>
      <c r="E229" s="4">
        <v>64.209998999999996</v>
      </c>
      <c r="F229" s="4">
        <v>14.75</v>
      </c>
      <c r="G229" s="4">
        <v>435.05999800000001</v>
      </c>
      <c r="H229" s="4">
        <v>81.279999000000004</v>
      </c>
      <c r="I229" s="4">
        <v>11.27</v>
      </c>
      <c r="J229" s="4">
        <v>102.62</v>
      </c>
      <c r="K229" s="4">
        <v>195.33999600000001</v>
      </c>
      <c r="L229" s="4">
        <v>293.89001500000001</v>
      </c>
      <c r="M229" s="4">
        <v>20.399999999999999</v>
      </c>
      <c r="N229" s="4">
        <v>143.85000600000001</v>
      </c>
      <c r="O229" s="4">
        <v>80.190002000000007</v>
      </c>
      <c r="P229" s="4">
        <v>288.709991</v>
      </c>
      <c r="Q229" s="4">
        <v>36.729999999999997</v>
      </c>
      <c r="R229" s="4">
        <v>90.669998000000007</v>
      </c>
      <c r="S229" s="4">
        <v>200.28</v>
      </c>
      <c r="T229" s="4">
        <v>155.229996</v>
      </c>
      <c r="U229" s="4">
        <v>29.94</v>
      </c>
      <c r="V229" s="4">
        <v>10.42</v>
      </c>
      <c r="W229" s="4">
        <v>65.580001999999993</v>
      </c>
      <c r="X229" s="4">
        <v>21.146000000000001</v>
      </c>
      <c r="Y229" s="4">
        <v>1834.8</v>
      </c>
      <c r="Z229" s="4">
        <v>18.016999999999999</v>
      </c>
      <c r="AA229" s="4">
        <v>0.12089999999999999</v>
      </c>
      <c r="AB229" s="4">
        <v>21.843800000000002</v>
      </c>
      <c r="AC229" s="4">
        <v>18.925999999999998</v>
      </c>
      <c r="AD229" s="3"/>
    </row>
    <row r="230" spans="1:30" ht="15.75" customHeight="1" x14ac:dyDescent="0.2">
      <c r="A230" s="3">
        <v>45204</v>
      </c>
      <c r="B230" s="3"/>
      <c r="C230" s="4">
        <v>157.71000699999999</v>
      </c>
      <c r="D230" s="4">
        <v>11.11</v>
      </c>
      <c r="E230" s="4">
        <v>63.59</v>
      </c>
      <c r="F230" s="4">
        <v>14.84</v>
      </c>
      <c r="G230" s="4">
        <v>361.95001200000002</v>
      </c>
      <c r="H230" s="4">
        <v>82.809997999999993</v>
      </c>
      <c r="I230" s="4">
        <v>10.68</v>
      </c>
      <c r="J230" s="4">
        <v>104.1</v>
      </c>
      <c r="K230" s="4">
        <v>191.770004</v>
      </c>
      <c r="L230" s="4">
        <v>227.91000399999999</v>
      </c>
      <c r="M230" s="4">
        <v>20.290001</v>
      </c>
      <c r="N230" s="4">
        <v>141.570007</v>
      </c>
      <c r="O230" s="4">
        <v>77.739998</v>
      </c>
      <c r="P230" s="4">
        <v>287.35000600000001</v>
      </c>
      <c r="Q230" s="4">
        <v>36.53</v>
      </c>
      <c r="R230" s="4">
        <v>90.269997000000004</v>
      </c>
      <c r="S230" s="4">
        <v>148.28</v>
      </c>
      <c r="T230" s="4">
        <v>148</v>
      </c>
      <c r="U230" s="4">
        <v>29.94</v>
      </c>
      <c r="V230" s="4">
        <v>10.46</v>
      </c>
      <c r="W230" s="4">
        <v>65.019997000000004</v>
      </c>
      <c r="X230" s="4">
        <v>21.018999999999998</v>
      </c>
      <c r="Y230" s="4">
        <v>1831.8</v>
      </c>
      <c r="Z230" s="4">
        <v>18.2407</v>
      </c>
      <c r="AA230" s="4">
        <v>0.1226</v>
      </c>
      <c r="AB230" s="4">
        <v>22.1387</v>
      </c>
      <c r="AC230" s="4">
        <v>19.188300000000002</v>
      </c>
      <c r="AD230" s="3"/>
    </row>
    <row r="231" spans="1:30" ht="15.75" customHeight="1" x14ac:dyDescent="0.2">
      <c r="A231" s="3">
        <v>45205</v>
      </c>
      <c r="B231" s="3"/>
      <c r="C231" s="4">
        <v>157.729996</v>
      </c>
      <c r="D231" s="4">
        <v>11.41</v>
      </c>
      <c r="E231" s="4">
        <v>63.91</v>
      </c>
      <c r="F231" s="4">
        <v>14.61</v>
      </c>
      <c r="G231" s="4">
        <v>383.290009</v>
      </c>
      <c r="H231" s="4">
        <v>82.389999000000003</v>
      </c>
      <c r="I231" s="4">
        <v>10.64</v>
      </c>
      <c r="J231" s="4">
        <v>102.34</v>
      </c>
      <c r="K231" s="4">
        <v>190.58000200000001</v>
      </c>
      <c r="L231" s="4">
        <v>240.820007</v>
      </c>
      <c r="M231" s="4">
        <v>20.690000999999999</v>
      </c>
      <c r="N231" s="4">
        <v>144.240005</v>
      </c>
      <c r="O231" s="4">
        <v>79.25</v>
      </c>
      <c r="P231" s="4">
        <v>286.10998499999999</v>
      </c>
      <c r="Q231" s="4">
        <v>36.86</v>
      </c>
      <c r="R231" s="4">
        <v>90.300003000000004</v>
      </c>
      <c r="S231" s="4">
        <v>148.04</v>
      </c>
      <c r="T231" s="4">
        <v>151.490005</v>
      </c>
      <c r="U231" s="4">
        <v>29.34</v>
      </c>
      <c r="V231" s="4">
        <v>10.41</v>
      </c>
      <c r="W231" s="4">
        <v>63.799999</v>
      </c>
      <c r="X231" s="4">
        <v>21.722999999999999</v>
      </c>
      <c r="Y231" s="4">
        <v>1845.2</v>
      </c>
      <c r="Z231" s="4">
        <v>18.183700000000002</v>
      </c>
      <c r="AA231" s="4">
        <v>0.122</v>
      </c>
      <c r="AB231" s="4">
        <v>22.204999999999998</v>
      </c>
      <c r="AC231" s="4">
        <v>19.192</v>
      </c>
      <c r="AD231" s="3"/>
    </row>
    <row r="232" spans="1:30" ht="15.75" customHeight="1" x14ac:dyDescent="0.2">
      <c r="A232" s="3">
        <v>45208</v>
      </c>
      <c r="B232" s="3"/>
      <c r="C232" s="4">
        <v>154.929993</v>
      </c>
      <c r="D232" s="4">
        <v>11.3</v>
      </c>
      <c r="E232" s="4">
        <v>63.310001</v>
      </c>
      <c r="F232" s="4">
        <v>14.72</v>
      </c>
      <c r="G232" s="4">
        <v>375.39999399999999</v>
      </c>
      <c r="H232" s="4">
        <v>81.470000999999996</v>
      </c>
      <c r="I232" s="4">
        <v>10.77</v>
      </c>
      <c r="J232" s="4">
        <v>100.04</v>
      </c>
      <c r="K232" s="4">
        <v>188.16000399999999</v>
      </c>
      <c r="L232" s="4">
        <v>240.720001</v>
      </c>
      <c r="M232" s="4">
        <v>21.700001</v>
      </c>
      <c r="N232" s="4">
        <v>147.11999499999999</v>
      </c>
      <c r="O232" s="4">
        <v>77.190002000000007</v>
      </c>
      <c r="P232" s="4">
        <v>283</v>
      </c>
      <c r="Q232" s="4">
        <v>36.75</v>
      </c>
      <c r="R232" s="4">
        <v>88.839995999999999</v>
      </c>
      <c r="S232" s="4">
        <v>148.58000000000001</v>
      </c>
      <c r="T232" s="4">
        <v>152.929993</v>
      </c>
      <c r="U232" s="4">
        <v>29.34</v>
      </c>
      <c r="V232" s="4">
        <v>10.43</v>
      </c>
      <c r="W232" s="4">
        <v>60.619999</v>
      </c>
      <c r="X232" s="4">
        <v>21.923999999999999</v>
      </c>
      <c r="Y232" s="4">
        <v>1864.3</v>
      </c>
      <c r="Z232" s="4">
        <v>18.348199999999999</v>
      </c>
      <c r="AA232" s="4">
        <v>0.1235</v>
      </c>
      <c r="AB232" s="4">
        <v>22.4068</v>
      </c>
      <c r="AC232" s="4">
        <v>19.3491</v>
      </c>
      <c r="AD232" s="3"/>
    </row>
    <row r="233" spans="1:30" ht="15.75" customHeight="1" x14ac:dyDescent="0.2">
      <c r="A233" s="3">
        <v>45209</v>
      </c>
      <c r="B233" s="3"/>
      <c r="C233" s="4">
        <v>156.490005</v>
      </c>
      <c r="D233" s="4">
        <v>11.13</v>
      </c>
      <c r="E233" s="4">
        <v>64.900002000000001</v>
      </c>
      <c r="F233" s="4">
        <v>14.76</v>
      </c>
      <c r="G233" s="4">
        <v>399.10000600000001</v>
      </c>
      <c r="H233" s="4">
        <v>82.300003000000004</v>
      </c>
      <c r="I233" s="4">
        <v>10.94</v>
      </c>
      <c r="J233" s="4">
        <v>103.33</v>
      </c>
      <c r="K233" s="4">
        <v>190.91999799999999</v>
      </c>
      <c r="L233" s="4">
        <v>252</v>
      </c>
      <c r="M233" s="4">
        <v>22.219999000000001</v>
      </c>
      <c r="N233" s="4">
        <v>151.199997</v>
      </c>
      <c r="O233" s="4">
        <v>78.510002</v>
      </c>
      <c r="P233" s="4">
        <v>285.63000499999998</v>
      </c>
      <c r="Q233" s="4">
        <v>37.08</v>
      </c>
      <c r="R233" s="4">
        <v>88.800003000000004</v>
      </c>
      <c r="S233" s="4">
        <v>159.08000000000001</v>
      </c>
      <c r="T233" s="4">
        <v>156.63999899999999</v>
      </c>
      <c r="U233" s="4">
        <v>29.02</v>
      </c>
      <c r="V233" s="4">
        <v>10.85</v>
      </c>
      <c r="W233" s="4">
        <v>62.560001</v>
      </c>
      <c r="X233" s="4">
        <v>21.952999999999999</v>
      </c>
      <c r="Y233" s="4">
        <v>1875.3</v>
      </c>
      <c r="Z233" s="4">
        <v>17.991700000000002</v>
      </c>
      <c r="AA233" s="4">
        <v>0.1208</v>
      </c>
      <c r="AB233" s="4">
        <v>22.052399999999999</v>
      </c>
      <c r="AC233" s="4">
        <v>19.056799999999999</v>
      </c>
      <c r="AD233" s="3"/>
    </row>
    <row r="234" spans="1:30" ht="15.75" customHeight="1" x14ac:dyDescent="0.2">
      <c r="A234" s="3">
        <v>45210</v>
      </c>
      <c r="B234" s="3"/>
      <c r="C234" s="4">
        <v>154.33999600000001</v>
      </c>
      <c r="D234" s="4">
        <v>10.92</v>
      </c>
      <c r="E234" s="4">
        <v>63.810001</v>
      </c>
      <c r="F234" s="4">
        <v>14.72</v>
      </c>
      <c r="G234" s="4">
        <v>396.209991</v>
      </c>
      <c r="H234" s="4">
        <v>79.809997999999993</v>
      </c>
      <c r="I234" s="4">
        <v>11.48</v>
      </c>
      <c r="J234" s="4">
        <v>104.04</v>
      </c>
      <c r="K234" s="4">
        <v>192.729996</v>
      </c>
      <c r="L234" s="4">
        <v>254.009995</v>
      </c>
      <c r="M234" s="4">
        <v>21.440000999999999</v>
      </c>
      <c r="N234" s="4">
        <v>152.759995</v>
      </c>
      <c r="O234" s="4">
        <v>78.400002000000001</v>
      </c>
      <c r="P234" s="4">
        <v>285.64999399999999</v>
      </c>
      <c r="Q234" s="4">
        <v>37.49</v>
      </c>
      <c r="R234" s="4">
        <v>88.849997999999999</v>
      </c>
      <c r="S234" s="4">
        <v>154.24</v>
      </c>
      <c r="T234" s="4">
        <v>155.38999899999999</v>
      </c>
      <c r="U234" s="4">
        <v>29.85</v>
      </c>
      <c r="V234" s="4">
        <v>10.9</v>
      </c>
      <c r="W234" s="4">
        <v>61.759998000000003</v>
      </c>
      <c r="X234" s="4">
        <v>22.132999999999999</v>
      </c>
      <c r="Y234" s="4">
        <v>1887.3</v>
      </c>
      <c r="Z234" s="4">
        <v>17.841999999999999</v>
      </c>
      <c r="AA234" s="4">
        <v>0.12</v>
      </c>
      <c r="AB234" s="4">
        <v>21.932300000000001</v>
      </c>
      <c r="AC234" s="4">
        <v>18.917000000000002</v>
      </c>
      <c r="AD234" s="3"/>
    </row>
    <row r="235" spans="1:30" ht="15.75" customHeight="1" x14ac:dyDescent="0.2">
      <c r="A235" s="3">
        <v>45211</v>
      </c>
      <c r="B235" s="3"/>
      <c r="C235" s="4">
        <v>152.009995</v>
      </c>
      <c r="D235" s="4">
        <v>10.94</v>
      </c>
      <c r="E235" s="4">
        <v>62.419998</v>
      </c>
      <c r="F235" s="4">
        <v>14.66</v>
      </c>
      <c r="G235" s="4">
        <v>391.88000499999998</v>
      </c>
      <c r="H235" s="4">
        <v>78.919998000000007</v>
      </c>
      <c r="I235" s="4">
        <v>11.14</v>
      </c>
      <c r="J235" s="4">
        <v>102.82</v>
      </c>
      <c r="K235" s="4">
        <v>193.19000199999999</v>
      </c>
      <c r="L235" s="4">
        <v>246.300003</v>
      </c>
      <c r="M235" s="4">
        <v>21.15</v>
      </c>
      <c r="N235" s="4">
        <v>149.28999300000001</v>
      </c>
      <c r="O235" s="4">
        <v>76.769997000000004</v>
      </c>
      <c r="P235" s="4">
        <v>288.91000400000001</v>
      </c>
      <c r="Q235" s="4">
        <v>36.72</v>
      </c>
      <c r="R235" s="4">
        <v>88.410004000000001</v>
      </c>
      <c r="S235" s="4">
        <v>148.96</v>
      </c>
      <c r="T235" s="4">
        <v>157.279999</v>
      </c>
      <c r="U235" s="4">
        <v>29.85</v>
      </c>
      <c r="V235" s="4">
        <v>10.3</v>
      </c>
      <c r="W235" s="4">
        <v>61.389999000000003</v>
      </c>
      <c r="X235" s="4">
        <v>21.959</v>
      </c>
      <c r="Y235" s="4">
        <v>1883</v>
      </c>
      <c r="Z235" s="4">
        <v>17.9132</v>
      </c>
      <c r="AA235" s="4">
        <v>0.1201</v>
      </c>
      <c r="AB235" s="4">
        <v>22.025200000000002</v>
      </c>
      <c r="AC235" s="4">
        <v>19.021100000000001</v>
      </c>
      <c r="AD235" s="3"/>
    </row>
    <row r="236" spans="1:30" ht="15.75" customHeight="1" x14ac:dyDescent="0.2">
      <c r="A236" s="3">
        <v>45212</v>
      </c>
      <c r="B236" s="3"/>
      <c r="C236" s="4">
        <v>150.35000600000001</v>
      </c>
      <c r="D236" s="4">
        <v>10.8</v>
      </c>
      <c r="E236" s="4">
        <v>61</v>
      </c>
      <c r="F236" s="4">
        <v>14.69</v>
      </c>
      <c r="G236" s="4">
        <v>388.20001200000002</v>
      </c>
      <c r="H236" s="4">
        <v>78.220000999999996</v>
      </c>
      <c r="I236" s="4">
        <v>11.14</v>
      </c>
      <c r="J236" s="4">
        <v>104.6</v>
      </c>
      <c r="K236" s="4">
        <v>191.19000199999999</v>
      </c>
      <c r="L236" s="4">
        <v>242.86999499999999</v>
      </c>
      <c r="M236" s="4">
        <v>21.280000999999999</v>
      </c>
      <c r="N236" s="4">
        <v>150.509995</v>
      </c>
      <c r="O236" s="4">
        <v>76.919998000000007</v>
      </c>
      <c r="P236" s="4">
        <v>287.38000499999998</v>
      </c>
      <c r="Q236" s="4">
        <v>36.4</v>
      </c>
      <c r="R236" s="4">
        <v>87.980002999999996</v>
      </c>
      <c r="S236" s="4">
        <v>150.21</v>
      </c>
      <c r="T236" s="4">
        <v>157.240005</v>
      </c>
      <c r="U236" s="4">
        <v>29.85</v>
      </c>
      <c r="V236" s="4">
        <v>9.98</v>
      </c>
      <c r="W236" s="4">
        <v>59.93</v>
      </c>
      <c r="X236" s="4">
        <v>22.895</v>
      </c>
      <c r="Y236" s="4">
        <v>1941.5</v>
      </c>
      <c r="Z236" s="4">
        <v>18.036200000000001</v>
      </c>
      <c r="AA236" s="4">
        <v>0.1206</v>
      </c>
      <c r="AB236" s="4">
        <v>21.946400000000001</v>
      </c>
      <c r="AC236" s="4">
        <v>18.9696</v>
      </c>
      <c r="AD236" s="3"/>
    </row>
    <row r="237" spans="1:30" ht="15.75" customHeight="1" x14ac:dyDescent="0.2">
      <c r="A237" s="3">
        <v>45215</v>
      </c>
      <c r="B237" s="3"/>
      <c r="C237" s="4">
        <v>151.490005</v>
      </c>
      <c r="D237" s="4">
        <v>10.92</v>
      </c>
      <c r="E237" s="4">
        <v>61.919998</v>
      </c>
      <c r="F237" s="4">
        <v>14.85</v>
      </c>
      <c r="G237" s="4">
        <v>390.10000600000001</v>
      </c>
      <c r="H237" s="4">
        <v>78.610000999999997</v>
      </c>
      <c r="I237" s="4">
        <v>11.55</v>
      </c>
      <c r="J237" s="4">
        <v>105.32</v>
      </c>
      <c r="K237" s="4">
        <v>190.69000199999999</v>
      </c>
      <c r="L237" s="4">
        <v>245.94000199999999</v>
      </c>
      <c r="M237" s="4">
        <v>21.290001</v>
      </c>
      <c r="N237" s="4">
        <v>149.88999899999999</v>
      </c>
      <c r="O237" s="4">
        <v>77.319999999999993</v>
      </c>
      <c r="P237" s="4">
        <v>290.959991</v>
      </c>
      <c r="Q237" s="4">
        <v>36.369999999999997</v>
      </c>
      <c r="R237" s="4">
        <v>87.330001999999993</v>
      </c>
      <c r="S237" s="4">
        <v>149.54</v>
      </c>
      <c r="T237" s="4">
        <v>156.71000699999999</v>
      </c>
      <c r="U237" s="4">
        <v>29.85</v>
      </c>
      <c r="V237" s="4">
        <v>10.23</v>
      </c>
      <c r="W237" s="4">
        <v>60.869999</v>
      </c>
      <c r="X237" s="4">
        <v>22.765000000000001</v>
      </c>
      <c r="Y237" s="4">
        <v>1934.3</v>
      </c>
      <c r="Z237" s="4">
        <v>17.956800000000001</v>
      </c>
      <c r="AA237" s="4">
        <v>0.1201</v>
      </c>
      <c r="AB237" s="4">
        <v>21.8202</v>
      </c>
      <c r="AC237" s="4">
        <v>18.913</v>
      </c>
      <c r="AD237" s="3"/>
    </row>
    <row r="238" spans="1:30" ht="15.75" customHeight="1" x14ac:dyDescent="0.2">
      <c r="A238" s="3">
        <v>45216</v>
      </c>
      <c r="B238" s="3"/>
      <c r="C238" s="4">
        <v>155.21000699999999</v>
      </c>
      <c r="D238" s="4">
        <v>10.92</v>
      </c>
      <c r="E238" s="4">
        <v>62.189999</v>
      </c>
      <c r="F238" s="4">
        <v>14.94</v>
      </c>
      <c r="G238" s="4">
        <v>393.36999500000002</v>
      </c>
      <c r="H238" s="4">
        <v>78.470000999999996</v>
      </c>
      <c r="I238" s="4">
        <v>11.54</v>
      </c>
      <c r="J238" s="4">
        <v>104.12</v>
      </c>
      <c r="K238" s="4">
        <v>190.41999799999999</v>
      </c>
      <c r="L238" s="4">
        <v>239.729996</v>
      </c>
      <c r="M238" s="4">
        <v>21.219999000000001</v>
      </c>
      <c r="N238" s="4">
        <v>148.770004</v>
      </c>
      <c r="O238" s="4">
        <v>77.099997999999999</v>
      </c>
      <c r="P238" s="4">
        <v>293.95001200000002</v>
      </c>
      <c r="Q238" s="4">
        <v>36.409999999999997</v>
      </c>
      <c r="R238" s="4">
        <v>88.839995999999999</v>
      </c>
      <c r="S238" s="4">
        <v>149.76</v>
      </c>
      <c r="T238" s="4">
        <v>158.5</v>
      </c>
      <c r="U238" s="4">
        <v>29.5</v>
      </c>
      <c r="V238" s="4">
        <v>9.4499999999999993</v>
      </c>
      <c r="W238" s="4">
        <v>60.07</v>
      </c>
      <c r="X238" s="4">
        <v>23.024000000000001</v>
      </c>
      <c r="Y238" s="4">
        <v>1935.7</v>
      </c>
      <c r="Z238" s="4">
        <v>17.909700000000001</v>
      </c>
      <c r="AA238" s="4">
        <v>0.1198</v>
      </c>
      <c r="AB238" s="4">
        <v>21.7773</v>
      </c>
      <c r="AC238" s="4">
        <v>18.903700000000001</v>
      </c>
      <c r="AD238" s="3"/>
    </row>
    <row r="239" spans="1:30" ht="15.75" customHeight="1" x14ac:dyDescent="0.2">
      <c r="A239" s="3">
        <v>45217</v>
      </c>
      <c r="B239" s="3"/>
      <c r="C239" s="4">
        <v>156.69000199999999</v>
      </c>
      <c r="D239" s="4">
        <v>10.99</v>
      </c>
      <c r="E239" s="4">
        <v>61.509998000000003</v>
      </c>
      <c r="F239" s="4">
        <v>14.49</v>
      </c>
      <c r="G239" s="4">
        <v>390.48998999999998</v>
      </c>
      <c r="H239" s="4">
        <v>77.589995999999999</v>
      </c>
      <c r="I239" s="4">
        <v>11.14</v>
      </c>
      <c r="J239" s="4">
        <v>103.75</v>
      </c>
      <c r="K239" s="4">
        <v>188.53999300000001</v>
      </c>
      <c r="L239" s="4">
        <v>239.820007</v>
      </c>
      <c r="M239" s="4">
        <v>20.620000999999998</v>
      </c>
      <c r="N239" s="4">
        <v>149.070007</v>
      </c>
      <c r="O239" s="4">
        <v>76.25</v>
      </c>
      <c r="P239" s="4">
        <v>289.97000100000002</v>
      </c>
      <c r="Q239" s="4">
        <v>35.57</v>
      </c>
      <c r="R239" s="4">
        <v>90.379997000000003</v>
      </c>
      <c r="S239" s="4">
        <v>155.29</v>
      </c>
      <c r="T239" s="4">
        <v>158.11000100000001</v>
      </c>
      <c r="U239" s="4">
        <v>29.5</v>
      </c>
      <c r="V239" s="4">
        <v>9.44</v>
      </c>
      <c r="W239" s="4">
        <v>60.310001</v>
      </c>
      <c r="X239" s="4">
        <v>23.099</v>
      </c>
      <c r="Y239" s="4">
        <v>1968.3</v>
      </c>
      <c r="Z239" s="4">
        <v>18.244</v>
      </c>
      <c r="AA239" s="4">
        <v>0.12189999999999999</v>
      </c>
      <c r="AB239" s="4">
        <v>22.222999999999999</v>
      </c>
      <c r="AC239" s="4">
        <v>19.2575</v>
      </c>
      <c r="AD239" s="3"/>
    </row>
    <row r="240" spans="1:30" ht="15.75" customHeight="1" x14ac:dyDescent="0.2">
      <c r="A240" s="3">
        <v>45218</v>
      </c>
      <c r="B240" s="3"/>
      <c r="C240" s="4">
        <v>154.270004</v>
      </c>
      <c r="D240" s="4">
        <v>10.84</v>
      </c>
      <c r="E240" s="4">
        <v>61.650002000000001</v>
      </c>
      <c r="F240" s="4">
        <v>14.65</v>
      </c>
      <c r="G240" s="4">
        <v>381.57998700000002</v>
      </c>
      <c r="H240" s="4">
        <v>75.089995999999999</v>
      </c>
      <c r="I240" s="4">
        <v>11.07</v>
      </c>
      <c r="J240" s="4">
        <v>104.1</v>
      </c>
      <c r="K240" s="4">
        <v>185.63999899999999</v>
      </c>
      <c r="L240" s="4">
        <v>233.990005</v>
      </c>
      <c r="M240" s="4">
        <v>19.280000999999999</v>
      </c>
      <c r="N240" s="4">
        <v>147.550003</v>
      </c>
      <c r="O240" s="4">
        <v>76.010002</v>
      </c>
      <c r="P240" s="4">
        <v>285.48998999999998</v>
      </c>
      <c r="Q240" s="4">
        <v>35.42</v>
      </c>
      <c r="R240" s="4">
        <v>89.330001999999993</v>
      </c>
      <c r="S240" s="4">
        <v>155.58000000000001</v>
      </c>
      <c r="T240" s="4">
        <v>151.300003</v>
      </c>
      <c r="U240" s="4">
        <v>29.05</v>
      </c>
      <c r="V240" s="4">
        <v>8.74</v>
      </c>
      <c r="W240" s="4">
        <v>60.25</v>
      </c>
      <c r="X240" s="4">
        <v>23.030999999999999</v>
      </c>
      <c r="Y240" s="4">
        <v>1980.5</v>
      </c>
      <c r="Z240" s="4">
        <v>18.287299999999998</v>
      </c>
      <c r="AA240" s="4">
        <v>0.1221</v>
      </c>
      <c r="AB240" s="4">
        <v>22.169699999999999</v>
      </c>
      <c r="AC240" s="4">
        <v>19.297699999999999</v>
      </c>
      <c r="AD240" s="3"/>
    </row>
    <row r="241" spans="1:30" ht="15.75" customHeight="1" x14ac:dyDescent="0.2">
      <c r="A241" s="3">
        <v>45219</v>
      </c>
      <c r="B241" s="3"/>
      <c r="C241" s="4">
        <v>153.16999799999999</v>
      </c>
      <c r="D241" s="4">
        <v>11.05</v>
      </c>
      <c r="E241" s="4">
        <v>59.73</v>
      </c>
      <c r="F241" s="4">
        <v>14.89</v>
      </c>
      <c r="G241" s="4">
        <v>381.72000100000002</v>
      </c>
      <c r="H241" s="4">
        <v>73.389999000000003</v>
      </c>
      <c r="I241" s="4">
        <v>10.94</v>
      </c>
      <c r="J241" s="4">
        <v>101.56</v>
      </c>
      <c r="K241" s="4">
        <v>183.19000199999999</v>
      </c>
      <c r="L241" s="4">
        <v>229.929993</v>
      </c>
      <c r="M241" s="4">
        <v>18.799999</v>
      </c>
      <c r="N241" s="4">
        <v>143.11000100000001</v>
      </c>
      <c r="O241" s="4">
        <v>74.599997999999999</v>
      </c>
      <c r="P241" s="4">
        <v>288.47000100000002</v>
      </c>
      <c r="Q241" s="4">
        <v>35.29</v>
      </c>
      <c r="R241" s="4">
        <v>88.720000999999996</v>
      </c>
      <c r="S241" s="4">
        <v>156.44999999999999</v>
      </c>
      <c r="T241" s="4">
        <v>148.75</v>
      </c>
      <c r="U241" s="4">
        <v>29.05</v>
      </c>
      <c r="V241" s="4">
        <v>8.66</v>
      </c>
      <c r="W241" s="4">
        <v>59.580002</v>
      </c>
      <c r="X241" s="4">
        <v>23.504000000000001</v>
      </c>
      <c r="Y241" s="4">
        <v>1994.4</v>
      </c>
      <c r="Z241" s="4">
        <v>18.234300000000001</v>
      </c>
      <c r="AA241" s="4">
        <v>0.1216</v>
      </c>
      <c r="AB241" s="4">
        <v>22.106400000000001</v>
      </c>
      <c r="AC241" s="4">
        <v>19.3019</v>
      </c>
      <c r="AD241" s="3"/>
    </row>
    <row r="242" spans="1:30" ht="15.75" customHeight="1" x14ac:dyDescent="0.2">
      <c r="A242" s="3">
        <v>45222</v>
      </c>
      <c r="B242" s="3"/>
      <c r="C242" s="4">
        <v>154.55999800000001</v>
      </c>
      <c r="D242" s="4">
        <v>10.71</v>
      </c>
      <c r="E242" s="4">
        <v>59.25</v>
      </c>
      <c r="F242" s="4">
        <v>14.77</v>
      </c>
      <c r="G242" s="4">
        <v>383.92999300000002</v>
      </c>
      <c r="H242" s="4">
        <v>74.900002000000001</v>
      </c>
      <c r="I242" s="4">
        <v>10.84</v>
      </c>
      <c r="J242" s="4">
        <v>101.07</v>
      </c>
      <c r="K242" s="4">
        <v>183.14999399999999</v>
      </c>
      <c r="L242" s="4">
        <v>225.66999799999999</v>
      </c>
      <c r="M242" s="4">
        <v>18.610001</v>
      </c>
      <c r="N242" s="4">
        <v>143.259995</v>
      </c>
      <c r="O242" s="4">
        <v>74.739998</v>
      </c>
      <c r="P242" s="4">
        <v>292.32998700000002</v>
      </c>
      <c r="Q242" s="4">
        <v>35.29</v>
      </c>
      <c r="R242" s="4">
        <v>87.589995999999999</v>
      </c>
      <c r="S242" s="4">
        <v>152.94</v>
      </c>
      <c r="T242" s="4">
        <v>150.320007</v>
      </c>
      <c r="U242" s="4">
        <v>28.98</v>
      </c>
      <c r="V242" s="4">
        <v>8.5</v>
      </c>
      <c r="W242" s="4">
        <v>60.299999</v>
      </c>
      <c r="X242" s="4">
        <v>23.094999999999999</v>
      </c>
      <c r="Y242" s="4">
        <v>1978.2</v>
      </c>
      <c r="Z242" s="4">
        <v>18.1218</v>
      </c>
      <c r="AA242" s="4">
        <v>0.1208</v>
      </c>
      <c r="AB242" s="4">
        <v>22.027000000000001</v>
      </c>
      <c r="AC242" s="4">
        <v>19.2136</v>
      </c>
      <c r="AD242" s="3"/>
    </row>
    <row r="243" spans="1:30" ht="15.75" customHeight="1" x14ac:dyDescent="0.2">
      <c r="A243" s="3">
        <v>45223</v>
      </c>
      <c r="B243" s="3"/>
      <c r="C243" s="4">
        <v>154.61000100000001</v>
      </c>
      <c r="D243" s="4">
        <v>10.76</v>
      </c>
      <c r="E243" s="4">
        <v>59.02</v>
      </c>
      <c r="F243" s="4">
        <v>14.86</v>
      </c>
      <c r="G243" s="4">
        <v>375.57000699999998</v>
      </c>
      <c r="H243" s="4">
        <v>73.760002</v>
      </c>
      <c r="I243" s="4">
        <v>10.82</v>
      </c>
      <c r="J243" s="4">
        <v>102.18</v>
      </c>
      <c r="K243" s="4">
        <v>182.38000500000001</v>
      </c>
      <c r="L243" s="4">
        <v>211.279999</v>
      </c>
      <c r="M243" s="4">
        <v>19.370000999999998</v>
      </c>
      <c r="N243" s="4">
        <v>145.60000600000001</v>
      </c>
      <c r="O243" s="4">
        <v>74.830001999999993</v>
      </c>
      <c r="P243" s="4">
        <v>297.70001200000002</v>
      </c>
      <c r="Q243" s="4">
        <v>35.39</v>
      </c>
      <c r="R243" s="4">
        <v>87.839995999999999</v>
      </c>
      <c r="S243" s="4">
        <v>146.21</v>
      </c>
      <c r="T243" s="4">
        <v>152.46000699999999</v>
      </c>
      <c r="U243" s="4">
        <v>29.9</v>
      </c>
      <c r="V243" s="4">
        <v>8.64</v>
      </c>
      <c r="W243" s="4">
        <v>60.009998000000003</v>
      </c>
      <c r="X243" s="4">
        <v>22.998999999999999</v>
      </c>
      <c r="Y243" s="4">
        <v>1976.8</v>
      </c>
      <c r="Z243" s="4">
        <v>18.284199999999998</v>
      </c>
      <c r="AA243" s="4">
        <v>0.1221</v>
      </c>
      <c r="AB243" s="4">
        <v>22.328700000000001</v>
      </c>
      <c r="AC243" s="4">
        <v>19.425999999999998</v>
      </c>
      <c r="AD243" s="3"/>
    </row>
    <row r="244" spans="1:30" ht="15.75" customHeight="1" x14ac:dyDescent="0.2">
      <c r="A244" s="3">
        <v>45224</v>
      </c>
      <c r="B244" s="3"/>
      <c r="C244" s="4">
        <v>159.36000100000001</v>
      </c>
      <c r="D244" s="4">
        <v>10.69</v>
      </c>
      <c r="E244" s="4">
        <v>61.799999</v>
      </c>
      <c r="F244" s="4">
        <v>14.78</v>
      </c>
      <c r="G244" s="4">
        <v>385.01001000000002</v>
      </c>
      <c r="H244" s="4">
        <v>75.290001000000004</v>
      </c>
      <c r="I244" s="4">
        <v>11.05</v>
      </c>
      <c r="J244" s="4">
        <v>103.74</v>
      </c>
      <c r="K244" s="4">
        <v>183.800003</v>
      </c>
      <c r="L244" s="4">
        <v>210</v>
      </c>
      <c r="M244" s="4">
        <v>19.57</v>
      </c>
      <c r="N244" s="4">
        <v>148</v>
      </c>
      <c r="O244" s="4">
        <v>76.809997999999993</v>
      </c>
      <c r="P244" s="4">
        <v>303.5</v>
      </c>
      <c r="Q244" s="4">
        <v>35.69</v>
      </c>
      <c r="R244" s="4">
        <v>89.440002000000007</v>
      </c>
      <c r="S244" s="4">
        <v>141.81</v>
      </c>
      <c r="T244" s="4">
        <v>151.550003</v>
      </c>
      <c r="U244" s="4">
        <v>30</v>
      </c>
      <c r="V244" s="4">
        <v>8.5</v>
      </c>
      <c r="W244" s="4">
        <v>60.470001000000003</v>
      </c>
      <c r="X244" s="4">
        <v>22.895</v>
      </c>
      <c r="Y244" s="4">
        <v>1985.5</v>
      </c>
      <c r="Z244" s="4">
        <v>18.312200000000001</v>
      </c>
      <c r="AA244" s="4">
        <v>0.1221</v>
      </c>
      <c r="AB244" s="4">
        <v>22.201699999999999</v>
      </c>
      <c r="AC244" s="4">
        <v>19.3642</v>
      </c>
      <c r="AD244" s="3"/>
    </row>
    <row r="245" spans="1:30" ht="15.75" customHeight="1" x14ac:dyDescent="0.2">
      <c r="A245" s="3">
        <v>45225</v>
      </c>
      <c r="B245" s="3"/>
      <c r="C245" s="4">
        <v>167.479996</v>
      </c>
      <c r="D245" s="4">
        <v>10.9</v>
      </c>
      <c r="E245" s="4">
        <v>62.669998</v>
      </c>
      <c r="F245" s="4">
        <v>14.76</v>
      </c>
      <c r="G245" s="4">
        <v>383.76001000000002</v>
      </c>
      <c r="H245" s="4">
        <v>75.099997999999999</v>
      </c>
      <c r="I245" s="4">
        <v>11.33</v>
      </c>
      <c r="J245" s="4">
        <v>104.76</v>
      </c>
      <c r="K245" s="4">
        <v>189.83999600000001</v>
      </c>
      <c r="L245" s="4">
        <v>199.550003</v>
      </c>
      <c r="M245" s="4">
        <v>19.360001</v>
      </c>
      <c r="N245" s="4">
        <v>146.14999399999999</v>
      </c>
      <c r="O245" s="4">
        <v>77.519997000000004</v>
      </c>
      <c r="P245" s="4">
        <v>322</v>
      </c>
      <c r="Q245" s="4">
        <v>36.29</v>
      </c>
      <c r="R245" s="4">
        <v>89.669998000000007</v>
      </c>
      <c r="S245" s="4">
        <v>139.30000000000001</v>
      </c>
      <c r="T245" s="4">
        <v>151.66999799999999</v>
      </c>
      <c r="U245" s="4">
        <v>31</v>
      </c>
      <c r="V245" s="4">
        <v>8.4</v>
      </c>
      <c r="W245" s="4">
        <v>64.019997000000004</v>
      </c>
      <c r="X245" s="4">
        <v>22.795000000000002</v>
      </c>
      <c r="Y245" s="4">
        <v>1987.9</v>
      </c>
      <c r="Z245" s="4">
        <v>18.2178</v>
      </c>
      <c r="AA245" s="4">
        <v>0.1212</v>
      </c>
      <c r="AB245" s="4">
        <v>22.000699999999998</v>
      </c>
      <c r="AC245" s="4">
        <v>19.196100000000001</v>
      </c>
      <c r="AD245" s="3"/>
    </row>
    <row r="246" spans="1:30" ht="15.75" customHeight="1" x14ac:dyDescent="0.2">
      <c r="A246" s="3">
        <v>45226</v>
      </c>
      <c r="B246" s="3"/>
      <c r="C246" s="4">
        <v>167.300003</v>
      </c>
      <c r="D246" s="4">
        <v>11.03</v>
      </c>
      <c r="E246" s="4">
        <v>61.970001000000003</v>
      </c>
      <c r="F246" s="4">
        <v>14.68</v>
      </c>
      <c r="G246" s="4">
        <v>380</v>
      </c>
      <c r="H246" s="4">
        <v>72.620002999999997</v>
      </c>
      <c r="I246" s="4">
        <v>10.78</v>
      </c>
      <c r="J246" s="4">
        <v>104.69</v>
      </c>
      <c r="K246" s="4">
        <v>192.990005</v>
      </c>
      <c r="L246" s="4">
        <v>196.03999300000001</v>
      </c>
      <c r="M246" s="4">
        <v>19.299999</v>
      </c>
      <c r="N246" s="4">
        <v>147.320007</v>
      </c>
      <c r="O246" s="4">
        <v>76.099997999999999</v>
      </c>
      <c r="P246" s="4">
        <v>318.98998999999998</v>
      </c>
      <c r="Q246" s="4">
        <v>35.700000000000003</v>
      </c>
      <c r="R246" s="4">
        <v>89.940002000000007</v>
      </c>
      <c r="S246" s="4">
        <v>128.12</v>
      </c>
      <c r="T246" s="4">
        <v>147.509995</v>
      </c>
      <c r="U246" s="4">
        <v>32.090000000000003</v>
      </c>
      <c r="V246" s="4">
        <v>8.51</v>
      </c>
      <c r="W246" s="4">
        <v>66.589995999999999</v>
      </c>
      <c r="X246" s="4">
        <v>22.774000000000001</v>
      </c>
      <c r="Y246" s="4">
        <v>1989</v>
      </c>
      <c r="Z246" s="4">
        <v>18.075199999999999</v>
      </c>
      <c r="AA246" s="4">
        <v>0.12039999999999999</v>
      </c>
      <c r="AB246" s="4">
        <v>21.913499999999999</v>
      </c>
      <c r="AC246" s="4">
        <v>19.077500000000001</v>
      </c>
      <c r="AD246" s="3"/>
    </row>
    <row r="247" spans="1:30" ht="15.75" customHeight="1" x14ac:dyDescent="0.2">
      <c r="A247" s="3">
        <v>45229</v>
      </c>
      <c r="B247" s="3"/>
      <c r="C247" s="4">
        <v>165.720001</v>
      </c>
      <c r="D247" s="4">
        <v>11.25</v>
      </c>
      <c r="E247" s="4">
        <v>61.700001</v>
      </c>
      <c r="F247" s="4">
        <v>14.61</v>
      </c>
      <c r="G247" s="4">
        <v>391.63000499999998</v>
      </c>
      <c r="H247" s="4">
        <v>70.010002</v>
      </c>
      <c r="I247" s="4">
        <v>10.76</v>
      </c>
      <c r="J247" s="4">
        <v>105.98</v>
      </c>
      <c r="K247" s="4">
        <v>202.16000399999999</v>
      </c>
      <c r="L247" s="4">
        <v>205.520004</v>
      </c>
      <c r="M247" s="4">
        <v>18.93</v>
      </c>
      <c r="N247" s="4">
        <v>150.60000600000001</v>
      </c>
      <c r="O247" s="4">
        <v>75.680000000000007</v>
      </c>
      <c r="P247" s="4">
        <v>314.94000199999999</v>
      </c>
      <c r="Q247" s="4">
        <v>35.99</v>
      </c>
      <c r="R247" s="4">
        <v>91.860000999999997</v>
      </c>
      <c r="S247" s="4">
        <v>135.66999999999999</v>
      </c>
      <c r="T247" s="4">
        <v>147.5</v>
      </c>
      <c r="U247" s="4">
        <v>32.090000000000003</v>
      </c>
      <c r="V247" s="4">
        <v>7.9</v>
      </c>
      <c r="W247" s="4">
        <v>64.819999999999993</v>
      </c>
      <c r="X247" s="4">
        <v>23.396000000000001</v>
      </c>
      <c r="Y247" s="4">
        <v>2005.6</v>
      </c>
      <c r="Z247" s="4">
        <v>18.064</v>
      </c>
      <c r="AA247" s="4">
        <v>0.1206</v>
      </c>
      <c r="AB247" s="4">
        <v>21.903500000000001</v>
      </c>
      <c r="AC247" s="4">
        <v>19.121600000000001</v>
      </c>
      <c r="AD247" s="3"/>
    </row>
    <row r="248" spans="1:30" ht="15.75" customHeight="1" x14ac:dyDescent="0.2">
      <c r="A248" s="3">
        <v>45230</v>
      </c>
      <c r="B248" s="3"/>
      <c r="C248" s="4">
        <v>161.779999</v>
      </c>
      <c r="D248" s="4">
        <v>11.2</v>
      </c>
      <c r="E248" s="4">
        <v>59.84</v>
      </c>
      <c r="F248" s="4">
        <v>14.48</v>
      </c>
      <c r="G248" s="4">
        <v>390</v>
      </c>
      <c r="H248" s="4">
        <v>73.180000000000007</v>
      </c>
      <c r="I248" s="4">
        <v>10.79</v>
      </c>
      <c r="J248" s="4">
        <v>104.67</v>
      </c>
      <c r="K248" s="4">
        <v>203.83999600000001</v>
      </c>
      <c r="L248" s="4">
        <v>210.490005</v>
      </c>
      <c r="M248" s="4">
        <v>19.100000000000001</v>
      </c>
      <c r="N248" s="4">
        <v>146.050003</v>
      </c>
      <c r="O248" s="4">
        <v>74.870002999999997</v>
      </c>
      <c r="P248" s="4">
        <v>314.01998900000001</v>
      </c>
      <c r="Q248" s="4">
        <v>35.950000000000003</v>
      </c>
      <c r="R248" s="4">
        <v>91.790001000000004</v>
      </c>
      <c r="S248" s="4">
        <v>137.63</v>
      </c>
      <c r="T248" s="4">
        <v>148.570007</v>
      </c>
      <c r="U248" s="4">
        <v>30.98</v>
      </c>
      <c r="V248" s="4">
        <v>8.2100000000000009</v>
      </c>
      <c r="W248" s="4">
        <v>64.599997999999999</v>
      </c>
      <c r="X248" s="4">
        <v>22.952000000000002</v>
      </c>
      <c r="Y248" s="4">
        <v>1994.3</v>
      </c>
      <c r="Z248" s="4">
        <v>18.036799999999999</v>
      </c>
      <c r="AA248" s="4">
        <v>0.1197</v>
      </c>
      <c r="AB248" s="4">
        <v>21.964300000000001</v>
      </c>
      <c r="AC248" s="4">
        <v>19.221800000000002</v>
      </c>
      <c r="AD248" s="3"/>
    </row>
    <row r="249" spans="1:30" ht="15.75" customHeight="1" x14ac:dyDescent="0.2">
      <c r="A249" s="3">
        <v>45231</v>
      </c>
      <c r="B249" s="3"/>
      <c r="C249" s="4">
        <v>167.220001</v>
      </c>
      <c r="D249" s="4">
        <v>11.43</v>
      </c>
      <c r="E249" s="4">
        <v>60.18</v>
      </c>
      <c r="F249" s="4">
        <v>14.37</v>
      </c>
      <c r="G249" s="4">
        <v>395</v>
      </c>
      <c r="H249" s="4">
        <v>75.849997999999999</v>
      </c>
      <c r="I249" s="4">
        <v>10.95</v>
      </c>
      <c r="J249" s="4">
        <v>103.76</v>
      </c>
      <c r="K249" s="4">
        <v>209.53999300000001</v>
      </c>
      <c r="L249" s="4">
        <v>213.33000200000001</v>
      </c>
      <c r="M249" s="4">
        <v>19.43</v>
      </c>
      <c r="N249" s="4">
        <v>151.08000200000001</v>
      </c>
      <c r="O249" s="4">
        <v>73.419998000000007</v>
      </c>
      <c r="P249" s="4">
        <v>316.79998799999998</v>
      </c>
      <c r="Q249" s="4">
        <v>36.15</v>
      </c>
      <c r="R249" s="4">
        <v>91.769997000000004</v>
      </c>
      <c r="S249" s="4">
        <v>138.72</v>
      </c>
      <c r="T249" s="4">
        <v>154.96000699999999</v>
      </c>
      <c r="U249" s="4">
        <v>30.73</v>
      </c>
      <c r="V249" s="4">
        <v>8.31</v>
      </c>
      <c r="W249" s="4">
        <v>65.220000999999996</v>
      </c>
      <c r="X249" s="4">
        <v>22.911999999999999</v>
      </c>
      <c r="Y249" s="4">
        <v>1987.5</v>
      </c>
      <c r="Z249" s="4">
        <v>17.930499999999999</v>
      </c>
      <c r="AA249" s="4">
        <v>0.1186</v>
      </c>
      <c r="AB249" s="4">
        <v>21.743400000000001</v>
      </c>
      <c r="AC249" s="4">
        <v>18.905000000000001</v>
      </c>
      <c r="AD249" s="3"/>
    </row>
    <row r="250" spans="1:30" ht="15.75" customHeight="1" x14ac:dyDescent="0.2">
      <c r="A250" s="3">
        <v>45233</v>
      </c>
      <c r="B250" s="3"/>
      <c r="C250" s="4">
        <v>168.550003</v>
      </c>
      <c r="D250" s="4">
        <v>11.69</v>
      </c>
      <c r="E250" s="4">
        <v>62.68</v>
      </c>
      <c r="F250" s="4">
        <v>14.71</v>
      </c>
      <c r="G250" s="4">
        <v>397.82998700000002</v>
      </c>
      <c r="H250" s="4">
        <v>78.669998000000007</v>
      </c>
      <c r="I250" s="4">
        <v>11.68</v>
      </c>
      <c r="J250" s="4">
        <v>99.74</v>
      </c>
      <c r="K250" s="4">
        <v>210.929993</v>
      </c>
      <c r="L250" s="4">
        <v>223.83000200000001</v>
      </c>
      <c r="M250" s="4">
        <v>20.6</v>
      </c>
      <c r="N250" s="4">
        <v>156.820007</v>
      </c>
      <c r="O250" s="4">
        <v>75.089995999999999</v>
      </c>
      <c r="P250" s="4">
        <v>313.82000699999998</v>
      </c>
      <c r="Q250" s="4">
        <v>36.75</v>
      </c>
      <c r="R250" s="4">
        <v>92</v>
      </c>
      <c r="S250" s="4">
        <v>143.57</v>
      </c>
      <c r="T250" s="4">
        <v>162.279999</v>
      </c>
      <c r="U250" s="4">
        <v>32.03</v>
      </c>
      <c r="V250" s="4">
        <v>8.85</v>
      </c>
      <c r="W250" s="4">
        <v>66.819999999999993</v>
      </c>
      <c r="X250" s="4">
        <v>23.405999999999999</v>
      </c>
      <c r="Y250" s="4">
        <v>1999.2</v>
      </c>
      <c r="Z250" s="4">
        <v>17.4117</v>
      </c>
      <c r="AA250" s="4">
        <v>0.1159</v>
      </c>
      <c r="AB250" s="4">
        <v>21.291</v>
      </c>
      <c r="AC250" s="4">
        <v>18.537400000000002</v>
      </c>
      <c r="AD250" s="3"/>
    </row>
    <row r="251" spans="1:30" ht="15.75" customHeight="1" x14ac:dyDescent="0.2">
      <c r="A251" s="3">
        <v>45236</v>
      </c>
      <c r="B251" s="3"/>
      <c r="C251" s="4">
        <v>168.300003</v>
      </c>
      <c r="D251" s="4">
        <v>11.56</v>
      </c>
      <c r="E251" s="4">
        <v>62.23</v>
      </c>
      <c r="F251" s="4">
        <v>14.82</v>
      </c>
      <c r="G251" s="4">
        <v>411.209991</v>
      </c>
      <c r="H251" s="4">
        <v>82.25</v>
      </c>
      <c r="I251" s="4">
        <v>11.84</v>
      </c>
      <c r="J251" s="4">
        <v>101.75</v>
      </c>
      <c r="K251" s="4">
        <v>211.220001</v>
      </c>
      <c r="L251" s="4">
        <v>232.08999600000001</v>
      </c>
      <c r="M251" s="4">
        <v>20.059999000000001</v>
      </c>
      <c r="N251" s="4">
        <v>153.429993</v>
      </c>
      <c r="O251" s="4">
        <v>76.169998000000007</v>
      </c>
      <c r="P251" s="4">
        <v>323.02999899999998</v>
      </c>
      <c r="Q251" s="4">
        <v>37.1</v>
      </c>
      <c r="R251" s="4">
        <v>92.760002</v>
      </c>
      <c r="S251" s="4">
        <v>148.85</v>
      </c>
      <c r="T251" s="4">
        <v>168.779999</v>
      </c>
      <c r="U251" s="4">
        <v>31.36</v>
      </c>
      <c r="V251" s="4">
        <v>9</v>
      </c>
      <c r="W251" s="4">
        <v>66.949996999999996</v>
      </c>
      <c r="X251" s="4">
        <v>23.355</v>
      </c>
      <c r="Y251" s="4">
        <v>1988.6</v>
      </c>
      <c r="Z251" s="4">
        <v>17.530799999999999</v>
      </c>
      <c r="AA251" s="4">
        <v>0.1172</v>
      </c>
      <c r="AB251" s="4">
        <v>21.781099999999999</v>
      </c>
      <c r="AC251" s="4">
        <v>18.846499999999999</v>
      </c>
      <c r="AD251" s="3"/>
    </row>
    <row r="252" spans="1:30" ht="15.75" customHeight="1" x14ac:dyDescent="0.2">
      <c r="A252" s="3">
        <v>45237</v>
      </c>
      <c r="B252" s="3"/>
      <c r="C252" s="4">
        <v>165.679993</v>
      </c>
      <c r="D252" s="4">
        <v>11.12</v>
      </c>
      <c r="E252" s="4">
        <v>61.459999000000003</v>
      </c>
      <c r="F252" s="4">
        <v>14.53</v>
      </c>
      <c r="G252" s="4">
        <v>403.10998499999999</v>
      </c>
      <c r="H252" s="4">
        <v>80.779999000000004</v>
      </c>
      <c r="I252" s="4">
        <v>11.93</v>
      </c>
      <c r="J252" s="4">
        <v>101.37</v>
      </c>
      <c r="K252" s="4">
        <v>211.96000699999999</v>
      </c>
      <c r="L252" s="4">
        <v>227.61999499999999</v>
      </c>
      <c r="M252" s="4">
        <v>19.790001</v>
      </c>
      <c r="N252" s="4">
        <v>152.800003</v>
      </c>
      <c r="O252" s="4">
        <v>75.5</v>
      </c>
      <c r="P252" s="4">
        <v>319.01001000000002</v>
      </c>
      <c r="Q252" s="4">
        <v>36.67</v>
      </c>
      <c r="R252" s="4">
        <v>92.599997999999999</v>
      </c>
      <c r="S252" s="4">
        <v>143.69999999999999</v>
      </c>
      <c r="T252" s="4">
        <v>169.779999</v>
      </c>
      <c r="U252" s="4">
        <v>29.77</v>
      </c>
      <c r="V252" s="4">
        <v>8.76</v>
      </c>
      <c r="W252" s="4">
        <v>65.989998</v>
      </c>
      <c r="X252" s="4">
        <v>22.709</v>
      </c>
      <c r="Y252" s="4">
        <v>1973.5</v>
      </c>
      <c r="Z252" s="4">
        <v>17.509699999999999</v>
      </c>
      <c r="AA252" s="4">
        <v>0.1164</v>
      </c>
      <c r="AB252" s="4">
        <v>21.5185</v>
      </c>
      <c r="AC252" s="4">
        <v>18.691600000000001</v>
      </c>
      <c r="AD252" s="3"/>
    </row>
    <row r="253" spans="1:30" ht="15.75" customHeight="1" x14ac:dyDescent="0.2">
      <c r="A253" s="3">
        <v>45238</v>
      </c>
      <c r="B253" s="3"/>
      <c r="C253" s="4">
        <v>173.720001</v>
      </c>
      <c r="D253" s="4">
        <v>11.25</v>
      </c>
      <c r="E253" s="4">
        <v>60.810001</v>
      </c>
      <c r="F253" s="4">
        <v>14.54</v>
      </c>
      <c r="G253" s="4">
        <v>396.01001000000002</v>
      </c>
      <c r="H253" s="4">
        <v>80.040001000000004</v>
      </c>
      <c r="I253" s="4">
        <v>12.14</v>
      </c>
      <c r="J253" s="4">
        <v>101.31</v>
      </c>
      <c r="K253" s="4">
        <v>207.270004</v>
      </c>
      <c r="L253" s="4">
        <v>225.929993</v>
      </c>
      <c r="M253" s="4">
        <v>19.57</v>
      </c>
      <c r="N253" s="4">
        <v>153.55999800000001</v>
      </c>
      <c r="O253" s="4">
        <v>74.949996999999996</v>
      </c>
      <c r="P253" s="4">
        <v>319.14001500000001</v>
      </c>
      <c r="Q253" s="4">
        <v>36.99</v>
      </c>
      <c r="R253" s="4">
        <v>93.019997000000004</v>
      </c>
      <c r="S253" s="4">
        <v>135.83000000000001</v>
      </c>
      <c r="T253" s="4">
        <v>166.020004</v>
      </c>
      <c r="U253" s="4">
        <v>30.39</v>
      </c>
      <c r="V253" s="4">
        <v>8.58</v>
      </c>
      <c r="W253" s="4">
        <v>65.610000999999997</v>
      </c>
      <c r="X253" s="4">
        <v>22.846</v>
      </c>
      <c r="Y253" s="4">
        <v>1957.8</v>
      </c>
      <c r="Z253" s="4">
        <v>17.5017</v>
      </c>
      <c r="AA253" s="4">
        <v>0.11609999999999999</v>
      </c>
      <c r="AB253" s="4">
        <v>21.4693</v>
      </c>
      <c r="AC253" s="4">
        <v>18.684799999999999</v>
      </c>
      <c r="AD253" s="3"/>
    </row>
    <row r="254" spans="1:30" ht="15.75" customHeight="1" x14ac:dyDescent="0.2">
      <c r="A254" s="3">
        <v>45239</v>
      </c>
      <c r="B254" s="3"/>
      <c r="C254" s="4">
        <v>172.300003</v>
      </c>
      <c r="D254" s="4">
        <v>11.27</v>
      </c>
      <c r="E254" s="4">
        <v>61.150002000000001</v>
      </c>
      <c r="F254" s="4">
        <v>14.71</v>
      </c>
      <c r="G254" s="4">
        <v>383.33999599999999</v>
      </c>
      <c r="H254" s="4">
        <v>80.690002000000007</v>
      </c>
      <c r="I254" s="4">
        <v>12.29</v>
      </c>
      <c r="J254" s="4">
        <v>101.71</v>
      </c>
      <c r="K254" s="4">
        <v>212.35000600000001</v>
      </c>
      <c r="L254" s="4">
        <v>227.66999799999999</v>
      </c>
      <c r="M254" s="4">
        <v>19.299999</v>
      </c>
      <c r="N254" s="4">
        <v>153.050003</v>
      </c>
      <c r="O254" s="4">
        <v>75.349997999999999</v>
      </c>
      <c r="P254" s="4">
        <v>324.85998499999999</v>
      </c>
      <c r="Q254" s="4">
        <v>36.94</v>
      </c>
      <c r="R254" s="4">
        <v>93.099997999999999</v>
      </c>
      <c r="S254" s="4">
        <v>134.63</v>
      </c>
      <c r="T254" s="4">
        <v>164.679993</v>
      </c>
      <c r="U254" s="4">
        <v>30.45</v>
      </c>
      <c r="V254" s="4">
        <v>8.5399999999999991</v>
      </c>
      <c r="W254" s="4">
        <v>64.650002000000001</v>
      </c>
      <c r="X254" s="4">
        <v>23.023</v>
      </c>
      <c r="Y254" s="4">
        <v>1980.3</v>
      </c>
      <c r="Z254" s="4">
        <v>17.488800000000001</v>
      </c>
      <c r="AA254" s="4">
        <v>0.1157</v>
      </c>
      <c r="AB254" s="4">
        <v>21.443000000000001</v>
      </c>
      <c r="AC254" s="4">
        <v>18.692</v>
      </c>
      <c r="AD254" s="3"/>
    </row>
    <row r="255" spans="1:30" ht="15.75" customHeight="1" x14ac:dyDescent="0.2">
      <c r="A255" s="3">
        <v>45240</v>
      </c>
      <c r="B255" s="3"/>
      <c r="C255" s="4">
        <v>176.38000500000001</v>
      </c>
      <c r="D255" s="4">
        <v>11.18</v>
      </c>
      <c r="E255" s="4">
        <v>61</v>
      </c>
      <c r="F255" s="4">
        <v>14.79</v>
      </c>
      <c r="G255" s="4">
        <v>385.61999500000002</v>
      </c>
      <c r="H255" s="4">
        <v>80.5</v>
      </c>
      <c r="I255" s="4">
        <v>12.28</v>
      </c>
      <c r="J255" s="4">
        <v>100.4</v>
      </c>
      <c r="K255" s="4">
        <v>209.720001</v>
      </c>
      <c r="L255" s="4">
        <v>224.21000699999999</v>
      </c>
      <c r="M255" s="4">
        <v>19.07</v>
      </c>
      <c r="N255" s="4">
        <v>157.85000600000001</v>
      </c>
      <c r="O255" s="4">
        <v>73.440002000000007</v>
      </c>
      <c r="P255" s="4">
        <v>321.58999599999999</v>
      </c>
      <c r="Q255" s="4">
        <v>36.950000000000003</v>
      </c>
      <c r="R255" s="4">
        <v>92.339995999999999</v>
      </c>
      <c r="S255" s="4">
        <v>135.66999999999999</v>
      </c>
      <c r="T255" s="4">
        <v>163.35000600000001</v>
      </c>
      <c r="U255" s="4">
        <v>29.94</v>
      </c>
      <c r="V255" s="4">
        <v>8.41</v>
      </c>
      <c r="W255" s="4">
        <v>67.129997000000003</v>
      </c>
      <c r="X255" s="4">
        <v>22.399000000000001</v>
      </c>
      <c r="Y255" s="4">
        <v>1948</v>
      </c>
      <c r="Z255" s="4">
        <v>17.748000000000001</v>
      </c>
      <c r="AA255" s="4">
        <v>0.1172</v>
      </c>
      <c r="AB255" s="4">
        <v>21.666799999999999</v>
      </c>
      <c r="AC255" s="4">
        <v>18.9513</v>
      </c>
      <c r="AD255" s="3"/>
    </row>
    <row r="256" spans="1:30" ht="15.75" customHeight="1" x14ac:dyDescent="0.2">
      <c r="A256" s="3">
        <v>45243</v>
      </c>
      <c r="B256" s="3"/>
      <c r="C256" s="4">
        <v>178.63999899999999</v>
      </c>
      <c r="D256" s="4">
        <v>11.33</v>
      </c>
      <c r="E256" s="4">
        <v>61.07</v>
      </c>
      <c r="F256" s="4">
        <v>14.82</v>
      </c>
      <c r="G256" s="4">
        <v>386.10998499999999</v>
      </c>
      <c r="H256" s="4">
        <v>79.839995999999999</v>
      </c>
      <c r="I256" s="4">
        <v>12.12</v>
      </c>
      <c r="J256" s="4">
        <v>100.53</v>
      </c>
      <c r="K256" s="4">
        <v>211.13000500000001</v>
      </c>
      <c r="L256" s="4">
        <v>223.16000399999999</v>
      </c>
      <c r="M256" s="4">
        <v>19</v>
      </c>
      <c r="N256" s="4">
        <v>155.009995</v>
      </c>
      <c r="O256" s="4">
        <v>73.400002000000001</v>
      </c>
      <c r="P256" s="4">
        <v>312.23998999999998</v>
      </c>
      <c r="Q256" s="4">
        <v>36.97</v>
      </c>
      <c r="R256" s="4">
        <v>92.220000999999996</v>
      </c>
      <c r="S256" s="4">
        <v>130.30000000000001</v>
      </c>
      <c r="T256" s="4">
        <v>160.470001</v>
      </c>
      <c r="U256" s="4">
        <v>30.49</v>
      </c>
      <c r="V256" s="4">
        <v>8.34</v>
      </c>
      <c r="W256" s="4">
        <v>66.220000999999996</v>
      </c>
      <c r="X256" s="4">
        <v>22.477</v>
      </c>
      <c r="Y256" s="4">
        <v>1960.6</v>
      </c>
      <c r="Z256" s="4">
        <v>17.613800000000001</v>
      </c>
      <c r="AA256" s="4">
        <v>0.11609999999999999</v>
      </c>
      <c r="AB256" s="4">
        <v>21.5778</v>
      </c>
      <c r="AC256" s="4">
        <v>18.8247</v>
      </c>
      <c r="AD256" s="3"/>
    </row>
    <row r="257" spans="1:30" ht="15.75" customHeight="1" x14ac:dyDescent="0.2">
      <c r="A257" s="3">
        <v>45244</v>
      </c>
      <c r="B257" s="3"/>
      <c r="C257" s="4">
        <v>179.41999799999999</v>
      </c>
      <c r="D257" s="4">
        <v>11.42</v>
      </c>
      <c r="E257" s="4">
        <v>61.150002000000001</v>
      </c>
      <c r="F257" s="4">
        <v>14.98</v>
      </c>
      <c r="G257" s="4">
        <v>388.02999899999998</v>
      </c>
      <c r="H257" s="4">
        <v>82.690002000000007</v>
      </c>
      <c r="I257" s="4">
        <v>12.32</v>
      </c>
      <c r="J257" s="4">
        <v>101.37</v>
      </c>
      <c r="K257" s="4">
        <v>219.03999300000001</v>
      </c>
      <c r="L257" s="4">
        <v>226.759995</v>
      </c>
      <c r="M257" s="4">
        <v>19.25</v>
      </c>
      <c r="N257" s="4">
        <v>159.229996</v>
      </c>
      <c r="O257" s="4">
        <v>76.099997999999999</v>
      </c>
      <c r="P257" s="4">
        <v>318.60000600000001</v>
      </c>
      <c r="Q257" s="4">
        <v>37.21</v>
      </c>
      <c r="R257" s="4">
        <v>94.489998</v>
      </c>
      <c r="S257" s="4">
        <v>131.91999999999999</v>
      </c>
      <c r="T257" s="4">
        <v>162.39999399999999</v>
      </c>
      <c r="U257" s="4">
        <v>30.15</v>
      </c>
      <c r="V257" s="4">
        <v>8.6</v>
      </c>
      <c r="W257" s="4">
        <v>69.580001999999993</v>
      </c>
      <c r="X257" s="4">
        <v>23.248999999999999</v>
      </c>
      <c r="Y257" s="4">
        <v>1977</v>
      </c>
      <c r="Z257" s="4">
        <v>17.3917</v>
      </c>
      <c r="AA257" s="4">
        <v>0.11459999999999999</v>
      </c>
      <c r="AB257" s="4">
        <v>21.360499999999998</v>
      </c>
      <c r="AC257" s="4">
        <v>18.6448</v>
      </c>
      <c r="AD257" s="3"/>
    </row>
    <row r="258" spans="1:30" ht="15.75" customHeight="1" x14ac:dyDescent="0.2">
      <c r="A258" s="3">
        <v>45245</v>
      </c>
      <c r="B258" s="3"/>
      <c r="C258" s="4">
        <v>178.60000600000001</v>
      </c>
      <c r="D258" s="4">
        <v>11.62</v>
      </c>
      <c r="E258" s="4">
        <v>61.880001</v>
      </c>
      <c r="F258" s="4">
        <v>14.88</v>
      </c>
      <c r="G258" s="4">
        <v>391.48998999999998</v>
      </c>
      <c r="H258" s="4">
        <v>83.25</v>
      </c>
      <c r="I258" s="4">
        <v>12.19</v>
      </c>
      <c r="J258" s="4">
        <v>101.17</v>
      </c>
      <c r="K258" s="4">
        <v>220.33000200000001</v>
      </c>
      <c r="L258" s="4">
        <v>229.11999499999999</v>
      </c>
      <c r="M258" s="4">
        <v>17.989999999999998</v>
      </c>
      <c r="N258" s="4">
        <v>162.720001</v>
      </c>
      <c r="O258" s="4">
        <v>77.75</v>
      </c>
      <c r="P258" s="4">
        <v>326.69000199999999</v>
      </c>
      <c r="Q258" s="4">
        <v>36.909999999999997</v>
      </c>
      <c r="R258" s="4">
        <v>94.510002</v>
      </c>
      <c r="S258" s="4">
        <v>136.75</v>
      </c>
      <c r="T258" s="4">
        <v>171.800003</v>
      </c>
      <c r="U258" s="4">
        <v>30.5</v>
      </c>
      <c r="V258" s="4">
        <v>8.39</v>
      </c>
      <c r="W258" s="4">
        <v>68.769997000000004</v>
      </c>
      <c r="X258" s="4">
        <v>23.658999999999999</v>
      </c>
      <c r="Y258" s="4">
        <v>1974.7</v>
      </c>
      <c r="Z258" s="4">
        <v>17.338699999999999</v>
      </c>
      <c r="AA258" s="4">
        <v>0.1154</v>
      </c>
      <c r="AB258" s="4">
        <v>21.625699999999998</v>
      </c>
      <c r="AC258" s="4">
        <v>18.841999999999999</v>
      </c>
      <c r="AD258" s="3"/>
    </row>
    <row r="259" spans="1:30" ht="15.75" customHeight="1" x14ac:dyDescent="0.2">
      <c r="A259" s="3">
        <v>45246</v>
      </c>
      <c r="B259" s="3"/>
      <c r="C259" s="4">
        <v>179.61000100000001</v>
      </c>
      <c r="D259" s="4">
        <v>11.7</v>
      </c>
      <c r="E259" s="4">
        <v>60.220001000000003</v>
      </c>
      <c r="F259" s="4">
        <v>14.8</v>
      </c>
      <c r="G259" s="4">
        <v>390.82998700000002</v>
      </c>
      <c r="H259" s="4">
        <v>83.709998999999996</v>
      </c>
      <c r="I259" s="4">
        <v>11.89</v>
      </c>
      <c r="J259" s="4">
        <v>100.83</v>
      </c>
      <c r="K259" s="4">
        <v>217.770004</v>
      </c>
      <c r="L259" s="4">
        <v>234.740005</v>
      </c>
      <c r="M259" s="4">
        <v>18.510000000000002</v>
      </c>
      <c r="N259" s="4">
        <v>161.570007</v>
      </c>
      <c r="O259" s="4">
        <v>77.419998000000007</v>
      </c>
      <c r="P259" s="4">
        <v>323.47000100000002</v>
      </c>
      <c r="Q259" s="4">
        <v>36.799999999999997</v>
      </c>
      <c r="R259" s="4">
        <v>94.120002999999997</v>
      </c>
      <c r="S259" s="4">
        <v>137.91</v>
      </c>
      <c r="T259" s="4">
        <v>167.94000199999999</v>
      </c>
      <c r="U259" s="4">
        <v>30.54</v>
      </c>
      <c r="V259" s="4">
        <v>8.16</v>
      </c>
      <c r="W259" s="4">
        <v>67.959998999999996</v>
      </c>
      <c r="X259" s="4">
        <v>24.053000000000001</v>
      </c>
      <c r="Y259" s="4">
        <v>1997.7</v>
      </c>
      <c r="Z259" s="4">
        <v>17.270800000000001</v>
      </c>
      <c r="AA259" s="4">
        <v>0.1142</v>
      </c>
      <c r="AB259" s="4">
        <v>21.420999999999999</v>
      </c>
      <c r="AC259" s="4">
        <v>18.743099999999998</v>
      </c>
      <c r="AD259" s="3"/>
    </row>
    <row r="260" spans="1:30" ht="15.75" customHeight="1" x14ac:dyDescent="0.2">
      <c r="A260" s="3">
        <v>45247</v>
      </c>
      <c r="B260" s="3"/>
      <c r="C260" s="4">
        <v>178.259995</v>
      </c>
      <c r="D260" s="4">
        <v>11.71</v>
      </c>
      <c r="E260" s="4">
        <v>60.369999</v>
      </c>
      <c r="F260" s="4">
        <v>14.77</v>
      </c>
      <c r="G260" s="4">
        <v>397.39999399999999</v>
      </c>
      <c r="H260" s="4">
        <v>83.440002000000007</v>
      </c>
      <c r="I260" s="4">
        <v>12.07</v>
      </c>
      <c r="J260" s="4">
        <v>100.76</v>
      </c>
      <c r="K260" s="4">
        <v>218.19000199999999</v>
      </c>
      <c r="L260" s="4">
        <v>243.83999600000001</v>
      </c>
      <c r="M260" s="4">
        <v>19.149999999999999</v>
      </c>
      <c r="N260" s="4">
        <v>161.220001</v>
      </c>
      <c r="O260" s="4">
        <v>78.190002000000007</v>
      </c>
      <c r="P260" s="4">
        <v>325</v>
      </c>
      <c r="Q260" s="4">
        <v>36.83</v>
      </c>
      <c r="R260" s="4">
        <v>94.779999000000004</v>
      </c>
      <c r="S260" s="4">
        <v>146.55000000000001</v>
      </c>
      <c r="T260" s="4">
        <v>168.80999800000001</v>
      </c>
      <c r="U260" s="4">
        <v>30.49</v>
      </c>
      <c r="V260" s="4">
        <v>7.98</v>
      </c>
      <c r="W260" s="4">
        <v>68.300003000000004</v>
      </c>
      <c r="X260" s="4">
        <v>23.97</v>
      </c>
      <c r="Y260" s="4">
        <v>1995.1</v>
      </c>
      <c r="Z260" s="4">
        <v>17.217500000000001</v>
      </c>
      <c r="AA260" s="4">
        <v>0.1152</v>
      </c>
      <c r="AB260" s="4">
        <v>21.398800000000001</v>
      </c>
      <c r="AC260" s="4">
        <v>18.707699999999999</v>
      </c>
      <c r="AD260" s="3"/>
    </row>
    <row r="261" spans="1:30" ht="15.75" customHeight="1" x14ac:dyDescent="0.2">
      <c r="A261" s="3">
        <v>45251</v>
      </c>
      <c r="B261" s="3"/>
      <c r="C261" s="4">
        <v>172.759995</v>
      </c>
      <c r="D261" s="4">
        <v>11.49</v>
      </c>
      <c r="E261" s="4">
        <v>60.490001999999997</v>
      </c>
      <c r="F261" s="4">
        <v>14.7</v>
      </c>
      <c r="G261" s="4">
        <v>394.66000400000001</v>
      </c>
      <c r="H261" s="4">
        <v>84.980002999999996</v>
      </c>
      <c r="I261" s="4">
        <v>11.79</v>
      </c>
      <c r="J261" s="4">
        <v>101.98</v>
      </c>
      <c r="K261" s="4">
        <v>212.86999499999999</v>
      </c>
      <c r="L261" s="4">
        <v>244.13000500000001</v>
      </c>
      <c r="M261" s="4">
        <v>18.709999</v>
      </c>
      <c r="N261" s="4">
        <v>161.759995</v>
      </c>
      <c r="O261" s="4">
        <v>78.209998999999996</v>
      </c>
      <c r="P261" s="4">
        <v>327</v>
      </c>
      <c r="Q261" s="4">
        <v>36.64</v>
      </c>
      <c r="R261" s="4">
        <v>95.269997000000004</v>
      </c>
      <c r="S261" s="4">
        <v>143.9</v>
      </c>
      <c r="T261" s="4">
        <v>167.05999800000001</v>
      </c>
      <c r="U261" s="4">
        <v>30.48</v>
      </c>
      <c r="V261" s="4">
        <v>9.14</v>
      </c>
      <c r="W261" s="4">
        <v>68.019997000000004</v>
      </c>
      <c r="X261" s="4">
        <v>23.989000000000001</v>
      </c>
      <c r="Y261" s="4">
        <v>2012</v>
      </c>
      <c r="Z261" s="4">
        <v>17.2102</v>
      </c>
      <c r="AA261" s="4">
        <v>0.11650000000000001</v>
      </c>
      <c r="AB261" s="4">
        <v>21.564399999999999</v>
      </c>
      <c r="AC261" s="4">
        <v>18.827999999999999</v>
      </c>
      <c r="AD261" s="3"/>
    </row>
    <row r="262" spans="1:30" ht="15.75" customHeight="1" x14ac:dyDescent="0.2">
      <c r="A262" s="3">
        <v>45252</v>
      </c>
      <c r="B262" s="3"/>
      <c r="C262" s="4">
        <v>174.020004</v>
      </c>
      <c r="D262" s="4">
        <v>11.54</v>
      </c>
      <c r="E262" s="4">
        <v>60.68</v>
      </c>
      <c r="F262" s="4">
        <v>14.7</v>
      </c>
      <c r="G262" s="4">
        <v>405.35998499999999</v>
      </c>
      <c r="H262" s="4">
        <v>85</v>
      </c>
      <c r="I262" s="4">
        <v>11.66</v>
      </c>
      <c r="J262" s="4">
        <v>101.31</v>
      </c>
      <c r="K262" s="4">
        <v>214.529999</v>
      </c>
      <c r="L262" s="4">
        <v>247.13999899999999</v>
      </c>
      <c r="M262" s="4">
        <v>18.700001</v>
      </c>
      <c r="N262" s="4">
        <v>162.550003</v>
      </c>
      <c r="O262" s="4">
        <v>78.440002000000007</v>
      </c>
      <c r="P262" s="4">
        <v>326.10998499999999</v>
      </c>
      <c r="Q262" s="4">
        <v>36.700000000000003</v>
      </c>
      <c r="R262" s="4">
        <v>95.510002</v>
      </c>
      <c r="S262" s="4">
        <v>147.03</v>
      </c>
      <c r="T262" s="4">
        <v>168.979996</v>
      </c>
      <c r="U262" s="4">
        <v>30.5</v>
      </c>
      <c r="V262" s="4">
        <v>8.67</v>
      </c>
      <c r="W262" s="4">
        <v>69.790001000000004</v>
      </c>
      <c r="X262" s="4">
        <v>23.808</v>
      </c>
      <c r="Y262" s="4">
        <v>2003.4</v>
      </c>
      <c r="Z262" s="4">
        <v>17.2133</v>
      </c>
      <c r="AA262" s="4">
        <v>0.1157</v>
      </c>
      <c r="AB262" s="4">
        <v>21.576899999999998</v>
      </c>
      <c r="AC262" s="4">
        <v>18.762499999999999</v>
      </c>
      <c r="AD262" s="3"/>
    </row>
    <row r="263" spans="1:30" ht="15.75" customHeight="1" x14ac:dyDescent="0.2">
      <c r="A263" s="3">
        <v>45253</v>
      </c>
      <c r="B263" s="3"/>
      <c r="C263" s="4">
        <v>173.699997</v>
      </c>
      <c r="D263" s="4">
        <v>11.81</v>
      </c>
      <c r="E263" s="4">
        <v>60.23</v>
      </c>
      <c r="F263" s="4">
        <v>14.82</v>
      </c>
      <c r="G263" s="4">
        <v>401.66000400000001</v>
      </c>
      <c r="H263" s="4">
        <v>85.360000999999997</v>
      </c>
      <c r="I263" s="4">
        <v>11.84</v>
      </c>
      <c r="J263" s="4">
        <v>101.47</v>
      </c>
      <c r="K263" s="4">
        <v>217.270004</v>
      </c>
      <c r="L263" s="4">
        <v>252.85000600000001</v>
      </c>
      <c r="M263" s="4">
        <v>18.709999</v>
      </c>
      <c r="N263" s="4">
        <v>163.41000399999999</v>
      </c>
      <c r="O263" s="4">
        <v>77.419998000000007</v>
      </c>
      <c r="P263" s="4">
        <v>330</v>
      </c>
      <c r="Q263" s="4">
        <v>36.82</v>
      </c>
      <c r="R263" s="4">
        <v>96.400002000000001</v>
      </c>
      <c r="S263" s="4">
        <v>150.69</v>
      </c>
      <c r="T263" s="4">
        <v>169.38999899999999</v>
      </c>
      <c r="U263" s="4">
        <v>30.45</v>
      </c>
      <c r="V263" s="4">
        <v>8</v>
      </c>
      <c r="W263" s="4">
        <v>69.75</v>
      </c>
      <c r="X263" s="4">
        <v>23.747</v>
      </c>
      <c r="Y263" s="4">
        <v>2003</v>
      </c>
      <c r="Z263" s="4">
        <v>17.178699999999999</v>
      </c>
      <c r="AA263" s="4">
        <v>0.1149</v>
      </c>
      <c r="AB263" s="4">
        <v>21.5395</v>
      </c>
      <c r="AC263" s="4">
        <v>18.742000000000001</v>
      </c>
      <c r="AD263" s="3"/>
    </row>
    <row r="264" spans="1:30" ht="15.75" customHeight="1" x14ac:dyDescent="0.2">
      <c r="A264" s="3">
        <v>45254</v>
      </c>
      <c r="B264" s="3"/>
      <c r="C264" s="4">
        <v>173.929993</v>
      </c>
      <c r="D264" s="4">
        <v>11.84</v>
      </c>
      <c r="E264" s="4">
        <v>59.720001000000003</v>
      </c>
      <c r="F264" s="4">
        <v>14.86</v>
      </c>
      <c r="G264" s="4">
        <v>403.80999800000001</v>
      </c>
      <c r="H264" s="4">
        <v>85.879997000000003</v>
      </c>
      <c r="I264" s="4">
        <v>11.88</v>
      </c>
      <c r="J264" s="4">
        <v>101.65</v>
      </c>
      <c r="K264" s="4">
        <v>214.720001</v>
      </c>
      <c r="L264" s="4">
        <v>250.30999800000001</v>
      </c>
      <c r="M264" s="4">
        <v>18.739999999999998</v>
      </c>
      <c r="N264" s="4">
        <v>163.179993</v>
      </c>
      <c r="O264" s="4">
        <v>77.290001000000004</v>
      </c>
      <c r="P264" s="4">
        <v>334.80999800000001</v>
      </c>
      <c r="Q264" s="4">
        <v>36.75</v>
      </c>
      <c r="R264" s="4">
        <v>96.839995999999999</v>
      </c>
      <c r="S264" s="4">
        <v>151.68</v>
      </c>
      <c r="T264" s="4">
        <v>169</v>
      </c>
      <c r="U264" s="4">
        <v>30.3</v>
      </c>
      <c r="V264" s="4">
        <v>8.67</v>
      </c>
      <c r="W264" s="4">
        <v>69.620002999999997</v>
      </c>
      <c r="X264" s="4">
        <v>24.460999999999999</v>
      </c>
      <c r="Y264" s="4">
        <v>2013.7</v>
      </c>
      <c r="Z264" s="4">
        <v>17.126799999999999</v>
      </c>
      <c r="AA264" s="4">
        <v>0.11459999999999999</v>
      </c>
      <c r="AB264" s="4">
        <v>21.602900000000002</v>
      </c>
      <c r="AC264" s="4">
        <v>18.736699999999999</v>
      </c>
      <c r="AD264" s="3"/>
    </row>
    <row r="265" spans="1:30" ht="15.75" customHeight="1" x14ac:dyDescent="0.2">
      <c r="A265" s="3">
        <v>45257</v>
      </c>
      <c r="B265" s="3"/>
      <c r="C265" s="4">
        <v>173.279999</v>
      </c>
      <c r="D265" s="4">
        <v>11.94</v>
      </c>
      <c r="E265" s="4">
        <v>60.529998999999997</v>
      </c>
      <c r="F265" s="4">
        <v>14.77</v>
      </c>
      <c r="G265" s="4">
        <v>398.92999300000002</v>
      </c>
      <c r="H265" s="4">
        <v>85.980002999999996</v>
      </c>
      <c r="I265" s="4">
        <v>11.53</v>
      </c>
      <c r="J265" s="4">
        <v>101.79</v>
      </c>
      <c r="K265" s="4">
        <v>212.08999600000001</v>
      </c>
      <c r="L265" s="4">
        <v>253.69000199999999</v>
      </c>
      <c r="M265" s="4">
        <v>19.149999999999999</v>
      </c>
      <c r="N265" s="4">
        <v>159.58000200000001</v>
      </c>
      <c r="O265" s="4">
        <v>73.800003000000004</v>
      </c>
      <c r="P265" s="4">
        <v>326.70001200000002</v>
      </c>
      <c r="Q265" s="4">
        <v>36.71</v>
      </c>
      <c r="R265" s="4">
        <v>97.339995999999999</v>
      </c>
      <c r="S265" s="4">
        <v>152.08000000000001</v>
      </c>
      <c r="T265" s="4">
        <v>166.28999300000001</v>
      </c>
      <c r="U265" s="4">
        <v>30.07</v>
      </c>
      <c r="V265" s="4">
        <v>8.7100000000000009</v>
      </c>
      <c r="W265" s="4">
        <v>66.519997000000004</v>
      </c>
      <c r="X265" s="4">
        <v>24.803000000000001</v>
      </c>
      <c r="Y265" s="4">
        <v>2023.1</v>
      </c>
      <c r="Z265" s="4">
        <v>17.1555</v>
      </c>
      <c r="AA265" s="4">
        <v>0.11509999999999999</v>
      </c>
      <c r="AB265" s="4">
        <v>21.6768</v>
      </c>
      <c r="AC265" s="4">
        <v>18.792999999999999</v>
      </c>
      <c r="AD265" s="3"/>
    </row>
    <row r="266" spans="1:30" ht="15.75" customHeight="1" x14ac:dyDescent="0.2">
      <c r="A266" s="3">
        <v>45258</v>
      </c>
      <c r="B266" s="3"/>
      <c r="C266" s="4">
        <v>174.490005</v>
      </c>
      <c r="D266" s="4">
        <v>12.07</v>
      </c>
      <c r="E266" s="4">
        <v>60.349997999999999</v>
      </c>
      <c r="F266" s="4">
        <v>14.77</v>
      </c>
      <c r="G266" s="4">
        <v>393.51001000000002</v>
      </c>
      <c r="H266" s="4">
        <v>86</v>
      </c>
      <c r="I266" s="4">
        <v>11.66</v>
      </c>
      <c r="J266" s="4">
        <v>102.01</v>
      </c>
      <c r="K266" s="4">
        <v>213.5</v>
      </c>
      <c r="L266" s="4">
        <v>255.759995</v>
      </c>
      <c r="M266" s="4">
        <v>19.100000000000001</v>
      </c>
      <c r="N266" s="4">
        <v>159.35000600000001</v>
      </c>
      <c r="O266" s="4">
        <v>72.800003000000004</v>
      </c>
      <c r="P266" s="4">
        <v>324.44000199999999</v>
      </c>
      <c r="Q266" s="4">
        <v>37.11</v>
      </c>
      <c r="R266" s="4">
        <v>97.779999000000004</v>
      </c>
      <c r="S266" s="4">
        <v>152.52000000000001</v>
      </c>
      <c r="T266" s="4">
        <v>165.13999899999999</v>
      </c>
      <c r="U266" s="4">
        <v>30.04</v>
      </c>
      <c r="V266" s="4">
        <v>9.0500000000000007</v>
      </c>
      <c r="W266" s="4">
        <v>67.160004000000001</v>
      </c>
      <c r="X266" s="4">
        <v>25.065999999999999</v>
      </c>
      <c r="Y266" s="4">
        <v>2050.5</v>
      </c>
      <c r="Z266" s="4">
        <v>17.1357</v>
      </c>
      <c r="AA266" s="4">
        <v>0.1153</v>
      </c>
      <c r="AB266" s="4">
        <v>21.624400000000001</v>
      </c>
      <c r="AC266" s="4">
        <v>18.7636</v>
      </c>
      <c r="AD266" s="3"/>
    </row>
    <row r="267" spans="1:30" ht="15.75" customHeight="1" x14ac:dyDescent="0.2">
      <c r="A267" s="3">
        <v>45259</v>
      </c>
      <c r="B267" s="3"/>
      <c r="C267" s="4">
        <v>173.88999899999999</v>
      </c>
      <c r="D267" s="4">
        <v>12.28</v>
      </c>
      <c r="E267" s="4">
        <v>60.849997999999999</v>
      </c>
      <c r="F267" s="4">
        <v>15.07</v>
      </c>
      <c r="G267" s="4">
        <v>391.04998799999998</v>
      </c>
      <c r="H267" s="4">
        <v>86.519997000000004</v>
      </c>
      <c r="I267" s="4">
        <v>12.06</v>
      </c>
      <c r="J267" s="4">
        <v>102.13</v>
      </c>
      <c r="K267" s="4">
        <v>214.740005</v>
      </c>
      <c r="L267" s="4">
        <v>253.699997</v>
      </c>
      <c r="M267" s="4">
        <v>19.690000999999999</v>
      </c>
      <c r="N267" s="4">
        <v>157.63000500000001</v>
      </c>
      <c r="O267" s="4">
        <v>75.480002999999996</v>
      </c>
      <c r="P267" s="4">
        <v>321.11999500000002</v>
      </c>
      <c r="Q267" s="4">
        <v>36.74</v>
      </c>
      <c r="R267" s="4">
        <v>99.889999000000003</v>
      </c>
      <c r="S267" s="4">
        <v>151.82</v>
      </c>
      <c r="T267" s="4">
        <v>167.509995</v>
      </c>
      <c r="U267" s="4">
        <v>30.29</v>
      </c>
      <c r="V267" s="4">
        <v>9.9499999999999993</v>
      </c>
      <c r="W267" s="4">
        <v>67.099997999999999</v>
      </c>
      <c r="X267" s="4">
        <v>25.341999999999999</v>
      </c>
      <c r="Y267" s="4">
        <v>2067.1</v>
      </c>
      <c r="Z267" s="4">
        <v>17.187000000000001</v>
      </c>
      <c r="AA267" s="4">
        <v>0.1164</v>
      </c>
      <c r="AB267" s="4">
        <v>21.806899999999999</v>
      </c>
      <c r="AC267" s="4">
        <v>18.879100000000001</v>
      </c>
      <c r="AD267" s="3"/>
    </row>
    <row r="268" spans="1:30" ht="15.75" customHeight="1" x14ac:dyDescent="0.2">
      <c r="A268" s="3">
        <v>45260</v>
      </c>
      <c r="B268" s="3"/>
      <c r="C268" s="4">
        <v>177.10000600000001</v>
      </c>
      <c r="D268" s="4">
        <v>12.65</v>
      </c>
      <c r="E268" s="4">
        <v>60.790000999999997</v>
      </c>
      <c r="F268" s="4">
        <v>15.31</v>
      </c>
      <c r="G268" s="4">
        <v>410.040009</v>
      </c>
      <c r="H268" s="4">
        <v>87.279999000000004</v>
      </c>
      <c r="I268" s="4">
        <v>12.07</v>
      </c>
      <c r="J268" s="4">
        <v>102.11</v>
      </c>
      <c r="K268" s="4">
        <v>220.91999799999999</v>
      </c>
      <c r="L268" s="4">
        <v>265.20001200000002</v>
      </c>
      <c r="M268" s="4">
        <v>20.040001</v>
      </c>
      <c r="N268" s="4">
        <v>161.61999499999999</v>
      </c>
      <c r="O268" s="4">
        <v>79.790001000000004</v>
      </c>
      <c r="P268" s="4">
        <v>321.13000499999998</v>
      </c>
      <c r="Q268" s="4">
        <v>37.130000000000003</v>
      </c>
      <c r="R268" s="4">
        <v>101.44000200000001</v>
      </c>
      <c r="S268" s="4">
        <v>157.69999999999999</v>
      </c>
      <c r="T268" s="4">
        <v>171.08000200000001</v>
      </c>
      <c r="U268" s="4">
        <v>29.06</v>
      </c>
      <c r="V268" s="4">
        <v>11.12</v>
      </c>
      <c r="W268" s="4">
        <v>68.379997000000003</v>
      </c>
      <c r="X268" s="4">
        <v>25.541</v>
      </c>
      <c r="Y268" s="4">
        <v>2057.1999999999998</v>
      </c>
      <c r="Z268" s="4">
        <v>17.373000000000001</v>
      </c>
      <c r="AA268" s="4">
        <v>0.1176</v>
      </c>
      <c r="AB268" s="4">
        <v>21.9603</v>
      </c>
      <c r="AC268" s="4">
        <v>18.966100000000001</v>
      </c>
      <c r="AD268" s="3"/>
    </row>
    <row r="269" spans="1:30" ht="15.75" customHeight="1" x14ac:dyDescent="0.2">
      <c r="A269" s="3">
        <v>45261</v>
      </c>
      <c r="B269" s="3"/>
      <c r="C269" s="4">
        <v>174.39999399999999</v>
      </c>
      <c r="D269" s="4">
        <v>12.46</v>
      </c>
      <c r="E269" s="4">
        <v>59.77</v>
      </c>
      <c r="F269" s="4">
        <v>15.49</v>
      </c>
      <c r="G269" s="4">
        <v>402.92001299999998</v>
      </c>
      <c r="H269" s="4">
        <v>87.269997000000004</v>
      </c>
      <c r="I269" s="4">
        <v>12.39</v>
      </c>
      <c r="J269" s="4">
        <v>101.03</v>
      </c>
      <c r="K269" s="4">
        <v>218.300003</v>
      </c>
      <c r="L269" s="4">
        <v>262.69000199999999</v>
      </c>
      <c r="M269" s="4">
        <v>20.690000999999999</v>
      </c>
      <c r="N269" s="4">
        <v>159.78999300000001</v>
      </c>
      <c r="O269" s="4">
        <v>79.379997000000003</v>
      </c>
      <c r="P269" s="4">
        <v>317.92999300000002</v>
      </c>
      <c r="Q269" s="4">
        <v>36.97</v>
      </c>
      <c r="R269" s="4">
        <v>101.910004</v>
      </c>
      <c r="S269" s="4">
        <v>156.88999999999999</v>
      </c>
      <c r="T269" s="4">
        <v>169.740005</v>
      </c>
      <c r="U269" s="4">
        <v>29.4</v>
      </c>
      <c r="V269" s="4">
        <v>11.25</v>
      </c>
      <c r="W269" s="4">
        <v>67.330001999999993</v>
      </c>
      <c r="X269" s="4">
        <v>25.738</v>
      </c>
      <c r="Y269" s="4">
        <v>2089.6999999999998</v>
      </c>
      <c r="Z269" s="4">
        <v>17.214300000000001</v>
      </c>
      <c r="AA269" s="4">
        <v>0.1162</v>
      </c>
      <c r="AB269" s="4">
        <v>21.770900000000001</v>
      </c>
      <c r="AC269" s="4">
        <v>18.7593</v>
      </c>
      <c r="AD269" s="3"/>
    </row>
    <row r="270" spans="1:30" ht="15.75" customHeight="1" x14ac:dyDescent="0.2">
      <c r="A270" s="3">
        <v>45264</v>
      </c>
      <c r="B270" s="3"/>
      <c r="C270" s="4">
        <v>177.61000100000001</v>
      </c>
      <c r="D270" s="4">
        <v>12.73</v>
      </c>
      <c r="E270" s="4">
        <v>60.27</v>
      </c>
      <c r="F270" s="4">
        <v>15.54</v>
      </c>
      <c r="G270" s="4">
        <v>404.42999300000002</v>
      </c>
      <c r="H270" s="4">
        <v>87.410004000000001</v>
      </c>
      <c r="I270" s="4">
        <v>12.3</v>
      </c>
      <c r="J270" s="4">
        <v>101.91</v>
      </c>
      <c r="K270" s="4">
        <v>220.14999399999999</v>
      </c>
      <c r="L270" s="4">
        <v>261.89999399999999</v>
      </c>
      <c r="M270" s="4">
        <v>19.98</v>
      </c>
      <c r="N270" s="4">
        <v>160.25</v>
      </c>
      <c r="O270" s="4">
        <v>80.489998</v>
      </c>
      <c r="P270" s="4">
        <v>317.76001000000002</v>
      </c>
      <c r="Q270" s="4">
        <v>36.43</v>
      </c>
      <c r="R270" s="4">
        <v>102.989998</v>
      </c>
      <c r="S270" s="4">
        <v>156.77000000000001</v>
      </c>
      <c r="T270" s="4">
        <v>173.88000500000001</v>
      </c>
      <c r="U270" s="4">
        <v>29.68</v>
      </c>
      <c r="V270" s="4">
        <v>11.79</v>
      </c>
      <c r="W270" s="4">
        <v>66.120002999999997</v>
      </c>
      <c r="X270" s="4">
        <v>24.786000000000001</v>
      </c>
      <c r="Y270" s="4">
        <v>2042.2</v>
      </c>
      <c r="Z270" s="4">
        <v>17.405999999999999</v>
      </c>
      <c r="AA270" s="4">
        <v>0.1188</v>
      </c>
      <c r="AB270" s="4">
        <v>22.072500000000002</v>
      </c>
      <c r="AC270" s="4">
        <v>18.9177</v>
      </c>
      <c r="AD270" s="3"/>
    </row>
    <row r="271" spans="1:30" ht="15.75" customHeight="1" x14ac:dyDescent="0.2">
      <c r="A271" s="3">
        <v>45265</v>
      </c>
      <c r="B271" s="3"/>
      <c r="C271" s="4">
        <v>180.529999</v>
      </c>
      <c r="D271" s="4">
        <v>12.78</v>
      </c>
      <c r="E271" s="4">
        <v>60.490001999999997</v>
      </c>
      <c r="F271" s="4">
        <v>15.48</v>
      </c>
      <c r="G271" s="4">
        <v>406.70001200000002</v>
      </c>
      <c r="H271" s="4">
        <v>88.93</v>
      </c>
      <c r="I271" s="4">
        <v>12.11</v>
      </c>
      <c r="J271" s="4">
        <v>102.45</v>
      </c>
      <c r="K271" s="4">
        <v>219.679993</v>
      </c>
      <c r="L271" s="4">
        <v>260.01001000000002</v>
      </c>
      <c r="M271" s="4">
        <v>19.91</v>
      </c>
      <c r="N271" s="4">
        <v>160</v>
      </c>
      <c r="O271" s="4">
        <v>78.809997999999993</v>
      </c>
      <c r="P271" s="4">
        <v>318</v>
      </c>
      <c r="Q271" s="4">
        <v>37.119999999999997</v>
      </c>
      <c r="R271" s="4">
        <v>102.959999</v>
      </c>
      <c r="S271" s="4">
        <v>157.03</v>
      </c>
      <c r="T271" s="4">
        <v>174.78999300000001</v>
      </c>
      <c r="U271" s="4">
        <v>30.2</v>
      </c>
      <c r="V271" s="4">
        <v>11.48</v>
      </c>
      <c r="W271" s="4">
        <v>66.860000999999997</v>
      </c>
      <c r="X271" s="4">
        <v>24.43</v>
      </c>
      <c r="Y271" s="4">
        <v>2036.3</v>
      </c>
      <c r="Z271" s="4">
        <v>17.421500000000002</v>
      </c>
      <c r="AA271" s="4">
        <v>0.11849999999999999</v>
      </c>
      <c r="AB271" s="4">
        <v>21.9894</v>
      </c>
      <c r="AC271" s="4">
        <v>18.8492</v>
      </c>
      <c r="AD271" s="3"/>
    </row>
    <row r="272" spans="1:30" ht="15.75" customHeight="1" x14ac:dyDescent="0.2">
      <c r="A272" s="3">
        <v>45266</v>
      </c>
      <c r="B272" s="3"/>
      <c r="C272" s="4">
        <v>180.529999</v>
      </c>
      <c r="D272" s="4">
        <v>12.87</v>
      </c>
      <c r="E272" s="4">
        <v>61.470001000000003</v>
      </c>
      <c r="F272" s="4">
        <v>15.6</v>
      </c>
      <c r="G272" s="4">
        <v>418.959991</v>
      </c>
      <c r="H272" s="4">
        <v>89</v>
      </c>
      <c r="I272" s="4">
        <v>12.14</v>
      </c>
      <c r="J272" s="4">
        <v>102.28</v>
      </c>
      <c r="K272" s="4">
        <v>218.740005</v>
      </c>
      <c r="L272" s="4">
        <v>260.51998900000001</v>
      </c>
      <c r="M272" s="4">
        <v>20</v>
      </c>
      <c r="N272" s="4">
        <v>160.78999300000001</v>
      </c>
      <c r="O272" s="4">
        <v>78.830001999999993</v>
      </c>
      <c r="P272" s="4">
        <v>322.88000499999998</v>
      </c>
      <c r="Q272" s="4">
        <v>37.56</v>
      </c>
      <c r="R272" s="4">
        <v>102.019997</v>
      </c>
      <c r="S272" s="4">
        <v>155.25</v>
      </c>
      <c r="T272" s="4">
        <v>173.529999</v>
      </c>
      <c r="U272" s="4">
        <v>30.59</v>
      </c>
      <c r="V272" s="4">
        <v>11.29</v>
      </c>
      <c r="W272" s="4">
        <v>66.339995999999999</v>
      </c>
      <c r="X272" s="4">
        <v>24.111999999999998</v>
      </c>
      <c r="Y272" s="4">
        <v>2047.9</v>
      </c>
      <c r="Z272" s="4">
        <v>17.2685</v>
      </c>
      <c r="AA272" s="4">
        <v>0.1172</v>
      </c>
      <c r="AB272" s="4">
        <v>21.7376</v>
      </c>
      <c r="AC272" s="4">
        <v>18.613700000000001</v>
      </c>
      <c r="AD272" s="3"/>
    </row>
    <row r="273" spans="1:30" ht="15.75" customHeight="1" x14ac:dyDescent="0.2">
      <c r="A273" s="3">
        <v>45267</v>
      </c>
      <c r="B273" s="3"/>
      <c r="C273" s="4">
        <v>181</v>
      </c>
      <c r="D273" s="4">
        <v>12.95</v>
      </c>
      <c r="E273" s="4">
        <v>61.900002000000001</v>
      </c>
      <c r="F273" s="4">
        <v>15.53</v>
      </c>
      <c r="G273" s="4">
        <v>411.01998900000001</v>
      </c>
      <c r="H273" s="4">
        <v>88.940002000000007</v>
      </c>
      <c r="I273" s="4">
        <v>12.24</v>
      </c>
      <c r="J273" s="4">
        <v>102.41</v>
      </c>
      <c r="K273" s="4">
        <v>222.83000200000001</v>
      </c>
      <c r="L273" s="4">
        <v>260.98998999999998</v>
      </c>
      <c r="M273" s="4">
        <v>20.09</v>
      </c>
      <c r="N273" s="4">
        <v>163.85000600000001</v>
      </c>
      <c r="O273" s="4">
        <v>79.730002999999996</v>
      </c>
      <c r="P273" s="4">
        <v>321.51001000000002</v>
      </c>
      <c r="Q273" s="4">
        <v>37.72</v>
      </c>
      <c r="R273" s="4">
        <v>102.849998</v>
      </c>
      <c r="S273" s="4">
        <v>156.37</v>
      </c>
      <c r="T273" s="4">
        <v>169.83999600000001</v>
      </c>
      <c r="U273" s="4">
        <v>30.58</v>
      </c>
      <c r="V273" s="4">
        <v>11.19</v>
      </c>
      <c r="W273" s="4">
        <v>65.900002000000001</v>
      </c>
      <c r="X273" s="4">
        <v>23.942</v>
      </c>
      <c r="Y273" s="4">
        <v>2046.4</v>
      </c>
      <c r="Z273" s="4">
        <v>17.419699999999999</v>
      </c>
      <c r="AA273" s="4">
        <v>0.1201</v>
      </c>
      <c r="AB273" s="4">
        <v>21.897400000000001</v>
      </c>
      <c r="AC273" s="4">
        <v>18.7636</v>
      </c>
      <c r="AD273" s="3"/>
    </row>
    <row r="274" spans="1:30" ht="15.75" customHeight="1" x14ac:dyDescent="0.2">
      <c r="A274" s="3">
        <v>45268</v>
      </c>
      <c r="B274" s="3"/>
      <c r="C274" s="4">
        <v>181.259995</v>
      </c>
      <c r="D274" s="4">
        <v>12.87</v>
      </c>
      <c r="E274" s="4">
        <v>61.98</v>
      </c>
      <c r="F274" s="4">
        <v>15.39</v>
      </c>
      <c r="G274" s="4">
        <v>402.14999399999999</v>
      </c>
      <c r="H274" s="4">
        <v>87.160004000000001</v>
      </c>
      <c r="I274" s="4">
        <v>12.33</v>
      </c>
      <c r="J274" s="4">
        <v>102.41</v>
      </c>
      <c r="K274" s="4">
        <v>222.64999399999999</v>
      </c>
      <c r="L274" s="4">
        <v>255.779999</v>
      </c>
      <c r="M274" s="4">
        <v>20.170000000000002</v>
      </c>
      <c r="N274" s="4">
        <v>166.5</v>
      </c>
      <c r="O274" s="4">
        <v>80.099997999999999</v>
      </c>
      <c r="P274" s="4">
        <v>321.48998999999998</v>
      </c>
      <c r="Q274" s="4">
        <v>37.46</v>
      </c>
      <c r="R274" s="4">
        <v>102.870003</v>
      </c>
      <c r="S274" s="4">
        <v>155.35</v>
      </c>
      <c r="T274" s="4">
        <v>172.259995</v>
      </c>
      <c r="U274" s="4">
        <v>31.97</v>
      </c>
      <c r="V274" s="4">
        <v>11.17</v>
      </c>
      <c r="W274" s="4">
        <v>66.110000999999997</v>
      </c>
      <c r="X274" s="4">
        <v>23.161000000000001</v>
      </c>
      <c r="Y274" s="4">
        <v>2014.5</v>
      </c>
      <c r="Z274" s="4">
        <v>17.3688</v>
      </c>
      <c r="AA274" s="4">
        <v>0.1202</v>
      </c>
      <c r="AB274" s="4">
        <v>21.85</v>
      </c>
      <c r="AC274" s="4">
        <v>18.729600000000001</v>
      </c>
      <c r="AD274" s="3"/>
    </row>
    <row r="275" spans="1:30" ht="15.75" customHeight="1" x14ac:dyDescent="0.2">
      <c r="A275" s="3">
        <v>45271</v>
      </c>
      <c r="B275" s="3"/>
      <c r="C275" s="4">
        <v>183.759995</v>
      </c>
      <c r="D275" s="4">
        <v>13.4</v>
      </c>
      <c r="E275" s="4">
        <v>61.470001000000003</v>
      </c>
      <c r="F275" s="4">
        <v>15.41</v>
      </c>
      <c r="G275" s="4">
        <v>400.76001000000002</v>
      </c>
      <c r="H275" s="4">
        <v>87.050003000000004</v>
      </c>
      <c r="I275" s="4">
        <v>12.44</v>
      </c>
      <c r="J275" s="4">
        <v>101.14</v>
      </c>
      <c r="K275" s="4">
        <v>222.759995</v>
      </c>
      <c r="L275" s="4">
        <v>250.03999300000001</v>
      </c>
      <c r="M275" s="4">
        <v>19.899999999999999</v>
      </c>
      <c r="N275" s="4">
        <v>165.63000500000001</v>
      </c>
      <c r="O275" s="4">
        <v>79.779999000000004</v>
      </c>
      <c r="P275" s="4">
        <v>316.63000499999998</v>
      </c>
      <c r="Q275" s="4">
        <v>37.4</v>
      </c>
      <c r="R275" s="4">
        <v>102.650002</v>
      </c>
      <c r="S275" s="4">
        <v>154.62</v>
      </c>
      <c r="T275" s="4">
        <v>166.21000699999999</v>
      </c>
      <c r="U275" s="4">
        <v>32.93</v>
      </c>
      <c r="V275" s="4">
        <v>10.99</v>
      </c>
      <c r="W275" s="4">
        <v>66.059997999999993</v>
      </c>
      <c r="X275" s="4">
        <v>22.952999999999999</v>
      </c>
      <c r="Y275" s="4">
        <v>1993.7</v>
      </c>
      <c r="Z275" s="4">
        <v>17.446999999999999</v>
      </c>
      <c r="AA275" s="4">
        <v>0.11940000000000001</v>
      </c>
      <c r="AB275" s="4">
        <v>21.9649</v>
      </c>
      <c r="AC275" s="4">
        <v>18.787800000000001</v>
      </c>
      <c r="AD275" s="3"/>
    </row>
    <row r="276" spans="1:30" ht="15.75" customHeight="1" x14ac:dyDescent="0.2">
      <c r="A276" s="3">
        <v>45273</v>
      </c>
      <c r="B276" s="3"/>
      <c r="C276" s="4">
        <v>187.21000699999999</v>
      </c>
      <c r="D276" s="4">
        <v>13.22</v>
      </c>
      <c r="E276" s="4">
        <v>61.599997999999999</v>
      </c>
      <c r="F276" s="4">
        <v>15.31</v>
      </c>
      <c r="G276" s="4">
        <v>394.42001299999998</v>
      </c>
      <c r="H276" s="4">
        <v>88.389999000000003</v>
      </c>
      <c r="I276" s="4">
        <v>12.91</v>
      </c>
      <c r="J276" s="4">
        <v>101.56</v>
      </c>
      <c r="K276" s="4">
        <v>224.529999</v>
      </c>
      <c r="L276" s="4">
        <v>253.699997</v>
      </c>
      <c r="M276" s="4">
        <v>20.299999</v>
      </c>
      <c r="N276" s="4">
        <v>169.300003</v>
      </c>
      <c r="O276" s="4">
        <v>81.199996999999996</v>
      </c>
      <c r="P276" s="4">
        <v>312.08999599999999</v>
      </c>
      <c r="Q276" s="4">
        <v>37.31</v>
      </c>
      <c r="R276" s="4">
        <v>104.970001</v>
      </c>
      <c r="S276" s="4">
        <v>151.38999999999999</v>
      </c>
      <c r="T276" s="4">
        <v>172.55999800000001</v>
      </c>
      <c r="U276" s="4">
        <v>32.99</v>
      </c>
      <c r="V276" s="4">
        <v>11.07</v>
      </c>
      <c r="W276" s="4">
        <v>67.889999000000003</v>
      </c>
      <c r="X276" s="4">
        <v>22.815000000000001</v>
      </c>
      <c r="Y276" s="4">
        <v>1997.3</v>
      </c>
      <c r="Z276" s="4">
        <v>17.398</v>
      </c>
      <c r="AA276" s="4">
        <v>0.1195</v>
      </c>
      <c r="AB276" s="4">
        <v>21.791899999999998</v>
      </c>
      <c r="AC276" s="4">
        <v>18.762</v>
      </c>
      <c r="AD276" s="3"/>
    </row>
    <row r="277" spans="1:30" ht="15.75" customHeight="1" x14ac:dyDescent="0.2">
      <c r="A277" s="3">
        <v>45274</v>
      </c>
      <c r="B277" s="3"/>
      <c r="C277" s="4">
        <v>188.979996</v>
      </c>
      <c r="D277" s="4">
        <v>13.36</v>
      </c>
      <c r="E277" s="4">
        <v>61.93</v>
      </c>
      <c r="F277" s="4">
        <v>15.79</v>
      </c>
      <c r="G277" s="4">
        <v>494.64999399999999</v>
      </c>
      <c r="H277" s="4">
        <v>88.139999000000003</v>
      </c>
      <c r="I277" s="4">
        <v>13.52</v>
      </c>
      <c r="J277" s="4">
        <v>104.28</v>
      </c>
      <c r="K277" s="4">
        <v>224.64999399999999</v>
      </c>
      <c r="L277" s="4">
        <v>298.92001299999998</v>
      </c>
      <c r="M277" s="4">
        <v>22.4</v>
      </c>
      <c r="N277" s="4">
        <v>171.58000200000001</v>
      </c>
      <c r="O277" s="4">
        <v>85.110000999999997</v>
      </c>
      <c r="P277" s="4">
        <v>312.20001200000002</v>
      </c>
      <c r="Q277" s="4">
        <v>38.71</v>
      </c>
      <c r="R277" s="4">
        <v>109.160004</v>
      </c>
      <c r="S277" s="4">
        <v>173.56</v>
      </c>
      <c r="T277" s="4">
        <v>178.69000199999999</v>
      </c>
      <c r="U277" s="4">
        <v>32.4</v>
      </c>
      <c r="V277" s="4">
        <v>11.57</v>
      </c>
      <c r="W277" s="4">
        <v>69.849997999999999</v>
      </c>
      <c r="X277" s="4">
        <v>24.273</v>
      </c>
      <c r="Y277" s="4">
        <v>2044.9</v>
      </c>
      <c r="Z277" s="4">
        <v>17.298999999999999</v>
      </c>
      <c r="AA277" s="4">
        <v>0.12230000000000001</v>
      </c>
      <c r="AB277" s="4">
        <v>21.9559</v>
      </c>
      <c r="AC277" s="4">
        <v>18.913900000000002</v>
      </c>
      <c r="AD277" s="3"/>
    </row>
    <row r="278" spans="1:30" ht="15.75" customHeight="1" x14ac:dyDescent="0.2">
      <c r="A278" s="3">
        <v>45275</v>
      </c>
      <c r="B278" s="3"/>
      <c r="C278" s="4">
        <v>186.36999499999999</v>
      </c>
      <c r="D278" s="4">
        <v>13.5</v>
      </c>
      <c r="E278" s="4">
        <v>61.220001000000003</v>
      </c>
      <c r="F278" s="4">
        <v>15.62</v>
      </c>
      <c r="G278" s="4">
        <v>506.11999500000002</v>
      </c>
      <c r="H278" s="4">
        <v>88.540001000000004</v>
      </c>
      <c r="I278" s="4">
        <v>13.48</v>
      </c>
      <c r="J278" s="4">
        <v>101.72</v>
      </c>
      <c r="K278" s="4">
        <v>222.990005</v>
      </c>
      <c r="L278" s="4">
        <v>305.75</v>
      </c>
      <c r="M278" s="4">
        <v>22.690000999999999</v>
      </c>
      <c r="N278" s="4">
        <v>171.83000200000001</v>
      </c>
      <c r="O278" s="4">
        <v>88.410004000000001</v>
      </c>
      <c r="P278" s="4">
        <v>310.42001299999998</v>
      </c>
      <c r="Q278" s="4">
        <v>38.15</v>
      </c>
      <c r="R278" s="4">
        <v>110.120003</v>
      </c>
      <c r="S278" s="4">
        <v>178.97</v>
      </c>
      <c r="T278" s="4">
        <v>175.020004</v>
      </c>
      <c r="U278" s="4">
        <v>33</v>
      </c>
      <c r="V278" s="4">
        <v>11.42</v>
      </c>
      <c r="W278" s="4">
        <v>68.809997999999993</v>
      </c>
      <c r="X278" s="4">
        <v>24.042000000000002</v>
      </c>
      <c r="Y278" s="4">
        <v>2035.7</v>
      </c>
      <c r="Z278" s="4">
        <v>17.190799999999999</v>
      </c>
      <c r="AA278" s="4">
        <v>0.12130000000000001</v>
      </c>
      <c r="AB278" s="4">
        <v>21.955200000000001</v>
      </c>
      <c r="AC278" s="4">
        <v>18.853999999999999</v>
      </c>
      <c r="AD278" s="3"/>
    </row>
    <row r="279" spans="1:30" ht="15.75" customHeight="1" x14ac:dyDescent="0.2">
      <c r="A279" s="3">
        <v>45278</v>
      </c>
      <c r="B279" s="3"/>
      <c r="C279" s="4">
        <v>187</v>
      </c>
      <c r="D279" s="4">
        <v>13.92</v>
      </c>
      <c r="E279" s="4">
        <v>62.189999</v>
      </c>
      <c r="F279" s="4">
        <v>15.83</v>
      </c>
      <c r="G279" s="4">
        <v>509.97000100000002</v>
      </c>
      <c r="H279" s="4">
        <v>89.25</v>
      </c>
      <c r="I279" s="4">
        <v>13.57</v>
      </c>
      <c r="J279" s="4">
        <v>102.28</v>
      </c>
      <c r="K279" s="4">
        <v>226.25</v>
      </c>
      <c r="L279" s="4">
        <v>308.91000400000001</v>
      </c>
      <c r="M279" s="4">
        <v>22.860001</v>
      </c>
      <c r="N279" s="4">
        <v>174.41000399999999</v>
      </c>
      <c r="O279" s="4">
        <v>89.050003000000004</v>
      </c>
      <c r="P279" s="4">
        <v>316.79998799999998</v>
      </c>
      <c r="Q279" s="4">
        <v>38.869999999999997</v>
      </c>
      <c r="R279" s="4">
        <v>110.410004</v>
      </c>
      <c r="S279" s="4">
        <v>185.39</v>
      </c>
      <c r="T279" s="4">
        <v>181.550003</v>
      </c>
      <c r="U279" s="4">
        <v>33.5</v>
      </c>
      <c r="V279" s="4">
        <v>11.27</v>
      </c>
      <c r="W279" s="4">
        <v>70.309997999999993</v>
      </c>
      <c r="X279" s="4">
        <v>23.994</v>
      </c>
      <c r="Y279" s="4">
        <v>2040.5</v>
      </c>
      <c r="Z279" s="4">
        <v>17.227699999999999</v>
      </c>
      <c r="AA279" s="4">
        <v>0.1207</v>
      </c>
      <c r="AB279" s="4">
        <v>21.8017</v>
      </c>
      <c r="AC279" s="4">
        <v>18.801500000000001</v>
      </c>
      <c r="AD279" s="3"/>
    </row>
    <row r="280" spans="1:30" ht="15.75" customHeight="1" x14ac:dyDescent="0.2">
      <c r="A280" s="3">
        <v>45279</v>
      </c>
      <c r="B280" s="3"/>
      <c r="C280" s="4">
        <v>188.990005</v>
      </c>
      <c r="D280" s="4">
        <v>13.95</v>
      </c>
      <c r="E280" s="4">
        <v>63.049999</v>
      </c>
      <c r="F280" s="4">
        <v>15.46</v>
      </c>
      <c r="G280" s="4">
        <v>508.290009</v>
      </c>
      <c r="H280" s="4">
        <v>87.300003000000004</v>
      </c>
      <c r="I280" s="4">
        <v>13.61</v>
      </c>
      <c r="J280" s="4">
        <v>103.41</v>
      </c>
      <c r="K280" s="4">
        <v>226.46000699999999</v>
      </c>
      <c r="L280" s="4">
        <v>304.70001200000002</v>
      </c>
      <c r="M280" s="4">
        <v>22.459999</v>
      </c>
      <c r="N280" s="4">
        <v>173.64999399999999</v>
      </c>
      <c r="O280" s="4">
        <v>90.470000999999996</v>
      </c>
      <c r="P280" s="4">
        <v>312.89001500000001</v>
      </c>
      <c r="Q280" s="4">
        <v>40.9</v>
      </c>
      <c r="R280" s="4">
        <v>112.599998</v>
      </c>
      <c r="S280" s="4">
        <v>182.83</v>
      </c>
      <c r="T280" s="4">
        <v>184</v>
      </c>
      <c r="U280" s="4">
        <v>34.770000000000003</v>
      </c>
      <c r="V280" s="4">
        <v>11.4</v>
      </c>
      <c r="W280" s="4">
        <v>71.290001000000004</v>
      </c>
      <c r="X280" s="4">
        <v>24.206</v>
      </c>
      <c r="Y280" s="4">
        <v>2052.1</v>
      </c>
      <c r="Z280" s="4">
        <v>17.065200000000001</v>
      </c>
      <c r="AA280" s="4">
        <v>0.1179</v>
      </c>
      <c r="AB280" s="4">
        <v>21.680499999999999</v>
      </c>
      <c r="AC280" s="4">
        <v>18.666799999999999</v>
      </c>
      <c r="AD280" s="3"/>
    </row>
    <row r="281" spans="1:30" ht="15.75" customHeight="1" x14ac:dyDescent="0.2">
      <c r="A281" s="3">
        <v>45280</v>
      </c>
      <c r="B281" s="3"/>
      <c r="C281" s="4">
        <v>187.69000199999999</v>
      </c>
      <c r="D281" s="4">
        <v>13.83</v>
      </c>
      <c r="E281" s="4">
        <v>63.009998000000003</v>
      </c>
      <c r="F281" s="4">
        <v>15.24</v>
      </c>
      <c r="G281" s="4">
        <v>503.85000600000001</v>
      </c>
      <c r="H281" s="4">
        <v>86.730002999999996</v>
      </c>
      <c r="I281" s="4">
        <v>13.43</v>
      </c>
      <c r="J281" s="4">
        <v>103.65</v>
      </c>
      <c r="K281" s="4">
        <v>223.429993</v>
      </c>
      <c r="L281" s="4">
        <v>301.5</v>
      </c>
      <c r="M281" s="4">
        <v>22.290001</v>
      </c>
      <c r="N281" s="4">
        <v>170.270004</v>
      </c>
      <c r="O281" s="4">
        <v>87.690002000000007</v>
      </c>
      <c r="P281" s="4">
        <v>306.70001200000002</v>
      </c>
      <c r="Q281" s="4">
        <v>42.31</v>
      </c>
      <c r="R281" s="4">
        <v>114.800003</v>
      </c>
      <c r="S281" s="4">
        <v>182.13</v>
      </c>
      <c r="T281" s="4">
        <v>179.020004</v>
      </c>
      <c r="U281" s="4">
        <v>35.200000000000003</v>
      </c>
      <c r="V281" s="4">
        <v>11.36</v>
      </c>
      <c r="W281" s="4">
        <v>70.540001000000004</v>
      </c>
      <c r="X281" s="4">
        <v>24.515999999999998</v>
      </c>
      <c r="Y281" s="4">
        <v>2047.7</v>
      </c>
      <c r="Z281" s="4">
        <v>17.067299999999999</v>
      </c>
      <c r="AA281" s="4">
        <v>0.11899999999999999</v>
      </c>
      <c r="AB281" s="4">
        <v>21.591000000000001</v>
      </c>
      <c r="AC281" s="4">
        <v>18.665700000000001</v>
      </c>
      <c r="AD281" s="3"/>
    </row>
    <row r="282" spans="1:30" ht="15.75" customHeight="1" x14ac:dyDescent="0.2">
      <c r="A282" s="3">
        <v>45281</v>
      </c>
      <c r="B282" s="3"/>
      <c r="C282" s="4">
        <v>190.11000100000001</v>
      </c>
      <c r="D282" s="4">
        <v>14.05</v>
      </c>
      <c r="E282" s="4">
        <v>64.379997000000003</v>
      </c>
      <c r="F282" s="4">
        <v>15.43</v>
      </c>
      <c r="G282" s="4">
        <v>507.79998799999998</v>
      </c>
      <c r="H282" s="4">
        <v>88.160004000000001</v>
      </c>
      <c r="I282" s="4">
        <v>13.79</v>
      </c>
      <c r="J282" s="4">
        <v>103.97</v>
      </c>
      <c r="K282" s="4">
        <v>223.89999399999999</v>
      </c>
      <c r="L282" s="4">
        <v>299.14999399999999</v>
      </c>
      <c r="M282" s="4">
        <v>23.24</v>
      </c>
      <c r="N282" s="4">
        <v>171.91000399999999</v>
      </c>
      <c r="O282" s="4">
        <v>89.510002</v>
      </c>
      <c r="P282" s="4">
        <v>315.35000600000001</v>
      </c>
      <c r="Q282" s="4">
        <v>41.83</v>
      </c>
      <c r="R282" s="4">
        <v>115.08000199999999</v>
      </c>
      <c r="S282" s="4">
        <v>179.9</v>
      </c>
      <c r="T282" s="4">
        <v>183.14999399999999</v>
      </c>
      <c r="U282" s="4">
        <v>35.200000000000003</v>
      </c>
      <c r="V282" s="4">
        <v>11.68</v>
      </c>
      <c r="W282" s="4">
        <v>70.470000999999996</v>
      </c>
      <c r="X282" s="4">
        <v>24.468</v>
      </c>
      <c r="Y282" s="4">
        <v>2051.3000000000002</v>
      </c>
      <c r="Z282" s="4">
        <v>17.059000000000001</v>
      </c>
      <c r="AA282" s="4">
        <v>0.1195</v>
      </c>
      <c r="AB282" s="4">
        <v>21.606100000000001</v>
      </c>
      <c r="AC282" s="4">
        <v>18.730799999999999</v>
      </c>
      <c r="AD282" s="3"/>
    </row>
    <row r="283" spans="1:30" ht="15.75" customHeight="1" x14ac:dyDescent="0.2">
      <c r="A283" s="3">
        <v>45282</v>
      </c>
      <c r="B283" s="3"/>
      <c r="C283" s="4">
        <v>184.53999300000001</v>
      </c>
      <c r="D283" s="4">
        <v>14.12</v>
      </c>
      <c r="E283" s="4">
        <v>64.849997999999999</v>
      </c>
      <c r="F283" s="4">
        <v>15.26</v>
      </c>
      <c r="G283" s="4">
        <v>504.76998900000001</v>
      </c>
      <c r="H283" s="4">
        <v>88.660004000000001</v>
      </c>
      <c r="I283" s="4">
        <v>13.95</v>
      </c>
      <c r="J283" s="4">
        <v>103.87</v>
      </c>
      <c r="K283" s="4">
        <v>222.69000199999999</v>
      </c>
      <c r="L283" s="4">
        <v>301.60000600000001</v>
      </c>
      <c r="M283" s="4">
        <v>23.209999</v>
      </c>
      <c r="N283" s="4">
        <v>167.449997</v>
      </c>
      <c r="O283" s="4">
        <v>92.589995999999999</v>
      </c>
      <c r="P283" s="4">
        <v>313.27999899999998</v>
      </c>
      <c r="Q283" s="4">
        <v>42.69</v>
      </c>
      <c r="R283" s="4">
        <v>114.269997</v>
      </c>
      <c r="S283" s="4">
        <v>176.24</v>
      </c>
      <c r="T283" s="4">
        <v>183.990005</v>
      </c>
      <c r="U283" s="4">
        <v>35.43</v>
      </c>
      <c r="V283" s="4">
        <v>11.59</v>
      </c>
      <c r="W283" s="4">
        <v>70.699996999999996</v>
      </c>
      <c r="X283" s="4">
        <v>24.445</v>
      </c>
      <c r="Y283" s="4">
        <v>2069.1</v>
      </c>
      <c r="Z283" s="4">
        <v>16.973800000000001</v>
      </c>
      <c r="AA283" s="4">
        <v>0.1195</v>
      </c>
      <c r="AB283" s="4">
        <v>21.617000000000001</v>
      </c>
      <c r="AC283" s="4">
        <v>18.716999999999999</v>
      </c>
      <c r="AD283" s="3"/>
    </row>
    <row r="284" spans="1:30" ht="15.75" customHeight="1" x14ac:dyDescent="0.2">
      <c r="A284" s="3">
        <v>45286</v>
      </c>
      <c r="B284" s="3"/>
      <c r="C284" s="4">
        <v>187.970001</v>
      </c>
      <c r="D284" s="4">
        <v>14.54</v>
      </c>
      <c r="E284" s="4">
        <v>64.459998999999996</v>
      </c>
      <c r="F284" s="4">
        <v>15.31</v>
      </c>
      <c r="G284" s="4">
        <v>508.51998900000001</v>
      </c>
      <c r="H284" s="4">
        <v>88.239998</v>
      </c>
      <c r="I284" s="4">
        <v>13.8</v>
      </c>
      <c r="J284" s="4">
        <v>103.76</v>
      </c>
      <c r="K284" s="4">
        <v>223.550003</v>
      </c>
      <c r="L284" s="4">
        <v>301.82998700000002</v>
      </c>
      <c r="M284" s="4">
        <v>23.6</v>
      </c>
      <c r="N284" s="4">
        <v>173.28999300000001</v>
      </c>
      <c r="O284" s="4">
        <v>92.559997999999993</v>
      </c>
      <c r="P284" s="4">
        <v>313.83999599999999</v>
      </c>
      <c r="Q284" s="4">
        <v>43.05</v>
      </c>
      <c r="R284" s="4">
        <v>115.010002</v>
      </c>
      <c r="S284" s="4">
        <v>179.71</v>
      </c>
      <c r="T284" s="4">
        <v>183.80999800000001</v>
      </c>
      <c r="U284" s="4">
        <v>35.479999999999997</v>
      </c>
      <c r="V284" s="4">
        <v>11.35</v>
      </c>
      <c r="W284" s="4">
        <v>71.099997999999999</v>
      </c>
      <c r="X284" s="4">
        <v>24.285</v>
      </c>
      <c r="Y284" s="4">
        <v>2069.8000000000002</v>
      </c>
      <c r="Z284" s="4">
        <v>16.9727</v>
      </c>
      <c r="AA284" s="4">
        <v>0.1191</v>
      </c>
      <c r="AB284" s="4">
        <v>21.569800000000001</v>
      </c>
      <c r="AC284" s="4">
        <v>18.727699999999999</v>
      </c>
      <c r="AD284" s="3"/>
    </row>
    <row r="285" spans="1:30" ht="15.75" customHeight="1" x14ac:dyDescent="0.2">
      <c r="A285" s="3">
        <v>45287</v>
      </c>
      <c r="B285" s="3"/>
      <c r="C285" s="4">
        <v>185.759995</v>
      </c>
      <c r="D285" s="4">
        <v>14.31</v>
      </c>
      <c r="E285" s="4">
        <v>64.110000999999997</v>
      </c>
      <c r="F285" s="4">
        <v>15.21</v>
      </c>
      <c r="G285" s="4">
        <v>500.27999899999998</v>
      </c>
      <c r="H285" s="4">
        <v>87.68</v>
      </c>
      <c r="I285" s="4">
        <v>13.75</v>
      </c>
      <c r="J285" s="4">
        <v>102.45</v>
      </c>
      <c r="K285" s="4">
        <v>222.61999499999999</v>
      </c>
      <c r="L285" s="4">
        <v>297.88000499999998</v>
      </c>
      <c r="M285" s="4">
        <v>24.01</v>
      </c>
      <c r="N285" s="4">
        <v>168.11000100000001</v>
      </c>
      <c r="O285" s="4">
        <v>93.769997000000004</v>
      </c>
      <c r="P285" s="4">
        <v>317.35000600000001</v>
      </c>
      <c r="Q285" s="4">
        <v>42.96</v>
      </c>
      <c r="R285" s="4">
        <v>115.139999</v>
      </c>
      <c r="S285" s="4">
        <v>180.02</v>
      </c>
      <c r="T285" s="4">
        <v>184.259995</v>
      </c>
      <c r="U285" s="4">
        <v>35.49</v>
      </c>
      <c r="V285" s="4">
        <v>11.37</v>
      </c>
      <c r="W285" s="4">
        <v>72.089995999999999</v>
      </c>
      <c r="X285" s="4">
        <v>24.526</v>
      </c>
      <c r="Y285" s="4">
        <v>2093.1</v>
      </c>
      <c r="Z285" s="4">
        <v>16.922000000000001</v>
      </c>
      <c r="AA285" s="4">
        <v>0.11899999999999999</v>
      </c>
      <c r="AB285" s="4">
        <v>21.638999999999999</v>
      </c>
      <c r="AC285" s="4">
        <v>18.791899999999998</v>
      </c>
      <c r="AD285" s="3"/>
    </row>
    <row r="286" spans="1:30" ht="15.75" customHeight="1" x14ac:dyDescent="0.2">
      <c r="A286" s="3">
        <v>45288</v>
      </c>
      <c r="B286" s="3"/>
      <c r="C286" s="4">
        <v>184.44000199999999</v>
      </c>
      <c r="D286" s="4">
        <v>14.08</v>
      </c>
      <c r="E286" s="4">
        <v>63.990001999999997</v>
      </c>
      <c r="F286" s="4">
        <v>15.13</v>
      </c>
      <c r="G286" s="4">
        <v>495.10000600000001</v>
      </c>
      <c r="H286" s="4">
        <v>87.330001999999993</v>
      </c>
      <c r="I286" s="4">
        <v>13.43</v>
      </c>
      <c r="J286" s="4">
        <v>102.62</v>
      </c>
      <c r="K286" s="4">
        <v>221.55999800000001</v>
      </c>
      <c r="L286" s="4">
        <v>296.41000400000001</v>
      </c>
      <c r="M286" s="4">
        <v>24.049999</v>
      </c>
      <c r="N286" s="4">
        <v>171.63000500000001</v>
      </c>
      <c r="O286" s="4">
        <v>93.970000999999996</v>
      </c>
      <c r="P286" s="4">
        <v>312.20001200000002</v>
      </c>
      <c r="Q286" s="4">
        <v>43.44</v>
      </c>
      <c r="R286" s="4">
        <v>116.040001</v>
      </c>
      <c r="S286" s="4">
        <v>181.11</v>
      </c>
      <c r="T286" s="4">
        <v>183.66999799999999</v>
      </c>
      <c r="U286" s="4">
        <v>35.700000000000003</v>
      </c>
      <c r="V286" s="4">
        <v>11.41</v>
      </c>
      <c r="W286" s="4">
        <v>71.489998</v>
      </c>
      <c r="X286" s="4">
        <v>24.372</v>
      </c>
      <c r="Y286" s="4">
        <v>2093.1</v>
      </c>
      <c r="Z286" s="4">
        <v>16.8935</v>
      </c>
      <c r="AA286" s="4">
        <v>0.11990000000000001</v>
      </c>
      <c r="AB286" s="4">
        <v>21.573</v>
      </c>
      <c r="AC286" s="4">
        <v>18.761099999999999</v>
      </c>
      <c r="AD286" s="3"/>
    </row>
    <row r="287" spans="1:30" ht="15.75" customHeight="1" x14ac:dyDescent="0.2">
      <c r="A287" s="3">
        <v>45289</v>
      </c>
      <c r="B287" s="3"/>
      <c r="C287" s="4">
        <v>184.970001</v>
      </c>
      <c r="D287" s="4">
        <v>13.59</v>
      </c>
      <c r="E287" s="4">
        <v>64.349997999999999</v>
      </c>
      <c r="F287" s="4">
        <v>15.28</v>
      </c>
      <c r="G287" s="4">
        <v>498.98998999999998</v>
      </c>
      <c r="H287" s="4">
        <v>85.860000999999997</v>
      </c>
      <c r="I287" s="4">
        <v>13.21</v>
      </c>
      <c r="J287" s="4">
        <v>102.58</v>
      </c>
      <c r="K287" s="4">
        <v>221.46000699999999</v>
      </c>
      <c r="L287" s="4">
        <v>297.85000600000001</v>
      </c>
      <c r="M287" s="4">
        <v>23.67</v>
      </c>
      <c r="N287" s="4">
        <v>171.10000600000001</v>
      </c>
      <c r="O287" s="4">
        <v>94.379997000000003</v>
      </c>
      <c r="P287" s="4">
        <v>310.75</v>
      </c>
      <c r="Q287" s="4">
        <v>43.7</v>
      </c>
      <c r="R287" s="4">
        <v>116.16999800000001</v>
      </c>
      <c r="S287" s="4">
        <v>179.76</v>
      </c>
      <c r="T287" s="4">
        <v>183.259995</v>
      </c>
      <c r="U287" s="4">
        <v>36.340000000000003</v>
      </c>
      <c r="V287" s="4">
        <v>11.39</v>
      </c>
      <c r="W287" s="4">
        <v>71.389999000000003</v>
      </c>
      <c r="X287" s="4">
        <v>24.085999999999999</v>
      </c>
      <c r="Y287" s="4">
        <v>2081.4</v>
      </c>
      <c r="Z287" s="4">
        <v>16.919</v>
      </c>
      <c r="AA287" s="4">
        <v>0.12</v>
      </c>
      <c r="AB287" s="4">
        <v>21.568300000000001</v>
      </c>
      <c r="AC287" s="4">
        <v>18.689599999999999</v>
      </c>
      <c r="AD287" s="3"/>
    </row>
    <row r="288" spans="1:30" ht="15.75" customHeight="1" x14ac:dyDescent="0.2">
      <c r="A288" s="3">
        <v>45293</v>
      </c>
      <c r="B288" s="3"/>
      <c r="C288" s="4">
        <v>183.05999800000001</v>
      </c>
      <c r="D288" s="4">
        <v>14.2</v>
      </c>
      <c r="E288" s="4">
        <v>63.369999</v>
      </c>
      <c r="F288" s="4">
        <v>15.26</v>
      </c>
      <c r="G288" s="4">
        <v>486.08999599999999</v>
      </c>
      <c r="H288" s="4">
        <v>86.989998</v>
      </c>
      <c r="I288" s="4">
        <v>13.01</v>
      </c>
      <c r="J288" s="4">
        <v>103.41</v>
      </c>
      <c r="K288" s="4">
        <v>220.300003</v>
      </c>
      <c r="L288" s="4">
        <v>292.82000699999998</v>
      </c>
      <c r="M288" s="4">
        <v>23.01</v>
      </c>
      <c r="N288" s="4">
        <v>168.220001</v>
      </c>
      <c r="O288" s="4">
        <v>93.470000999999996</v>
      </c>
      <c r="P288" s="4">
        <v>313.57998700000002</v>
      </c>
      <c r="Q288" s="4">
        <v>43.19</v>
      </c>
      <c r="R288" s="4">
        <v>113.94000200000001</v>
      </c>
      <c r="S288" s="4">
        <v>175.62</v>
      </c>
      <c r="T288" s="4">
        <v>183.08999600000001</v>
      </c>
      <c r="U288" s="4">
        <v>36.340000000000003</v>
      </c>
      <c r="V288" s="4">
        <v>11.44</v>
      </c>
      <c r="W288" s="4">
        <v>71.860000999999997</v>
      </c>
      <c r="X288" s="4">
        <v>23.952999999999999</v>
      </c>
      <c r="Y288" s="4">
        <v>2083</v>
      </c>
      <c r="Z288" s="4">
        <v>17.029699999999998</v>
      </c>
      <c r="AA288" s="4">
        <v>0.1201</v>
      </c>
      <c r="AB288" s="4">
        <v>21.561299999999999</v>
      </c>
      <c r="AC288" s="4">
        <v>18.680700000000002</v>
      </c>
      <c r="AD288" s="3"/>
    </row>
    <row r="289" spans="1:30" ht="15.75" customHeight="1" x14ac:dyDescent="0.2">
      <c r="A289" s="3">
        <v>45294</v>
      </c>
      <c r="B289" s="3"/>
      <c r="C289" s="4">
        <v>182.5</v>
      </c>
      <c r="D289" s="4">
        <v>13.74</v>
      </c>
      <c r="E289" s="4">
        <v>63.939999</v>
      </c>
      <c r="F289" s="4">
        <v>15.06</v>
      </c>
      <c r="G289" s="4">
        <v>481.92001299999998</v>
      </c>
      <c r="H289" s="4">
        <v>84.68</v>
      </c>
      <c r="I289" s="4">
        <v>12.66</v>
      </c>
      <c r="J289" s="4">
        <v>102.22</v>
      </c>
      <c r="K289" s="4">
        <v>217.229996</v>
      </c>
      <c r="L289" s="4">
        <v>285.13000499999998</v>
      </c>
      <c r="M289" s="4">
        <v>22.360001</v>
      </c>
      <c r="N289" s="4">
        <v>163.050003</v>
      </c>
      <c r="O289" s="4">
        <v>90.010002</v>
      </c>
      <c r="P289" s="4">
        <v>310.5</v>
      </c>
      <c r="Q289" s="4">
        <v>41.65</v>
      </c>
      <c r="R289" s="4">
        <v>110.779999</v>
      </c>
      <c r="S289" s="4">
        <v>170.55</v>
      </c>
      <c r="T289" s="4">
        <v>179.85000600000001</v>
      </c>
      <c r="U289" s="4">
        <v>34.5</v>
      </c>
      <c r="V289" s="4">
        <v>11.13</v>
      </c>
      <c r="W289" s="4">
        <v>69.800003000000004</v>
      </c>
      <c r="X289" s="4">
        <v>23.157</v>
      </c>
      <c r="Y289" s="4">
        <v>2052.5</v>
      </c>
      <c r="Z289" s="4">
        <v>17.049199999999999</v>
      </c>
      <c r="AA289" s="4">
        <v>0.1193</v>
      </c>
      <c r="AB289" s="4">
        <v>21.5289</v>
      </c>
      <c r="AC289" s="4">
        <v>18.617699999999999</v>
      </c>
      <c r="AD289" s="3"/>
    </row>
    <row r="290" spans="1:30" ht="15.75" customHeight="1" x14ac:dyDescent="0.2">
      <c r="A290" s="3">
        <v>45295</v>
      </c>
      <c r="B290" s="3"/>
      <c r="C290" s="4">
        <v>181.16000399999999</v>
      </c>
      <c r="D290" s="4">
        <v>13.49</v>
      </c>
      <c r="E290" s="4">
        <v>62.509998000000003</v>
      </c>
      <c r="F290" s="4">
        <v>15.04</v>
      </c>
      <c r="G290" s="4">
        <v>474.67001299999998</v>
      </c>
      <c r="H290" s="4">
        <v>84.769997000000004</v>
      </c>
      <c r="I290" s="4">
        <v>12.66</v>
      </c>
      <c r="J290" s="4">
        <v>101.47</v>
      </c>
      <c r="K290" s="4">
        <v>215.320007</v>
      </c>
      <c r="L290" s="4">
        <v>285.70001200000002</v>
      </c>
      <c r="M290" s="4">
        <v>22.49</v>
      </c>
      <c r="N290" s="4">
        <v>164.11999499999999</v>
      </c>
      <c r="O290" s="4">
        <v>88.449996999999996</v>
      </c>
      <c r="P290" s="4">
        <v>306.14999399999999</v>
      </c>
      <c r="Q290" s="4">
        <v>41.19</v>
      </c>
      <c r="R290" s="4">
        <v>111.989998</v>
      </c>
      <c r="S290" s="4">
        <v>169.54</v>
      </c>
      <c r="T290" s="4">
        <v>173.270004</v>
      </c>
      <c r="U290" s="4">
        <v>35.5</v>
      </c>
      <c r="V290" s="4">
        <v>10.8</v>
      </c>
      <c r="W290" s="4">
        <v>70.059997999999993</v>
      </c>
      <c r="X290" s="4">
        <v>23.187000000000001</v>
      </c>
      <c r="Y290" s="4">
        <v>2059.6</v>
      </c>
      <c r="Z290" s="4">
        <v>17.0458</v>
      </c>
      <c r="AA290" s="4">
        <v>0.1182</v>
      </c>
      <c r="AB290" s="4">
        <v>21.6311</v>
      </c>
      <c r="AC290" s="4">
        <v>18.6617</v>
      </c>
      <c r="AD290" s="3"/>
    </row>
    <row r="291" spans="1:30" ht="15.75" customHeight="1" x14ac:dyDescent="0.2">
      <c r="A291" s="3">
        <v>45296</v>
      </c>
      <c r="B291" s="3"/>
      <c r="C291" s="4">
        <v>180.949997</v>
      </c>
      <c r="D291" s="4">
        <v>13.7</v>
      </c>
      <c r="E291" s="4">
        <v>62.880001</v>
      </c>
      <c r="F291" s="4">
        <v>14.95</v>
      </c>
      <c r="G291" s="4">
        <v>483.64001500000001</v>
      </c>
      <c r="H291" s="4">
        <v>88.339995999999999</v>
      </c>
      <c r="I291" s="4">
        <v>13.01</v>
      </c>
      <c r="J291" s="4">
        <v>102.43</v>
      </c>
      <c r="K291" s="4">
        <v>213.449997</v>
      </c>
      <c r="L291" s="4">
        <v>285.07998700000002</v>
      </c>
      <c r="M291" s="4">
        <v>23.940000999999999</v>
      </c>
      <c r="N291" s="4">
        <v>170.470001</v>
      </c>
      <c r="O291" s="4">
        <v>91</v>
      </c>
      <c r="P291" s="4">
        <v>326.17001299999998</v>
      </c>
      <c r="Q291" s="4">
        <v>42.7</v>
      </c>
      <c r="R291" s="4">
        <v>112.379997</v>
      </c>
      <c r="S291" s="4">
        <v>169.65</v>
      </c>
      <c r="T291" s="4">
        <v>177.94000199999999</v>
      </c>
      <c r="U291" s="4">
        <v>35.78</v>
      </c>
      <c r="V291" s="4">
        <v>10.56</v>
      </c>
      <c r="W291" s="4">
        <v>69.540001000000004</v>
      </c>
      <c r="X291" s="4">
        <v>23.315000000000001</v>
      </c>
      <c r="Y291" s="4">
        <v>2059.6999999999998</v>
      </c>
      <c r="Z291" s="4">
        <v>16.898700000000002</v>
      </c>
      <c r="AA291" s="4">
        <v>0.1163</v>
      </c>
      <c r="AB291" s="4">
        <v>21.383600000000001</v>
      </c>
      <c r="AC291" s="4">
        <v>18.445799999999998</v>
      </c>
      <c r="AD291" s="3"/>
    </row>
    <row r="292" spans="1:30" ht="15.75" customHeight="1" x14ac:dyDescent="0.2">
      <c r="A292" s="3">
        <v>45299</v>
      </c>
      <c r="B292" s="3"/>
      <c r="C292" s="4">
        <v>179.21000699999999</v>
      </c>
      <c r="D292" s="4">
        <v>13.41</v>
      </c>
      <c r="E292" s="4">
        <v>62.619999</v>
      </c>
      <c r="F292" s="4">
        <v>14.92</v>
      </c>
      <c r="G292" s="4">
        <v>482.66000400000001</v>
      </c>
      <c r="H292" s="4">
        <v>86.110000999999997</v>
      </c>
      <c r="I292" s="4">
        <v>13.06</v>
      </c>
      <c r="J292" s="4">
        <v>101.38</v>
      </c>
      <c r="K292" s="4">
        <v>216.11999499999999</v>
      </c>
      <c r="L292" s="4">
        <v>287.72000100000002</v>
      </c>
      <c r="M292" s="4">
        <v>23.860001</v>
      </c>
      <c r="N292" s="4">
        <v>166.5</v>
      </c>
      <c r="O292" s="4">
        <v>91.860000999999997</v>
      </c>
      <c r="P292" s="4">
        <v>317.44000199999999</v>
      </c>
      <c r="Q292" s="4">
        <v>41.72</v>
      </c>
      <c r="R292" s="4">
        <v>113.459999</v>
      </c>
      <c r="S292" s="4">
        <v>170.38</v>
      </c>
      <c r="T292" s="4">
        <v>180.30999800000001</v>
      </c>
      <c r="U292" s="4">
        <v>35.32</v>
      </c>
      <c r="V292" s="4">
        <v>10.42</v>
      </c>
      <c r="W292" s="4">
        <v>70.110000999999997</v>
      </c>
      <c r="X292" s="4">
        <v>23.31</v>
      </c>
      <c r="Y292" s="4">
        <v>2043.2</v>
      </c>
      <c r="Z292" s="4">
        <v>16.813300000000002</v>
      </c>
      <c r="AA292" s="4">
        <v>0.1163</v>
      </c>
      <c r="AB292" s="4">
        <v>21.351199999999999</v>
      </c>
      <c r="AC292" s="4">
        <v>18.391200000000001</v>
      </c>
      <c r="AD292" s="3"/>
    </row>
    <row r="293" spans="1:30" ht="15.75" customHeight="1" x14ac:dyDescent="0.2">
      <c r="A293" s="3">
        <v>45300</v>
      </c>
      <c r="B293" s="3"/>
      <c r="C293" s="4">
        <v>177.39999399999999</v>
      </c>
      <c r="D293" s="4">
        <v>13.25</v>
      </c>
      <c r="E293" s="4">
        <v>61.830002</v>
      </c>
      <c r="F293" s="4">
        <v>14.8</v>
      </c>
      <c r="G293" s="4">
        <v>474.48998999999998</v>
      </c>
      <c r="H293" s="4">
        <v>84.43</v>
      </c>
      <c r="I293" s="4">
        <v>13.25</v>
      </c>
      <c r="J293" s="4">
        <v>100.31</v>
      </c>
      <c r="K293" s="4">
        <v>216.759995</v>
      </c>
      <c r="L293" s="4">
        <v>273.01998900000001</v>
      </c>
      <c r="M293" s="4">
        <v>23.42</v>
      </c>
      <c r="N293" s="4">
        <v>164.58999600000001</v>
      </c>
      <c r="O293" s="4">
        <v>87.870002999999997</v>
      </c>
      <c r="P293" s="4">
        <v>310.01998900000001</v>
      </c>
      <c r="Q293" s="4">
        <v>41.04</v>
      </c>
      <c r="R293" s="4">
        <v>112.099998</v>
      </c>
      <c r="S293" s="4">
        <v>161.58000000000001</v>
      </c>
      <c r="T293" s="4">
        <v>175.259995</v>
      </c>
      <c r="U293" s="4">
        <v>34.700000000000003</v>
      </c>
      <c r="V293" s="4">
        <v>10</v>
      </c>
      <c r="W293" s="4">
        <v>67.739998</v>
      </c>
      <c r="X293" s="4">
        <v>23.091000000000001</v>
      </c>
      <c r="Y293" s="4">
        <v>2042.7</v>
      </c>
      <c r="Z293" s="4">
        <v>16.934699999999999</v>
      </c>
      <c r="AA293" s="4">
        <v>0.11749999999999999</v>
      </c>
      <c r="AB293" s="4">
        <v>21.529900000000001</v>
      </c>
      <c r="AC293" s="4">
        <v>18.5122</v>
      </c>
      <c r="AD293" s="3"/>
    </row>
    <row r="294" spans="1:30" ht="15.75" customHeight="1" x14ac:dyDescent="0.2">
      <c r="A294" s="3">
        <v>45301</v>
      </c>
      <c r="B294" s="3"/>
      <c r="C294" s="4">
        <v>177.78999300000001</v>
      </c>
      <c r="D294" s="4">
        <v>13.25</v>
      </c>
      <c r="E294" s="4">
        <v>61.419998</v>
      </c>
      <c r="F294" s="4">
        <v>14.83</v>
      </c>
      <c r="G294" s="4">
        <v>480.39001500000001</v>
      </c>
      <c r="H294" s="4">
        <v>84.129997000000003</v>
      </c>
      <c r="I294" s="4">
        <v>13.36</v>
      </c>
      <c r="J294" s="4">
        <v>100.33</v>
      </c>
      <c r="K294" s="4">
        <v>218.25</v>
      </c>
      <c r="L294" s="4">
        <v>275.11999500000002</v>
      </c>
      <c r="M294" s="4">
        <v>23.209999</v>
      </c>
      <c r="N294" s="4">
        <v>165.800003</v>
      </c>
      <c r="O294" s="4">
        <v>86.529999000000004</v>
      </c>
      <c r="P294" s="4">
        <v>309.01001000000002</v>
      </c>
      <c r="Q294" s="4">
        <v>40.770000000000003</v>
      </c>
      <c r="R294" s="4">
        <v>112.16999800000001</v>
      </c>
      <c r="S294" s="4">
        <v>161.41999999999999</v>
      </c>
      <c r="T294" s="4">
        <v>176.75</v>
      </c>
      <c r="U294" s="4">
        <v>34.979999999999997</v>
      </c>
      <c r="V294" s="4">
        <v>9.7799999999999994</v>
      </c>
      <c r="W294" s="4">
        <v>69.510002</v>
      </c>
      <c r="X294" s="4">
        <v>23.065999999999999</v>
      </c>
      <c r="Y294" s="4">
        <v>2037.5</v>
      </c>
      <c r="Z294" s="4">
        <v>16.991199999999999</v>
      </c>
      <c r="AA294" s="4">
        <v>0.1172</v>
      </c>
      <c r="AB294" s="4">
        <v>21.6264</v>
      </c>
      <c r="AC294" s="4">
        <v>18.600300000000001</v>
      </c>
      <c r="AD294" s="3"/>
    </row>
    <row r="295" spans="1:30" ht="15.75" customHeight="1" x14ac:dyDescent="0.2">
      <c r="A295" s="3">
        <v>45302</v>
      </c>
      <c r="B295" s="3"/>
      <c r="C295" s="4">
        <v>180.479996</v>
      </c>
      <c r="D295" s="4">
        <v>13.3</v>
      </c>
      <c r="E295" s="4">
        <v>61.369999</v>
      </c>
      <c r="F295" s="4">
        <v>15.11</v>
      </c>
      <c r="G295" s="4">
        <v>479.38000499999998</v>
      </c>
      <c r="H295" s="4">
        <v>84.709998999999996</v>
      </c>
      <c r="I295" s="4">
        <v>13.25</v>
      </c>
      <c r="J295" s="4">
        <v>100.77</v>
      </c>
      <c r="K295" s="4">
        <v>218.61999499999999</v>
      </c>
      <c r="L295" s="4">
        <v>271.57000699999998</v>
      </c>
      <c r="M295" s="4">
        <v>23.18</v>
      </c>
      <c r="N295" s="4">
        <v>164.800003</v>
      </c>
      <c r="O295" s="4">
        <v>84.949996999999996</v>
      </c>
      <c r="P295" s="4">
        <v>311.01001000000002</v>
      </c>
      <c r="Q295" s="4">
        <v>41.36</v>
      </c>
      <c r="R295" s="4">
        <v>113.650002</v>
      </c>
      <c r="S295" s="4">
        <v>160.07</v>
      </c>
      <c r="T295" s="4">
        <v>175.16000399999999</v>
      </c>
      <c r="U295" s="4">
        <v>34.82</v>
      </c>
      <c r="V295" s="4">
        <v>9.49</v>
      </c>
      <c r="W295" s="4">
        <v>69.919998000000007</v>
      </c>
      <c r="X295" s="4">
        <v>22.704999999999998</v>
      </c>
      <c r="Y295" s="4">
        <v>2028.9</v>
      </c>
      <c r="Z295" s="4">
        <v>16.989799999999999</v>
      </c>
      <c r="AA295" s="4">
        <v>0.1169</v>
      </c>
      <c r="AB295" s="4">
        <v>21.688300000000002</v>
      </c>
      <c r="AC295" s="4">
        <v>18.654</v>
      </c>
      <c r="AD295" s="3"/>
    </row>
    <row r="296" spans="1:30" ht="15.75" customHeight="1" x14ac:dyDescent="0.2">
      <c r="A296" s="3">
        <v>45303</v>
      </c>
      <c r="B296" s="3"/>
      <c r="C296" s="4">
        <v>181.36999499999999</v>
      </c>
      <c r="D296" s="4">
        <v>13.27</v>
      </c>
      <c r="E296" s="4">
        <v>61.889999000000003</v>
      </c>
      <c r="F296" s="4">
        <v>15.26</v>
      </c>
      <c r="G296" s="4">
        <v>473.94000199999999</v>
      </c>
      <c r="H296" s="4">
        <v>85.5</v>
      </c>
      <c r="I296" s="4">
        <v>13.22</v>
      </c>
      <c r="J296" s="4">
        <v>101.42</v>
      </c>
      <c r="K296" s="4">
        <v>219.199997</v>
      </c>
      <c r="L296" s="4">
        <v>268.85998499999999</v>
      </c>
      <c r="M296" s="4">
        <v>23.33</v>
      </c>
      <c r="N296" s="4">
        <v>165</v>
      </c>
      <c r="O296" s="4">
        <v>86.029999000000004</v>
      </c>
      <c r="P296" s="4">
        <v>311.11999500000002</v>
      </c>
      <c r="Q296" s="4">
        <v>39.85</v>
      </c>
      <c r="R296" s="4">
        <v>113.959999</v>
      </c>
      <c r="S296" s="4">
        <v>159.16</v>
      </c>
      <c r="T296" s="4">
        <v>173.94000199999999</v>
      </c>
      <c r="U296" s="4">
        <v>34.82</v>
      </c>
      <c r="V296" s="4">
        <v>9.44</v>
      </c>
      <c r="W296" s="4">
        <v>70.980002999999996</v>
      </c>
      <c r="X296" s="4">
        <v>23.329000000000001</v>
      </c>
      <c r="Y296" s="4">
        <v>2061.1</v>
      </c>
      <c r="Z296" s="4">
        <v>16.858000000000001</v>
      </c>
      <c r="AA296" s="4">
        <v>0.11609999999999999</v>
      </c>
      <c r="AB296" s="4">
        <v>21.4543</v>
      </c>
      <c r="AC296" s="4">
        <v>18.459499999999998</v>
      </c>
      <c r="AD296" s="3"/>
    </row>
    <row r="297" spans="1:30" ht="15.75" customHeight="1" x14ac:dyDescent="0.2">
      <c r="A297" s="3">
        <v>45306</v>
      </c>
      <c r="B297" s="3"/>
      <c r="C297" s="4">
        <v>183.80999800000001</v>
      </c>
      <c r="D297" s="4">
        <v>13.24</v>
      </c>
      <c r="E297" s="4">
        <v>61.290000999999997</v>
      </c>
      <c r="F297" s="4">
        <v>15.46</v>
      </c>
      <c r="G297" s="4">
        <v>468</v>
      </c>
      <c r="H297" s="4">
        <v>84.739998</v>
      </c>
      <c r="I297" s="4">
        <v>13.05</v>
      </c>
      <c r="J297" s="4">
        <v>101.05</v>
      </c>
      <c r="K297" s="4">
        <v>217.71000699999999</v>
      </c>
      <c r="L297" s="4">
        <v>271.36999500000002</v>
      </c>
      <c r="M297" s="4">
        <v>23.25</v>
      </c>
      <c r="N297" s="4">
        <v>164.990005</v>
      </c>
      <c r="O297" s="4">
        <v>86.779999000000004</v>
      </c>
      <c r="P297" s="4">
        <v>312.48001099999999</v>
      </c>
      <c r="Q297" s="4">
        <v>40.700000000000003</v>
      </c>
      <c r="R297" s="4">
        <v>113.58000199999999</v>
      </c>
      <c r="S297" s="4">
        <v>157.69999999999999</v>
      </c>
      <c r="T297" s="4">
        <v>173.029999</v>
      </c>
      <c r="U297" s="4">
        <v>34.5</v>
      </c>
      <c r="V297" s="4">
        <v>9.5500000000000007</v>
      </c>
      <c r="W297" s="4">
        <v>70.569999999999993</v>
      </c>
      <c r="X297" s="4">
        <v>23.327999999999999</v>
      </c>
      <c r="Y297" s="4">
        <v>2030.2</v>
      </c>
      <c r="Z297" s="4">
        <v>16.898299999999999</v>
      </c>
      <c r="AA297" s="4">
        <v>0.1159</v>
      </c>
      <c r="AB297" s="4">
        <v>21.514900000000001</v>
      </c>
      <c r="AC297" s="4">
        <v>18.5045</v>
      </c>
      <c r="AD297" s="3"/>
    </row>
    <row r="298" spans="1:30" ht="15.75" customHeight="1" x14ac:dyDescent="0.2">
      <c r="A298" s="3">
        <v>45307</v>
      </c>
      <c r="B298" s="3"/>
      <c r="C298" s="4">
        <v>184.070007</v>
      </c>
      <c r="D298" s="4">
        <v>13.06</v>
      </c>
      <c r="E298" s="4">
        <v>61.299999</v>
      </c>
      <c r="F298" s="4">
        <v>15.27</v>
      </c>
      <c r="G298" s="4">
        <v>464</v>
      </c>
      <c r="H298" s="4">
        <v>87.010002</v>
      </c>
      <c r="I298" s="4">
        <v>12.8</v>
      </c>
      <c r="J298" s="4">
        <v>102.79</v>
      </c>
      <c r="K298" s="4">
        <v>223.55999800000001</v>
      </c>
      <c r="L298" s="4">
        <v>261.10000600000001</v>
      </c>
      <c r="M298" s="4">
        <v>22.32</v>
      </c>
      <c r="N298" s="4">
        <v>164.199997</v>
      </c>
      <c r="O298" s="4">
        <v>84</v>
      </c>
      <c r="P298" s="4">
        <v>311.57998700000002</v>
      </c>
      <c r="Q298" s="4">
        <v>39.56</v>
      </c>
      <c r="R298" s="4">
        <v>112.519997</v>
      </c>
      <c r="S298" s="4">
        <v>156.44</v>
      </c>
      <c r="T298" s="4">
        <v>167.28999300000001</v>
      </c>
      <c r="U298" s="4">
        <v>35</v>
      </c>
      <c r="V298" s="4">
        <v>9.3800000000000008</v>
      </c>
      <c r="W298" s="4">
        <v>70.209998999999996</v>
      </c>
      <c r="X298" s="4">
        <v>23.093</v>
      </c>
      <c r="Y298" s="4">
        <v>2039.7</v>
      </c>
      <c r="Z298" s="4">
        <v>17.159800000000001</v>
      </c>
      <c r="AA298" s="4">
        <v>0.11700000000000001</v>
      </c>
      <c r="AB298" s="4">
        <v>21.7011</v>
      </c>
      <c r="AC298" s="4">
        <v>18.6922</v>
      </c>
      <c r="AD298" s="3"/>
    </row>
    <row r="299" spans="1:30" ht="15.75" customHeight="1" x14ac:dyDescent="0.2">
      <c r="A299" s="3">
        <v>45308</v>
      </c>
      <c r="B299" s="3"/>
      <c r="C299" s="4">
        <v>184.63000500000001</v>
      </c>
      <c r="D299" s="4">
        <v>12.78</v>
      </c>
      <c r="E299" s="4">
        <v>62.299999</v>
      </c>
      <c r="F299" s="4">
        <v>14.96</v>
      </c>
      <c r="G299" s="4">
        <v>469.26001000000002</v>
      </c>
      <c r="H299" s="4">
        <v>85.900002000000001</v>
      </c>
      <c r="I299" s="4">
        <v>12.86</v>
      </c>
      <c r="J299" s="4">
        <v>101.43</v>
      </c>
      <c r="K299" s="4">
        <v>221.779999</v>
      </c>
      <c r="L299" s="4">
        <v>259.22000100000002</v>
      </c>
      <c r="M299" s="4">
        <v>21.799999</v>
      </c>
      <c r="N299" s="4">
        <v>165.020004</v>
      </c>
      <c r="O299" s="4">
        <v>83.589995999999999</v>
      </c>
      <c r="P299" s="4">
        <v>308.01001000000002</v>
      </c>
      <c r="Q299" s="4">
        <v>37.049999999999997</v>
      </c>
      <c r="R299" s="4">
        <v>111</v>
      </c>
      <c r="S299" s="4">
        <v>156.63999999999999</v>
      </c>
      <c r="T299" s="4">
        <v>167.46000699999999</v>
      </c>
      <c r="U299" s="4">
        <v>34.979999999999997</v>
      </c>
      <c r="V299" s="4">
        <v>9.07</v>
      </c>
      <c r="W299" s="4">
        <v>68.730002999999996</v>
      </c>
      <c r="X299" s="4">
        <v>22.669</v>
      </c>
      <c r="Y299" s="4">
        <v>2015.9</v>
      </c>
      <c r="Z299" s="4">
        <v>17.2957</v>
      </c>
      <c r="AA299" s="4">
        <v>0.1171</v>
      </c>
      <c r="AB299" s="4">
        <v>21.9482</v>
      </c>
      <c r="AC299" s="4">
        <v>18.815999999999999</v>
      </c>
      <c r="AD299" s="3"/>
    </row>
    <row r="300" spans="1:30" ht="15.75" customHeight="1" x14ac:dyDescent="0.2">
      <c r="A300" s="3">
        <v>45309</v>
      </c>
      <c r="B300" s="3"/>
      <c r="C300" s="4">
        <v>184.08999600000001</v>
      </c>
      <c r="D300" s="4">
        <v>13.05</v>
      </c>
      <c r="E300" s="4">
        <v>64.129997000000003</v>
      </c>
      <c r="F300" s="4">
        <v>15</v>
      </c>
      <c r="G300" s="4">
        <v>471</v>
      </c>
      <c r="H300" s="4">
        <v>84.5</v>
      </c>
      <c r="I300" s="4">
        <v>12.74</v>
      </c>
      <c r="J300" s="4">
        <v>101.16</v>
      </c>
      <c r="K300" s="4">
        <v>227.699997</v>
      </c>
      <c r="L300" s="4">
        <v>261.040009</v>
      </c>
      <c r="M300" s="4">
        <v>21.41</v>
      </c>
      <c r="N300" s="4">
        <v>163.990005</v>
      </c>
      <c r="O300" s="4">
        <v>83.669998000000007</v>
      </c>
      <c r="P300" s="4">
        <v>303.26998900000001</v>
      </c>
      <c r="Q300" s="4">
        <v>39.94</v>
      </c>
      <c r="R300" s="4">
        <v>113</v>
      </c>
      <c r="S300" s="4">
        <v>157.15</v>
      </c>
      <c r="T300" s="4">
        <v>168.13999899999999</v>
      </c>
      <c r="U300" s="4">
        <v>35</v>
      </c>
      <c r="V300" s="4">
        <v>8.9499999999999993</v>
      </c>
      <c r="W300" s="4">
        <v>68.230002999999996</v>
      </c>
      <c r="X300" s="4">
        <v>22.806999999999999</v>
      </c>
      <c r="Y300" s="4">
        <v>2031.1</v>
      </c>
      <c r="Z300" s="4">
        <v>17.1995</v>
      </c>
      <c r="AA300" s="4">
        <v>0.1164</v>
      </c>
      <c r="AB300" s="4">
        <v>21.815799999999999</v>
      </c>
      <c r="AC300" s="4">
        <v>18.729399999999998</v>
      </c>
      <c r="AD300" s="3"/>
    </row>
    <row r="301" spans="1:30" ht="15.75" customHeight="1" x14ac:dyDescent="0.2">
      <c r="A301" s="3">
        <v>45310</v>
      </c>
      <c r="B301" s="3"/>
      <c r="C301" s="4">
        <v>183.89999399999999</v>
      </c>
      <c r="D301" s="4">
        <v>13.18</v>
      </c>
      <c r="E301" s="4">
        <v>64.069999999999993</v>
      </c>
      <c r="F301" s="4">
        <v>15.3</v>
      </c>
      <c r="G301" s="4">
        <v>478.77999899999998</v>
      </c>
      <c r="H301" s="4">
        <v>84.25</v>
      </c>
      <c r="I301" s="4">
        <v>12.79</v>
      </c>
      <c r="J301" s="4">
        <v>102.4</v>
      </c>
      <c r="K301" s="4">
        <v>228.25</v>
      </c>
      <c r="L301" s="4">
        <v>265.98998999999998</v>
      </c>
      <c r="M301" s="4">
        <v>22.469999000000001</v>
      </c>
      <c r="N301" s="4">
        <v>167.36000100000001</v>
      </c>
      <c r="O301" s="4">
        <v>84.949996999999996</v>
      </c>
      <c r="P301" s="4">
        <v>305.98998999999998</v>
      </c>
      <c r="Q301" s="4">
        <v>40.06</v>
      </c>
      <c r="R301" s="4">
        <v>112.33000199999999</v>
      </c>
      <c r="S301" s="4">
        <v>157.56</v>
      </c>
      <c r="T301" s="4">
        <v>172.36000100000001</v>
      </c>
      <c r="U301" s="4">
        <v>34.409999999999997</v>
      </c>
      <c r="V301" s="4">
        <v>9.51</v>
      </c>
      <c r="W301" s="4">
        <v>68.360000999999997</v>
      </c>
      <c r="X301" s="4">
        <v>22.710999999999999</v>
      </c>
      <c r="Y301" s="4">
        <v>2038.5</v>
      </c>
      <c r="Z301" s="4">
        <v>17.1325</v>
      </c>
      <c r="AA301" s="4">
        <v>0.1158</v>
      </c>
      <c r="AB301" s="4">
        <v>21.727399999999999</v>
      </c>
      <c r="AC301" s="4">
        <v>18.652999999999999</v>
      </c>
      <c r="AD301" s="3"/>
    </row>
    <row r="302" spans="1:30" ht="15.75" customHeight="1" x14ac:dyDescent="0.2">
      <c r="A302" s="3">
        <v>45313</v>
      </c>
      <c r="B302" s="3"/>
      <c r="C302" s="4">
        <v>179.779999</v>
      </c>
      <c r="D302" s="4">
        <v>13.1</v>
      </c>
      <c r="E302" s="4">
        <v>64.389999000000003</v>
      </c>
      <c r="F302" s="4">
        <v>15.22</v>
      </c>
      <c r="G302" s="4">
        <v>469.32000699999998</v>
      </c>
      <c r="H302" s="4">
        <v>78.309997999999993</v>
      </c>
      <c r="I302" s="4">
        <v>12.82</v>
      </c>
      <c r="J302" s="4">
        <v>101.71</v>
      </c>
      <c r="K302" s="4">
        <v>231.41999799999999</v>
      </c>
      <c r="L302" s="4">
        <v>251.96000699999999</v>
      </c>
      <c r="M302" s="4">
        <v>21.85</v>
      </c>
      <c r="N302" s="4">
        <v>166.490005</v>
      </c>
      <c r="O302" s="4">
        <v>82.220000999999996</v>
      </c>
      <c r="P302" s="4">
        <v>301.5</v>
      </c>
      <c r="Q302" s="4">
        <v>39.68</v>
      </c>
      <c r="R302" s="4">
        <v>112.480003</v>
      </c>
      <c r="S302" s="4">
        <v>153.46</v>
      </c>
      <c r="T302" s="4">
        <v>168.61000100000001</v>
      </c>
      <c r="U302" s="4">
        <v>34.46</v>
      </c>
      <c r="V302" s="4">
        <v>9.82</v>
      </c>
      <c r="W302" s="4">
        <v>65.900002000000001</v>
      </c>
      <c r="X302" s="4">
        <v>22.295999999999999</v>
      </c>
      <c r="Y302" s="4">
        <v>2031.5</v>
      </c>
      <c r="Z302" s="4">
        <v>17.112500000000001</v>
      </c>
      <c r="AA302" s="4">
        <v>0.1157</v>
      </c>
      <c r="AB302" s="4">
        <v>21.756</v>
      </c>
      <c r="AC302" s="4">
        <v>18.634699999999999</v>
      </c>
      <c r="AD302" s="3"/>
    </row>
    <row r="303" spans="1:30" ht="15.75" customHeight="1" x14ac:dyDescent="0.2">
      <c r="A303" s="3">
        <v>45314</v>
      </c>
      <c r="B303" s="3"/>
      <c r="C303" s="4">
        <v>181.61000100000001</v>
      </c>
      <c r="D303" s="4">
        <v>13.11</v>
      </c>
      <c r="E303" s="4">
        <v>63.990001999999997</v>
      </c>
      <c r="F303" s="4">
        <v>15.46</v>
      </c>
      <c r="G303" s="4">
        <v>474.39999399999999</v>
      </c>
      <c r="H303" s="4">
        <v>78.059997999999993</v>
      </c>
      <c r="I303" s="4">
        <v>13.03</v>
      </c>
      <c r="J303" s="4">
        <v>102.42</v>
      </c>
      <c r="K303" s="4">
        <v>235.53999300000001</v>
      </c>
      <c r="L303" s="4">
        <v>261.64001500000001</v>
      </c>
      <c r="M303" s="4">
        <v>22.370000999999998</v>
      </c>
      <c r="N303" s="4">
        <v>167.679993</v>
      </c>
      <c r="O303" s="4">
        <v>84.919998000000007</v>
      </c>
      <c r="P303" s="4">
        <v>301.33999599999999</v>
      </c>
      <c r="Q303" s="4">
        <v>39.81</v>
      </c>
      <c r="R303" s="4">
        <v>115.629997</v>
      </c>
      <c r="S303" s="4">
        <v>153.6</v>
      </c>
      <c r="T303" s="4">
        <v>167.66999799999999</v>
      </c>
      <c r="U303" s="4">
        <v>34.99</v>
      </c>
      <c r="V303" s="4">
        <v>10.08</v>
      </c>
      <c r="W303" s="4">
        <v>67.370002999999997</v>
      </c>
      <c r="X303" s="4">
        <v>22.462</v>
      </c>
      <c r="Y303" s="4">
        <v>2035.2</v>
      </c>
      <c r="Z303" s="4">
        <v>17.352</v>
      </c>
      <c r="AA303" s="4">
        <v>0.1172</v>
      </c>
      <c r="AB303" s="4">
        <v>22.048300000000001</v>
      </c>
      <c r="AC303" s="4">
        <v>18.856400000000001</v>
      </c>
      <c r="AD303" s="3"/>
    </row>
    <row r="304" spans="1:30" ht="15.75" customHeight="1" x14ac:dyDescent="0.2">
      <c r="A304" s="3">
        <v>45315</v>
      </c>
      <c r="B304" s="3"/>
      <c r="C304" s="4">
        <v>180.570007</v>
      </c>
      <c r="D304" s="4">
        <v>13.2</v>
      </c>
      <c r="E304" s="4">
        <v>65</v>
      </c>
      <c r="F304" s="4">
        <v>15.01</v>
      </c>
      <c r="G304" s="4">
        <v>474.51998900000001</v>
      </c>
      <c r="H304" s="4">
        <v>77.400002000000001</v>
      </c>
      <c r="I304" s="4">
        <v>13.39</v>
      </c>
      <c r="J304" s="4">
        <v>103.19</v>
      </c>
      <c r="K304" s="4">
        <v>228.5</v>
      </c>
      <c r="L304" s="4">
        <v>258.64001500000001</v>
      </c>
      <c r="M304" s="4">
        <v>22.48</v>
      </c>
      <c r="N304" s="4">
        <v>168.729996</v>
      </c>
      <c r="O304" s="4">
        <v>87.300003000000004</v>
      </c>
      <c r="P304" s="4">
        <v>299.5</v>
      </c>
      <c r="Q304" s="4">
        <v>39.96</v>
      </c>
      <c r="R304" s="4">
        <v>117.230003</v>
      </c>
      <c r="S304" s="4">
        <v>152.88</v>
      </c>
      <c r="T304" s="4">
        <v>168.60000600000001</v>
      </c>
      <c r="U304" s="4">
        <v>34.950000000000003</v>
      </c>
      <c r="V304" s="4">
        <v>9.92</v>
      </c>
      <c r="W304" s="4">
        <v>66.599997999999999</v>
      </c>
      <c r="X304" s="4">
        <v>22.888999999999999</v>
      </c>
      <c r="Y304" s="4">
        <v>2025.4</v>
      </c>
      <c r="Z304" s="4">
        <v>17.167300000000001</v>
      </c>
      <c r="AA304" s="4">
        <v>0.1164</v>
      </c>
      <c r="AB304" s="4">
        <v>21.873699999999999</v>
      </c>
      <c r="AC304" s="4">
        <v>18.6995</v>
      </c>
      <c r="AD304" s="3"/>
    </row>
    <row r="305" spans="1:30" ht="15.75" customHeight="1" x14ac:dyDescent="0.2">
      <c r="A305" s="3">
        <v>45316</v>
      </c>
      <c r="B305" s="3"/>
      <c r="C305" s="4">
        <v>183.38999899999999</v>
      </c>
      <c r="D305" s="4">
        <v>13.14</v>
      </c>
      <c r="E305" s="4">
        <v>64.959998999999996</v>
      </c>
      <c r="F305" s="4">
        <v>14.86</v>
      </c>
      <c r="G305" s="4">
        <v>490.07998700000002</v>
      </c>
      <c r="H305" s="4">
        <v>76.940002000000007</v>
      </c>
      <c r="I305" s="4">
        <v>13.98</v>
      </c>
      <c r="J305" s="4">
        <v>106.57</v>
      </c>
      <c r="K305" s="4">
        <v>233.11000100000001</v>
      </c>
      <c r="L305" s="4">
        <v>266.459991</v>
      </c>
      <c r="M305" s="4">
        <v>22.370000999999998</v>
      </c>
      <c r="N305" s="4">
        <v>170.320007</v>
      </c>
      <c r="O305" s="4">
        <v>87.510002</v>
      </c>
      <c r="P305" s="4">
        <v>304.36999500000002</v>
      </c>
      <c r="Q305" s="4">
        <v>41.17</v>
      </c>
      <c r="R305" s="4">
        <v>117.989998</v>
      </c>
      <c r="S305" s="4">
        <v>156.22999999999999</v>
      </c>
      <c r="T305" s="4">
        <v>168.86999499999999</v>
      </c>
      <c r="U305" s="4">
        <v>34.950000000000003</v>
      </c>
      <c r="V305" s="4">
        <v>10.1</v>
      </c>
      <c r="W305" s="4">
        <v>69.279999000000004</v>
      </c>
      <c r="X305" s="4">
        <v>22.927</v>
      </c>
      <c r="Y305" s="4">
        <v>2027.1</v>
      </c>
      <c r="Z305" s="4">
        <v>17.237500000000001</v>
      </c>
      <c r="AA305" s="4">
        <v>0.1169</v>
      </c>
      <c r="AB305" s="4">
        <v>21.9468</v>
      </c>
      <c r="AC305" s="4">
        <v>18.7803</v>
      </c>
      <c r="AD305" s="3"/>
    </row>
    <row r="306" spans="1:30" ht="15.75" customHeight="1" x14ac:dyDescent="0.2">
      <c r="A306" s="3">
        <v>45317</v>
      </c>
      <c r="B306" s="3"/>
      <c r="C306" s="4">
        <v>186.89999399999999</v>
      </c>
      <c r="D306" s="4">
        <v>13.45</v>
      </c>
      <c r="E306" s="4">
        <v>66.769997000000004</v>
      </c>
      <c r="F306" s="4">
        <v>15</v>
      </c>
      <c r="G306" s="4">
        <v>502.73001099999999</v>
      </c>
      <c r="H306" s="4">
        <v>79.040001000000004</v>
      </c>
      <c r="I306" s="4">
        <v>14.14</v>
      </c>
      <c r="J306" s="4">
        <v>107.6</v>
      </c>
      <c r="K306" s="4">
        <v>233.85000600000001</v>
      </c>
      <c r="L306" s="4">
        <v>272.26998900000001</v>
      </c>
      <c r="M306" s="4">
        <v>22.950001</v>
      </c>
      <c r="N306" s="4">
        <v>170.86999499999999</v>
      </c>
      <c r="O306" s="4">
        <v>88.199996999999996</v>
      </c>
      <c r="P306" s="4">
        <v>310.64999399999999</v>
      </c>
      <c r="Q306" s="4">
        <v>40.61</v>
      </c>
      <c r="R306" s="4">
        <v>118.459999</v>
      </c>
      <c r="S306" s="4">
        <v>159.18</v>
      </c>
      <c r="T306" s="4">
        <v>169.78999300000001</v>
      </c>
      <c r="U306" s="4">
        <v>34.909999999999997</v>
      </c>
      <c r="V306" s="4">
        <v>10.93</v>
      </c>
      <c r="W306" s="4">
        <v>70.699996999999996</v>
      </c>
      <c r="X306" s="4">
        <v>22.872</v>
      </c>
      <c r="Y306" s="4">
        <v>2026.6</v>
      </c>
      <c r="Z306" s="4">
        <v>17.165700000000001</v>
      </c>
      <c r="AA306" s="4">
        <v>0.1162</v>
      </c>
      <c r="AB306" s="4">
        <v>21.8734</v>
      </c>
      <c r="AC306" s="4">
        <v>18.665099999999999</v>
      </c>
      <c r="AD306" s="3"/>
    </row>
    <row r="307" spans="1:30" ht="15.75" customHeight="1" x14ac:dyDescent="0.2">
      <c r="A307" s="3">
        <v>45320</v>
      </c>
      <c r="B307" s="3"/>
      <c r="C307" s="4">
        <v>190</v>
      </c>
      <c r="D307" s="4">
        <v>13.2</v>
      </c>
      <c r="E307" s="4">
        <v>68</v>
      </c>
      <c r="F307" s="4">
        <v>15.06</v>
      </c>
      <c r="G307" s="4">
        <v>505.58999599999999</v>
      </c>
      <c r="H307" s="4">
        <v>79.540001000000004</v>
      </c>
      <c r="I307" s="4">
        <v>14.32</v>
      </c>
      <c r="J307" s="4">
        <v>111.44</v>
      </c>
      <c r="K307" s="4">
        <v>234.66000399999999</v>
      </c>
      <c r="L307" s="4">
        <v>275.41000400000001</v>
      </c>
      <c r="M307" s="4">
        <v>22.33</v>
      </c>
      <c r="N307" s="4">
        <v>171.16000399999999</v>
      </c>
      <c r="O307" s="4">
        <v>89.580001999999993</v>
      </c>
      <c r="P307" s="4">
        <v>313.66000400000001</v>
      </c>
      <c r="Q307" s="4">
        <v>40.69</v>
      </c>
      <c r="R307" s="4">
        <v>117.08000199999999</v>
      </c>
      <c r="S307" s="4">
        <v>158.61000000000001</v>
      </c>
      <c r="T307" s="4">
        <v>170</v>
      </c>
      <c r="U307" s="4">
        <v>34.950000000000003</v>
      </c>
      <c r="V307" s="4">
        <v>11.01</v>
      </c>
      <c r="W307" s="4">
        <v>70.349997999999999</v>
      </c>
      <c r="X307" s="4">
        <v>23.251000000000001</v>
      </c>
      <c r="Y307" s="4">
        <v>2034.9</v>
      </c>
      <c r="Z307" s="4">
        <v>17.2333</v>
      </c>
      <c r="AA307" s="4">
        <v>0.11650000000000001</v>
      </c>
      <c r="AB307" s="4">
        <v>21.877700000000001</v>
      </c>
      <c r="AC307" s="4">
        <v>18.6525</v>
      </c>
      <c r="AD307" s="3"/>
    </row>
    <row r="308" spans="1:30" ht="15.75" customHeight="1" x14ac:dyDescent="0.2">
      <c r="A308" s="3">
        <v>45321</v>
      </c>
      <c r="B308" s="3"/>
      <c r="C308" s="4">
        <v>191.61000100000001</v>
      </c>
      <c r="D308" s="4">
        <v>13.41</v>
      </c>
      <c r="E308" s="4">
        <v>67.389999000000003</v>
      </c>
      <c r="F308" s="4">
        <v>15.12</v>
      </c>
      <c r="G308" s="4">
        <v>501.17999300000002</v>
      </c>
      <c r="H308" s="4">
        <v>77.589995999999999</v>
      </c>
      <c r="I308" s="4">
        <v>14.35</v>
      </c>
      <c r="J308" s="4">
        <v>114.79</v>
      </c>
      <c r="K308" s="4">
        <v>235.820007</v>
      </c>
      <c r="L308" s="4">
        <v>271.98998999999998</v>
      </c>
      <c r="M308" s="4">
        <v>22.969999000000001</v>
      </c>
      <c r="N308" s="4">
        <v>175.779999</v>
      </c>
      <c r="O308" s="4">
        <v>88.709998999999996</v>
      </c>
      <c r="P308" s="4">
        <v>317.73001099999999</v>
      </c>
      <c r="Q308" s="4">
        <v>40.630000000000003</v>
      </c>
      <c r="R308" s="4">
        <v>118.900002</v>
      </c>
      <c r="S308" s="4">
        <v>159.35</v>
      </c>
      <c r="T308" s="4">
        <v>169.60000600000001</v>
      </c>
      <c r="U308" s="4">
        <v>34.93</v>
      </c>
      <c r="V308" s="4">
        <v>10.8</v>
      </c>
      <c r="W308" s="4">
        <v>71.919998000000007</v>
      </c>
      <c r="X308" s="4">
        <v>23.343</v>
      </c>
      <c r="Y308" s="4">
        <v>2050.9</v>
      </c>
      <c r="Z308" s="4">
        <v>17.193200000000001</v>
      </c>
      <c r="AA308" s="4">
        <v>0.1167</v>
      </c>
      <c r="AB308" s="4">
        <v>21.8001</v>
      </c>
      <c r="AC308" s="4">
        <v>18.6417</v>
      </c>
      <c r="AD308" s="3"/>
    </row>
    <row r="309" spans="1:30" ht="15.75" customHeight="1" x14ac:dyDescent="0.2">
      <c r="A309" s="3">
        <v>45322</v>
      </c>
      <c r="B309" s="3"/>
      <c r="C309" s="4">
        <v>195.679993</v>
      </c>
      <c r="D309" s="4">
        <v>13.46</v>
      </c>
      <c r="E309" s="4">
        <v>67.529999000000004</v>
      </c>
      <c r="F309" s="4">
        <v>15.08</v>
      </c>
      <c r="G309" s="4">
        <v>500.98998999999998</v>
      </c>
      <c r="H309" s="4">
        <v>78.260002</v>
      </c>
      <c r="I309" s="4">
        <v>14.27</v>
      </c>
      <c r="J309" s="4">
        <v>116.34</v>
      </c>
      <c r="K309" s="4">
        <v>233.070007</v>
      </c>
      <c r="L309" s="4">
        <v>268</v>
      </c>
      <c r="M309" s="4">
        <v>23.370000999999998</v>
      </c>
      <c r="N309" s="4">
        <v>175.009995</v>
      </c>
      <c r="O309" s="4">
        <v>88.720000999999996</v>
      </c>
      <c r="P309" s="4">
        <v>322</v>
      </c>
      <c r="Q309" s="4">
        <v>40.409999999999997</v>
      </c>
      <c r="R309" s="4">
        <v>120.730003</v>
      </c>
      <c r="S309" s="4">
        <v>157.57</v>
      </c>
      <c r="T309" s="4">
        <v>169.39999399999999</v>
      </c>
      <c r="U309" s="4">
        <v>34.869999999999997</v>
      </c>
      <c r="V309" s="4">
        <v>10.35</v>
      </c>
      <c r="W309" s="4">
        <v>71.089995999999999</v>
      </c>
      <c r="X309" s="4">
        <v>23.282</v>
      </c>
      <c r="Y309" s="4">
        <v>2067.4</v>
      </c>
      <c r="Z309" s="4">
        <v>17.1633</v>
      </c>
      <c r="AA309" s="4">
        <v>0.11609999999999999</v>
      </c>
      <c r="AB309" s="4">
        <v>21.773399999999999</v>
      </c>
      <c r="AC309" s="4">
        <v>18.605899999999998</v>
      </c>
      <c r="AD309" s="3"/>
    </row>
    <row r="310" spans="1:30" ht="15.75" customHeight="1" x14ac:dyDescent="0.2">
      <c r="A310" s="3">
        <v>45323</v>
      </c>
      <c r="B310" s="3"/>
      <c r="C310" s="4">
        <v>199.490005</v>
      </c>
      <c r="D310" s="4">
        <v>13.31</v>
      </c>
      <c r="E310" s="4">
        <v>68.300003000000004</v>
      </c>
      <c r="F310" s="4">
        <v>15.07</v>
      </c>
      <c r="G310" s="4">
        <v>509.45001200000002</v>
      </c>
      <c r="H310" s="4">
        <v>78.519997000000004</v>
      </c>
      <c r="I310" s="4">
        <v>14.37</v>
      </c>
      <c r="J310" s="4">
        <v>117.28</v>
      </c>
      <c r="K310" s="4">
        <v>239.970001</v>
      </c>
      <c r="L310" s="4">
        <v>269.25</v>
      </c>
      <c r="M310" s="4">
        <v>23.309999000000001</v>
      </c>
      <c r="N310" s="4">
        <v>176.61999499999999</v>
      </c>
      <c r="O310" s="4">
        <v>91.199996999999996</v>
      </c>
      <c r="P310" s="4">
        <v>315.01001000000002</v>
      </c>
      <c r="Q310" s="4">
        <v>40.590000000000003</v>
      </c>
      <c r="R310" s="4">
        <v>126.910004</v>
      </c>
      <c r="S310" s="4">
        <v>158.22999999999999</v>
      </c>
      <c r="T310" s="4">
        <v>170</v>
      </c>
      <c r="U310" s="4">
        <v>34.26</v>
      </c>
      <c r="V310" s="4">
        <v>10.56</v>
      </c>
      <c r="W310" s="4">
        <v>71.730002999999996</v>
      </c>
      <c r="X310" s="4">
        <v>23.347000000000001</v>
      </c>
      <c r="Y310" s="4">
        <v>2071.1</v>
      </c>
      <c r="Z310" s="4">
        <v>17.133500000000002</v>
      </c>
      <c r="AA310" s="4">
        <v>0.1167</v>
      </c>
      <c r="AB310" s="4">
        <v>21.670500000000001</v>
      </c>
      <c r="AC310" s="4">
        <v>18.520499999999998</v>
      </c>
      <c r="AD310" s="3"/>
    </row>
    <row r="311" spans="1:30" ht="15.75" customHeight="1" x14ac:dyDescent="0.2">
      <c r="A311" s="3">
        <v>45324</v>
      </c>
      <c r="B311" s="3"/>
      <c r="C311" s="4">
        <v>196.11999499999999</v>
      </c>
      <c r="D311" s="4">
        <v>13.71</v>
      </c>
      <c r="E311" s="4">
        <v>66.769997000000004</v>
      </c>
      <c r="F311" s="4">
        <v>15.04</v>
      </c>
      <c r="G311" s="4">
        <v>519</v>
      </c>
      <c r="H311" s="4">
        <v>77.900002000000001</v>
      </c>
      <c r="I311" s="4">
        <v>14.73</v>
      </c>
      <c r="J311" s="4">
        <v>118.07</v>
      </c>
      <c r="K311" s="4">
        <v>241.520004</v>
      </c>
      <c r="L311" s="4">
        <v>279.89999399999999</v>
      </c>
      <c r="M311" s="4">
        <v>23</v>
      </c>
      <c r="N311" s="4">
        <v>181</v>
      </c>
      <c r="O311" s="4">
        <v>89.199996999999996</v>
      </c>
      <c r="P311" s="4">
        <v>314.20001200000002</v>
      </c>
      <c r="Q311" s="4">
        <v>40.54</v>
      </c>
      <c r="R311" s="4">
        <v>124.230003</v>
      </c>
      <c r="S311" s="4">
        <v>160.88</v>
      </c>
      <c r="T311" s="4">
        <v>173.60000600000001</v>
      </c>
      <c r="U311" s="4">
        <v>34.89</v>
      </c>
      <c r="V311" s="4">
        <v>10.68</v>
      </c>
      <c r="W311" s="4">
        <v>71.610000999999997</v>
      </c>
      <c r="X311" s="4">
        <v>22.908000000000001</v>
      </c>
      <c r="Y311" s="4">
        <v>2053.6999999999998</v>
      </c>
      <c r="Z311" s="4">
        <v>17.1447</v>
      </c>
      <c r="AA311" s="4">
        <v>0.11700000000000001</v>
      </c>
      <c r="AB311" s="4">
        <v>21.874099999999999</v>
      </c>
      <c r="AC311" s="4">
        <v>18.661100000000001</v>
      </c>
      <c r="AD311" s="3"/>
    </row>
    <row r="312" spans="1:30" ht="15.75" customHeight="1" x14ac:dyDescent="0.2">
      <c r="A312" s="3">
        <v>45328</v>
      </c>
      <c r="B312" s="3"/>
      <c r="C312" s="4">
        <v>192.550003</v>
      </c>
      <c r="D312" s="4">
        <v>13.71</v>
      </c>
      <c r="E312" s="4">
        <v>67.089995999999999</v>
      </c>
      <c r="F312" s="4">
        <v>14.91</v>
      </c>
      <c r="G312" s="4">
        <v>530.84997599999997</v>
      </c>
      <c r="H312" s="4">
        <v>81.400002000000001</v>
      </c>
      <c r="I312" s="4">
        <v>14.8</v>
      </c>
      <c r="J312" s="4">
        <v>120.26</v>
      </c>
      <c r="K312" s="4">
        <v>237.64999399999999</v>
      </c>
      <c r="L312" s="4">
        <v>285.85998499999999</v>
      </c>
      <c r="M312" s="4">
        <v>24</v>
      </c>
      <c r="N312" s="4">
        <v>185.199997</v>
      </c>
      <c r="O312" s="4">
        <v>89.25</v>
      </c>
      <c r="P312" s="4">
        <v>316.98998999999998</v>
      </c>
      <c r="Q312" s="4">
        <v>41.04</v>
      </c>
      <c r="R312" s="4">
        <v>125.949997</v>
      </c>
      <c r="S312" s="4">
        <v>164.15</v>
      </c>
      <c r="T312" s="4">
        <v>179</v>
      </c>
      <c r="U312" s="4">
        <v>34.85</v>
      </c>
      <c r="V312" s="4">
        <v>10.75</v>
      </c>
      <c r="W312" s="4">
        <v>73</v>
      </c>
      <c r="X312" s="4">
        <v>22.588000000000001</v>
      </c>
      <c r="Y312" s="4">
        <v>2051.4</v>
      </c>
      <c r="Z312" s="4">
        <v>17.035699999999999</v>
      </c>
      <c r="AA312" s="4">
        <v>0.11459999999999999</v>
      </c>
      <c r="AB312" s="4">
        <v>21.39</v>
      </c>
      <c r="AC312" s="4">
        <v>18.293800000000001</v>
      </c>
      <c r="AD312" s="3"/>
    </row>
    <row r="313" spans="1:30" ht="15.75" customHeight="1" x14ac:dyDescent="0.2">
      <c r="A313" s="3">
        <v>45329</v>
      </c>
      <c r="B313" s="3"/>
      <c r="C313" s="4">
        <v>194.08000200000001</v>
      </c>
      <c r="D313" s="4">
        <v>13.73</v>
      </c>
      <c r="E313" s="4">
        <v>67.470000999999996</v>
      </c>
      <c r="F313" s="4">
        <v>14.76</v>
      </c>
      <c r="G313" s="4">
        <v>539.78997800000002</v>
      </c>
      <c r="H313" s="4">
        <v>79.459998999999996</v>
      </c>
      <c r="I313" s="4">
        <v>14.91</v>
      </c>
      <c r="J313" s="4">
        <v>123.49</v>
      </c>
      <c r="K313" s="4">
        <v>237.46000699999999</v>
      </c>
      <c r="L313" s="4">
        <v>282.709991</v>
      </c>
      <c r="M313" s="4">
        <v>24.33</v>
      </c>
      <c r="N313" s="4">
        <v>189.179993</v>
      </c>
      <c r="O313" s="4">
        <v>89.900002000000001</v>
      </c>
      <c r="P313" s="4">
        <v>317.10000600000001</v>
      </c>
      <c r="Q313" s="4">
        <v>42.6</v>
      </c>
      <c r="R313" s="4">
        <v>125.529999</v>
      </c>
      <c r="S313" s="4">
        <v>161.83000000000001</v>
      </c>
      <c r="T313" s="4">
        <v>181</v>
      </c>
      <c r="U313" s="4">
        <v>34.93</v>
      </c>
      <c r="V313" s="4">
        <v>10.83</v>
      </c>
      <c r="W313" s="4">
        <v>71.680000000000007</v>
      </c>
      <c r="X313" s="4">
        <v>22.471</v>
      </c>
      <c r="Y313" s="4">
        <v>2051.6999999999998</v>
      </c>
      <c r="Z313" s="4">
        <v>17.0398</v>
      </c>
      <c r="AA313" s="4">
        <v>0.11509999999999999</v>
      </c>
      <c r="AB313" s="4">
        <v>21.523800000000001</v>
      </c>
      <c r="AC313" s="4">
        <v>18.354399999999998</v>
      </c>
      <c r="AD313" s="3"/>
    </row>
    <row r="314" spans="1:30" ht="15.75" customHeight="1" x14ac:dyDescent="0.2">
      <c r="A314" s="3">
        <v>45330</v>
      </c>
      <c r="B314" s="3"/>
      <c r="C314" s="4">
        <v>194.770004</v>
      </c>
      <c r="D314" s="4">
        <v>13.81</v>
      </c>
      <c r="E314" s="4">
        <v>66.080001999999993</v>
      </c>
      <c r="F314" s="4">
        <v>14.44</v>
      </c>
      <c r="G314" s="4">
        <v>535.5</v>
      </c>
      <c r="H314" s="4">
        <v>79.569999999999993</v>
      </c>
      <c r="I314" s="4">
        <v>13.66</v>
      </c>
      <c r="J314" s="4">
        <v>121.99</v>
      </c>
      <c r="K314" s="4">
        <v>239.470001</v>
      </c>
      <c r="L314" s="4">
        <v>282.88000499999998</v>
      </c>
      <c r="M314" s="4">
        <v>23.379999000000002</v>
      </c>
      <c r="N314" s="4">
        <v>184.949997</v>
      </c>
      <c r="O314" s="4">
        <v>87.099997999999999</v>
      </c>
      <c r="P314" s="4">
        <v>313.51001000000002</v>
      </c>
      <c r="Q314" s="4">
        <v>42.9</v>
      </c>
      <c r="R314" s="4">
        <v>125</v>
      </c>
      <c r="S314" s="4">
        <v>164.55</v>
      </c>
      <c r="T314" s="4">
        <v>182.60000600000001</v>
      </c>
      <c r="U314" s="4">
        <v>34.82</v>
      </c>
      <c r="V314" s="4">
        <v>10.43</v>
      </c>
      <c r="W314" s="4">
        <v>71.430000000000007</v>
      </c>
      <c r="X314" s="4">
        <v>22.748999999999999</v>
      </c>
      <c r="Y314" s="4">
        <v>2047.9</v>
      </c>
      <c r="Z314" s="4">
        <v>17.1023</v>
      </c>
      <c r="AA314" s="4">
        <v>0.11459999999999999</v>
      </c>
      <c r="AB314" s="4">
        <v>21.558299999999999</v>
      </c>
      <c r="AC314" s="4">
        <v>18.4072</v>
      </c>
      <c r="AD314" s="3"/>
    </row>
    <row r="315" spans="1:30" ht="15.75" customHeight="1" x14ac:dyDescent="0.2">
      <c r="A315" s="3">
        <v>45331</v>
      </c>
      <c r="B315" s="3"/>
      <c r="C315" s="4">
        <v>194.41999799999999</v>
      </c>
      <c r="D315" s="4">
        <v>13.39</v>
      </c>
      <c r="E315" s="4">
        <v>66.580001999999993</v>
      </c>
      <c r="F315" s="4">
        <v>14.22</v>
      </c>
      <c r="G315" s="4">
        <v>521.03997800000002</v>
      </c>
      <c r="H315" s="4">
        <v>78.569999999999993</v>
      </c>
      <c r="I315" s="4">
        <v>13.12</v>
      </c>
      <c r="J315" s="4">
        <v>119.58</v>
      </c>
      <c r="K315" s="4">
        <v>242.58000200000001</v>
      </c>
      <c r="L315" s="4">
        <v>280.51998900000001</v>
      </c>
      <c r="M315" s="4">
        <v>23.1</v>
      </c>
      <c r="N315" s="4">
        <v>184.509995</v>
      </c>
      <c r="O315" s="4">
        <v>85.410004000000001</v>
      </c>
      <c r="P315" s="4">
        <v>313.54998799999998</v>
      </c>
      <c r="Q315" s="4">
        <v>42.61</v>
      </c>
      <c r="R315" s="4">
        <v>125.260002</v>
      </c>
      <c r="S315" s="4">
        <v>160.34</v>
      </c>
      <c r="T315" s="4">
        <v>182.63000500000001</v>
      </c>
      <c r="U315" s="4">
        <v>34.94</v>
      </c>
      <c r="V315" s="4">
        <v>10.210000000000001</v>
      </c>
      <c r="W315" s="4">
        <v>72.050003000000004</v>
      </c>
      <c r="X315" s="4">
        <v>22.706</v>
      </c>
      <c r="Y315" s="4">
        <v>2038.7</v>
      </c>
      <c r="Z315" s="4">
        <v>17.0855</v>
      </c>
      <c r="AA315" s="4">
        <v>0.1144</v>
      </c>
      <c r="AB315" s="4">
        <v>21.540500000000002</v>
      </c>
      <c r="AC315" s="4">
        <v>18.4054</v>
      </c>
      <c r="AD315" s="3"/>
    </row>
    <row r="316" spans="1:30" ht="15.75" customHeight="1" x14ac:dyDescent="0.2">
      <c r="A316" s="3">
        <v>45334</v>
      </c>
      <c r="B316" s="3"/>
      <c r="C316" s="4">
        <v>194.05999800000001</v>
      </c>
      <c r="D316" s="4">
        <v>13.54</v>
      </c>
      <c r="E316" s="4">
        <v>65.650002000000001</v>
      </c>
      <c r="F316" s="4">
        <v>14.22</v>
      </c>
      <c r="G316" s="4">
        <v>509.32000699999998</v>
      </c>
      <c r="H316" s="4">
        <v>78.809997999999993</v>
      </c>
      <c r="I316" s="4">
        <v>13.34</v>
      </c>
      <c r="J316" s="4">
        <v>119.24</v>
      </c>
      <c r="K316" s="4">
        <v>241.80999800000001</v>
      </c>
      <c r="L316" s="4">
        <v>271.75</v>
      </c>
      <c r="M316" s="4">
        <v>23.889999</v>
      </c>
      <c r="N316" s="4">
        <v>184.240005</v>
      </c>
      <c r="O316" s="4">
        <v>86.230002999999996</v>
      </c>
      <c r="P316" s="4">
        <v>316</v>
      </c>
      <c r="Q316" s="4">
        <v>42.98</v>
      </c>
      <c r="R316" s="4">
        <v>126.349998</v>
      </c>
      <c r="S316" s="4">
        <v>158.18</v>
      </c>
      <c r="T316" s="4">
        <v>183.60000600000001</v>
      </c>
      <c r="U316" s="4">
        <v>34.840000000000003</v>
      </c>
      <c r="V316" s="4">
        <v>9.293507</v>
      </c>
      <c r="W316" s="4">
        <v>71.150002000000001</v>
      </c>
      <c r="X316" s="4">
        <v>22.878</v>
      </c>
      <c r="Y316" s="4">
        <v>2033</v>
      </c>
      <c r="Z316" s="4">
        <v>17.068000000000001</v>
      </c>
      <c r="AA316" s="4">
        <v>0.1145</v>
      </c>
      <c r="AB316" s="4">
        <v>21.533799999999999</v>
      </c>
      <c r="AC316" s="4">
        <v>18.381399999999999</v>
      </c>
      <c r="AD316" s="3"/>
    </row>
    <row r="317" spans="1:30" ht="15.75" customHeight="1" x14ac:dyDescent="0.2">
      <c r="A317" s="3">
        <v>45335</v>
      </c>
      <c r="B317" s="3"/>
      <c r="C317" s="4">
        <v>191.03999300000001</v>
      </c>
      <c r="D317" s="4">
        <v>13.48</v>
      </c>
      <c r="E317" s="4">
        <v>65.080001999999993</v>
      </c>
      <c r="F317" s="4">
        <v>14.14</v>
      </c>
      <c r="G317" s="4">
        <v>507.30999800000001</v>
      </c>
      <c r="H317" s="4">
        <v>78.029999000000004</v>
      </c>
      <c r="I317" s="4">
        <v>13.11</v>
      </c>
      <c r="J317" s="4">
        <v>120.09</v>
      </c>
      <c r="K317" s="4">
        <v>241.21000699999999</v>
      </c>
      <c r="L317" s="4">
        <v>269.26001000000002</v>
      </c>
      <c r="M317" s="4">
        <v>23.780000999999999</v>
      </c>
      <c r="N317" s="4">
        <v>182.16000399999999</v>
      </c>
      <c r="O317" s="4">
        <v>84.720000999999996</v>
      </c>
      <c r="P317" s="4">
        <v>316.39001500000001</v>
      </c>
      <c r="Q317" s="4">
        <v>42.29</v>
      </c>
      <c r="R317" s="4">
        <v>125.290001</v>
      </c>
      <c r="S317" s="4">
        <v>157.51</v>
      </c>
      <c r="T317" s="4">
        <v>178.5</v>
      </c>
      <c r="U317" s="4">
        <v>34.9</v>
      </c>
      <c r="V317" s="4">
        <v>8.8428090000000008</v>
      </c>
      <c r="W317" s="4">
        <v>70.620002999999997</v>
      </c>
      <c r="X317" s="4">
        <v>22.265999999999998</v>
      </c>
      <c r="Y317" s="4">
        <v>2007.2</v>
      </c>
      <c r="Z317" s="4">
        <v>17.1982</v>
      </c>
      <c r="AA317" s="4">
        <v>0.11509999999999999</v>
      </c>
      <c r="AB317" s="4">
        <v>21.7867</v>
      </c>
      <c r="AC317" s="4">
        <v>18.537099999999999</v>
      </c>
      <c r="AD317" s="3"/>
    </row>
    <row r="318" spans="1:30" ht="15.75" customHeight="1" x14ac:dyDescent="0.2">
      <c r="A318" s="3">
        <v>45336</v>
      </c>
      <c r="B318" s="3"/>
      <c r="C318" s="4">
        <v>192.029999</v>
      </c>
      <c r="D318" s="4">
        <v>13.06</v>
      </c>
      <c r="E318" s="4">
        <v>65.050003000000004</v>
      </c>
      <c r="F318" s="4">
        <v>14.59</v>
      </c>
      <c r="G318" s="4">
        <v>507.82998700000002</v>
      </c>
      <c r="H318" s="4">
        <v>77.660004000000001</v>
      </c>
      <c r="I318" s="4">
        <v>12.99</v>
      </c>
      <c r="J318" s="4">
        <v>121.54</v>
      </c>
      <c r="K318" s="4">
        <v>243.509995</v>
      </c>
      <c r="L318" s="4">
        <v>266.51001000000002</v>
      </c>
      <c r="M318" s="4">
        <v>24</v>
      </c>
      <c r="N318" s="4">
        <v>184.029999</v>
      </c>
      <c r="O318" s="4">
        <v>85.599997999999999</v>
      </c>
      <c r="P318" s="4">
        <v>314.48998999999998</v>
      </c>
      <c r="Q318" s="4">
        <v>42.44</v>
      </c>
      <c r="R318" s="4">
        <v>126.889999</v>
      </c>
      <c r="S318" s="4">
        <v>156.41</v>
      </c>
      <c r="T318" s="4">
        <v>178.11999499999999</v>
      </c>
      <c r="U318" s="4">
        <v>34.880000000000003</v>
      </c>
      <c r="V318" s="4">
        <v>10.24</v>
      </c>
      <c r="W318" s="4">
        <v>70.849997999999999</v>
      </c>
      <c r="X318" s="4">
        <v>22.495000000000001</v>
      </c>
      <c r="Y318" s="4">
        <v>2004.3</v>
      </c>
      <c r="Z318" s="4">
        <v>17.110499999999998</v>
      </c>
      <c r="AA318" s="4">
        <v>0.11360000000000001</v>
      </c>
      <c r="AB318" s="4">
        <v>21.4788</v>
      </c>
      <c r="AC318" s="4">
        <v>18.3245</v>
      </c>
      <c r="AD318" s="3"/>
    </row>
    <row r="319" spans="1:30" ht="15.75" customHeight="1" x14ac:dyDescent="0.2">
      <c r="A319" s="3">
        <v>45337</v>
      </c>
      <c r="B319" s="3"/>
      <c r="C319" s="4">
        <v>189.300003</v>
      </c>
      <c r="D319" s="4">
        <v>13.19</v>
      </c>
      <c r="E319" s="4">
        <v>66.75</v>
      </c>
      <c r="F319" s="4">
        <v>14.82</v>
      </c>
      <c r="G319" s="4">
        <v>510.709991</v>
      </c>
      <c r="H319" s="4">
        <v>78.680000000000007</v>
      </c>
      <c r="I319" s="4">
        <v>13.15</v>
      </c>
      <c r="J319" s="4">
        <v>123.87</v>
      </c>
      <c r="K319" s="4">
        <v>241.96000699999999</v>
      </c>
      <c r="L319" s="4">
        <v>266.26998900000001</v>
      </c>
      <c r="M319" s="4">
        <v>24.190000999999999</v>
      </c>
      <c r="N319" s="4">
        <v>184.300003</v>
      </c>
      <c r="O319" s="4">
        <v>86</v>
      </c>
      <c r="P319" s="4">
        <v>315.01001000000002</v>
      </c>
      <c r="Q319" s="4">
        <v>42.66</v>
      </c>
      <c r="R319" s="4">
        <v>125.93</v>
      </c>
      <c r="S319" s="4">
        <v>155.96</v>
      </c>
      <c r="T319" s="4">
        <v>178.679993</v>
      </c>
      <c r="U319" s="4">
        <v>34.880000000000003</v>
      </c>
      <c r="V319" s="4">
        <v>10.4</v>
      </c>
      <c r="W319" s="4">
        <v>68.699996999999996</v>
      </c>
      <c r="X319" s="4">
        <v>23.061</v>
      </c>
      <c r="Y319" s="4">
        <v>2014.9</v>
      </c>
      <c r="Z319" s="4">
        <v>17.068000000000001</v>
      </c>
      <c r="AA319" s="4">
        <v>0.1137</v>
      </c>
      <c r="AB319" s="4">
        <v>21.422899999999998</v>
      </c>
      <c r="AC319" s="4">
        <v>18.325099999999999</v>
      </c>
      <c r="AD319" s="3"/>
    </row>
    <row r="320" spans="1:30" ht="15.75" customHeight="1" x14ac:dyDescent="0.2">
      <c r="A320" s="3">
        <v>45338</v>
      </c>
      <c r="B320" s="3"/>
      <c r="C320" s="4">
        <v>189.64999399999999</v>
      </c>
      <c r="D320" s="4">
        <v>13.17</v>
      </c>
      <c r="E320" s="4">
        <v>67.459998999999996</v>
      </c>
      <c r="F320" s="4">
        <v>15.13</v>
      </c>
      <c r="G320" s="4">
        <v>515.76000999999997</v>
      </c>
      <c r="H320" s="4">
        <v>77.620002999999997</v>
      </c>
      <c r="I320" s="4">
        <v>13.39</v>
      </c>
      <c r="J320" s="4">
        <v>124.56</v>
      </c>
      <c r="K320" s="4">
        <v>227.509995</v>
      </c>
      <c r="L320" s="4">
        <v>265.76998900000001</v>
      </c>
      <c r="M320" s="4">
        <v>24.5</v>
      </c>
      <c r="N320" s="4">
        <v>187.259995</v>
      </c>
      <c r="O320" s="4">
        <v>86.650002000000001</v>
      </c>
      <c r="P320" s="4">
        <v>314.41000400000001</v>
      </c>
      <c r="Q320" s="4">
        <v>42.42</v>
      </c>
      <c r="R320" s="4">
        <v>125.32</v>
      </c>
      <c r="S320" s="4">
        <v>155</v>
      </c>
      <c r="T320" s="4">
        <v>179.449997</v>
      </c>
      <c r="U320" s="4">
        <v>34.880000000000003</v>
      </c>
      <c r="V320" s="4">
        <v>11.32</v>
      </c>
      <c r="W320" s="4">
        <v>68</v>
      </c>
      <c r="X320" s="4">
        <v>23.584</v>
      </c>
      <c r="Y320" s="4">
        <v>2024.1</v>
      </c>
      <c r="Z320" s="4">
        <v>17.060199999999998</v>
      </c>
      <c r="AA320" s="4">
        <v>0.11360000000000001</v>
      </c>
      <c r="AB320" s="4">
        <v>21.496700000000001</v>
      </c>
      <c r="AC320" s="4">
        <v>18.387499999999999</v>
      </c>
      <c r="AD320" s="3"/>
    </row>
    <row r="321" spans="1:30" ht="15.75" customHeight="1" x14ac:dyDescent="0.2">
      <c r="A321" s="3">
        <v>45341</v>
      </c>
      <c r="B321" s="3"/>
      <c r="C321" s="4">
        <v>191</v>
      </c>
      <c r="D321" s="4">
        <v>13.2</v>
      </c>
      <c r="E321" s="4">
        <v>67.339995999999999</v>
      </c>
      <c r="F321" s="4">
        <v>15.39</v>
      </c>
      <c r="G321" s="4">
        <v>522.669983</v>
      </c>
      <c r="H321" s="4">
        <v>79.139999000000003</v>
      </c>
      <c r="I321" s="4">
        <v>13.22</v>
      </c>
      <c r="J321" s="4">
        <v>124.24</v>
      </c>
      <c r="K321" s="4">
        <v>226.10000600000001</v>
      </c>
      <c r="L321" s="4">
        <v>259.10998499999999</v>
      </c>
      <c r="M321" s="4">
        <v>24.1</v>
      </c>
      <c r="N321" s="4">
        <v>187.63999899999999</v>
      </c>
      <c r="O321" s="4">
        <v>88</v>
      </c>
      <c r="P321" s="4">
        <v>314.64999399999999</v>
      </c>
      <c r="Q321" s="4">
        <v>42.72</v>
      </c>
      <c r="R321" s="4">
        <v>126.459999</v>
      </c>
      <c r="S321" s="4">
        <v>155.03</v>
      </c>
      <c r="T321" s="4">
        <v>180.009995</v>
      </c>
      <c r="U321" s="4">
        <v>34.880000000000003</v>
      </c>
      <c r="V321" s="4">
        <v>11.39</v>
      </c>
      <c r="W321" s="4">
        <v>68.059997999999993</v>
      </c>
      <c r="X321" s="4">
        <v>23.003</v>
      </c>
      <c r="Y321" s="4">
        <v>2039.8</v>
      </c>
      <c r="Z321" s="4">
        <v>17.05</v>
      </c>
      <c r="AA321" s="4">
        <v>0.1135</v>
      </c>
      <c r="AB321" s="4">
        <v>21.4617</v>
      </c>
      <c r="AC321" s="4">
        <v>18.358599999999999</v>
      </c>
      <c r="AD321" s="3"/>
    </row>
    <row r="322" spans="1:30" ht="15.75" customHeight="1" x14ac:dyDescent="0.2">
      <c r="A322" s="3">
        <v>45342</v>
      </c>
      <c r="B322" s="3"/>
      <c r="C322" s="4">
        <v>191.529999</v>
      </c>
      <c r="D322" s="4">
        <v>13.23</v>
      </c>
      <c r="E322" s="4">
        <v>67.900002000000001</v>
      </c>
      <c r="F322" s="4">
        <v>15.3</v>
      </c>
      <c r="G322" s="4">
        <v>513.14001499999995</v>
      </c>
      <c r="H322" s="4">
        <v>76.110000999999997</v>
      </c>
      <c r="I322" s="4">
        <v>13.43</v>
      </c>
      <c r="J322" s="4">
        <v>125.99</v>
      </c>
      <c r="K322" s="4">
        <v>225.66999799999999</v>
      </c>
      <c r="L322" s="4">
        <v>263.45001200000002</v>
      </c>
      <c r="M322" s="4">
        <v>24.059999000000001</v>
      </c>
      <c r="N322" s="4">
        <v>187.320007</v>
      </c>
      <c r="O322" s="4">
        <v>86.769997000000004</v>
      </c>
      <c r="P322" s="4">
        <v>312.540009</v>
      </c>
      <c r="Q322" s="4">
        <v>42.47</v>
      </c>
      <c r="R322" s="4">
        <v>127.269997</v>
      </c>
      <c r="S322" s="4">
        <v>152.13</v>
      </c>
      <c r="T322" s="4">
        <v>185</v>
      </c>
      <c r="U322" s="4">
        <v>34.880000000000003</v>
      </c>
      <c r="V322" s="4">
        <v>11.12</v>
      </c>
      <c r="W322" s="4">
        <v>68.809997999999993</v>
      </c>
      <c r="X322" s="4">
        <v>23.25</v>
      </c>
      <c r="Y322" s="4">
        <v>2039.8</v>
      </c>
      <c r="Z322" s="4">
        <v>17.0458</v>
      </c>
      <c r="AA322" s="4">
        <v>0.1135</v>
      </c>
      <c r="AB322" s="4">
        <v>21.458100000000002</v>
      </c>
      <c r="AC322" s="4">
        <v>18.4069</v>
      </c>
      <c r="AD322" s="3"/>
    </row>
    <row r="323" spans="1:30" ht="15.75" customHeight="1" x14ac:dyDescent="0.2">
      <c r="A323" s="3">
        <v>45343</v>
      </c>
      <c r="B323" s="3"/>
      <c r="C323" s="4">
        <v>192.009995</v>
      </c>
      <c r="D323" s="4">
        <v>12.89</v>
      </c>
      <c r="E323" s="4">
        <v>67</v>
      </c>
      <c r="F323" s="4">
        <v>15.52</v>
      </c>
      <c r="G323" s="4">
        <v>504.17001299999998</v>
      </c>
      <c r="H323" s="4">
        <v>74.75</v>
      </c>
      <c r="I323" s="4">
        <v>13.56</v>
      </c>
      <c r="J323" s="4">
        <v>129.44999999999999</v>
      </c>
      <c r="K323" s="4">
        <v>226.320007</v>
      </c>
      <c r="L323" s="4">
        <v>259.83999599999999</v>
      </c>
      <c r="M323" s="4">
        <v>24.209999</v>
      </c>
      <c r="N323" s="4">
        <v>183.96000699999999</v>
      </c>
      <c r="O323" s="4">
        <v>86.110000999999997</v>
      </c>
      <c r="P323" s="4">
        <v>310.01001000000002</v>
      </c>
      <c r="Q323" s="4">
        <v>41.58</v>
      </c>
      <c r="R323" s="4">
        <v>127.18</v>
      </c>
      <c r="S323" s="4">
        <v>151.77000000000001</v>
      </c>
      <c r="T323" s="4">
        <v>182.35000600000001</v>
      </c>
      <c r="U323" s="4">
        <v>34.36</v>
      </c>
      <c r="V323" s="4">
        <v>11.35</v>
      </c>
      <c r="W323" s="4">
        <v>68.790001000000004</v>
      </c>
      <c r="X323" s="4">
        <v>22.989000000000001</v>
      </c>
      <c r="Y323" s="4">
        <v>2034.3</v>
      </c>
      <c r="Z323" s="4">
        <v>17.060300000000002</v>
      </c>
      <c r="AA323" s="4">
        <v>0.1137</v>
      </c>
      <c r="AB323" s="4">
        <v>21.523299999999999</v>
      </c>
      <c r="AC323" s="4">
        <v>18.423400000000001</v>
      </c>
      <c r="AD323" s="3"/>
    </row>
    <row r="324" spans="1:30" ht="15.75" customHeight="1" x14ac:dyDescent="0.2">
      <c r="A324" s="3">
        <v>45344</v>
      </c>
      <c r="B324" s="3"/>
      <c r="C324" s="4">
        <v>194.66999799999999</v>
      </c>
      <c r="D324" s="4">
        <v>12.6</v>
      </c>
      <c r="E324" s="4">
        <v>65.260002</v>
      </c>
      <c r="F324" s="4">
        <v>15.79</v>
      </c>
      <c r="G324" s="4">
        <v>514.19000200000005</v>
      </c>
      <c r="H324" s="4">
        <v>72.870002999999997</v>
      </c>
      <c r="I324" s="4">
        <v>13.71</v>
      </c>
      <c r="J324" s="4">
        <v>130.03</v>
      </c>
      <c r="K324" s="4">
        <v>228.25</v>
      </c>
      <c r="L324" s="4">
        <v>264.98998999999998</v>
      </c>
      <c r="M324" s="4">
        <v>26.4</v>
      </c>
      <c r="N324" s="4">
        <v>182.83000200000001</v>
      </c>
      <c r="O324" s="4">
        <v>86.050003000000004</v>
      </c>
      <c r="P324" s="4">
        <v>300.51998900000001</v>
      </c>
      <c r="Q324" s="4">
        <v>42.15</v>
      </c>
      <c r="R324" s="4">
        <v>125.230003</v>
      </c>
      <c r="S324" s="4">
        <v>151.63</v>
      </c>
      <c r="T324" s="4">
        <v>184.11000100000001</v>
      </c>
      <c r="U324" s="4">
        <v>33.99</v>
      </c>
      <c r="V324" s="4">
        <v>10.93</v>
      </c>
      <c r="W324" s="4">
        <v>68.730002999999996</v>
      </c>
      <c r="X324" s="4">
        <v>22.899000000000001</v>
      </c>
      <c r="Y324" s="4">
        <v>2030.7</v>
      </c>
      <c r="Z324" s="4">
        <v>17.120999999999999</v>
      </c>
      <c r="AA324" s="4">
        <v>0.114</v>
      </c>
      <c r="AB324" s="4">
        <v>21.708600000000001</v>
      </c>
      <c r="AC324" s="4">
        <v>18.5883</v>
      </c>
      <c r="AD324" s="3"/>
    </row>
    <row r="325" spans="1:30" ht="15.75" customHeight="1" x14ac:dyDescent="0.2">
      <c r="A325" s="3">
        <v>45345</v>
      </c>
      <c r="B325" s="3"/>
      <c r="C325" s="4">
        <v>192.020004</v>
      </c>
      <c r="D325" s="4">
        <v>12.89</v>
      </c>
      <c r="E325" s="4">
        <v>64.639999000000003</v>
      </c>
      <c r="F325" s="4">
        <v>16.05</v>
      </c>
      <c r="G325" s="4">
        <v>510</v>
      </c>
      <c r="H325" s="4">
        <v>73.629997000000003</v>
      </c>
      <c r="I325" s="4">
        <v>14</v>
      </c>
      <c r="J325" s="4">
        <v>132.27000000000001</v>
      </c>
      <c r="K325" s="4">
        <v>203.39999399999999</v>
      </c>
      <c r="L325" s="4">
        <v>262.89999399999999</v>
      </c>
      <c r="M325" s="4">
        <v>26.4</v>
      </c>
      <c r="N325" s="4">
        <v>183.30999800000001</v>
      </c>
      <c r="O325" s="4">
        <v>85.440002000000007</v>
      </c>
      <c r="P325" s="4">
        <v>299.07000699999998</v>
      </c>
      <c r="Q325" s="4">
        <v>42.29</v>
      </c>
      <c r="R325" s="4">
        <v>123.970001</v>
      </c>
      <c r="S325" s="4">
        <v>151.54</v>
      </c>
      <c r="T325" s="4">
        <v>183.300003</v>
      </c>
      <c r="U325" s="4">
        <v>33.86</v>
      </c>
      <c r="V325" s="4">
        <v>10.94</v>
      </c>
      <c r="W325" s="4">
        <v>69.5</v>
      </c>
      <c r="X325" s="4">
        <v>23.087</v>
      </c>
      <c r="Y325" s="4">
        <v>2049.4</v>
      </c>
      <c r="Z325" s="4">
        <v>17.126000000000001</v>
      </c>
      <c r="AA325" s="4">
        <v>0.1137</v>
      </c>
      <c r="AB325" s="4">
        <v>21.7166</v>
      </c>
      <c r="AC325" s="4">
        <v>18.541499999999999</v>
      </c>
      <c r="AD325" s="3"/>
    </row>
    <row r="326" spans="1:30" ht="15.75" customHeight="1" x14ac:dyDescent="0.2">
      <c r="A326" s="3">
        <v>45348</v>
      </c>
      <c r="B326" s="3"/>
      <c r="C326" s="4">
        <v>189.69000199999999</v>
      </c>
      <c r="D326" s="4">
        <v>12.84</v>
      </c>
      <c r="E326" s="4">
        <v>65.470000999999996</v>
      </c>
      <c r="F326" s="4">
        <v>16.079999999999998</v>
      </c>
      <c r="G326" s="4">
        <v>509</v>
      </c>
      <c r="H326" s="4">
        <v>72.680000000000007</v>
      </c>
      <c r="I326" s="4">
        <v>13.85</v>
      </c>
      <c r="J326" s="4">
        <v>133.6</v>
      </c>
      <c r="K326" s="4">
        <v>202.78999300000001</v>
      </c>
      <c r="L326" s="4">
        <v>259.95001200000002</v>
      </c>
      <c r="M326" s="4">
        <v>25.379999000000002</v>
      </c>
      <c r="N326" s="4">
        <v>178.89999399999999</v>
      </c>
      <c r="O326" s="4">
        <v>84.980002999999996</v>
      </c>
      <c r="P326" s="4">
        <v>305.10000600000001</v>
      </c>
      <c r="Q326" s="4">
        <v>41.87</v>
      </c>
      <c r="R326" s="4">
        <v>120.94000200000001</v>
      </c>
      <c r="S326" s="4">
        <v>150.99</v>
      </c>
      <c r="T326" s="4">
        <v>181.009995</v>
      </c>
      <c r="U326" s="4">
        <v>33.4</v>
      </c>
      <c r="V326" s="4">
        <v>10.8</v>
      </c>
      <c r="W326" s="4">
        <v>69.040001000000004</v>
      </c>
      <c r="X326" s="4">
        <v>22.638000000000002</v>
      </c>
      <c r="Y326" s="4">
        <v>2038.9</v>
      </c>
      <c r="Z326" s="4">
        <v>17.126000000000001</v>
      </c>
      <c r="AA326" s="4">
        <v>0.1137</v>
      </c>
      <c r="AB326" s="4">
        <v>21.740600000000001</v>
      </c>
      <c r="AC326" s="4">
        <v>18.585999999999999</v>
      </c>
      <c r="AD326" s="3"/>
    </row>
    <row r="327" spans="1:30" ht="15.75" customHeight="1" x14ac:dyDescent="0.2">
      <c r="A327" s="3">
        <v>45349</v>
      </c>
      <c r="B327" s="3"/>
      <c r="C327" s="4">
        <v>189.66000399999999</v>
      </c>
      <c r="D327" s="4">
        <v>12.82</v>
      </c>
      <c r="E327" s="4">
        <v>65.940002000000007</v>
      </c>
      <c r="F327" s="4">
        <v>16.03</v>
      </c>
      <c r="G327" s="4">
        <v>494.30999800000001</v>
      </c>
      <c r="H327" s="4">
        <v>73.290001000000004</v>
      </c>
      <c r="I327" s="4">
        <v>13.63</v>
      </c>
      <c r="J327" s="4">
        <v>131.54</v>
      </c>
      <c r="K327" s="4">
        <v>208.41000399999999</v>
      </c>
      <c r="L327" s="4">
        <v>255.11999499999999</v>
      </c>
      <c r="M327" s="4">
        <v>25.120000999999998</v>
      </c>
      <c r="N327" s="4">
        <v>178.509995</v>
      </c>
      <c r="O327" s="4">
        <v>85.470000999999996</v>
      </c>
      <c r="P327" s="4">
        <v>307.14001500000001</v>
      </c>
      <c r="Q327" s="4">
        <v>41.45</v>
      </c>
      <c r="R327" s="4">
        <v>121.260002</v>
      </c>
      <c r="S327" s="4">
        <v>150.43</v>
      </c>
      <c r="T327" s="4">
        <v>182.259995</v>
      </c>
      <c r="U327" s="4">
        <v>33.979999999999997</v>
      </c>
      <c r="V327" s="4">
        <v>10.71</v>
      </c>
      <c r="W327" s="4">
        <v>67.819999999999993</v>
      </c>
      <c r="X327" s="4">
        <v>22.651</v>
      </c>
      <c r="Y327" s="4">
        <v>2044.1</v>
      </c>
      <c r="Z327" s="4">
        <v>17.060500000000001</v>
      </c>
      <c r="AA327" s="4">
        <v>0.1135</v>
      </c>
      <c r="AB327" s="4">
        <v>21.6464</v>
      </c>
      <c r="AC327" s="4">
        <v>18.523399999999999</v>
      </c>
      <c r="AD327" s="3"/>
    </row>
    <row r="328" spans="1:30" ht="15.75" customHeight="1" x14ac:dyDescent="0.2">
      <c r="A328" s="3">
        <v>45350</v>
      </c>
      <c r="B328" s="3"/>
      <c r="C328" s="4">
        <v>183.509995</v>
      </c>
      <c r="D328" s="4">
        <v>12.35</v>
      </c>
      <c r="E328" s="4">
        <v>64.779999000000004</v>
      </c>
      <c r="F328" s="4">
        <v>15.7</v>
      </c>
      <c r="G328" s="4">
        <v>479.98998999999998</v>
      </c>
      <c r="H328" s="4">
        <v>72.279999000000004</v>
      </c>
      <c r="I328" s="4">
        <v>13.19</v>
      </c>
      <c r="J328" s="4">
        <v>131.51</v>
      </c>
      <c r="K328" s="4">
        <v>212.61000100000001</v>
      </c>
      <c r="L328" s="4">
        <v>248.61999499999999</v>
      </c>
      <c r="M328" s="4">
        <v>24.959999</v>
      </c>
      <c r="N328" s="4">
        <v>176.71000699999999</v>
      </c>
      <c r="O328" s="4">
        <v>82.449996999999996</v>
      </c>
      <c r="P328" s="4">
        <v>306.07998700000002</v>
      </c>
      <c r="Q328" s="4">
        <v>39.86</v>
      </c>
      <c r="R328" s="4">
        <v>123.089996</v>
      </c>
      <c r="S328" s="4">
        <v>147.72</v>
      </c>
      <c r="T328" s="4">
        <v>178.13000500000001</v>
      </c>
      <c r="U328" s="4">
        <v>33.979999999999997</v>
      </c>
      <c r="V328" s="4">
        <v>10.15</v>
      </c>
      <c r="W328" s="4">
        <v>67.739998</v>
      </c>
      <c r="X328" s="4">
        <v>22.635999999999999</v>
      </c>
      <c r="Y328" s="4">
        <v>2052.4</v>
      </c>
      <c r="Z328" s="4">
        <v>17.0962</v>
      </c>
      <c r="AA328" s="4">
        <v>0.1135</v>
      </c>
      <c r="AB328" s="4">
        <v>21.634399999999999</v>
      </c>
      <c r="AC328" s="4">
        <v>18.492100000000001</v>
      </c>
      <c r="AD328" s="3"/>
    </row>
    <row r="329" spans="1:30" ht="15.75" customHeight="1" x14ac:dyDescent="0.2">
      <c r="A329" s="3">
        <v>45351</v>
      </c>
      <c r="B329" s="3"/>
      <c r="C329" s="4">
        <v>183.740005</v>
      </c>
      <c r="D329" s="4">
        <v>12.6</v>
      </c>
      <c r="E329" s="4">
        <v>65.519997000000004</v>
      </c>
      <c r="F329" s="4">
        <v>15.52</v>
      </c>
      <c r="G329" s="4">
        <v>500.01001000000002</v>
      </c>
      <c r="H329" s="4">
        <v>71.309997999999993</v>
      </c>
      <c r="I329" s="4">
        <v>13.04</v>
      </c>
      <c r="J329" s="4">
        <v>130.88</v>
      </c>
      <c r="K329" s="4">
        <v>212.220001</v>
      </c>
      <c r="L329" s="4">
        <v>252</v>
      </c>
      <c r="M329" s="4">
        <v>25.620000999999998</v>
      </c>
      <c r="N329" s="4">
        <v>176.300003</v>
      </c>
      <c r="O329" s="4">
        <v>83.110000999999997</v>
      </c>
      <c r="P329" s="4">
        <v>303.60998499999999</v>
      </c>
      <c r="Q329" s="4">
        <v>39.85</v>
      </c>
      <c r="R329" s="4">
        <v>124.879997</v>
      </c>
      <c r="S329" s="4">
        <v>147.72999999999999</v>
      </c>
      <c r="T329" s="4">
        <v>177.94000199999999</v>
      </c>
      <c r="U329" s="4">
        <v>33.299999999999997</v>
      </c>
      <c r="V329" s="4">
        <v>10.17</v>
      </c>
      <c r="W329" s="4">
        <v>68.080001999999993</v>
      </c>
      <c r="X329" s="4">
        <v>22.885000000000002</v>
      </c>
      <c r="Y329" s="4">
        <v>2064.4</v>
      </c>
      <c r="Z329" s="4">
        <v>17.063300000000002</v>
      </c>
      <c r="AA329" s="4">
        <v>0.1138</v>
      </c>
      <c r="AB329" s="4">
        <v>21.585899999999999</v>
      </c>
      <c r="AC329" s="4">
        <v>18.487200000000001</v>
      </c>
      <c r="AD329" s="3"/>
    </row>
    <row r="330" spans="1:30" ht="15.75" customHeight="1" x14ac:dyDescent="0.2">
      <c r="A330" s="3">
        <v>45352</v>
      </c>
      <c r="B330" s="3"/>
      <c r="C330" s="4">
        <v>185.979996</v>
      </c>
      <c r="D330" s="4">
        <v>12.52</v>
      </c>
      <c r="E330" s="4">
        <v>66.680000000000007</v>
      </c>
      <c r="F330" s="4">
        <v>15.43</v>
      </c>
      <c r="G330" s="4">
        <v>488.05999800000001</v>
      </c>
      <c r="H330" s="4">
        <v>71.580001999999993</v>
      </c>
      <c r="I330" s="4">
        <v>13.35</v>
      </c>
      <c r="J330" s="4">
        <v>132.61000000000001</v>
      </c>
      <c r="K330" s="4">
        <v>212.279999</v>
      </c>
      <c r="L330" s="4">
        <v>251.08999600000001</v>
      </c>
      <c r="M330" s="4">
        <v>25.4</v>
      </c>
      <c r="N330" s="4">
        <v>176.429993</v>
      </c>
      <c r="O330" s="4">
        <v>83.110000999999997</v>
      </c>
      <c r="P330" s="4">
        <v>302.51001000000002</v>
      </c>
      <c r="Q330" s="4">
        <v>39.79</v>
      </c>
      <c r="R330" s="4">
        <v>125.860001</v>
      </c>
      <c r="S330" s="4">
        <v>148.88</v>
      </c>
      <c r="T330" s="4">
        <v>180.36999499999999</v>
      </c>
      <c r="U330" s="4">
        <v>33.299999999999997</v>
      </c>
      <c r="V330" s="4">
        <v>10.17</v>
      </c>
      <c r="W330" s="4">
        <v>67.569999999999993</v>
      </c>
      <c r="X330" s="4">
        <v>23.364000000000001</v>
      </c>
      <c r="Y330" s="4">
        <v>2105.5</v>
      </c>
      <c r="Z330" s="4">
        <v>17.021699999999999</v>
      </c>
      <c r="AA330" s="4">
        <v>0.1132</v>
      </c>
      <c r="AB330" s="4">
        <v>21.5214</v>
      </c>
      <c r="AC330" s="4">
        <v>18.416599999999999</v>
      </c>
      <c r="AD330" s="3"/>
    </row>
    <row r="331" spans="1:30" ht="15.75" customHeight="1" x14ac:dyDescent="0.2">
      <c r="A331" s="3">
        <v>45355</v>
      </c>
      <c r="B331" s="3"/>
      <c r="C331" s="4">
        <v>184.91000399999999</v>
      </c>
      <c r="D331" s="4">
        <v>12.36</v>
      </c>
      <c r="E331" s="4">
        <v>66.889999000000003</v>
      </c>
      <c r="F331" s="4">
        <v>15.65</v>
      </c>
      <c r="G331" s="4">
        <v>485.26998900000001</v>
      </c>
      <c r="H331" s="4">
        <v>71.720000999999996</v>
      </c>
      <c r="I331" s="4">
        <v>13.23</v>
      </c>
      <c r="J331" s="4">
        <v>132.66</v>
      </c>
      <c r="K331" s="4">
        <v>210.220001</v>
      </c>
      <c r="L331" s="4">
        <v>242.320007</v>
      </c>
      <c r="M331" s="4">
        <v>25.4</v>
      </c>
      <c r="N331" s="4">
        <v>178.929993</v>
      </c>
      <c r="O331" s="4">
        <v>84.199996999999996</v>
      </c>
      <c r="P331" s="4">
        <v>298.42999300000002</v>
      </c>
      <c r="Q331" s="4">
        <v>39.479999999999997</v>
      </c>
      <c r="R331" s="4">
        <v>129.550003</v>
      </c>
      <c r="S331" s="4">
        <v>147.74</v>
      </c>
      <c r="T331" s="4">
        <v>178.229996</v>
      </c>
      <c r="U331" s="4">
        <v>33.299999999999997</v>
      </c>
      <c r="V331" s="4">
        <v>10.119999999999999</v>
      </c>
      <c r="W331" s="4">
        <v>67.239998</v>
      </c>
      <c r="X331" s="4">
        <v>23.991</v>
      </c>
      <c r="Y331" s="4">
        <v>2136.1999999999998</v>
      </c>
      <c r="Z331" s="4">
        <v>16.982800000000001</v>
      </c>
      <c r="AA331" s="4">
        <v>0.1129</v>
      </c>
      <c r="AB331" s="4">
        <v>21.531600000000001</v>
      </c>
      <c r="AC331" s="4">
        <v>18.4391</v>
      </c>
      <c r="AD331" s="3"/>
    </row>
    <row r="332" spans="1:30" ht="15.75" customHeight="1" x14ac:dyDescent="0.2">
      <c r="A332" s="3">
        <v>45356</v>
      </c>
      <c r="B332" s="3"/>
      <c r="C332" s="4">
        <v>184.03999300000001</v>
      </c>
      <c r="D332" s="4">
        <v>12.29</v>
      </c>
      <c r="E332" s="4">
        <v>67.690002000000007</v>
      </c>
      <c r="F332" s="4">
        <v>15.67</v>
      </c>
      <c r="G332" s="4">
        <v>492.95001200000002</v>
      </c>
      <c r="H332" s="4">
        <v>72.480002999999996</v>
      </c>
      <c r="I332" s="4">
        <v>13.11</v>
      </c>
      <c r="J332" s="4">
        <v>133.07</v>
      </c>
      <c r="K332" s="4">
        <v>207.550003</v>
      </c>
      <c r="L332" s="4">
        <v>238.60000600000001</v>
      </c>
      <c r="M332" s="4">
        <v>25.91</v>
      </c>
      <c r="N332" s="4">
        <v>180.020004</v>
      </c>
      <c r="O332" s="4">
        <v>83.639999000000003</v>
      </c>
      <c r="P332" s="4">
        <v>293.02999899999998</v>
      </c>
      <c r="Q332" s="4">
        <v>39.549999999999997</v>
      </c>
      <c r="R332" s="4">
        <v>129.490005</v>
      </c>
      <c r="S332" s="4">
        <v>145.47</v>
      </c>
      <c r="T332" s="4">
        <v>185.320007</v>
      </c>
      <c r="U332" s="4">
        <v>33.22</v>
      </c>
      <c r="V332" s="4">
        <v>10.06</v>
      </c>
      <c r="W332" s="4">
        <v>66.790001000000004</v>
      </c>
      <c r="X332" s="4">
        <v>23.984000000000002</v>
      </c>
      <c r="Y332" s="4">
        <v>2151.8000000000002</v>
      </c>
      <c r="Z332" s="4">
        <v>16.925699999999999</v>
      </c>
      <c r="AA332" s="4">
        <v>0.1125</v>
      </c>
      <c r="AB332" s="4">
        <v>21.458400000000001</v>
      </c>
      <c r="AC332" s="4">
        <v>18.363499999999998</v>
      </c>
      <c r="AD332" s="3"/>
    </row>
    <row r="333" spans="1:30" ht="15.75" customHeight="1" x14ac:dyDescent="0.2">
      <c r="A333" s="3">
        <v>45357</v>
      </c>
      <c r="B333" s="3"/>
      <c r="C333" s="4">
        <v>179.89999399999999</v>
      </c>
      <c r="D333" s="4">
        <v>12.11</v>
      </c>
      <c r="E333" s="4">
        <v>67.449996999999996</v>
      </c>
      <c r="F333" s="4">
        <v>15.74</v>
      </c>
      <c r="G333" s="4">
        <v>495.80999800000001</v>
      </c>
      <c r="H333" s="4">
        <v>71.900002000000001</v>
      </c>
      <c r="I333" s="4">
        <v>13.26</v>
      </c>
      <c r="J333" s="4">
        <v>134.01</v>
      </c>
      <c r="K333" s="4">
        <v>205.58000200000001</v>
      </c>
      <c r="L333" s="4">
        <v>239.229996</v>
      </c>
      <c r="M333" s="4">
        <v>25.99</v>
      </c>
      <c r="N333" s="4">
        <v>178.5</v>
      </c>
      <c r="O333" s="4">
        <v>82.099997999999999</v>
      </c>
      <c r="P333" s="4">
        <v>300</v>
      </c>
      <c r="Q333" s="4">
        <v>39.380000000000003</v>
      </c>
      <c r="R333" s="4">
        <v>132.89999399999999</v>
      </c>
      <c r="S333" s="4">
        <v>145.43</v>
      </c>
      <c r="T333" s="4">
        <v>183.91000399999999</v>
      </c>
      <c r="U333" s="4">
        <v>32.909999999999997</v>
      </c>
      <c r="V333" s="4">
        <v>10.01</v>
      </c>
      <c r="W333" s="4">
        <v>66.75</v>
      </c>
      <c r="X333" s="4">
        <v>24.492999999999999</v>
      </c>
      <c r="Y333" s="4">
        <v>2168</v>
      </c>
      <c r="Z333" s="4">
        <v>16.872800000000002</v>
      </c>
      <c r="AA333" s="4">
        <v>0.11269999999999999</v>
      </c>
      <c r="AB333" s="4">
        <v>21.473199999999999</v>
      </c>
      <c r="AC333" s="4">
        <v>18.351700000000001</v>
      </c>
      <c r="AD333" s="3"/>
    </row>
    <row r="334" spans="1:30" ht="15.75" customHeight="1" x14ac:dyDescent="0.2">
      <c r="A334" s="3">
        <v>45358</v>
      </c>
      <c r="B334" s="3"/>
      <c r="C334" s="4">
        <v>181.13000500000001</v>
      </c>
      <c r="D334" s="4">
        <v>12</v>
      </c>
      <c r="E334" s="4">
        <v>67.709998999999996</v>
      </c>
      <c r="F334" s="4">
        <v>14.49</v>
      </c>
      <c r="G334" s="4">
        <v>490.23998999999998</v>
      </c>
      <c r="H334" s="4">
        <v>72</v>
      </c>
      <c r="I334" s="4">
        <v>13.34</v>
      </c>
      <c r="J334" s="4">
        <v>132.91</v>
      </c>
      <c r="K334" s="4">
        <v>204.46000699999999</v>
      </c>
      <c r="L334" s="4">
        <v>238.009995</v>
      </c>
      <c r="M334" s="4">
        <v>25.85</v>
      </c>
      <c r="N334" s="4">
        <v>176.19000199999999</v>
      </c>
      <c r="O334" s="4">
        <v>83.839995999999999</v>
      </c>
      <c r="P334" s="4">
        <v>297.01001000000002</v>
      </c>
      <c r="Q334" s="4">
        <v>39.75</v>
      </c>
      <c r="R334" s="4">
        <v>131.520004</v>
      </c>
      <c r="S334" s="4">
        <v>142.57</v>
      </c>
      <c r="T334" s="4">
        <v>180.929993</v>
      </c>
      <c r="U334" s="4">
        <v>33.380000000000003</v>
      </c>
      <c r="V334" s="4">
        <v>9.9499999999999993</v>
      </c>
      <c r="W334" s="4">
        <v>66.849997999999999</v>
      </c>
      <c r="X334" s="4">
        <v>24.577999999999999</v>
      </c>
      <c r="Y334" s="4">
        <v>2175</v>
      </c>
      <c r="Z334" s="4">
        <v>16.876999999999999</v>
      </c>
      <c r="AA334" s="4">
        <v>0.1142</v>
      </c>
      <c r="AB334" s="4">
        <v>21.526599999999998</v>
      </c>
      <c r="AC334" s="4">
        <v>18.386600000000001</v>
      </c>
      <c r="AD334" s="3"/>
    </row>
    <row r="335" spans="1:30" ht="15.75" customHeight="1" x14ac:dyDescent="0.2">
      <c r="A335" s="3">
        <v>45359</v>
      </c>
      <c r="B335" s="3"/>
      <c r="C335" s="4">
        <v>181.25</v>
      </c>
      <c r="D335" s="4">
        <v>12.17</v>
      </c>
      <c r="E335" s="4">
        <v>66.989998</v>
      </c>
      <c r="F335" s="4">
        <v>15.59</v>
      </c>
      <c r="G335" s="4">
        <v>496.42999300000002</v>
      </c>
      <c r="H335" s="4">
        <v>71.690002000000007</v>
      </c>
      <c r="I335" s="4">
        <v>13.3</v>
      </c>
      <c r="J335" s="4">
        <v>134.38999999999999</v>
      </c>
      <c r="K335" s="4">
        <v>205.179993</v>
      </c>
      <c r="L335" s="4">
        <v>237.80999800000001</v>
      </c>
      <c r="M335" s="4">
        <v>26.25</v>
      </c>
      <c r="N335" s="4">
        <v>172</v>
      </c>
      <c r="O335" s="4">
        <v>84.400002000000001</v>
      </c>
      <c r="P335" s="4">
        <v>292.91000400000001</v>
      </c>
      <c r="Q335" s="4">
        <v>39.58</v>
      </c>
      <c r="R335" s="4">
        <v>132.779999</v>
      </c>
      <c r="S335" s="4">
        <v>143.13</v>
      </c>
      <c r="T335" s="4">
        <v>180.820007</v>
      </c>
      <c r="U335" s="4">
        <v>33.950000000000003</v>
      </c>
      <c r="V335" s="4">
        <v>9.9600000000000009</v>
      </c>
      <c r="W335" s="4">
        <v>67.120002999999997</v>
      </c>
      <c r="X335" s="4">
        <v>24.548999999999999</v>
      </c>
      <c r="Y335" s="4">
        <v>2195.3000000000002</v>
      </c>
      <c r="Z335" s="4">
        <v>16.798500000000001</v>
      </c>
      <c r="AA335" s="4">
        <v>0.1142</v>
      </c>
      <c r="AB335" s="4">
        <v>21.551600000000001</v>
      </c>
      <c r="AC335" s="4">
        <v>18.368300000000001</v>
      </c>
      <c r="AD335" s="3"/>
    </row>
    <row r="336" spans="1:30" ht="15.75" customHeight="1" x14ac:dyDescent="0.2">
      <c r="A336" s="3">
        <v>45362</v>
      </c>
      <c r="B336" s="3"/>
      <c r="C336" s="4">
        <v>181.320007</v>
      </c>
      <c r="D336" s="4">
        <v>12.08</v>
      </c>
      <c r="E336" s="4">
        <v>67.680000000000007</v>
      </c>
      <c r="F336" s="4">
        <v>15.47</v>
      </c>
      <c r="G336" s="4">
        <v>495.29998799999998</v>
      </c>
      <c r="H336" s="4">
        <v>71.980002999999996</v>
      </c>
      <c r="I336" s="4">
        <v>13.66</v>
      </c>
      <c r="J336" s="4">
        <v>133.71</v>
      </c>
      <c r="K336" s="4">
        <v>205.009995</v>
      </c>
      <c r="L336" s="4">
        <v>238.729996</v>
      </c>
      <c r="M336" s="4">
        <v>26.950001</v>
      </c>
      <c r="N336" s="4">
        <v>173.990005</v>
      </c>
      <c r="O336" s="4">
        <v>84.599997999999999</v>
      </c>
      <c r="P336" s="4">
        <v>292.51001000000002</v>
      </c>
      <c r="Q336" s="4">
        <v>39.47</v>
      </c>
      <c r="R336" s="4">
        <v>133.63000500000001</v>
      </c>
      <c r="S336" s="4">
        <v>140.68</v>
      </c>
      <c r="T336" s="4">
        <v>178.61999499999999</v>
      </c>
      <c r="U336" s="4">
        <v>34.270000000000003</v>
      </c>
      <c r="V336" s="4">
        <v>10</v>
      </c>
      <c r="W336" s="4">
        <v>66.720000999999996</v>
      </c>
      <c r="X336" s="4">
        <v>24.715</v>
      </c>
      <c r="Y336" s="4">
        <v>2198.8000000000002</v>
      </c>
      <c r="Z336" s="4">
        <v>16.808299999999999</v>
      </c>
      <c r="AA336" s="4">
        <v>0.11459999999999999</v>
      </c>
      <c r="AB336" s="4">
        <v>21.599499999999999</v>
      </c>
      <c r="AC336" s="4">
        <v>18.392499999999998</v>
      </c>
      <c r="AD336" s="3"/>
    </row>
    <row r="337" spans="1:30" ht="15.75" customHeight="1" x14ac:dyDescent="0.2">
      <c r="A337" s="3">
        <v>45363</v>
      </c>
      <c r="B337" s="3"/>
      <c r="C337" s="4">
        <v>182.449997</v>
      </c>
      <c r="D337" s="4">
        <v>12</v>
      </c>
      <c r="E337" s="4">
        <v>68.379997000000003</v>
      </c>
      <c r="F337" s="4">
        <v>15.58</v>
      </c>
      <c r="G337" s="4">
        <v>496.36999500000002</v>
      </c>
      <c r="H337" s="4">
        <v>71.819999999999993</v>
      </c>
      <c r="I337" s="4">
        <v>13.56</v>
      </c>
      <c r="J337" s="4">
        <v>134.33000000000001</v>
      </c>
      <c r="K337" s="4">
        <v>204.96000699999999</v>
      </c>
      <c r="L337" s="4">
        <v>239.94000199999999</v>
      </c>
      <c r="M337" s="4">
        <v>26.74</v>
      </c>
      <c r="N337" s="4">
        <v>170.41000399999999</v>
      </c>
      <c r="O337" s="4">
        <v>84.269997000000004</v>
      </c>
      <c r="P337" s="4">
        <v>288.5</v>
      </c>
      <c r="Q337" s="4">
        <v>39.200000000000003</v>
      </c>
      <c r="R337" s="4">
        <v>131.990005</v>
      </c>
      <c r="S337" s="4">
        <v>140.33000000000001</v>
      </c>
      <c r="T337" s="4">
        <v>177.199997</v>
      </c>
      <c r="U337" s="4">
        <v>33</v>
      </c>
      <c r="V337" s="4">
        <v>9.7100000000000009</v>
      </c>
      <c r="W337" s="4">
        <v>67.080001999999993</v>
      </c>
      <c r="X337" s="4">
        <v>24.393999999999998</v>
      </c>
      <c r="Y337" s="4">
        <v>2176.5</v>
      </c>
      <c r="Z337" s="4">
        <v>16.827200000000001</v>
      </c>
      <c r="AA337" s="4">
        <v>0.11409999999999999</v>
      </c>
      <c r="AB337" s="4">
        <v>21.525400000000001</v>
      </c>
      <c r="AC337" s="4">
        <v>18.399699999999999</v>
      </c>
      <c r="AD337" s="3"/>
    </row>
    <row r="338" spans="1:30" ht="15.75" customHeight="1" x14ac:dyDescent="0.2">
      <c r="A338" s="3">
        <v>45364</v>
      </c>
      <c r="B338" s="3"/>
      <c r="C338" s="4">
        <v>184.300003</v>
      </c>
      <c r="D338" s="4">
        <v>12.13</v>
      </c>
      <c r="E338" s="4">
        <v>69.989998</v>
      </c>
      <c r="F338" s="4">
        <v>15.8</v>
      </c>
      <c r="G338" s="4">
        <v>508.98001099999999</v>
      </c>
      <c r="H338" s="4">
        <v>70.949996999999996</v>
      </c>
      <c r="I338" s="4">
        <v>13.6</v>
      </c>
      <c r="J338" s="4">
        <v>134.01</v>
      </c>
      <c r="K338" s="4">
        <v>207.58999600000001</v>
      </c>
      <c r="L338" s="4">
        <v>242.36000100000001</v>
      </c>
      <c r="M338" s="4">
        <v>26.77</v>
      </c>
      <c r="N338" s="4">
        <v>174.88000500000001</v>
      </c>
      <c r="O338" s="4">
        <v>90.260002</v>
      </c>
      <c r="P338" s="4">
        <v>289.67001299999998</v>
      </c>
      <c r="Q338" s="4">
        <v>39.270000000000003</v>
      </c>
      <c r="R338" s="4">
        <v>133.479996</v>
      </c>
      <c r="S338" s="4">
        <v>142.82</v>
      </c>
      <c r="T338" s="4">
        <v>178.60000600000001</v>
      </c>
      <c r="U338" s="4">
        <v>32.950000000000003</v>
      </c>
      <c r="V338" s="4">
        <v>9.85</v>
      </c>
      <c r="W338" s="4">
        <v>67.410004000000001</v>
      </c>
      <c r="X338" s="4">
        <v>25.155999999999999</v>
      </c>
      <c r="Y338" s="4">
        <v>2191.1</v>
      </c>
      <c r="Z338" s="4">
        <v>16.712700000000002</v>
      </c>
      <c r="AA338" s="4">
        <v>0.1129</v>
      </c>
      <c r="AB338" s="4">
        <v>21.406500000000001</v>
      </c>
      <c r="AC338" s="4">
        <v>18.2879</v>
      </c>
      <c r="AD338" s="3"/>
    </row>
    <row r="339" spans="1:30" ht="15.75" customHeight="1" x14ac:dyDescent="0.2">
      <c r="A339" s="3">
        <v>45365</v>
      </c>
      <c r="B339" s="3"/>
      <c r="C339" s="4">
        <v>185.11000100000001</v>
      </c>
      <c r="D339" s="4">
        <v>12.01</v>
      </c>
      <c r="E339" s="4">
        <v>72</v>
      </c>
      <c r="F339" s="4">
        <v>15.73</v>
      </c>
      <c r="G339" s="4">
        <v>512.53002900000001</v>
      </c>
      <c r="H339" s="4">
        <v>71.620002999999997</v>
      </c>
      <c r="I339" s="4">
        <v>14.1</v>
      </c>
      <c r="J339" s="4">
        <v>133.57</v>
      </c>
      <c r="K339" s="4">
        <v>209.259995</v>
      </c>
      <c r="L339" s="4">
        <v>248.929993</v>
      </c>
      <c r="M339" s="4">
        <v>26.73</v>
      </c>
      <c r="N339" s="4">
        <v>173.64999399999999</v>
      </c>
      <c r="O339" s="4">
        <v>90.379997000000003</v>
      </c>
      <c r="P339" s="4">
        <v>293.5</v>
      </c>
      <c r="Q339" s="4">
        <v>38.65</v>
      </c>
      <c r="R339" s="4">
        <v>134.5</v>
      </c>
      <c r="S339" s="4">
        <v>144.41</v>
      </c>
      <c r="T339" s="4">
        <v>179.970001</v>
      </c>
      <c r="U339" s="4">
        <v>33</v>
      </c>
      <c r="V339" s="4">
        <v>9.6999999999999993</v>
      </c>
      <c r="W339" s="4">
        <v>67.169998000000007</v>
      </c>
      <c r="X339" s="4">
        <v>25.06</v>
      </c>
      <c r="Y339" s="4">
        <v>2177.8000000000002</v>
      </c>
      <c r="Z339" s="4">
        <v>16.692</v>
      </c>
      <c r="AA339" s="4">
        <v>0.113</v>
      </c>
      <c r="AB339" s="4">
        <v>21.381599999999999</v>
      </c>
      <c r="AC339" s="4">
        <v>18.2636</v>
      </c>
      <c r="AD339" s="3"/>
    </row>
    <row r="340" spans="1:30" ht="15.75" customHeight="1" x14ac:dyDescent="0.2">
      <c r="A340" s="3">
        <v>45366</v>
      </c>
      <c r="B340" s="3"/>
      <c r="C340" s="4">
        <v>187.929993</v>
      </c>
      <c r="D340" s="4">
        <v>12.2</v>
      </c>
      <c r="E340" s="4">
        <v>74.430000000000007</v>
      </c>
      <c r="F340" s="4">
        <v>15.27</v>
      </c>
      <c r="G340" s="4">
        <v>510.85000600000001</v>
      </c>
      <c r="H340" s="4">
        <v>71.180000000000007</v>
      </c>
      <c r="I340" s="4">
        <v>14.08</v>
      </c>
      <c r="J340" s="4">
        <v>130.87</v>
      </c>
      <c r="K340" s="4">
        <v>213.80999800000001</v>
      </c>
      <c r="L340" s="4">
        <v>249.479996</v>
      </c>
      <c r="M340" s="4">
        <v>25.790001</v>
      </c>
      <c r="N340" s="4">
        <v>170</v>
      </c>
      <c r="O340" s="4">
        <v>97.010002</v>
      </c>
      <c r="P340" s="4">
        <v>295.27999899999998</v>
      </c>
      <c r="Q340" s="4">
        <v>38.56</v>
      </c>
      <c r="R340" s="4">
        <v>141.03999300000001</v>
      </c>
      <c r="S340" s="4">
        <v>146.44</v>
      </c>
      <c r="T340" s="4">
        <v>174.279999</v>
      </c>
      <c r="U340" s="4">
        <v>32.99</v>
      </c>
      <c r="V340" s="4">
        <v>9.5500000000000007</v>
      </c>
      <c r="W340" s="4">
        <v>66.489998</v>
      </c>
      <c r="X340" s="4">
        <v>25.381</v>
      </c>
      <c r="Y340" s="4">
        <v>2171.6</v>
      </c>
      <c r="Z340" s="4">
        <v>16.71</v>
      </c>
      <c r="AA340" s="4">
        <v>0.1124</v>
      </c>
      <c r="AB340" s="4">
        <v>21.312799999999999</v>
      </c>
      <c r="AC340" s="4">
        <v>18.203900000000001</v>
      </c>
      <c r="AD340" s="3"/>
    </row>
    <row r="341" spans="1:30" ht="15.75" customHeight="1" x14ac:dyDescent="0.2">
      <c r="A341" s="3">
        <v>45370</v>
      </c>
      <c r="B341" s="3"/>
      <c r="C341" s="4">
        <v>184</v>
      </c>
      <c r="D341" s="4">
        <v>11.84</v>
      </c>
      <c r="E341" s="4">
        <v>77.379997000000003</v>
      </c>
      <c r="F341" s="4">
        <v>15.17</v>
      </c>
      <c r="G341" s="4">
        <v>506.85000600000001</v>
      </c>
      <c r="H341" s="4">
        <v>73.75</v>
      </c>
      <c r="I341" s="4">
        <v>13.91</v>
      </c>
      <c r="J341" s="4">
        <v>133.1</v>
      </c>
      <c r="K341" s="4">
        <v>211.13000500000001</v>
      </c>
      <c r="L341" s="4">
        <v>246.11000100000001</v>
      </c>
      <c r="M341" s="4">
        <v>25.75</v>
      </c>
      <c r="N341" s="4">
        <v>170.10000600000001</v>
      </c>
      <c r="O341" s="4">
        <v>92.110000999999997</v>
      </c>
      <c r="P341" s="4">
        <v>287.02999899999998</v>
      </c>
      <c r="Q341" s="4">
        <v>38.49</v>
      </c>
      <c r="R341" s="4">
        <v>138.61999499999999</v>
      </c>
      <c r="S341" s="4">
        <v>144.31</v>
      </c>
      <c r="T341" s="4">
        <v>177.479996</v>
      </c>
      <c r="U341" s="4">
        <v>32.93</v>
      </c>
      <c r="V341" s="4">
        <v>9.6999999999999993</v>
      </c>
      <c r="W341" s="4">
        <v>65.5</v>
      </c>
      <c r="X341" s="4">
        <v>25.135000000000002</v>
      </c>
      <c r="Y341" s="4">
        <v>2169.8000000000002</v>
      </c>
      <c r="Z341" s="4">
        <v>16.8523</v>
      </c>
      <c r="AA341" s="4">
        <v>0.11210000000000001</v>
      </c>
      <c r="AB341" s="4">
        <v>21.390599999999999</v>
      </c>
      <c r="AC341" s="4">
        <v>18.2864</v>
      </c>
      <c r="AD341" s="3"/>
    </row>
    <row r="342" spans="1:30" ht="15.75" customHeight="1" x14ac:dyDescent="0.2">
      <c r="A342" s="3">
        <v>45371</v>
      </c>
      <c r="B342" s="3"/>
      <c r="C342" s="4">
        <v>183.58000200000001</v>
      </c>
      <c r="D342" s="4">
        <v>11.97</v>
      </c>
      <c r="E342" s="4">
        <v>78.580001999999993</v>
      </c>
      <c r="F342" s="4">
        <v>15.52</v>
      </c>
      <c r="G342" s="4">
        <v>510</v>
      </c>
      <c r="H342" s="4">
        <v>77.650002000000001</v>
      </c>
      <c r="I342" s="4">
        <v>14.08</v>
      </c>
      <c r="J342" s="4">
        <v>132.07</v>
      </c>
      <c r="K342" s="4">
        <v>213.949997</v>
      </c>
      <c r="L342" s="4">
        <v>250.71000699999999</v>
      </c>
      <c r="M342" s="4">
        <v>26.26</v>
      </c>
      <c r="N342" s="4">
        <v>175.300003</v>
      </c>
      <c r="O342" s="4">
        <v>95.150002000000001</v>
      </c>
      <c r="P342" s="4">
        <v>292.11999500000002</v>
      </c>
      <c r="Q342" s="4">
        <v>39.1</v>
      </c>
      <c r="R342" s="4">
        <v>139.71000699999999</v>
      </c>
      <c r="S342" s="4">
        <v>144.84</v>
      </c>
      <c r="T342" s="4">
        <v>179.86000100000001</v>
      </c>
      <c r="U342" s="4">
        <v>32.729999999999997</v>
      </c>
      <c r="V342" s="4">
        <v>9.9700000000000006</v>
      </c>
      <c r="W342" s="4">
        <v>67.980002999999996</v>
      </c>
      <c r="X342" s="4">
        <v>25.103999999999999</v>
      </c>
      <c r="Y342" s="4">
        <v>2171</v>
      </c>
      <c r="Z342" s="4">
        <v>16.759</v>
      </c>
      <c r="AA342" s="4">
        <v>0.1105</v>
      </c>
      <c r="AB342" s="4">
        <v>21.273</v>
      </c>
      <c r="AC342" s="4">
        <v>18.173500000000001</v>
      </c>
      <c r="AD342" s="3"/>
    </row>
    <row r="343" spans="1:30" ht="15.75" customHeight="1" x14ac:dyDescent="0.2">
      <c r="A343" s="3">
        <v>45372</v>
      </c>
      <c r="B343" s="3"/>
      <c r="C343" s="4">
        <v>180.80999800000001</v>
      </c>
      <c r="D343" s="4">
        <v>11.95</v>
      </c>
      <c r="E343" s="4">
        <v>78.959998999999996</v>
      </c>
      <c r="F343" s="4">
        <v>15.23</v>
      </c>
      <c r="G343" s="4">
        <v>509.98998999999998</v>
      </c>
      <c r="H343" s="4">
        <v>76.319999999999993</v>
      </c>
      <c r="I343" s="4">
        <v>14.18</v>
      </c>
      <c r="J343" s="4">
        <v>130.19</v>
      </c>
      <c r="K343" s="4">
        <v>217.979996</v>
      </c>
      <c r="L343" s="4">
        <v>251.36999499999999</v>
      </c>
      <c r="M343" s="4">
        <v>26.610001</v>
      </c>
      <c r="N343" s="4">
        <v>175.029999</v>
      </c>
      <c r="O343" s="4">
        <v>96.620002999999997</v>
      </c>
      <c r="P343" s="4">
        <v>293.72000100000002</v>
      </c>
      <c r="Q343" s="4">
        <v>38.86</v>
      </c>
      <c r="R343" s="4">
        <v>140.55999800000001</v>
      </c>
      <c r="S343" s="4">
        <v>147.91999999999999</v>
      </c>
      <c r="T343" s="4">
        <v>176.83999600000001</v>
      </c>
      <c r="U343" s="4">
        <v>33.869999999999997</v>
      </c>
      <c r="V343" s="4">
        <v>9.86</v>
      </c>
      <c r="W343" s="4">
        <v>67.589995999999999</v>
      </c>
      <c r="X343" s="4">
        <v>25.007000000000001</v>
      </c>
      <c r="Y343" s="4">
        <v>2195</v>
      </c>
      <c r="Z343" s="4">
        <v>16.762</v>
      </c>
      <c r="AA343" s="4">
        <v>0.1109</v>
      </c>
      <c r="AB343" s="4">
        <v>21.3431</v>
      </c>
      <c r="AC343" s="4">
        <v>18.289899999999999</v>
      </c>
      <c r="AD343" s="3"/>
    </row>
    <row r="344" spans="1:30" ht="15.75" customHeight="1" x14ac:dyDescent="0.2">
      <c r="A344" s="3">
        <v>45373</v>
      </c>
      <c r="B344" s="3"/>
      <c r="C344" s="4">
        <v>183.69000199999999</v>
      </c>
      <c r="D344" s="4">
        <v>12.04</v>
      </c>
      <c r="E344" s="4">
        <v>79.290001000000004</v>
      </c>
      <c r="F344" s="4">
        <v>14.96</v>
      </c>
      <c r="G344" s="4">
        <v>517.20001200000002</v>
      </c>
      <c r="H344" s="4">
        <v>73.879997000000003</v>
      </c>
      <c r="I344" s="4">
        <v>14.43</v>
      </c>
      <c r="J344" s="4">
        <v>130.38999999999999</v>
      </c>
      <c r="K344" s="4">
        <v>216.64999399999999</v>
      </c>
      <c r="L344" s="4">
        <v>259.040009</v>
      </c>
      <c r="M344" s="4">
        <v>26.84</v>
      </c>
      <c r="N344" s="4">
        <v>172.88000500000001</v>
      </c>
      <c r="O344" s="4">
        <v>97.949996999999996</v>
      </c>
      <c r="P344" s="4">
        <v>296</v>
      </c>
      <c r="Q344" s="4">
        <v>39.22</v>
      </c>
      <c r="R344" s="4">
        <v>140.86999499999999</v>
      </c>
      <c r="S344" s="4">
        <v>154.29</v>
      </c>
      <c r="T344" s="4">
        <v>176.990005</v>
      </c>
      <c r="U344" s="4">
        <v>33.82</v>
      </c>
      <c r="V344" s="4">
        <v>10.08</v>
      </c>
      <c r="W344" s="4">
        <v>66.930000000000007</v>
      </c>
      <c r="X344" s="4">
        <v>24.843</v>
      </c>
      <c r="Y344" s="4">
        <v>2170.1999999999998</v>
      </c>
      <c r="Z344" s="4">
        <v>16.736699999999999</v>
      </c>
      <c r="AA344" s="4">
        <v>0.1105</v>
      </c>
      <c r="AB344" s="4">
        <v>21.059799999999999</v>
      </c>
      <c r="AC344" s="4">
        <v>18.102399999999999</v>
      </c>
      <c r="AD344" s="3"/>
    </row>
    <row r="345" spans="1:30" ht="15.75" customHeight="1" x14ac:dyDescent="0.2">
      <c r="A345" s="3">
        <v>45376</v>
      </c>
      <c r="B345" s="3"/>
      <c r="C345" s="4">
        <v>181.11999499999999</v>
      </c>
      <c r="D345" s="4">
        <v>12.21</v>
      </c>
      <c r="E345" s="4">
        <v>78.989998</v>
      </c>
      <c r="F345" s="4">
        <v>14.92</v>
      </c>
      <c r="G345" s="4">
        <v>519.59002699999996</v>
      </c>
      <c r="H345" s="4">
        <v>77.699996999999996</v>
      </c>
      <c r="I345" s="4">
        <v>14.42</v>
      </c>
      <c r="J345" s="4">
        <v>131.74</v>
      </c>
      <c r="K345" s="4">
        <v>215.41000399999999</v>
      </c>
      <c r="L345" s="4">
        <v>257.39001500000001</v>
      </c>
      <c r="M345" s="4">
        <v>26.84</v>
      </c>
      <c r="N345" s="4">
        <v>170.03999300000001</v>
      </c>
      <c r="O345" s="4">
        <v>98.120002999999997</v>
      </c>
      <c r="P345" s="4">
        <v>299.76001000000002</v>
      </c>
      <c r="Q345" s="4">
        <v>38.86</v>
      </c>
      <c r="R345" s="4">
        <v>141.35000600000001</v>
      </c>
      <c r="S345" s="4">
        <v>156.80000000000001</v>
      </c>
      <c r="T345" s="4">
        <v>172.66999799999999</v>
      </c>
      <c r="U345" s="4">
        <v>33.32</v>
      </c>
      <c r="V345" s="4">
        <v>10.26</v>
      </c>
      <c r="W345" s="4">
        <v>67.010002</v>
      </c>
      <c r="X345" s="4">
        <v>24.890999999999998</v>
      </c>
      <c r="Y345" s="4">
        <v>2186.8000000000002</v>
      </c>
      <c r="Z345" s="4">
        <v>16.703199999999999</v>
      </c>
      <c r="AA345" s="4">
        <v>0.1104</v>
      </c>
      <c r="AB345" s="4">
        <v>21.110299999999999</v>
      </c>
      <c r="AC345" s="4">
        <v>18.0871</v>
      </c>
      <c r="AD345" s="3"/>
    </row>
    <row r="346" spans="1:30" ht="15.75" customHeight="1" x14ac:dyDescent="0.2">
      <c r="A346" s="3">
        <v>45377</v>
      </c>
      <c r="B346" s="3"/>
      <c r="C346" s="4">
        <v>183.69000199999999</v>
      </c>
      <c r="D346" s="4">
        <v>12.14</v>
      </c>
      <c r="E346" s="4">
        <v>82.400002000000001</v>
      </c>
      <c r="F346" s="4">
        <v>14.79</v>
      </c>
      <c r="G346" s="4">
        <v>524.919983</v>
      </c>
      <c r="H346" s="4">
        <v>79.199996999999996</v>
      </c>
      <c r="I346" s="4">
        <v>14.66</v>
      </c>
      <c r="J346" s="4">
        <v>132.9</v>
      </c>
      <c r="K346" s="4">
        <v>217.58999600000001</v>
      </c>
      <c r="L346" s="4">
        <v>264.35998499999999</v>
      </c>
      <c r="M346" s="4">
        <v>27.280000999999999</v>
      </c>
      <c r="N346" s="4">
        <v>177.44000199999999</v>
      </c>
      <c r="O346" s="4">
        <v>98.010002</v>
      </c>
      <c r="P346" s="4">
        <v>305.94000199999999</v>
      </c>
      <c r="Q346" s="4">
        <v>39.020000000000003</v>
      </c>
      <c r="R346" s="4">
        <v>145.050003</v>
      </c>
      <c r="S346" s="4">
        <v>160.87</v>
      </c>
      <c r="T346" s="4">
        <v>175.529999</v>
      </c>
      <c r="U346" s="4">
        <v>33.61</v>
      </c>
      <c r="V346" s="4">
        <v>10.34</v>
      </c>
      <c r="W346" s="4">
        <v>67.120002999999997</v>
      </c>
      <c r="X346" s="4">
        <v>24.623000000000001</v>
      </c>
      <c r="Y346" s="4">
        <v>2187.8000000000002</v>
      </c>
      <c r="Z346" s="4">
        <v>16.678000000000001</v>
      </c>
      <c r="AA346" s="4">
        <v>0.11020000000000001</v>
      </c>
      <c r="AB346" s="4">
        <v>21.1035</v>
      </c>
      <c r="AC346" s="4">
        <v>18.1081</v>
      </c>
      <c r="AD346" s="3"/>
    </row>
    <row r="347" spans="1:30" ht="15.75" customHeight="1" x14ac:dyDescent="0.2">
      <c r="A347" s="3">
        <v>45378</v>
      </c>
      <c r="B347" s="3"/>
      <c r="C347" s="4">
        <v>181.729996</v>
      </c>
      <c r="D347" s="4">
        <v>12.31</v>
      </c>
      <c r="E347" s="4">
        <v>81.949996999999996</v>
      </c>
      <c r="F347" s="4">
        <v>15.15</v>
      </c>
      <c r="G347" s="4">
        <v>525.59997599999997</v>
      </c>
      <c r="H347" s="4">
        <v>78.699996999999996</v>
      </c>
      <c r="I347" s="4">
        <v>14.69</v>
      </c>
      <c r="J347" s="4">
        <v>133.66999999999999</v>
      </c>
      <c r="K347" s="4">
        <v>216.14999399999999</v>
      </c>
      <c r="L347" s="4">
        <v>267.95001200000002</v>
      </c>
      <c r="M347" s="4">
        <v>28.41</v>
      </c>
      <c r="N347" s="4">
        <v>176.66000399999999</v>
      </c>
      <c r="O347" s="4">
        <v>98.300003000000004</v>
      </c>
      <c r="P347" s="4">
        <v>311.91000400000001</v>
      </c>
      <c r="Q347" s="4">
        <v>38.979999999999997</v>
      </c>
      <c r="R347" s="4">
        <v>144.220001</v>
      </c>
      <c r="S347" s="4">
        <v>163.41</v>
      </c>
      <c r="T347" s="4">
        <v>176.41000399999999</v>
      </c>
      <c r="U347" s="4">
        <v>33.96</v>
      </c>
      <c r="V347" s="4">
        <v>10.36</v>
      </c>
      <c r="W347" s="4">
        <v>67.199996999999996</v>
      </c>
      <c r="X347" s="4">
        <v>24.879000000000001</v>
      </c>
      <c r="Y347" s="4">
        <v>2212.6999999999998</v>
      </c>
      <c r="Z347" s="4">
        <v>16.532299999999999</v>
      </c>
      <c r="AA347" s="4">
        <v>0.10929999999999999</v>
      </c>
      <c r="AB347" s="4">
        <v>20.853000000000002</v>
      </c>
      <c r="AC347" s="4">
        <v>17.8871</v>
      </c>
      <c r="AD347" s="3"/>
    </row>
    <row r="348" spans="1:30" ht="15.75" customHeight="1" x14ac:dyDescent="0.2">
      <c r="A348" s="3">
        <v>45383</v>
      </c>
      <c r="B348" s="3"/>
      <c r="C348" s="4">
        <v>180.029999</v>
      </c>
      <c r="D348" s="4">
        <v>12.88</v>
      </c>
      <c r="E348" s="4">
        <v>82.699996999999996</v>
      </c>
      <c r="F348" s="4">
        <v>15.15</v>
      </c>
      <c r="G348" s="4">
        <v>528.669983</v>
      </c>
      <c r="H348" s="4">
        <v>77.449996999999996</v>
      </c>
      <c r="I348" s="4">
        <v>15.08</v>
      </c>
      <c r="J348" s="4">
        <v>133.91</v>
      </c>
      <c r="K348" s="4">
        <v>215.470001</v>
      </c>
      <c r="L348" s="4">
        <v>268.67001299999998</v>
      </c>
      <c r="M348" s="4">
        <v>27.620000999999998</v>
      </c>
      <c r="N348" s="4">
        <v>175.679993</v>
      </c>
      <c r="O348" s="4">
        <v>99.989998</v>
      </c>
      <c r="P348" s="4">
        <v>310.36999500000002</v>
      </c>
      <c r="Q348" s="4">
        <v>38.06</v>
      </c>
      <c r="R348" s="4">
        <v>148.490005</v>
      </c>
      <c r="S348" s="4">
        <v>163.12</v>
      </c>
      <c r="T348" s="4">
        <v>177.61000100000001</v>
      </c>
      <c r="U348" s="4">
        <v>33.96</v>
      </c>
      <c r="V348" s="4">
        <v>10.37</v>
      </c>
      <c r="W348" s="4">
        <v>66.019997000000004</v>
      </c>
      <c r="X348" s="4">
        <v>25.202999999999999</v>
      </c>
      <c r="Y348" s="4">
        <v>2257.1</v>
      </c>
      <c r="Z348" s="4">
        <v>16.657800000000002</v>
      </c>
      <c r="AA348" s="4">
        <v>0.11</v>
      </c>
      <c r="AB348" s="4">
        <v>21.0138</v>
      </c>
      <c r="AC348" s="4">
        <v>17.964600000000001</v>
      </c>
      <c r="AD348" s="3"/>
    </row>
    <row r="349" spans="1:30" ht="15.75" customHeight="1" x14ac:dyDescent="0.2">
      <c r="A349" s="3">
        <v>45384</v>
      </c>
      <c r="B349" s="3"/>
      <c r="C349" s="4">
        <v>180.86999499999999</v>
      </c>
      <c r="D349" s="4">
        <v>12.78</v>
      </c>
      <c r="E349" s="4">
        <v>82.419998000000007</v>
      </c>
      <c r="F349" s="4">
        <v>14.99</v>
      </c>
      <c r="G349" s="4">
        <v>536.63000499999998</v>
      </c>
      <c r="H349" s="4">
        <v>76.529999000000004</v>
      </c>
      <c r="I349" s="4">
        <v>15</v>
      </c>
      <c r="J349" s="4">
        <v>131.96</v>
      </c>
      <c r="K349" s="4">
        <v>212.78999300000001</v>
      </c>
      <c r="L349" s="4">
        <v>270.92999300000002</v>
      </c>
      <c r="M349" s="4">
        <v>27.690000999999999</v>
      </c>
      <c r="N349" s="4">
        <v>179.13999899999999</v>
      </c>
      <c r="O349" s="4">
        <v>99.139999000000003</v>
      </c>
      <c r="P349" s="4">
        <v>314.32998700000002</v>
      </c>
      <c r="Q349" s="4">
        <v>38.06</v>
      </c>
      <c r="R349" s="4">
        <v>148.66999799999999</v>
      </c>
      <c r="S349" s="4">
        <v>166.3</v>
      </c>
      <c r="T349" s="4">
        <v>175.949997</v>
      </c>
      <c r="U349" s="4">
        <v>33.5</v>
      </c>
      <c r="V349" s="4">
        <v>10.41</v>
      </c>
      <c r="W349" s="4">
        <v>66.209998999999996</v>
      </c>
      <c r="X349" s="4">
        <v>26.056999999999999</v>
      </c>
      <c r="Y349" s="4">
        <v>2281.8000000000002</v>
      </c>
      <c r="Z349" s="4">
        <v>16.567299999999999</v>
      </c>
      <c r="AA349" s="4">
        <v>0.10920000000000001</v>
      </c>
      <c r="AB349" s="4">
        <v>20.8185</v>
      </c>
      <c r="AC349" s="4">
        <v>17.798300000000001</v>
      </c>
      <c r="AD349" s="3"/>
    </row>
    <row r="350" spans="1:30" ht="15.75" customHeight="1" x14ac:dyDescent="0.2">
      <c r="A350" s="3">
        <v>45385</v>
      </c>
      <c r="B350" s="3"/>
      <c r="C350" s="4">
        <v>178.529999</v>
      </c>
      <c r="D350" s="4">
        <v>12.78</v>
      </c>
      <c r="E350" s="4">
        <v>81.389999000000003</v>
      </c>
      <c r="F350" s="4">
        <v>14.9</v>
      </c>
      <c r="G350" s="4">
        <v>535.75</v>
      </c>
      <c r="H350" s="4">
        <v>73.959998999999996</v>
      </c>
      <c r="I350" s="4">
        <v>15.13</v>
      </c>
      <c r="J350" s="4">
        <v>131.12</v>
      </c>
      <c r="K350" s="4">
        <v>206.720001</v>
      </c>
      <c r="L350" s="4">
        <v>273.14999399999999</v>
      </c>
      <c r="M350" s="4">
        <v>27.24</v>
      </c>
      <c r="N350" s="4">
        <v>177.89999399999999</v>
      </c>
      <c r="O350" s="4">
        <v>102.07</v>
      </c>
      <c r="P350" s="4">
        <v>315.11999500000002</v>
      </c>
      <c r="Q350" s="4">
        <v>37.81</v>
      </c>
      <c r="R350" s="4">
        <v>147.88000500000001</v>
      </c>
      <c r="S350" s="4">
        <v>171.47</v>
      </c>
      <c r="T350" s="4">
        <v>178</v>
      </c>
      <c r="U350" s="4">
        <v>34.11</v>
      </c>
      <c r="V350" s="4">
        <v>10.94</v>
      </c>
      <c r="W350" s="4">
        <v>66.580001999999993</v>
      </c>
      <c r="X350" s="4">
        <v>27.192</v>
      </c>
      <c r="Y350" s="4">
        <v>2315</v>
      </c>
      <c r="Z350" s="4">
        <v>16.541499999999999</v>
      </c>
      <c r="AA350" s="4">
        <v>0.109</v>
      </c>
      <c r="AB350" s="4">
        <v>20.807600000000001</v>
      </c>
      <c r="AC350" s="4">
        <v>17.825900000000001</v>
      </c>
      <c r="AD350" s="3"/>
    </row>
    <row r="351" spans="1:30" ht="15.75" customHeight="1" x14ac:dyDescent="0.2">
      <c r="A351" s="3">
        <v>45386</v>
      </c>
      <c r="B351" s="3"/>
      <c r="C351" s="4">
        <v>177.36999499999999</v>
      </c>
      <c r="D351" s="4">
        <v>13.2</v>
      </c>
      <c r="E351" s="4">
        <v>79</v>
      </c>
      <c r="F351" s="4">
        <v>15.05</v>
      </c>
      <c r="G351" s="4">
        <v>544.65997300000004</v>
      </c>
      <c r="H351" s="4">
        <v>71.930000000000007</v>
      </c>
      <c r="I351" s="4">
        <v>14.71</v>
      </c>
      <c r="J351" s="4">
        <v>130.01</v>
      </c>
      <c r="K351" s="4">
        <v>213.270004</v>
      </c>
      <c r="L351" s="4">
        <v>281.29998799999998</v>
      </c>
      <c r="M351" s="4">
        <v>27.84</v>
      </c>
      <c r="N351" s="4">
        <v>181.990005</v>
      </c>
      <c r="O351" s="4">
        <v>102.110001</v>
      </c>
      <c r="P351" s="4">
        <v>320.35000600000001</v>
      </c>
      <c r="Q351" s="4">
        <v>38.729999999999997</v>
      </c>
      <c r="R351" s="4">
        <v>146.55999800000001</v>
      </c>
      <c r="S351" s="4">
        <v>174.71</v>
      </c>
      <c r="T351" s="4">
        <v>182.64999399999999</v>
      </c>
      <c r="U351" s="4">
        <v>34.33</v>
      </c>
      <c r="V351" s="4">
        <v>10.87</v>
      </c>
      <c r="W351" s="4">
        <v>65.010002</v>
      </c>
      <c r="X351" s="4">
        <v>27.385000000000002</v>
      </c>
      <c r="Y351" s="4">
        <v>2308.5</v>
      </c>
      <c r="Z351" s="4">
        <v>16.517299999999999</v>
      </c>
      <c r="AA351" s="4">
        <v>0.1089</v>
      </c>
      <c r="AB351" s="4">
        <v>20.9117</v>
      </c>
      <c r="AC351" s="4">
        <v>17.937000000000001</v>
      </c>
      <c r="AD351" s="3"/>
    </row>
    <row r="352" spans="1:30" ht="15.75" customHeight="1" x14ac:dyDescent="0.2">
      <c r="A352" s="3">
        <v>45387</v>
      </c>
      <c r="B352" s="3"/>
      <c r="C352" s="4">
        <v>176.229996</v>
      </c>
      <c r="D352" s="4">
        <v>13.07</v>
      </c>
      <c r="E352" s="4">
        <v>79.25</v>
      </c>
      <c r="F352" s="4">
        <v>14.9</v>
      </c>
      <c r="G352" s="4">
        <v>541.28002900000001</v>
      </c>
      <c r="H352" s="4">
        <v>73.529999000000004</v>
      </c>
      <c r="I352" s="4">
        <v>14.6</v>
      </c>
      <c r="J352" s="4">
        <v>129.41999999999999</v>
      </c>
      <c r="K352" s="4">
        <v>211.46000699999999</v>
      </c>
      <c r="L352" s="4">
        <v>282.790009</v>
      </c>
      <c r="M352" s="4">
        <v>28.5</v>
      </c>
      <c r="N352" s="4">
        <v>182.570007</v>
      </c>
      <c r="O352" s="4">
        <v>103.699997</v>
      </c>
      <c r="P352" s="4">
        <v>324.07998700000002</v>
      </c>
      <c r="Q352" s="4">
        <v>39.119999999999997</v>
      </c>
      <c r="R352" s="4">
        <v>146.199997</v>
      </c>
      <c r="S352" s="4">
        <v>175.67</v>
      </c>
      <c r="T352" s="4">
        <v>194.550003</v>
      </c>
      <c r="U352" s="4">
        <v>33.97</v>
      </c>
      <c r="V352" s="4">
        <v>10.89</v>
      </c>
      <c r="W352" s="4">
        <v>66.620002999999997</v>
      </c>
      <c r="X352" s="4">
        <v>27.649000000000001</v>
      </c>
      <c r="Y352" s="4">
        <v>2345.4</v>
      </c>
      <c r="Z352" s="4">
        <v>16.4758</v>
      </c>
      <c r="AA352" s="4">
        <v>0.1089</v>
      </c>
      <c r="AB352" s="4">
        <v>20.813099999999999</v>
      </c>
      <c r="AC352" s="4">
        <v>17.8491</v>
      </c>
      <c r="AD352" s="3"/>
    </row>
    <row r="353" spans="1:30" ht="15.75" customHeight="1" x14ac:dyDescent="0.2">
      <c r="A353" s="3">
        <v>45390</v>
      </c>
      <c r="B353" s="3"/>
      <c r="C353" s="4">
        <v>173.86999499999999</v>
      </c>
      <c r="D353" s="4">
        <v>13.06</v>
      </c>
      <c r="E353" s="4">
        <v>79.019997000000004</v>
      </c>
      <c r="F353" s="4">
        <v>15.16</v>
      </c>
      <c r="G353" s="4">
        <v>539.89001499999995</v>
      </c>
      <c r="H353" s="4">
        <v>72.129997000000003</v>
      </c>
      <c r="I353" s="4">
        <v>14.5</v>
      </c>
      <c r="J353" s="4">
        <v>129.04</v>
      </c>
      <c r="K353" s="4">
        <v>210.429993</v>
      </c>
      <c r="L353" s="4">
        <v>281.85998499999999</v>
      </c>
      <c r="M353" s="4">
        <v>28</v>
      </c>
      <c r="N353" s="4">
        <v>178.229996</v>
      </c>
      <c r="O353" s="4">
        <v>105.66999800000001</v>
      </c>
      <c r="P353" s="4">
        <v>326.66000400000001</v>
      </c>
      <c r="Q353" s="4">
        <v>38.39</v>
      </c>
      <c r="R353" s="4">
        <v>143.80999800000001</v>
      </c>
      <c r="S353" s="4">
        <v>171.99</v>
      </c>
      <c r="T353" s="4">
        <v>184.990005</v>
      </c>
      <c r="U353" s="4">
        <v>34.520000000000003</v>
      </c>
      <c r="V353" s="4">
        <v>11.02</v>
      </c>
      <c r="W353" s="4">
        <v>66</v>
      </c>
      <c r="X353" s="4">
        <v>27.956</v>
      </c>
      <c r="Y353" s="4">
        <v>2351</v>
      </c>
      <c r="Z353" s="4">
        <v>16.335699999999999</v>
      </c>
      <c r="AA353" s="4">
        <v>0.1076</v>
      </c>
      <c r="AB353" s="4">
        <v>20.637699999999999</v>
      </c>
      <c r="AC353" s="4">
        <v>17.697299999999998</v>
      </c>
      <c r="AD353" s="3"/>
    </row>
    <row r="354" spans="1:30" ht="15.75" customHeight="1" x14ac:dyDescent="0.2">
      <c r="A354" s="3">
        <v>45391</v>
      </c>
      <c r="B354" s="3"/>
      <c r="C354" s="4">
        <v>170.220001</v>
      </c>
      <c r="D354" s="4">
        <v>12.96</v>
      </c>
      <c r="E354" s="4">
        <v>76.199996999999996</v>
      </c>
      <c r="F354" s="4">
        <v>15.07</v>
      </c>
      <c r="G354" s="4">
        <v>537.38000499999998</v>
      </c>
      <c r="H354" s="4">
        <v>70.709998999999996</v>
      </c>
      <c r="I354" s="4">
        <v>14.39</v>
      </c>
      <c r="J354" s="4">
        <v>129.44999999999999</v>
      </c>
      <c r="K354" s="4">
        <v>211.60000600000001</v>
      </c>
      <c r="L354" s="4">
        <v>273.11999500000002</v>
      </c>
      <c r="M354" s="4">
        <v>27.799999</v>
      </c>
      <c r="N354" s="4">
        <v>174.5</v>
      </c>
      <c r="O354" s="4">
        <v>108.900002</v>
      </c>
      <c r="P354" s="4">
        <v>324.61999500000002</v>
      </c>
      <c r="Q354" s="4">
        <v>38.090000000000003</v>
      </c>
      <c r="R354" s="4">
        <v>142.30999800000001</v>
      </c>
      <c r="S354" s="4">
        <v>172.52</v>
      </c>
      <c r="T354" s="4">
        <v>181.08999600000001</v>
      </c>
      <c r="U354" s="4">
        <v>33.99</v>
      </c>
      <c r="V354" s="4">
        <v>10.97</v>
      </c>
      <c r="W354" s="4">
        <v>65.760002</v>
      </c>
      <c r="X354" s="4">
        <v>28.134</v>
      </c>
      <c r="Y354" s="4">
        <v>2362.4</v>
      </c>
      <c r="Z354" s="4">
        <v>16.3932</v>
      </c>
      <c r="AA354" s="4">
        <v>0.108</v>
      </c>
      <c r="AB354" s="4">
        <v>20.7956</v>
      </c>
      <c r="AC354" s="4">
        <v>17.8186</v>
      </c>
      <c r="AD354" s="3"/>
    </row>
    <row r="355" spans="1:30" ht="15.75" customHeight="1" x14ac:dyDescent="0.2">
      <c r="A355" s="3">
        <v>45392</v>
      </c>
      <c r="B355" s="3"/>
      <c r="C355" s="4">
        <v>169.5</v>
      </c>
      <c r="D355" s="4">
        <v>12.75</v>
      </c>
      <c r="E355" s="4">
        <v>75.650002000000001</v>
      </c>
      <c r="F355" s="4">
        <v>14.79</v>
      </c>
      <c r="G355" s="4">
        <v>531.79998799999998</v>
      </c>
      <c r="H355" s="4">
        <v>69.160004000000001</v>
      </c>
      <c r="I355" s="4">
        <v>14.12</v>
      </c>
      <c r="J355" s="4">
        <v>127.42</v>
      </c>
      <c r="K355" s="4">
        <v>206.55999800000001</v>
      </c>
      <c r="L355" s="4">
        <v>268.5</v>
      </c>
      <c r="M355" s="4">
        <v>27.370000999999998</v>
      </c>
      <c r="N355" s="4">
        <v>173.86999499999999</v>
      </c>
      <c r="O355" s="4">
        <v>106.470001</v>
      </c>
      <c r="P355" s="4">
        <v>318.17999300000002</v>
      </c>
      <c r="Q355" s="4">
        <v>36.64</v>
      </c>
      <c r="R355" s="4">
        <v>140.35000600000001</v>
      </c>
      <c r="S355" s="4">
        <v>169.17</v>
      </c>
      <c r="T355" s="4">
        <v>181.449997</v>
      </c>
      <c r="U355" s="4">
        <v>34.380000000000003</v>
      </c>
      <c r="V355" s="4">
        <v>10.9</v>
      </c>
      <c r="W355" s="4">
        <v>65.169998000000007</v>
      </c>
      <c r="X355" s="4">
        <v>28.204000000000001</v>
      </c>
      <c r="Y355" s="4">
        <v>2348.4</v>
      </c>
      <c r="Z355" s="4">
        <v>16.488299999999999</v>
      </c>
      <c r="AA355" s="4">
        <v>0.1086</v>
      </c>
      <c r="AB355" s="4">
        <v>20.936800000000002</v>
      </c>
      <c r="AC355" s="4">
        <v>17.913699999999999</v>
      </c>
      <c r="AD355" s="3"/>
    </row>
    <row r="356" spans="1:30" ht="15.75" customHeight="1" x14ac:dyDescent="0.2">
      <c r="A356" s="3">
        <v>45393</v>
      </c>
      <c r="B356" s="3"/>
      <c r="C356" s="4">
        <v>170.720001</v>
      </c>
      <c r="D356" s="4">
        <v>12.67</v>
      </c>
      <c r="E356" s="4">
        <v>76.279999000000004</v>
      </c>
      <c r="F356" s="4">
        <v>14.8</v>
      </c>
      <c r="G356" s="4">
        <v>527.51000999999997</v>
      </c>
      <c r="H356" s="4">
        <v>69.190002000000007</v>
      </c>
      <c r="I356" s="4">
        <v>14.35</v>
      </c>
      <c r="J356" s="4">
        <v>128.57</v>
      </c>
      <c r="K356" s="4">
        <v>206.300003</v>
      </c>
      <c r="L356" s="4">
        <v>271.07998700000002</v>
      </c>
      <c r="M356" s="4">
        <v>27.370000999999998</v>
      </c>
      <c r="N356" s="4">
        <v>174.279999</v>
      </c>
      <c r="O356" s="4">
        <v>105.43</v>
      </c>
      <c r="P356" s="4">
        <v>320.17001299999998</v>
      </c>
      <c r="Q356" s="4">
        <v>37.01</v>
      </c>
      <c r="R356" s="4">
        <v>138.729996</v>
      </c>
      <c r="S356" s="4">
        <v>166.95</v>
      </c>
      <c r="T356" s="4">
        <v>180.220001</v>
      </c>
      <c r="U356" s="4">
        <v>34.380000000000003</v>
      </c>
      <c r="V356" s="4">
        <v>11.08</v>
      </c>
      <c r="W356" s="4">
        <v>65.879997000000003</v>
      </c>
      <c r="X356" s="4">
        <v>28.401</v>
      </c>
      <c r="Y356" s="4">
        <v>2372.6999999999998</v>
      </c>
      <c r="Z356" s="4">
        <v>16.458300000000001</v>
      </c>
      <c r="AA356" s="4">
        <v>0.1075</v>
      </c>
      <c r="AB356" s="4">
        <v>20.6387</v>
      </c>
      <c r="AC356" s="4">
        <v>17.659800000000001</v>
      </c>
      <c r="AD356" s="3"/>
    </row>
    <row r="357" spans="1:30" ht="15.75" customHeight="1" x14ac:dyDescent="0.2">
      <c r="A357" s="3">
        <v>45394</v>
      </c>
      <c r="B357" s="3"/>
      <c r="C357" s="4">
        <v>169.11999499999999</v>
      </c>
      <c r="D357" s="4">
        <v>12.48</v>
      </c>
      <c r="E357" s="4">
        <v>73.730002999999996</v>
      </c>
      <c r="F357" s="4">
        <v>14.65</v>
      </c>
      <c r="G357" s="4">
        <v>526.03997800000002</v>
      </c>
      <c r="H357" s="4">
        <v>68.699996999999996</v>
      </c>
      <c r="I357" s="4">
        <v>14.26</v>
      </c>
      <c r="J357" s="4">
        <v>123.93</v>
      </c>
      <c r="K357" s="4">
        <v>207.35000600000001</v>
      </c>
      <c r="L357" s="4">
        <v>271.42999300000002</v>
      </c>
      <c r="M357" s="4">
        <v>27.4</v>
      </c>
      <c r="N357" s="4">
        <v>175.61999499999999</v>
      </c>
      <c r="O357" s="4">
        <v>103.30999799999999</v>
      </c>
      <c r="P357" s="4">
        <v>316.47000100000002</v>
      </c>
      <c r="Q357" s="4">
        <v>36.299999999999997</v>
      </c>
      <c r="R357" s="4">
        <v>138.520004</v>
      </c>
      <c r="S357" s="4">
        <v>166.04</v>
      </c>
      <c r="T357" s="4">
        <v>180.58000200000001</v>
      </c>
      <c r="U357" s="4">
        <v>34</v>
      </c>
      <c r="V357" s="4">
        <v>10.81</v>
      </c>
      <c r="W357" s="4">
        <v>64.910004000000001</v>
      </c>
      <c r="X357" s="4">
        <v>28.48</v>
      </c>
      <c r="Y357" s="4">
        <v>2374.1</v>
      </c>
      <c r="Z357" s="4">
        <v>16.6693</v>
      </c>
      <c r="AA357" s="4">
        <v>0.10879999999999999</v>
      </c>
      <c r="AB357" s="4">
        <v>20.787500000000001</v>
      </c>
      <c r="AC357" s="4">
        <v>17.750299999999999</v>
      </c>
      <c r="AD357" s="3"/>
    </row>
    <row r="358" spans="1:30" ht="15.75" customHeight="1" x14ac:dyDescent="0.2">
      <c r="A358" s="3">
        <v>45397</v>
      </c>
      <c r="B358" s="3"/>
      <c r="C358" s="4">
        <v>165.21000699999999</v>
      </c>
      <c r="D358" s="4">
        <v>12.5</v>
      </c>
      <c r="E358" s="4">
        <v>74.260002</v>
      </c>
      <c r="F358" s="4">
        <v>14.61</v>
      </c>
      <c r="G358" s="4">
        <v>525.09002699999996</v>
      </c>
      <c r="H358" s="4">
        <v>66.980002999999996</v>
      </c>
      <c r="I358" s="4">
        <v>14.06</v>
      </c>
      <c r="J358" s="4">
        <v>120.34</v>
      </c>
      <c r="K358" s="4">
        <v>205.009995</v>
      </c>
      <c r="L358" s="4">
        <v>268.02999899999998</v>
      </c>
      <c r="M358" s="4">
        <v>27.09</v>
      </c>
      <c r="N358" s="4">
        <v>173.820007</v>
      </c>
      <c r="O358" s="4">
        <v>104.099998</v>
      </c>
      <c r="P358" s="4">
        <v>316.38000499999998</v>
      </c>
      <c r="Q358" s="4">
        <v>35.83</v>
      </c>
      <c r="R358" s="4">
        <v>134.11000100000001</v>
      </c>
      <c r="S358" s="4">
        <v>165.72</v>
      </c>
      <c r="T358" s="4">
        <v>177.5</v>
      </c>
      <c r="U358" s="4">
        <v>34</v>
      </c>
      <c r="V358" s="4">
        <v>10.61</v>
      </c>
      <c r="W358" s="4">
        <v>65.360000999999997</v>
      </c>
      <c r="X358" s="4">
        <v>28.866</v>
      </c>
      <c r="Y358" s="4">
        <v>2383</v>
      </c>
      <c r="Z358" s="4">
        <v>16.6815</v>
      </c>
      <c r="AA358" s="4">
        <v>0.1084</v>
      </c>
      <c r="AB358" s="4">
        <v>20.842700000000001</v>
      </c>
      <c r="AC358" s="4">
        <v>17.78</v>
      </c>
      <c r="AD358" s="3"/>
    </row>
    <row r="359" spans="1:30" ht="15.75" customHeight="1" x14ac:dyDescent="0.2">
      <c r="A359" s="3">
        <v>45398</v>
      </c>
      <c r="B359" s="3"/>
      <c r="C359" s="4">
        <v>165.41999799999999</v>
      </c>
      <c r="D359" s="4">
        <v>12.25</v>
      </c>
      <c r="E359" s="4">
        <v>74.819999999999993</v>
      </c>
      <c r="F359" s="4">
        <v>14.58</v>
      </c>
      <c r="G359" s="4">
        <v>526.46997099999999</v>
      </c>
      <c r="H359" s="4">
        <v>67.680000000000007</v>
      </c>
      <c r="I359" s="4">
        <v>14.35</v>
      </c>
      <c r="J359" s="4">
        <v>118.33</v>
      </c>
      <c r="K359" s="4">
        <v>203.729996</v>
      </c>
      <c r="L359" s="4">
        <v>268.67999300000002</v>
      </c>
      <c r="M359" s="4">
        <v>27.07</v>
      </c>
      <c r="N359" s="4">
        <v>170.78999300000001</v>
      </c>
      <c r="O359" s="4">
        <v>104.360001</v>
      </c>
      <c r="P359" s="4">
        <v>318.05999800000001</v>
      </c>
      <c r="Q359" s="4">
        <v>35.520000000000003</v>
      </c>
      <c r="R359" s="4">
        <v>137.46000699999999</v>
      </c>
      <c r="S359" s="4">
        <v>164.64</v>
      </c>
      <c r="T359" s="4">
        <v>175.39999399999999</v>
      </c>
      <c r="U359" s="4">
        <v>34</v>
      </c>
      <c r="V359" s="4">
        <v>10.29</v>
      </c>
      <c r="W359" s="4">
        <v>63.400002000000001</v>
      </c>
      <c r="X359" s="4">
        <v>28.526</v>
      </c>
      <c r="Y359" s="4">
        <v>2407.8000000000002</v>
      </c>
      <c r="Z359" s="4">
        <v>17.025200000000002</v>
      </c>
      <c r="AA359" s="4">
        <v>0.1101</v>
      </c>
      <c r="AB359" s="4">
        <v>21.1921</v>
      </c>
      <c r="AC359" s="4">
        <v>18.092700000000001</v>
      </c>
      <c r="AD359" s="3"/>
    </row>
    <row r="360" spans="1:30" ht="15.75" customHeight="1" x14ac:dyDescent="0.2">
      <c r="A360" s="3">
        <v>45399</v>
      </c>
      <c r="B360" s="3"/>
      <c r="C360" s="4">
        <v>167.979996</v>
      </c>
      <c r="D360" s="4">
        <v>12.19</v>
      </c>
      <c r="E360" s="4">
        <v>75.120002999999997</v>
      </c>
      <c r="F360" s="4">
        <v>14.88</v>
      </c>
      <c r="G360" s="4">
        <v>513.76000999999997</v>
      </c>
      <c r="H360" s="4">
        <v>66.120002999999997</v>
      </c>
      <c r="I360" s="4">
        <v>13.89</v>
      </c>
      <c r="J360" s="4">
        <v>117.43</v>
      </c>
      <c r="K360" s="4">
        <v>201.279999</v>
      </c>
      <c r="L360" s="4">
        <v>263.26001000000002</v>
      </c>
      <c r="M360" s="4">
        <v>26.889999</v>
      </c>
      <c r="N360" s="4">
        <v>172</v>
      </c>
      <c r="O360" s="4">
        <v>102.650002</v>
      </c>
      <c r="P360" s="4">
        <v>311.63000499999998</v>
      </c>
      <c r="Q360" s="4">
        <v>34.19</v>
      </c>
      <c r="R360" s="4">
        <v>138.86999499999999</v>
      </c>
      <c r="S360" s="4">
        <v>161.38999999999999</v>
      </c>
      <c r="T360" s="4">
        <v>175.10000600000001</v>
      </c>
      <c r="U360" s="4">
        <v>34</v>
      </c>
      <c r="V360" s="4">
        <v>9.83</v>
      </c>
      <c r="W360" s="4">
        <v>63.619999</v>
      </c>
      <c r="X360" s="4">
        <v>28.553000000000001</v>
      </c>
      <c r="Y360" s="4">
        <v>2388.4</v>
      </c>
      <c r="Z360" s="4">
        <v>16.994800000000001</v>
      </c>
      <c r="AA360" s="4">
        <v>0.1099</v>
      </c>
      <c r="AB360" s="4">
        <v>21.169599999999999</v>
      </c>
      <c r="AC360" s="4">
        <v>18.0825</v>
      </c>
      <c r="AD360" s="3"/>
    </row>
    <row r="361" spans="1:30" ht="15.75" customHeight="1" x14ac:dyDescent="0.2">
      <c r="A361" s="3">
        <v>45400</v>
      </c>
      <c r="B361" s="3"/>
      <c r="C361" s="4">
        <v>172.19000199999999</v>
      </c>
      <c r="D361" s="4">
        <v>12.05</v>
      </c>
      <c r="E361" s="4">
        <v>73.970000999999996</v>
      </c>
      <c r="F361" s="4">
        <v>14.69</v>
      </c>
      <c r="G361" s="4">
        <v>526.78997800000002</v>
      </c>
      <c r="H361" s="4">
        <v>66.980002999999996</v>
      </c>
      <c r="I361" s="4">
        <v>13.78</v>
      </c>
      <c r="J361" s="4">
        <v>117.26</v>
      </c>
      <c r="K361" s="4">
        <v>203</v>
      </c>
      <c r="L361" s="4">
        <v>265.89001500000001</v>
      </c>
      <c r="M361" s="4">
        <v>26.799999</v>
      </c>
      <c r="N361" s="4">
        <v>174.820007</v>
      </c>
      <c r="O361" s="4">
        <v>104</v>
      </c>
      <c r="P361" s="4">
        <v>333.76998900000001</v>
      </c>
      <c r="Q361" s="4">
        <v>35.270000000000003</v>
      </c>
      <c r="R361" s="4">
        <v>140.520004</v>
      </c>
      <c r="S361" s="4">
        <v>160.36000000000001</v>
      </c>
      <c r="T361" s="4">
        <v>175.279999</v>
      </c>
      <c r="U361" s="4">
        <v>33.96</v>
      </c>
      <c r="V361" s="4">
        <v>9.7200000000000006</v>
      </c>
      <c r="W361" s="4">
        <v>63.189999</v>
      </c>
      <c r="X361" s="4">
        <v>28.532</v>
      </c>
      <c r="Y361" s="4">
        <v>2398</v>
      </c>
      <c r="Z361" s="4">
        <v>17.1145</v>
      </c>
      <c r="AA361" s="4">
        <v>0.1108</v>
      </c>
      <c r="AB361" s="4">
        <v>21.356300000000001</v>
      </c>
      <c r="AC361" s="4">
        <v>18.2714</v>
      </c>
      <c r="AD361" s="3"/>
    </row>
    <row r="362" spans="1:30" ht="15.75" customHeight="1" x14ac:dyDescent="0.2">
      <c r="A362" s="3">
        <v>45401</v>
      </c>
      <c r="B362" s="3"/>
      <c r="C362" s="4">
        <v>168.61000100000001</v>
      </c>
      <c r="D362" s="4">
        <v>12.1</v>
      </c>
      <c r="E362" s="4">
        <v>73.690002000000007</v>
      </c>
      <c r="F362" s="4">
        <v>15.18</v>
      </c>
      <c r="G362" s="4">
        <v>525.51000999999997</v>
      </c>
      <c r="H362" s="4">
        <v>69</v>
      </c>
      <c r="I362" s="4">
        <v>13.66</v>
      </c>
      <c r="J362" s="4">
        <v>116.84</v>
      </c>
      <c r="K362" s="4">
        <v>204.83000200000001</v>
      </c>
      <c r="L362" s="4">
        <v>265.98001099999999</v>
      </c>
      <c r="M362" s="4">
        <v>25.969999000000001</v>
      </c>
      <c r="N362" s="4">
        <v>173.029999</v>
      </c>
      <c r="O362" s="4">
        <v>103.050003</v>
      </c>
      <c r="P362" s="4">
        <v>328.61999500000002</v>
      </c>
      <c r="Q362" s="4">
        <v>35.26</v>
      </c>
      <c r="R362" s="4">
        <v>140.63000500000001</v>
      </c>
      <c r="S362" s="4">
        <v>160.32</v>
      </c>
      <c r="T362" s="4">
        <v>174.050003</v>
      </c>
      <c r="U362" s="4">
        <v>33.99</v>
      </c>
      <c r="V362" s="4">
        <v>9.59</v>
      </c>
      <c r="W362" s="4">
        <v>64.279999000000004</v>
      </c>
      <c r="X362" s="4">
        <v>28.998000000000001</v>
      </c>
      <c r="Y362" s="4">
        <v>2413.8000000000002</v>
      </c>
      <c r="Z362" s="4">
        <v>17.212</v>
      </c>
      <c r="AA362" s="4">
        <v>0.1114</v>
      </c>
      <c r="AB362" s="4">
        <v>21.404</v>
      </c>
      <c r="AC362" s="4">
        <v>18.326499999999999</v>
      </c>
      <c r="AD362" s="3"/>
    </row>
    <row r="363" spans="1:30" ht="15.75" customHeight="1" x14ac:dyDescent="0.2">
      <c r="A363" s="3">
        <v>45404</v>
      </c>
      <c r="B363" s="3"/>
      <c r="C363" s="4">
        <v>173.35000600000001</v>
      </c>
      <c r="D363" s="4">
        <v>12.02</v>
      </c>
      <c r="E363" s="4">
        <v>74.25</v>
      </c>
      <c r="F363" s="4">
        <v>15.36</v>
      </c>
      <c r="G363" s="4">
        <v>540.09997599999997</v>
      </c>
      <c r="H363" s="4">
        <v>70.860000999999997</v>
      </c>
      <c r="I363" s="4">
        <v>14.04</v>
      </c>
      <c r="J363" s="4">
        <v>118.64</v>
      </c>
      <c r="K363" s="4">
        <v>202.990005</v>
      </c>
      <c r="L363" s="4">
        <v>274.98998999999998</v>
      </c>
      <c r="M363" s="4">
        <v>26.540001</v>
      </c>
      <c r="N363" s="4">
        <v>181.88999899999999</v>
      </c>
      <c r="O363" s="4">
        <v>100.720001</v>
      </c>
      <c r="P363" s="4">
        <v>337.22000100000002</v>
      </c>
      <c r="Q363" s="4">
        <v>35.369999999999997</v>
      </c>
      <c r="R363" s="4">
        <v>142.279999</v>
      </c>
      <c r="S363" s="4">
        <v>163.16999999999999</v>
      </c>
      <c r="T363" s="4">
        <v>176.91000399999999</v>
      </c>
      <c r="U363" s="4">
        <v>33.99</v>
      </c>
      <c r="V363" s="4">
        <v>9.86</v>
      </c>
      <c r="W363" s="4">
        <v>64.089995999999999</v>
      </c>
      <c r="X363" s="4">
        <v>27.396999999999998</v>
      </c>
      <c r="Y363" s="4">
        <v>2346.4</v>
      </c>
      <c r="Z363" s="4">
        <v>17.124300000000002</v>
      </c>
      <c r="AA363" s="4">
        <v>0.11070000000000001</v>
      </c>
      <c r="AB363" s="4">
        <v>21.1066</v>
      </c>
      <c r="AC363" s="4">
        <v>18.238199999999999</v>
      </c>
      <c r="AD363" s="3"/>
    </row>
    <row r="364" spans="1:30" ht="15.75" customHeight="1" x14ac:dyDescent="0.2">
      <c r="A364" s="3">
        <v>45405</v>
      </c>
      <c r="B364" s="3"/>
      <c r="C364" s="4">
        <v>170.490005</v>
      </c>
      <c r="D364" s="4">
        <v>12.05</v>
      </c>
      <c r="E364" s="4">
        <v>76.910004000000001</v>
      </c>
      <c r="F364" s="4">
        <v>15.37</v>
      </c>
      <c r="G364" s="4">
        <v>574.69000200000005</v>
      </c>
      <c r="H364" s="4">
        <v>69.120002999999997</v>
      </c>
      <c r="I364" s="4">
        <v>14.01</v>
      </c>
      <c r="J364" s="4">
        <v>123.8</v>
      </c>
      <c r="K364" s="4">
        <v>197.5</v>
      </c>
      <c r="L364" s="4">
        <v>302.459991</v>
      </c>
      <c r="M364" s="4">
        <v>27.030000999999999</v>
      </c>
      <c r="N364" s="4">
        <v>178.58000200000001</v>
      </c>
      <c r="O364" s="4">
        <v>99.519997000000004</v>
      </c>
      <c r="P364" s="4">
        <v>342.64999399999999</v>
      </c>
      <c r="Q364" s="4">
        <v>36.42</v>
      </c>
      <c r="R364" s="4">
        <v>141.39999399999999</v>
      </c>
      <c r="S364" s="4">
        <v>173.47</v>
      </c>
      <c r="T364" s="4">
        <v>180.300003</v>
      </c>
      <c r="U364" s="4">
        <v>33.9</v>
      </c>
      <c r="V364" s="4">
        <v>10.08</v>
      </c>
      <c r="W364" s="4">
        <v>65.029999000000004</v>
      </c>
      <c r="X364" s="4">
        <v>27.510999999999999</v>
      </c>
      <c r="Y364" s="4">
        <v>2342.1</v>
      </c>
      <c r="Z364" s="4">
        <v>16.999500000000001</v>
      </c>
      <c r="AA364" s="4">
        <v>0.10979999999999999</v>
      </c>
      <c r="AB364" s="4">
        <v>20.9969</v>
      </c>
      <c r="AC364" s="4">
        <v>18.114699999999999</v>
      </c>
      <c r="AD364" s="3"/>
    </row>
    <row r="365" spans="1:30" ht="15.75" customHeight="1" x14ac:dyDescent="0.2">
      <c r="A365" s="3">
        <v>45406</v>
      </c>
      <c r="B365" s="3"/>
      <c r="C365" s="4">
        <v>171.479996</v>
      </c>
      <c r="D365" s="4">
        <v>12.19</v>
      </c>
      <c r="E365" s="4">
        <v>74.260002</v>
      </c>
      <c r="F365" s="4">
        <v>15.19</v>
      </c>
      <c r="G365" s="4">
        <v>578.73999000000003</v>
      </c>
      <c r="H365" s="4">
        <v>69.260002</v>
      </c>
      <c r="I365" s="4">
        <v>13.85</v>
      </c>
      <c r="J365" s="4">
        <v>129.07</v>
      </c>
      <c r="K365" s="4">
        <v>198.86999499999999</v>
      </c>
      <c r="L365" s="4">
        <v>301.64999399999999</v>
      </c>
      <c r="M365" s="4">
        <v>26.799999</v>
      </c>
      <c r="N365" s="4">
        <v>175.30999800000001</v>
      </c>
      <c r="O365" s="4">
        <v>100.349998</v>
      </c>
      <c r="P365" s="4">
        <v>340.709991</v>
      </c>
      <c r="Q365" s="4">
        <v>35.82</v>
      </c>
      <c r="R365" s="4">
        <v>138.770004</v>
      </c>
      <c r="S365" s="4">
        <v>173.25</v>
      </c>
      <c r="T365" s="4">
        <v>176.66000399999999</v>
      </c>
      <c r="U365" s="4">
        <v>33.89</v>
      </c>
      <c r="V365" s="4">
        <v>9.9499999999999993</v>
      </c>
      <c r="W365" s="4">
        <v>65.919998000000007</v>
      </c>
      <c r="X365" s="4">
        <v>27.495999999999999</v>
      </c>
      <c r="Y365" s="4">
        <v>2338.4</v>
      </c>
      <c r="Z365" s="4">
        <v>17.1098</v>
      </c>
      <c r="AA365" s="4">
        <v>0.1104</v>
      </c>
      <c r="AB365" s="4">
        <v>21.2837</v>
      </c>
      <c r="AC365" s="4">
        <v>18.287800000000001</v>
      </c>
      <c r="AD365" s="3"/>
    </row>
    <row r="366" spans="1:30" ht="15.75" customHeight="1" x14ac:dyDescent="0.2">
      <c r="A366" s="3">
        <v>45407</v>
      </c>
      <c r="B366" s="3"/>
      <c r="C366" s="4">
        <v>165.21000699999999</v>
      </c>
      <c r="D366" s="4">
        <v>12.84</v>
      </c>
      <c r="E366" s="4">
        <v>74.449996999999996</v>
      </c>
      <c r="F366" s="4">
        <v>15.24</v>
      </c>
      <c r="G366" s="4">
        <v>597.15002400000003</v>
      </c>
      <c r="H366" s="4">
        <v>70.360000999999997</v>
      </c>
      <c r="I366" s="4">
        <v>14.04</v>
      </c>
      <c r="J366" s="4">
        <v>129.41</v>
      </c>
      <c r="K366" s="4">
        <v>198.259995</v>
      </c>
      <c r="L366" s="4">
        <v>310.98998999999998</v>
      </c>
      <c r="M366" s="4">
        <v>26.799999</v>
      </c>
      <c r="N366" s="4">
        <v>174.86999499999999</v>
      </c>
      <c r="O366" s="4">
        <v>103.30999799999999</v>
      </c>
      <c r="P366" s="4">
        <v>338.10000600000001</v>
      </c>
      <c r="Q366" s="4">
        <v>37.119999999999997</v>
      </c>
      <c r="R366" s="4">
        <v>138.259995</v>
      </c>
      <c r="S366" s="4">
        <v>183.18</v>
      </c>
      <c r="T366" s="4">
        <v>174.28999300000001</v>
      </c>
      <c r="U366" s="4">
        <v>33.450000000000003</v>
      </c>
      <c r="V366" s="4">
        <v>10.199999999999999</v>
      </c>
      <c r="W366" s="4">
        <v>67.669998000000007</v>
      </c>
      <c r="X366" s="4">
        <v>27.501999999999999</v>
      </c>
      <c r="Y366" s="4">
        <v>2342.5</v>
      </c>
      <c r="Z366" s="4">
        <v>17.188300000000002</v>
      </c>
      <c r="AA366" s="4">
        <v>0.1105</v>
      </c>
      <c r="AB366" s="4">
        <v>21.497399999999999</v>
      </c>
      <c r="AC366" s="4">
        <v>18.433599999999998</v>
      </c>
      <c r="AD366" s="3"/>
    </row>
    <row r="367" spans="1:30" ht="15.75" customHeight="1" x14ac:dyDescent="0.2">
      <c r="A367" s="3">
        <v>45408</v>
      </c>
      <c r="B367" s="3"/>
      <c r="C367" s="4">
        <v>168.779999</v>
      </c>
      <c r="D367" s="4">
        <v>12.91</v>
      </c>
      <c r="E367" s="4">
        <v>73.459998999999996</v>
      </c>
      <c r="F367" s="4">
        <v>15.69</v>
      </c>
      <c r="G367" s="4">
        <v>608.85998500000005</v>
      </c>
      <c r="H367" s="4">
        <v>68.690002000000007</v>
      </c>
      <c r="I367" s="4">
        <v>14.19</v>
      </c>
      <c r="J367" s="4">
        <v>129.13</v>
      </c>
      <c r="K367" s="4">
        <v>204.729996</v>
      </c>
      <c r="L367" s="4">
        <v>314.82998700000002</v>
      </c>
      <c r="M367" s="4">
        <v>28.389999</v>
      </c>
      <c r="N367" s="4">
        <v>173</v>
      </c>
      <c r="O367" s="4">
        <v>106.69000200000001</v>
      </c>
      <c r="P367" s="4">
        <v>345.48001099999999</v>
      </c>
      <c r="Q367" s="4">
        <v>37.43</v>
      </c>
      <c r="R367" s="4">
        <v>137.229996</v>
      </c>
      <c r="S367" s="4">
        <v>189.6</v>
      </c>
      <c r="T367" s="4">
        <v>178.5</v>
      </c>
      <c r="U367" s="4">
        <v>33.869999999999997</v>
      </c>
      <c r="V367" s="4">
        <v>10.81</v>
      </c>
      <c r="W367" s="4">
        <v>66.650002000000001</v>
      </c>
      <c r="X367" s="4">
        <v>27.402000000000001</v>
      </c>
      <c r="Y367" s="4">
        <v>2347.1999999999998</v>
      </c>
      <c r="Z367" s="4">
        <v>17.155200000000001</v>
      </c>
      <c r="AA367" s="4">
        <v>0.1094</v>
      </c>
      <c r="AB367" s="4">
        <v>21.467199999999998</v>
      </c>
      <c r="AC367" s="4">
        <v>18.405000000000001</v>
      </c>
      <c r="AD367" s="3"/>
    </row>
    <row r="368" spans="1:30" ht="15.75" customHeight="1" x14ac:dyDescent="0.2">
      <c r="A368" s="3">
        <v>45411</v>
      </c>
      <c r="B368" s="3"/>
      <c r="C368" s="4">
        <v>169.13999899999999</v>
      </c>
      <c r="D368" s="4">
        <v>12.8</v>
      </c>
      <c r="E368" s="4">
        <v>72.970000999999996</v>
      </c>
      <c r="F368" s="4">
        <v>16.079999999999998</v>
      </c>
      <c r="G368" s="4">
        <v>605.98999000000003</v>
      </c>
      <c r="H368" s="4">
        <v>70.120002999999997</v>
      </c>
      <c r="I368" s="4">
        <v>13.79</v>
      </c>
      <c r="J368" s="4">
        <v>130.93</v>
      </c>
      <c r="K368" s="4">
        <v>201.58999600000001</v>
      </c>
      <c r="L368" s="4">
        <v>314.80999800000001</v>
      </c>
      <c r="M368" s="4">
        <v>28.07</v>
      </c>
      <c r="N368" s="4">
        <v>169.050003</v>
      </c>
      <c r="O368" s="4">
        <v>108.839996</v>
      </c>
      <c r="P368" s="4">
        <v>344.67999300000002</v>
      </c>
      <c r="Q368" s="4">
        <v>37.07</v>
      </c>
      <c r="R368" s="4">
        <v>136.35000600000001</v>
      </c>
      <c r="S368" s="4">
        <v>189.56</v>
      </c>
      <c r="T368" s="4">
        <v>174.41000399999999</v>
      </c>
      <c r="U368" s="4">
        <v>33.97</v>
      </c>
      <c r="V368" s="4">
        <v>10.7</v>
      </c>
      <c r="W368" s="4">
        <v>66.980002999999996</v>
      </c>
      <c r="X368" s="4">
        <v>27.66</v>
      </c>
      <c r="Y368" s="4">
        <v>2370</v>
      </c>
      <c r="Z368" s="4">
        <v>17.0243</v>
      </c>
      <c r="AA368" s="4">
        <v>0.10920000000000001</v>
      </c>
      <c r="AB368" s="4">
        <v>21.3323</v>
      </c>
      <c r="AC368" s="4">
        <v>18.246600000000001</v>
      </c>
      <c r="AD368" s="3"/>
    </row>
    <row r="369" spans="1:30" ht="15.75" customHeight="1" x14ac:dyDescent="0.2">
      <c r="A369" s="3">
        <v>45412</v>
      </c>
      <c r="B369" s="3"/>
      <c r="C369" s="4">
        <v>166.66000399999999</v>
      </c>
      <c r="D369" s="4">
        <v>12.54</v>
      </c>
      <c r="E369" s="4">
        <v>71.699996999999996</v>
      </c>
      <c r="F369" s="4">
        <v>15.84</v>
      </c>
      <c r="G369" s="4">
        <v>589.90002400000003</v>
      </c>
      <c r="H369" s="4">
        <v>71.620002999999997</v>
      </c>
      <c r="I369" s="4">
        <v>13.55</v>
      </c>
      <c r="J369" s="4">
        <v>126.57</v>
      </c>
      <c r="K369" s="4">
        <v>201.479996</v>
      </c>
      <c r="L369" s="4">
        <v>312.959991</v>
      </c>
      <c r="M369" s="4">
        <v>27.48</v>
      </c>
      <c r="N369" s="4">
        <v>169.91999799999999</v>
      </c>
      <c r="O369" s="4">
        <v>105.860001</v>
      </c>
      <c r="P369" s="4">
        <v>336.01001000000002</v>
      </c>
      <c r="Q369" s="4">
        <v>36.69</v>
      </c>
      <c r="R369" s="4">
        <v>136.970001</v>
      </c>
      <c r="S369" s="4">
        <v>189.66</v>
      </c>
      <c r="T369" s="4">
        <v>171.58999600000001</v>
      </c>
      <c r="U369" s="4">
        <v>33.950000000000003</v>
      </c>
      <c r="V369" s="4">
        <v>10.07</v>
      </c>
      <c r="W369" s="4">
        <v>63.849997999999999</v>
      </c>
      <c r="X369" s="4">
        <v>26.654</v>
      </c>
      <c r="Y369" s="4">
        <v>2313.4</v>
      </c>
      <c r="Z369" s="4">
        <v>17.095800000000001</v>
      </c>
      <c r="AA369" s="4">
        <v>0.1089</v>
      </c>
      <c r="AB369" s="4">
        <v>21.439</v>
      </c>
      <c r="AC369" s="4">
        <v>18.340399999999999</v>
      </c>
      <c r="AD369" s="3"/>
    </row>
    <row r="370" spans="1:30" ht="15.75" customHeight="1" x14ac:dyDescent="0.2">
      <c r="A370" s="3">
        <v>45414</v>
      </c>
      <c r="B370" s="3"/>
      <c r="C370" s="4">
        <v>168.179993</v>
      </c>
      <c r="D370" s="4">
        <v>12.55</v>
      </c>
      <c r="E370" s="4">
        <v>72.099997999999999</v>
      </c>
      <c r="F370" s="4">
        <v>15.51</v>
      </c>
      <c r="G370" s="4">
        <v>570.44000200000005</v>
      </c>
      <c r="H370" s="4">
        <v>72.599997999999999</v>
      </c>
      <c r="I370" s="4">
        <v>13.33</v>
      </c>
      <c r="J370" s="4">
        <v>124.19</v>
      </c>
      <c r="K370" s="4">
        <v>200.029999</v>
      </c>
      <c r="L370" s="4">
        <v>311.79998799999998</v>
      </c>
      <c r="M370" s="4">
        <v>27.15</v>
      </c>
      <c r="N370" s="4">
        <v>173.28999300000001</v>
      </c>
      <c r="O370" s="4">
        <v>104.989998</v>
      </c>
      <c r="P370" s="4">
        <v>337.19000199999999</v>
      </c>
      <c r="Q370" s="4">
        <v>36.479999999999997</v>
      </c>
      <c r="R370" s="4">
        <v>136.38999899999999</v>
      </c>
      <c r="S370" s="4">
        <v>186.74</v>
      </c>
      <c r="T370" s="4">
        <v>181.39999399999999</v>
      </c>
      <c r="U370" s="4">
        <v>33.950000000000003</v>
      </c>
      <c r="V370" s="4">
        <v>10.26</v>
      </c>
      <c r="W370" s="4">
        <v>63.310001</v>
      </c>
      <c r="X370" s="4">
        <v>26.829000000000001</v>
      </c>
      <c r="Y370" s="4">
        <v>2320</v>
      </c>
      <c r="Z370" s="4">
        <v>16.939299999999999</v>
      </c>
      <c r="AA370" s="4">
        <v>0.10920000000000001</v>
      </c>
      <c r="AB370" s="4">
        <v>21.1936</v>
      </c>
      <c r="AC370" s="4">
        <v>18.131</v>
      </c>
      <c r="AD370" s="3"/>
    </row>
    <row r="371" spans="1:30" ht="15.75" customHeight="1" x14ac:dyDescent="0.2">
      <c r="A371" s="3">
        <v>45415</v>
      </c>
      <c r="B371" s="3"/>
      <c r="C371" s="4">
        <v>167.179993</v>
      </c>
      <c r="D371" s="4">
        <v>12.9</v>
      </c>
      <c r="E371" s="4">
        <v>72.830001999999993</v>
      </c>
      <c r="F371" s="4">
        <v>15.97</v>
      </c>
      <c r="G371" s="4">
        <v>575.20001200000002</v>
      </c>
      <c r="H371" s="4">
        <v>70</v>
      </c>
      <c r="I371" s="4">
        <v>13.59</v>
      </c>
      <c r="J371" s="4">
        <v>124.4</v>
      </c>
      <c r="K371" s="4">
        <v>201.53999300000001</v>
      </c>
      <c r="L371" s="4">
        <v>312.86999500000002</v>
      </c>
      <c r="M371" s="4">
        <v>26.790001</v>
      </c>
      <c r="N371" s="4">
        <v>173.53999300000001</v>
      </c>
      <c r="O371" s="4">
        <v>105.08000199999999</v>
      </c>
      <c r="P371" s="4">
        <v>339.98998999999998</v>
      </c>
      <c r="Q371" s="4">
        <v>36.659999999999997</v>
      </c>
      <c r="R371" s="4">
        <v>141.970001</v>
      </c>
      <c r="S371" s="4">
        <v>184.91</v>
      </c>
      <c r="T371" s="4">
        <v>183.13000500000001</v>
      </c>
      <c r="U371" s="4">
        <v>34</v>
      </c>
      <c r="V371" s="4">
        <v>10.83</v>
      </c>
      <c r="W371" s="4">
        <v>64.239998</v>
      </c>
      <c r="X371" s="4">
        <v>26.69</v>
      </c>
      <c r="Y371" s="4">
        <v>2319.1</v>
      </c>
      <c r="Z371" s="4">
        <v>17.004200000000001</v>
      </c>
      <c r="AA371" s="4">
        <v>0.1111</v>
      </c>
      <c r="AB371" s="4">
        <v>21.354700000000001</v>
      </c>
      <c r="AC371" s="4">
        <v>18.267600000000002</v>
      </c>
      <c r="AD371" s="3"/>
    </row>
    <row r="372" spans="1:30" ht="15.75" customHeight="1" x14ac:dyDescent="0.2">
      <c r="A372" s="3">
        <v>45418</v>
      </c>
      <c r="B372" s="3"/>
      <c r="C372" s="4">
        <v>164.91999799999999</v>
      </c>
      <c r="D372" s="4">
        <v>12.8</v>
      </c>
      <c r="E372" s="4">
        <v>73.699996999999996</v>
      </c>
      <c r="F372" s="4">
        <v>16.2</v>
      </c>
      <c r="G372" s="4">
        <v>582.34002699999996</v>
      </c>
      <c r="H372" s="4">
        <v>69.819999999999993</v>
      </c>
      <c r="I372" s="4">
        <v>13.45</v>
      </c>
      <c r="J372" s="4">
        <v>124.48</v>
      </c>
      <c r="K372" s="4">
        <v>201.83999600000001</v>
      </c>
      <c r="L372" s="4">
        <v>312.76998900000001</v>
      </c>
      <c r="M372" s="4">
        <v>26.59</v>
      </c>
      <c r="N372" s="4">
        <v>173.699997</v>
      </c>
      <c r="O372" s="4">
        <v>105.989998</v>
      </c>
      <c r="P372" s="4">
        <v>337.86999500000002</v>
      </c>
      <c r="Q372" s="4">
        <v>36.83</v>
      </c>
      <c r="R372" s="4">
        <v>144.61999499999999</v>
      </c>
      <c r="S372" s="4">
        <v>182.94</v>
      </c>
      <c r="T372" s="4">
        <v>184.91999799999999</v>
      </c>
      <c r="U372" s="4">
        <v>34.49</v>
      </c>
      <c r="V372" s="4">
        <v>11.02</v>
      </c>
      <c r="W372" s="4">
        <v>65.739998</v>
      </c>
      <c r="X372" s="4">
        <v>27.614000000000001</v>
      </c>
      <c r="Y372" s="4">
        <v>2341.6</v>
      </c>
      <c r="Z372" s="4">
        <v>16.8947</v>
      </c>
      <c r="AA372" s="4">
        <v>0.1099</v>
      </c>
      <c r="AB372" s="4">
        <v>21.2485</v>
      </c>
      <c r="AC372" s="4">
        <v>18.199000000000002</v>
      </c>
      <c r="AD372" s="3"/>
    </row>
    <row r="373" spans="1:30" ht="15.75" customHeight="1" x14ac:dyDescent="0.2">
      <c r="A373" s="3">
        <v>45419</v>
      </c>
      <c r="B373" s="3"/>
      <c r="C373" s="4">
        <v>165.990005</v>
      </c>
      <c r="D373" s="4">
        <v>12.89</v>
      </c>
      <c r="E373" s="4">
        <v>72.919998000000007</v>
      </c>
      <c r="F373" s="4">
        <v>16.07</v>
      </c>
      <c r="G373" s="4">
        <v>565.98999000000003</v>
      </c>
      <c r="H373" s="4">
        <v>71.239998</v>
      </c>
      <c r="I373" s="4">
        <v>13.23</v>
      </c>
      <c r="J373" s="4">
        <v>123.62</v>
      </c>
      <c r="K373" s="4">
        <v>202.990005</v>
      </c>
      <c r="L373" s="4">
        <v>314.26998900000001</v>
      </c>
      <c r="M373" s="4">
        <v>26.530000999999999</v>
      </c>
      <c r="N373" s="4">
        <v>173.009995</v>
      </c>
      <c r="O373" s="4">
        <v>104.480003</v>
      </c>
      <c r="P373" s="4">
        <v>336.45001200000002</v>
      </c>
      <c r="Q373" s="4">
        <v>36.950000000000003</v>
      </c>
      <c r="R373" s="4">
        <v>146.08000200000001</v>
      </c>
      <c r="S373" s="4">
        <v>183.28</v>
      </c>
      <c r="T373" s="4">
        <v>184.88999899999999</v>
      </c>
      <c r="U373" s="4">
        <v>33.4</v>
      </c>
      <c r="V373" s="4">
        <v>11.1</v>
      </c>
      <c r="W373" s="4">
        <v>65.510002</v>
      </c>
      <c r="X373" s="4">
        <v>27.544</v>
      </c>
      <c r="Y373" s="4">
        <v>2334.8000000000002</v>
      </c>
      <c r="Z373" s="4">
        <v>16.908300000000001</v>
      </c>
      <c r="AA373" s="4">
        <v>0.1095</v>
      </c>
      <c r="AB373" s="4">
        <v>21.208100000000002</v>
      </c>
      <c r="AC373" s="4">
        <v>18.209399999999999</v>
      </c>
      <c r="AD373" s="3"/>
    </row>
    <row r="374" spans="1:30" ht="15.75" customHeight="1" x14ac:dyDescent="0.2">
      <c r="A374" s="3">
        <v>45420</v>
      </c>
      <c r="B374" s="3"/>
      <c r="C374" s="4">
        <v>167.33999600000001</v>
      </c>
      <c r="D374" s="4">
        <v>12.73</v>
      </c>
      <c r="E374" s="4">
        <v>73.519997000000004</v>
      </c>
      <c r="F374" s="4">
        <v>16.16</v>
      </c>
      <c r="G374" s="4">
        <v>578.63000499999998</v>
      </c>
      <c r="H374" s="4">
        <v>70.730002999999996</v>
      </c>
      <c r="I374" s="4">
        <v>13.1</v>
      </c>
      <c r="J374" s="4">
        <v>124.38</v>
      </c>
      <c r="K374" s="4">
        <v>201.39999399999999</v>
      </c>
      <c r="L374" s="4">
        <v>313.75</v>
      </c>
      <c r="M374" s="4">
        <v>26.02</v>
      </c>
      <c r="N374" s="4">
        <v>174.429993</v>
      </c>
      <c r="O374" s="4">
        <v>101.720001</v>
      </c>
      <c r="P374" s="4">
        <v>334.60000600000001</v>
      </c>
      <c r="Q374" s="4">
        <v>37.56</v>
      </c>
      <c r="R374" s="4">
        <v>143.28999300000001</v>
      </c>
      <c r="S374" s="4">
        <v>178.76</v>
      </c>
      <c r="T374" s="4">
        <v>185.58999600000001</v>
      </c>
      <c r="U374" s="4">
        <v>33.270000000000003</v>
      </c>
      <c r="V374" s="4">
        <v>10.95</v>
      </c>
      <c r="W374" s="4">
        <v>66.480002999999996</v>
      </c>
      <c r="X374" s="4">
        <v>27.600999999999999</v>
      </c>
      <c r="Y374" s="4">
        <v>2332.8000000000002</v>
      </c>
      <c r="Z374" s="4">
        <v>16.9087</v>
      </c>
      <c r="AA374" s="4">
        <v>0.10879999999999999</v>
      </c>
      <c r="AB374" s="4">
        <v>21.1325</v>
      </c>
      <c r="AC374" s="4">
        <v>18.177700000000002</v>
      </c>
      <c r="AD374" s="3"/>
    </row>
    <row r="375" spans="1:30" ht="15.75" customHeight="1" x14ac:dyDescent="0.2">
      <c r="A375" s="3">
        <v>45421</v>
      </c>
      <c r="B375" s="3"/>
      <c r="C375" s="4">
        <v>173.16000399999999</v>
      </c>
      <c r="D375" s="4">
        <v>12.81</v>
      </c>
      <c r="E375" s="4">
        <v>73.120002999999997</v>
      </c>
      <c r="F375" s="4">
        <v>16.48</v>
      </c>
      <c r="G375" s="4">
        <v>581.39001499999995</v>
      </c>
      <c r="H375" s="4">
        <v>72.599997999999999</v>
      </c>
      <c r="I375" s="4">
        <v>13.21</v>
      </c>
      <c r="J375" s="4">
        <v>124.53</v>
      </c>
      <c r="K375" s="4">
        <v>203.30999800000001</v>
      </c>
      <c r="L375" s="4">
        <v>320.20001200000002</v>
      </c>
      <c r="M375" s="4">
        <v>26.33</v>
      </c>
      <c r="N375" s="4">
        <v>175.71000699999999</v>
      </c>
      <c r="O375" s="4">
        <v>104.050003</v>
      </c>
      <c r="P375" s="4">
        <v>333.709991</v>
      </c>
      <c r="Q375" s="4">
        <v>37.950000000000003</v>
      </c>
      <c r="R375" s="4">
        <v>144.61000100000001</v>
      </c>
      <c r="S375" s="4">
        <v>186.5</v>
      </c>
      <c r="T375" s="4">
        <v>189.63999899999999</v>
      </c>
      <c r="U375" s="4">
        <v>33.380000000000003</v>
      </c>
      <c r="V375" s="4">
        <v>11.18</v>
      </c>
      <c r="W375" s="4">
        <v>68.519997000000004</v>
      </c>
      <c r="X375" s="4">
        <v>28.364999999999998</v>
      </c>
      <c r="Y375" s="4">
        <v>2350.9</v>
      </c>
      <c r="Z375" s="4">
        <v>16.866</v>
      </c>
      <c r="AA375" s="4">
        <v>0.1082</v>
      </c>
      <c r="AB375" s="4">
        <v>21.015000000000001</v>
      </c>
      <c r="AC375" s="4">
        <v>18.103100000000001</v>
      </c>
      <c r="AD375" s="3"/>
    </row>
    <row r="376" spans="1:30" ht="15.75" customHeight="1" x14ac:dyDescent="0.2">
      <c r="A376" s="3">
        <v>45422</v>
      </c>
      <c r="B376" s="3"/>
      <c r="C376" s="4">
        <v>171.88999899999999</v>
      </c>
      <c r="D376" s="4">
        <v>12.68</v>
      </c>
      <c r="E376" s="4">
        <v>70.910004000000001</v>
      </c>
      <c r="F376" s="4">
        <v>16.46</v>
      </c>
      <c r="G376" s="4">
        <v>585.15002400000003</v>
      </c>
      <c r="H376" s="4">
        <v>69.839995999999999</v>
      </c>
      <c r="I376" s="4">
        <v>13.32</v>
      </c>
      <c r="J376" s="4">
        <v>124.12</v>
      </c>
      <c r="K376" s="4">
        <v>202.86999499999999</v>
      </c>
      <c r="L376" s="4">
        <v>314.5</v>
      </c>
      <c r="M376" s="4">
        <v>26.24</v>
      </c>
      <c r="N376" s="4">
        <v>175.61999499999999</v>
      </c>
      <c r="O376" s="4">
        <v>103.800003</v>
      </c>
      <c r="P376" s="4">
        <v>331.95001200000002</v>
      </c>
      <c r="Q376" s="4">
        <v>37.770000000000003</v>
      </c>
      <c r="R376" s="4">
        <v>144.029999</v>
      </c>
      <c r="S376" s="4">
        <v>186.4</v>
      </c>
      <c r="T376" s="4">
        <v>189.86000100000001</v>
      </c>
      <c r="U376" s="4">
        <v>32.869999999999997</v>
      </c>
      <c r="V376" s="4">
        <v>11.14</v>
      </c>
      <c r="W376" s="4">
        <v>69.069999999999993</v>
      </c>
      <c r="X376" s="4">
        <v>28.506</v>
      </c>
      <c r="Y376" s="4">
        <v>2385.6</v>
      </c>
      <c r="Z376" s="4">
        <v>16.768999999999998</v>
      </c>
      <c r="AA376" s="4">
        <v>0.1077</v>
      </c>
      <c r="AB376" s="4">
        <v>21.014900000000001</v>
      </c>
      <c r="AC376" s="4">
        <v>18.073599999999999</v>
      </c>
      <c r="AD376" s="3"/>
    </row>
    <row r="377" spans="1:30" ht="15.75" customHeight="1" x14ac:dyDescent="0.2">
      <c r="A377" s="3">
        <v>45425</v>
      </c>
      <c r="B377" s="3"/>
      <c r="C377" s="4">
        <v>171.61999499999999</v>
      </c>
      <c r="D377" s="4">
        <v>12.72</v>
      </c>
      <c r="E377" s="4">
        <v>71.300003000000004</v>
      </c>
      <c r="F377" s="4">
        <v>16.239999999999998</v>
      </c>
      <c r="G377" s="4">
        <v>589.22997999999995</v>
      </c>
      <c r="H377" s="4">
        <v>70.360000999999997</v>
      </c>
      <c r="I377" s="4">
        <v>13.35</v>
      </c>
      <c r="J377" s="4">
        <v>124.44</v>
      </c>
      <c r="K377" s="4">
        <v>205.35000600000001</v>
      </c>
      <c r="L377" s="4">
        <v>315.35000600000001</v>
      </c>
      <c r="M377" s="4">
        <v>26.299999</v>
      </c>
      <c r="N377" s="4">
        <v>177.63999899999999</v>
      </c>
      <c r="O377" s="4">
        <v>102.30999799999999</v>
      </c>
      <c r="P377" s="4">
        <v>330.51998900000001</v>
      </c>
      <c r="Q377" s="4">
        <v>37.880000000000003</v>
      </c>
      <c r="R377" s="4">
        <v>144.11999499999999</v>
      </c>
      <c r="S377" s="4">
        <v>186.38</v>
      </c>
      <c r="T377" s="4">
        <v>184.35000600000001</v>
      </c>
      <c r="U377" s="4">
        <v>32.85</v>
      </c>
      <c r="V377" s="4">
        <v>11.15</v>
      </c>
      <c r="W377" s="4">
        <v>68.389999000000003</v>
      </c>
      <c r="X377" s="4">
        <v>28.443000000000001</v>
      </c>
      <c r="Y377" s="4">
        <v>2353.8000000000002</v>
      </c>
      <c r="Z377" s="4">
        <v>16.807200000000002</v>
      </c>
      <c r="AA377" s="4">
        <v>0.10780000000000001</v>
      </c>
      <c r="AB377" s="4">
        <v>21.065300000000001</v>
      </c>
      <c r="AC377" s="4">
        <v>18.121500000000001</v>
      </c>
      <c r="AD377" s="3"/>
    </row>
    <row r="378" spans="1:30" ht="15.75" customHeight="1" x14ac:dyDescent="0.2">
      <c r="A378" s="3">
        <v>45426</v>
      </c>
      <c r="B378" s="3"/>
      <c r="C378" s="4">
        <v>171.08999600000001</v>
      </c>
      <c r="D378" s="4">
        <v>12.52</v>
      </c>
      <c r="E378" s="4">
        <v>70.459998999999996</v>
      </c>
      <c r="F378" s="4">
        <v>16.260000000000002</v>
      </c>
      <c r="G378" s="4">
        <v>591.79998799999998</v>
      </c>
      <c r="H378" s="4">
        <v>69.660004000000001</v>
      </c>
      <c r="I378" s="4">
        <v>13.28</v>
      </c>
      <c r="J378" s="4">
        <v>123.12</v>
      </c>
      <c r="K378" s="4">
        <v>203.220001</v>
      </c>
      <c r="L378" s="4">
        <v>315.73001099999999</v>
      </c>
      <c r="M378" s="4">
        <v>26.280000999999999</v>
      </c>
      <c r="N378" s="4">
        <v>174.11000100000001</v>
      </c>
      <c r="O378" s="4">
        <v>103.519997</v>
      </c>
      <c r="P378" s="4">
        <v>328.80999800000001</v>
      </c>
      <c r="Q378" s="4">
        <v>37.32</v>
      </c>
      <c r="R378" s="4">
        <v>142.91999799999999</v>
      </c>
      <c r="S378" s="4">
        <v>182.75</v>
      </c>
      <c r="T378" s="4">
        <v>182.25</v>
      </c>
      <c r="U378" s="4">
        <v>32.840000000000003</v>
      </c>
      <c r="V378" s="4">
        <v>11.08</v>
      </c>
      <c r="W378" s="4">
        <v>67.129997000000003</v>
      </c>
      <c r="X378" s="4">
        <v>28.702000000000002</v>
      </c>
      <c r="Y378" s="4">
        <v>2370.6</v>
      </c>
      <c r="Z378" s="4">
        <v>16.846</v>
      </c>
      <c r="AA378" s="4">
        <v>0.1077</v>
      </c>
      <c r="AB378" s="4">
        <v>21.151</v>
      </c>
      <c r="AC378" s="4">
        <v>18.188600000000001</v>
      </c>
      <c r="AD378" s="3"/>
    </row>
    <row r="379" spans="1:30" ht="15.75" customHeight="1" x14ac:dyDescent="0.2">
      <c r="A379" s="3">
        <v>45427</v>
      </c>
      <c r="B379" s="3"/>
      <c r="C379" s="4">
        <v>168.83999600000001</v>
      </c>
      <c r="D379" s="4">
        <v>12.85</v>
      </c>
      <c r="E379" s="4">
        <v>70.449996999999996</v>
      </c>
      <c r="F379" s="4">
        <v>16.170000000000002</v>
      </c>
      <c r="G379" s="4">
        <v>579.35998500000005</v>
      </c>
      <c r="H379" s="4">
        <v>70.559997999999993</v>
      </c>
      <c r="I379" s="4">
        <v>13.17</v>
      </c>
      <c r="J379" s="4">
        <v>124.24</v>
      </c>
      <c r="K379" s="4">
        <v>203.179993</v>
      </c>
      <c r="L379" s="4">
        <v>319.17001299999998</v>
      </c>
      <c r="M379" s="4">
        <v>26.700001</v>
      </c>
      <c r="N379" s="4">
        <v>175</v>
      </c>
      <c r="O379" s="4">
        <v>104.32</v>
      </c>
      <c r="P379" s="4">
        <v>326.92001299999998</v>
      </c>
      <c r="Q379" s="4">
        <v>37.22</v>
      </c>
      <c r="R379" s="4">
        <v>141.44000199999999</v>
      </c>
      <c r="S379" s="4">
        <v>182.48</v>
      </c>
      <c r="T379" s="4">
        <v>187.949997</v>
      </c>
      <c r="U379" s="4">
        <v>32.770000000000003</v>
      </c>
      <c r="V379" s="4">
        <v>11.2</v>
      </c>
      <c r="W379" s="4">
        <v>67.930000000000007</v>
      </c>
      <c r="X379" s="4">
        <v>29.728999999999999</v>
      </c>
      <c r="Y379" s="4">
        <v>2405.8000000000002</v>
      </c>
      <c r="Z379" s="4">
        <v>16.6782</v>
      </c>
      <c r="AA379" s="4">
        <v>0.1071</v>
      </c>
      <c r="AB379" s="4">
        <v>21.023700000000002</v>
      </c>
      <c r="AC379" s="4">
        <v>18.055</v>
      </c>
      <c r="AD379" s="3"/>
    </row>
    <row r="380" spans="1:30" ht="15.75" customHeight="1" x14ac:dyDescent="0.2">
      <c r="A380" s="3">
        <v>45428</v>
      </c>
      <c r="B380" s="3"/>
      <c r="C380" s="4">
        <v>167.39999399999999</v>
      </c>
      <c r="D380" s="4">
        <v>12.58</v>
      </c>
      <c r="E380" s="4">
        <v>70.660004000000001</v>
      </c>
      <c r="F380" s="4">
        <v>16.02</v>
      </c>
      <c r="G380" s="4">
        <v>593.92999299999997</v>
      </c>
      <c r="H380" s="4">
        <v>71.459998999999996</v>
      </c>
      <c r="I380" s="4">
        <v>13.08</v>
      </c>
      <c r="J380" s="4">
        <v>123.48</v>
      </c>
      <c r="K380" s="4">
        <v>201.16999799999999</v>
      </c>
      <c r="L380" s="4">
        <v>324.97000100000002</v>
      </c>
      <c r="M380" s="4">
        <v>26.4</v>
      </c>
      <c r="N380" s="4">
        <v>175.69000199999999</v>
      </c>
      <c r="O380" s="4">
        <v>105.489998</v>
      </c>
      <c r="P380" s="4">
        <v>325.75</v>
      </c>
      <c r="Q380" s="4">
        <v>36.71</v>
      </c>
      <c r="R380" s="4">
        <v>143.38999899999999</v>
      </c>
      <c r="S380" s="4">
        <v>184.18</v>
      </c>
      <c r="T380" s="4">
        <v>191.490005</v>
      </c>
      <c r="U380" s="4">
        <v>32.770000000000003</v>
      </c>
      <c r="V380" s="4">
        <v>11.12</v>
      </c>
      <c r="W380" s="4">
        <v>68.300003000000004</v>
      </c>
      <c r="X380" s="4">
        <v>29.876000000000001</v>
      </c>
      <c r="Y380" s="4">
        <v>2396.4</v>
      </c>
      <c r="Z380" s="4">
        <v>16.689299999999999</v>
      </c>
      <c r="AA380" s="4">
        <v>0.1079</v>
      </c>
      <c r="AB380" s="4">
        <v>21.143699999999999</v>
      </c>
      <c r="AC380" s="4">
        <v>18.145399999999999</v>
      </c>
      <c r="AD380" s="3"/>
    </row>
    <row r="381" spans="1:30" ht="15.75" customHeight="1" x14ac:dyDescent="0.2">
      <c r="A381" s="3">
        <v>45429</v>
      </c>
      <c r="B381" s="3"/>
      <c r="C381" s="4">
        <v>167.41999799999999</v>
      </c>
      <c r="D381" s="4">
        <v>12.55</v>
      </c>
      <c r="E381" s="4">
        <v>70.220000999999996</v>
      </c>
      <c r="F381" s="4">
        <v>15.86</v>
      </c>
      <c r="G381" s="4">
        <v>586.94000200000005</v>
      </c>
      <c r="H381" s="4">
        <v>69.889999000000003</v>
      </c>
      <c r="I381" s="4">
        <v>12.89</v>
      </c>
      <c r="J381" s="4">
        <v>123.96</v>
      </c>
      <c r="K381" s="4">
        <v>199.029999</v>
      </c>
      <c r="L381" s="4">
        <v>321.76998900000001</v>
      </c>
      <c r="M381" s="4">
        <v>26.389999</v>
      </c>
      <c r="N381" s="4">
        <v>175.229996</v>
      </c>
      <c r="O381" s="4">
        <v>112.589996</v>
      </c>
      <c r="P381" s="4">
        <v>324.67001299999998</v>
      </c>
      <c r="Q381" s="4">
        <v>36.43</v>
      </c>
      <c r="R381" s="4">
        <v>142.550003</v>
      </c>
      <c r="S381" s="4">
        <v>184.61</v>
      </c>
      <c r="T381" s="4">
        <v>188.85000600000001</v>
      </c>
      <c r="U381" s="4">
        <v>33</v>
      </c>
      <c r="V381" s="4">
        <v>11.1</v>
      </c>
      <c r="W381" s="4">
        <v>67.989998</v>
      </c>
      <c r="X381" s="4">
        <v>31.259</v>
      </c>
      <c r="Y381" s="4">
        <v>2428.6</v>
      </c>
      <c r="Z381" s="4">
        <v>16.621700000000001</v>
      </c>
      <c r="AA381" s="4">
        <v>0.1067</v>
      </c>
      <c r="AB381" s="4">
        <v>21.026499999999999</v>
      </c>
      <c r="AC381" s="4">
        <v>18.012899999999998</v>
      </c>
      <c r="AD381" s="3"/>
    </row>
    <row r="382" spans="1:30" ht="15.75" customHeight="1" x14ac:dyDescent="0.2">
      <c r="A382" s="3">
        <v>45432</v>
      </c>
      <c r="B382" s="3"/>
      <c r="C382" s="4">
        <v>166.979996</v>
      </c>
      <c r="D382" s="4">
        <v>12.04</v>
      </c>
      <c r="E382" s="4">
        <v>70.040001000000004</v>
      </c>
      <c r="F382" s="4">
        <v>15.94</v>
      </c>
      <c r="G382" s="4">
        <v>588.02002000000005</v>
      </c>
      <c r="H382" s="4">
        <v>69.819999999999993</v>
      </c>
      <c r="I382" s="4">
        <v>13.03</v>
      </c>
      <c r="J382" s="4">
        <v>123.97</v>
      </c>
      <c r="K382" s="4">
        <v>196.85000600000001</v>
      </c>
      <c r="L382" s="4">
        <v>326.98998999999998</v>
      </c>
      <c r="M382" s="4">
        <v>25.690000999999999</v>
      </c>
      <c r="N382" s="4">
        <v>170.10000600000001</v>
      </c>
      <c r="O382" s="4">
        <v>114.980003</v>
      </c>
      <c r="P382" s="4">
        <v>323.54998799999998</v>
      </c>
      <c r="Q382" s="4">
        <v>36.24</v>
      </c>
      <c r="R382" s="4">
        <v>143.729996</v>
      </c>
      <c r="S382" s="4">
        <v>187.35</v>
      </c>
      <c r="T382" s="4">
        <v>188.96000699999999</v>
      </c>
      <c r="U382" s="4">
        <v>32.96</v>
      </c>
      <c r="V382" s="4">
        <v>11.29</v>
      </c>
      <c r="W382" s="4">
        <v>68.239998</v>
      </c>
      <c r="X382" s="4">
        <v>32.426000000000002</v>
      </c>
      <c r="Y382" s="4">
        <v>2449.5</v>
      </c>
      <c r="Z382" s="4">
        <v>16.566800000000001</v>
      </c>
      <c r="AA382" s="4">
        <v>0.10639999999999999</v>
      </c>
      <c r="AB382" s="4">
        <v>21.044</v>
      </c>
      <c r="AC382" s="4">
        <v>18.009799999999998</v>
      </c>
      <c r="AD382" s="3"/>
    </row>
    <row r="383" spans="1:30" ht="15.75" customHeight="1" x14ac:dyDescent="0.2">
      <c r="A383" s="3">
        <v>45433</v>
      </c>
      <c r="B383" s="3"/>
      <c r="C383" s="4">
        <v>167.08000200000001</v>
      </c>
      <c r="D383" s="4">
        <v>12.12</v>
      </c>
      <c r="E383" s="4">
        <v>69.25</v>
      </c>
      <c r="F383" s="4">
        <v>15.86</v>
      </c>
      <c r="G383" s="4">
        <v>577.96002199999998</v>
      </c>
      <c r="H383" s="4">
        <v>69.940002000000007</v>
      </c>
      <c r="I383" s="4">
        <v>12.86</v>
      </c>
      <c r="J383" s="4">
        <v>121.19</v>
      </c>
      <c r="K383" s="4">
        <v>195.490005</v>
      </c>
      <c r="L383" s="4">
        <v>324.209991</v>
      </c>
      <c r="M383" s="4">
        <v>25.309999000000001</v>
      </c>
      <c r="N383" s="4">
        <v>167.199997</v>
      </c>
      <c r="O383" s="4">
        <v>114.110001</v>
      </c>
      <c r="P383" s="4">
        <v>320.76998900000001</v>
      </c>
      <c r="Q383" s="4">
        <v>35.4</v>
      </c>
      <c r="R383" s="4">
        <v>143.33999600000001</v>
      </c>
      <c r="S383" s="4">
        <v>177.94</v>
      </c>
      <c r="T383" s="4">
        <v>185.61000100000001</v>
      </c>
      <c r="U383" s="4">
        <v>32.96</v>
      </c>
      <c r="V383" s="4">
        <v>10.91</v>
      </c>
      <c r="W383" s="4">
        <v>66.959998999999996</v>
      </c>
      <c r="X383" s="4">
        <v>32.078000000000003</v>
      </c>
      <c r="Y383" s="4">
        <v>2436.9</v>
      </c>
      <c r="Z383" s="4">
        <v>16.613800000000001</v>
      </c>
      <c r="AA383" s="4">
        <v>0.10639999999999999</v>
      </c>
      <c r="AB383" s="4">
        <v>21.126899999999999</v>
      </c>
      <c r="AC383" s="4">
        <v>18.054200000000002</v>
      </c>
      <c r="AD383" s="3"/>
    </row>
    <row r="384" spans="1:30" ht="15.75" customHeight="1" x14ac:dyDescent="0.2">
      <c r="A384" s="3">
        <v>45434</v>
      </c>
      <c r="B384" s="3"/>
      <c r="C384" s="4">
        <v>165.41999799999999</v>
      </c>
      <c r="D384" s="4">
        <v>12.49</v>
      </c>
      <c r="E384" s="4">
        <v>69.819999999999993</v>
      </c>
      <c r="F384" s="4">
        <v>15.97</v>
      </c>
      <c r="G384" s="4">
        <v>583.32000700000003</v>
      </c>
      <c r="H384" s="4">
        <v>70.290001000000004</v>
      </c>
      <c r="I384" s="4">
        <v>12.69</v>
      </c>
      <c r="J384" s="4">
        <v>121.55</v>
      </c>
      <c r="K384" s="4">
        <v>194.929993</v>
      </c>
      <c r="L384" s="4">
        <v>325.98998999999998</v>
      </c>
      <c r="M384" s="4">
        <v>24.559999000000001</v>
      </c>
      <c r="N384" s="4">
        <v>166.19000199999999</v>
      </c>
      <c r="O384" s="4">
        <v>108.5</v>
      </c>
      <c r="P384" s="4">
        <v>325</v>
      </c>
      <c r="Q384" s="4">
        <v>35.29</v>
      </c>
      <c r="R384" s="4">
        <v>136.44000199999999</v>
      </c>
      <c r="S384" s="4">
        <v>175.12</v>
      </c>
      <c r="T384" s="4">
        <v>188.88000500000001</v>
      </c>
      <c r="U384" s="4">
        <v>32.96</v>
      </c>
      <c r="V384" s="4">
        <v>10.71</v>
      </c>
      <c r="W384" s="4">
        <v>66.650002000000001</v>
      </c>
      <c r="X384" s="4">
        <v>31.495999999999999</v>
      </c>
      <c r="Y384" s="4">
        <v>2403.6999999999998</v>
      </c>
      <c r="Z384" s="4">
        <v>16.640499999999999</v>
      </c>
      <c r="AA384" s="4">
        <v>0.10639999999999999</v>
      </c>
      <c r="AB384" s="4">
        <v>21.172499999999999</v>
      </c>
      <c r="AC384" s="4">
        <v>18.034099999999999</v>
      </c>
      <c r="AD384" s="3"/>
    </row>
    <row r="385" spans="1:30" ht="15.75" customHeight="1" x14ac:dyDescent="0.2">
      <c r="A385" s="3">
        <v>45435</v>
      </c>
      <c r="B385" s="3"/>
      <c r="C385" s="4">
        <v>166</v>
      </c>
      <c r="D385" s="4">
        <v>12.11</v>
      </c>
      <c r="E385" s="4">
        <v>68.720000999999996</v>
      </c>
      <c r="F385" s="4">
        <v>15.92</v>
      </c>
      <c r="G385" s="4">
        <v>581.55999799999995</v>
      </c>
      <c r="H385" s="4">
        <v>68.050003000000004</v>
      </c>
      <c r="I385" s="4">
        <v>12.76</v>
      </c>
      <c r="J385" s="4">
        <v>120.93</v>
      </c>
      <c r="K385" s="4">
        <v>196.479996</v>
      </c>
      <c r="L385" s="4">
        <v>326.29998799999998</v>
      </c>
      <c r="M385" s="4">
        <v>24.690000999999999</v>
      </c>
      <c r="N385" s="4">
        <v>160.020004</v>
      </c>
      <c r="O385" s="4">
        <v>106.120003</v>
      </c>
      <c r="P385" s="4">
        <v>322</v>
      </c>
      <c r="Q385" s="4">
        <v>34.79</v>
      </c>
      <c r="R385" s="4">
        <v>135.41000399999999</v>
      </c>
      <c r="S385" s="4">
        <v>173.75</v>
      </c>
      <c r="T385" s="4">
        <v>185.020004</v>
      </c>
      <c r="U385" s="4">
        <v>32.700000000000003</v>
      </c>
      <c r="V385" s="4">
        <v>10.58</v>
      </c>
      <c r="W385" s="4">
        <v>66.419998000000007</v>
      </c>
      <c r="X385" s="4">
        <v>30.454999999999998</v>
      </c>
      <c r="Y385" s="4">
        <v>2348.1999999999998</v>
      </c>
      <c r="Z385" s="4">
        <v>16.694500000000001</v>
      </c>
      <c r="AA385" s="4">
        <v>0.1065</v>
      </c>
      <c r="AB385" s="4">
        <v>21.244599999999998</v>
      </c>
      <c r="AC385" s="4">
        <v>18.1052</v>
      </c>
      <c r="AD385" s="3"/>
    </row>
    <row r="386" spans="1:30" ht="15.75" customHeight="1" x14ac:dyDescent="0.2">
      <c r="A386" s="3">
        <v>45436</v>
      </c>
      <c r="B386" s="3"/>
      <c r="C386" s="4">
        <v>162.720001</v>
      </c>
      <c r="D386" s="4">
        <v>12.12</v>
      </c>
      <c r="E386" s="4">
        <v>68.209998999999996</v>
      </c>
      <c r="F386" s="4">
        <v>15.73</v>
      </c>
      <c r="G386" s="4">
        <v>556.51000999999997</v>
      </c>
      <c r="H386" s="4">
        <v>66.160004000000001</v>
      </c>
      <c r="I386" s="4">
        <v>12.72</v>
      </c>
      <c r="J386" s="4">
        <v>123.59</v>
      </c>
      <c r="K386" s="4">
        <v>194.929993</v>
      </c>
      <c r="L386" s="4">
        <v>323.55999800000001</v>
      </c>
      <c r="M386" s="4">
        <v>24.639999</v>
      </c>
      <c r="N386" s="4">
        <v>164.71000699999999</v>
      </c>
      <c r="O386" s="4">
        <v>104.019997</v>
      </c>
      <c r="P386" s="4">
        <v>321.85000600000001</v>
      </c>
      <c r="Q386" s="4">
        <v>34.42</v>
      </c>
      <c r="R386" s="4">
        <v>135.58000200000001</v>
      </c>
      <c r="S386" s="4">
        <v>169.88</v>
      </c>
      <c r="T386" s="4">
        <v>183.83999600000001</v>
      </c>
      <c r="U386" s="4">
        <v>33.299999999999997</v>
      </c>
      <c r="V386" s="4">
        <v>10.57</v>
      </c>
      <c r="W386" s="4">
        <v>65.199996999999996</v>
      </c>
      <c r="X386" s="4">
        <v>30.498999999999999</v>
      </c>
      <c r="Y386" s="4">
        <v>2345.4</v>
      </c>
      <c r="Z386" s="4">
        <v>16.702300000000001</v>
      </c>
      <c r="AA386" s="4">
        <v>0.10639999999999999</v>
      </c>
      <c r="AB386" s="4">
        <v>21.247800000000002</v>
      </c>
      <c r="AC386" s="4">
        <v>18.106100000000001</v>
      </c>
      <c r="AD386" s="3"/>
    </row>
    <row r="387" spans="1:30" ht="15.75" customHeight="1" x14ac:dyDescent="0.2">
      <c r="A387" s="3">
        <v>45439</v>
      </c>
      <c r="B387" s="3"/>
      <c r="C387" s="4">
        <v>163.08000200000001</v>
      </c>
      <c r="D387" s="4">
        <v>12.1</v>
      </c>
      <c r="E387" s="4">
        <v>68.480002999999996</v>
      </c>
      <c r="F387" s="4">
        <v>15.69</v>
      </c>
      <c r="G387" s="4">
        <v>568.69000200000005</v>
      </c>
      <c r="H387" s="4">
        <v>66</v>
      </c>
      <c r="I387" s="4">
        <v>12.62</v>
      </c>
      <c r="J387" s="4">
        <v>122.34</v>
      </c>
      <c r="K387" s="4">
        <v>193</v>
      </c>
      <c r="L387" s="4">
        <v>315.01001000000002</v>
      </c>
      <c r="M387" s="4">
        <v>24.860001</v>
      </c>
      <c r="N387" s="4">
        <v>166.990005</v>
      </c>
      <c r="O387" s="4">
        <v>105.5</v>
      </c>
      <c r="P387" s="4">
        <v>324.290009</v>
      </c>
      <c r="Q387" s="4">
        <v>34.1</v>
      </c>
      <c r="R387" s="4">
        <v>131.199997</v>
      </c>
      <c r="S387" s="4">
        <v>169.77</v>
      </c>
      <c r="T387" s="4">
        <v>186.10000600000001</v>
      </c>
      <c r="U387" s="4">
        <v>33.119999999999997</v>
      </c>
      <c r="V387" s="4">
        <v>10.62</v>
      </c>
      <c r="W387" s="4">
        <v>65.019997000000004</v>
      </c>
      <c r="X387" s="4">
        <v>31.832000000000001</v>
      </c>
      <c r="Y387" s="4">
        <v>2356.5</v>
      </c>
      <c r="Z387" s="4">
        <v>16.6568</v>
      </c>
      <c r="AA387" s="4">
        <v>0.10630000000000001</v>
      </c>
      <c r="AB387" s="4">
        <v>21.282399999999999</v>
      </c>
      <c r="AC387" s="4">
        <v>18.0868</v>
      </c>
      <c r="AD387" s="3"/>
    </row>
    <row r="388" spans="1:30" ht="15.75" customHeight="1" x14ac:dyDescent="0.2">
      <c r="A388" s="3">
        <v>45440</v>
      </c>
      <c r="B388" s="3"/>
      <c r="C388" s="4">
        <v>161.86999499999999</v>
      </c>
      <c r="D388" s="4">
        <v>11.96</v>
      </c>
      <c r="E388" s="4">
        <v>67.629997000000003</v>
      </c>
      <c r="F388" s="4">
        <v>15.66</v>
      </c>
      <c r="G388" s="4">
        <v>545.52002000000005</v>
      </c>
      <c r="H388" s="4">
        <v>66.349997999999999</v>
      </c>
      <c r="I388" s="4">
        <v>12.74</v>
      </c>
      <c r="J388" s="4">
        <v>125.24</v>
      </c>
      <c r="K388" s="4">
        <v>196.759995</v>
      </c>
      <c r="L388" s="4">
        <v>305.790009</v>
      </c>
      <c r="M388" s="4">
        <v>25.299999</v>
      </c>
      <c r="N388" s="4">
        <v>162.740005</v>
      </c>
      <c r="O388" s="4">
        <v>105.300003</v>
      </c>
      <c r="P388" s="4">
        <v>320</v>
      </c>
      <c r="Q388" s="4">
        <v>34.47</v>
      </c>
      <c r="R388" s="4">
        <v>130.679993</v>
      </c>
      <c r="S388" s="4">
        <v>167.19</v>
      </c>
      <c r="T388" s="4">
        <v>181.729996</v>
      </c>
      <c r="U388" s="4">
        <v>33.119999999999997</v>
      </c>
      <c r="V388" s="4">
        <v>10.63</v>
      </c>
      <c r="W388" s="4">
        <v>64.449996999999996</v>
      </c>
      <c r="X388" s="4">
        <v>32.137</v>
      </c>
      <c r="Y388" s="4">
        <v>2367.3000000000002</v>
      </c>
      <c r="Z388" s="4">
        <v>16.745699999999999</v>
      </c>
      <c r="AA388" s="4">
        <v>0.10680000000000001</v>
      </c>
      <c r="AB388" s="4">
        <v>21.400200000000002</v>
      </c>
      <c r="AC388" s="4">
        <v>18.217600000000001</v>
      </c>
      <c r="AD388" s="3"/>
    </row>
    <row r="389" spans="1:30" ht="15.75" customHeight="1" x14ac:dyDescent="0.2">
      <c r="A389" s="3">
        <v>45441</v>
      </c>
      <c r="B389" s="3"/>
      <c r="C389" s="4">
        <v>161.770004</v>
      </c>
      <c r="D389" s="4">
        <v>12</v>
      </c>
      <c r="E389" s="4">
        <v>68.209998999999996</v>
      </c>
      <c r="F389" s="4">
        <v>15.48</v>
      </c>
      <c r="G389" s="4">
        <v>558.47997999999995</v>
      </c>
      <c r="H389" s="4">
        <v>65.389999000000003</v>
      </c>
      <c r="I389" s="4">
        <v>12.71</v>
      </c>
      <c r="J389" s="4">
        <v>126.69</v>
      </c>
      <c r="K389" s="4">
        <v>197.28999300000001</v>
      </c>
      <c r="L389" s="4">
        <v>312.77999899999998</v>
      </c>
      <c r="M389" s="4">
        <v>25.93</v>
      </c>
      <c r="N389" s="4">
        <v>160.990005</v>
      </c>
      <c r="O389" s="4">
        <v>105.540001</v>
      </c>
      <c r="P389" s="4">
        <v>321.57998700000002</v>
      </c>
      <c r="Q389" s="4">
        <v>35.130000000000003</v>
      </c>
      <c r="R389" s="4">
        <v>133.429993</v>
      </c>
      <c r="S389" s="4">
        <v>167.23</v>
      </c>
      <c r="T389" s="4">
        <v>184</v>
      </c>
      <c r="U389" s="4">
        <v>32.39</v>
      </c>
      <c r="V389" s="4">
        <v>10.87</v>
      </c>
      <c r="W389" s="4">
        <v>63.82</v>
      </c>
      <c r="X389" s="4">
        <v>32.372999999999998</v>
      </c>
      <c r="Y389" s="4">
        <v>2352</v>
      </c>
      <c r="Z389" s="4">
        <v>16.95</v>
      </c>
      <c r="AA389" s="4">
        <v>0.10780000000000001</v>
      </c>
      <c r="AB389" s="4">
        <v>21.6053</v>
      </c>
      <c r="AC389" s="4">
        <v>18.3874</v>
      </c>
      <c r="AD389" s="3"/>
    </row>
    <row r="390" spans="1:30" ht="15.75" customHeight="1" x14ac:dyDescent="0.2">
      <c r="A390" s="3">
        <v>45442</v>
      </c>
      <c r="B390" s="3"/>
      <c r="C390" s="4">
        <v>164.28999300000001</v>
      </c>
      <c r="D390" s="4">
        <v>11.99</v>
      </c>
      <c r="E390" s="4">
        <v>68.169998000000007</v>
      </c>
      <c r="F390" s="4">
        <v>15.62</v>
      </c>
      <c r="G390" s="4">
        <v>571.69000200000005</v>
      </c>
      <c r="H390" s="4">
        <v>65.489998</v>
      </c>
      <c r="I390" s="4">
        <v>12.97</v>
      </c>
      <c r="J390" s="4">
        <v>127.71</v>
      </c>
      <c r="K390" s="4">
        <v>197.75</v>
      </c>
      <c r="L390" s="4">
        <v>316.66000400000001</v>
      </c>
      <c r="M390" s="4">
        <v>26.41</v>
      </c>
      <c r="N390" s="4">
        <v>156.41000399999999</v>
      </c>
      <c r="O390" s="4">
        <v>105.709999</v>
      </c>
      <c r="P390" s="4">
        <v>326.07998700000002</v>
      </c>
      <c r="Q390" s="4">
        <v>36.57</v>
      </c>
      <c r="R390" s="4">
        <v>133.320007</v>
      </c>
      <c r="S390" s="4">
        <v>167.08</v>
      </c>
      <c r="T390" s="4">
        <v>190.38999899999999</v>
      </c>
      <c r="U390" s="4">
        <v>32.39</v>
      </c>
      <c r="V390" s="4">
        <v>11.1</v>
      </c>
      <c r="W390" s="4">
        <v>63.59</v>
      </c>
      <c r="X390" s="4">
        <v>31.68</v>
      </c>
      <c r="Y390" s="4">
        <v>2366.5</v>
      </c>
      <c r="Z390" s="4">
        <v>16.9377</v>
      </c>
      <c r="AA390" s="4">
        <v>0.1079</v>
      </c>
      <c r="AB390" s="4">
        <v>21.5337</v>
      </c>
      <c r="AC390" s="4">
        <v>18.322399999999998</v>
      </c>
      <c r="AD390" s="3"/>
    </row>
    <row r="391" spans="1:30" ht="15.75" customHeight="1" x14ac:dyDescent="0.2">
      <c r="A391" s="3">
        <v>45443</v>
      </c>
      <c r="B391" s="3"/>
      <c r="C391" s="4">
        <v>173.929993</v>
      </c>
      <c r="D391" s="4">
        <v>11.8</v>
      </c>
      <c r="E391" s="4">
        <v>67.25</v>
      </c>
      <c r="F391" s="4">
        <v>15.28</v>
      </c>
      <c r="G391" s="4">
        <v>572.71997099999999</v>
      </c>
      <c r="H391" s="4">
        <v>63.799999</v>
      </c>
      <c r="I391" s="4">
        <v>12.79</v>
      </c>
      <c r="J391" s="4">
        <v>125.55</v>
      </c>
      <c r="K391" s="4">
        <v>194.36999499999999</v>
      </c>
      <c r="L391" s="4">
        <v>319.39001500000001</v>
      </c>
      <c r="M391" s="4">
        <v>26.209999</v>
      </c>
      <c r="N391" s="4">
        <v>161.16999799999999</v>
      </c>
      <c r="O391" s="4">
        <v>104.68</v>
      </c>
      <c r="P391" s="4">
        <v>330.32000699999998</v>
      </c>
      <c r="Q391" s="4">
        <v>37.96</v>
      </c>
      <c r="R391" s="4">
        <v>129</v>
      </c>
      <c r="S391" s="4">
        <v>173.2</v>
      </c>
      <c r="T391" s="4">
        <v>186.33000200000001</v>
      </c>
      <c r="U391" s="4">
        <v>32.32</v>
      </c>
      <c r="V391" s="4">
        <v>11.2</v>
      </c>
      <c r="W391" s="4">
        <v>63.75</v>
      </c>
      <c r="X391" s="4">
        <v>30.594999999999999</v>
      </c>
      <c r="Y391" s="4">
        <v>2345.8000000000002</v>
      </c>
      <c r="Z391" s="4">
        <v>17.017700000000001</v>
      </c>
      <c r="AA391" s="4">
        <v>0.1082</v>
      </c>
      <c r="AB391" s="4">
        <v>21.649899999999999</v>
      </c>
      <c r="AC391" s="4">
        <v>18.464200000000002</v>
      </c>
      <c r="AD391" s="3"/>
    </row>
    <row r="392" spans="1:30" ht="15.75" customHeight="1" x14ac:dyDescent="0.2">
      <c r="A392" s="3">
        <v>45446</v>
      </c>
      <c r="B392" s="3"/>
      <c r="C392" s="4">
        <v>162.60000600000001</v>
      </c>
      <c r="D392" s="4">
        <v>11.24</v>
      </c>
      <c r="E392" s="4">
        <v>62.150002000000001</v>
      </c>
      <c r="F392" s="4">
        <v>14.81</v>
      </c>
      <c r="G392" s="4">
        <v>535.92999299999997</v>
      </c>
      <c r="H392" s="4">
        <v>64.029999000000004</v>
      </c>
      <c r="I392" s="4">
        <v>12.16</v>
      </c>
      <c r="J392" s="4">
        <v>121.4</v>
      </c>
      <c r="K392" s="4">
        <v>187.46000699999999</v>
      </c>
      <c r="L392" s="4">
        <v>289.17999300000002</v>
      </c>
      <c r="M392" s="4">
        <v>22.870000999999998</v>
      </c>
      <c r="N392" s="4">
        <v>143.05999800000001</v>
      </c>
      <c r="O392" s="4">
        <v>97.870002999999997</v>
      </c>
      <c r="P392" s="4">
        <v>328.48998999999998</v>
      </c>
      <c r="Q392" s="4">
        <v>35.08</v>
      </c>
      <c r="R392" s="4">
        <v>118.93</v>
      </c>
      <c r="S392" s="4">
        <v>157.77000000000001</v>
      </c>
      <c r="T392" s="4">
        <v>173.720001</v>
      </c>
      <c r="U392" s="4">
        <v>31.86</v>
      </c>
      <c r="V392" s="4">
        <v>10.57</v>
      </c>
      <c r="W392" s="4">
        <v>60.07</v>
      </c>
      <c r="X392" s="4">
        <v>30.942</v>
      </c>
      <c r="Y392" s="4">
        <v>2369.3000000000002</v>
      </c>
      <c r="Z392" s="4">
        <v>17.633800000000001</v>
      </c>
      <c r="AA392" s="4">
        <v>0.1125</v>
      </c>
      <c r="AB392" s="4">
        <v>22.420500000000001</v>
      </c>
      <c r="AC392" s="4">
        <v>19.110600000000002</v>
      </c>
      <c r="AD392" s="3"/>
    </row>
    <row r="393" spans="1:30" ht="15.75" customHeight="1" x14ac:dyDescent="0.2">
      <c r="A393" s="3">
        <v>45447</v>
      </c>
      <c r="B393" s="3"/>
      <c r="C393" s="4">
        <v>172.5</v>
      </c>
      <c r="D393" s="4">
        <v>11.57</v>
      </c>
      <c r="E393" s="4">
        <v>64.470000999999996</v>
      </c>
      <c r="F393" s="4">
        <v>15.49</v>
      </c>
      <c r="G393" s="4">
        <v>555.20001200000002</v>
      </c>
      <c r="H393" s="4">
        <v>68.559997999999993</v>
      </c>
      <c r="I393" s="4">
        <v>12.35</v>
      </c>
      <c r="J393" s="4">
        <v>123.02</v>
      </c>
      <c r="K393" s="4">
        <v>199.270004</v>
      </c>
      <c r="L393" s="4">
        <v>287.41000400000001</v>
      </c>
      <c r="M393" s="4">
        <v>23.58</v>
      </c>
      <c r="N393" s="4">
        <v>148.64999399999999</v>
      </c>
      <c r="O393" s="4">
        <v>95.25</v>
      </c>
      <c r="P393" s="4">
        <v>343.66000400000001</v>
      </c>
      <c r="Q393" s="4">
        <v>35.56</v>
      </c>
      <c r="R393" s="4">
        <v>122.43</v>
      </c>
      <c r="S393" s="4">
        <v>160.30000000000001</v>
      </c>
      <c r="T393" s="4">
        <v>178.36000100000001</v>
      </c>
      <c r="U393" s="4">
        <v>31.86</v>
      </c>
      <c r="V393" s="4">
        <v>10.65</v>
      </c>
      <c r="W393" s="4">
        <v>61.52</v>
      </c>
      <c r="X393" s="4">
        <v>29.771999999999998</v>
      </c>
      <c r="Y393" s="4">
        <v>2347.4</v>
      </c>
      <c r="Z393" s="4">
        <v>17.860700000000001</v>
      </c>
      <c r="AA393" s="4">
        <v>0.1152</v>
      </c>
      <c r="AB393" s="4">
        <v>22.777799999999999</v>
      </c>
      <c r="AC393" s="4">
        <v>19.408300000000001</v>
      </c>
      <c r="AD393" s="3"/>
    </row>
    <row r="394" spans="1:30" ht="15.75" customHeight="1" x14ac:dyDescent="0.2">
      <c r="A394" s="3">
        <v>45448</v>
      </c>
      <c r="B394" s="3"/>
      <c r="C394" s="4">
        <v>177.94000199999999</v>
      </c>
      <c r="D394" s="4">
        <v>11.68</v>
      </c>
      <c r="E394" s="4">
        <v>68.529999000000004</v>
      </c>
      <c r="F394" s="4">
        <v>15.24</v>
      </c>
      <c r="G394" s="4">
        <v>575.34002699999996</v>
      </c>
      <c r="H394" s="4">
        <v>70.660004000000001</v>
      </c>
      <c r="I394" s="4">
        <v>12.44</v>
      </c>
      <c r="J394" s="4">
        <v>125.67</v>
      </c>
      <c r="K394" s="4">
        <v>199.5</v>
      </c>
      <c r="L394" s="4">
        <v>291.540009</v>
      </c>
      <c r="M394" s="4">
        <v>24.25</v>
      </c>
      <c r="N394" s="4">
        <v>155.33999600000001</v>
      </c>
      <c r="O394" s="4">
        <v>98.309997999999993</v>
      </c>
      <c r="P394" s="4">
        <v>350.01001000000002</v>
      </c>
      <c r="Q394" s="4">
        <v>35.64</v>
      </c>
      <c r="R394" s="4">
        <v>123.57</v>
      </c>
      <c r="S394" s="4">
        <v>161.33000000000001</v>
      </c>
      <c r="T394" s="4">
        <v>181.990005</v>
      </c>
      <c r="U394" s="4">
        <v>31.49</v>
      </c>
      <c r="V394" s="4">
        <v>10.63</v>
      </c>
      <c r="W394" s="4">
        <v>62.75</v>
      </c>
      <c r="X394" s="4">
        <v>30.228999999999999</v>
      </c>
      <c r="Y394" s="4">
        <v>2375.5</v>
      </c>
      <c r="Z394" s="4">
        <v>17.559200000000001</v>
      </c>
      <c r="AA394" s="4">
        <v>0.1125</v>
      </c>
      <c r="AB394" s="4">
        <v>22.425699999999999</v>
      </c>
      <c r="AC394" s="4">
        <v>19.085100000000001</v>
      </c>
      <c r="AD394" s="3"/>
    </row>
    <row r="395" spans="1:30" ht="15.75" customHeight="1" x14ac:dyDescent="0.2">
      <c r="A395" s="3">
        <v>45449</v>
      </c>
      <c r="B395" s="3"/>
      <c r="C395" s="4">
        <v>179.029999</v>
      </c>
      <c r="D395" s="4">
        <v>11.63</v>
      </c>
      <c r="E395" s="4">
        <v>67.5</v>
      </c>
      <c r="F395" s="4">
        <v>15.45</v>
      </c>
      <c r="G395" s="4">
        <v>578.53997800000002</v>
      </c>
      <c r="H395" s="4">
        <v>69.709998999999996</v>
      </c>
      <c r="I395" s="4">
        <v>12.37</v>
      </c>
      <c r="J395" s="4">
        <v>125.7</v>
      </c>
      <c r="K395" s="4">
        <v>201.550003</v>
      </c>
      <c r="L395" s="4">
        <v>297.52999899999998</v>
      </c>
      <c r="M395" s="4">
        <v>24.440000999999999</v>
      </c>
      <c r="N395" s="4">
        <v>148.36000100000001</v>
      </c>
      <c r="O395" s="4">
        <v>99.449996999999996</v>
      </c>
      <c r="P395" s="4">
        <v>350.38000499999998</v>
      </c>
      <c r="Q395" s="4">
        <v>35.58</v>
      </c>
      <c r="R395" s="4">
        <v>126.349998</v>
      </c>
      <c r="S395" s="4">
        <v>165.48</v>
      </c>
      <c r="T395" s="4">
        <v>181.86000100000001</v>
      </c>
      <c r="U395" s="4">
        <v>31.8</v>
      </c>
      <c r="V395" s="4">
        <v>10.67</v>
      </c>
      <c r="W395" s="4">
        <v>63.41</v>
      </c>
      <c r="X395" s="4">
        <v>31.532</v>
      </c>
      <c r="Y395" s="4">
        <v>2390.9</v>
      </c>
      <c r="Z395" s="4">
        <v>17.5335</v>
      </c>
      <c r="AA395" s="4">
        <v>0.1124</v>
      </c>
      <c r="AB395" s="4">
        <v>22.4087</v>
      </c>
      <c r="AC395" s="4">
        <v>19.071200000000001</v>
      </c>
      <c r="AD395" s="3"/>
    </row>
    <row r="396" spans="1:30" ht="15.75" customHeight="1" x14ac:dyDescent="0.2">
      <c r="A396" s="3">
        <v>45450</v>
      </c>
      <c r="B396" s="3"/>
      <c r="C396" s="4">
        <v>174.470001</v>
      </c>
      <c r="D396" s="4">
        <v>11.2</v>
      </c>
      <c r="E396" s="4">
        <v>63.259998000000003</v>
      </c>
      <c r="F396" s="4">
        <v>15.41</v>
      </c>
      <c r="G396" s="4">
        <v>565.96002199999998</v>
      </c>
      <c r="H396" s="4">
        <v>67.889999000000003</v>
      </c>
      <c r="I396" s="4">
        <v>12.16</v>
      </c>
      <c r="J396" s="4">
        <v>124.22</v>
      </c>
      <c r="K396" s="4">
        <v>198.63999899999999</v>
      </c>
      <c r="L396" s="4">
        <v>296.05999800000001</v>
      </c>
      <c r="M396" s="4">
        <v>23.67</v>
      </c>
      <c r="N396" s="4">
        <v>139.16000399999999</v>
      </c>
      <c r="O396" s="4">
        <v>95.459998999999996</v>
      </c>
      <c r="P396" s="4">
        <v>334.01998900000001</v>
      </c>
      <c r="Q396" s="4">
        <v>35.119999999999997</v>
      </c>
      <c r="R396" s="4">
        <v>125.459999</v>
      </c>
      <c r="S396" s="4">
        <v>163.1</v>
      </c>
      <c r="T396" s="4">
        <v>175.16999799999999</v>
      </c>
      <c r="U396" s="4">
        <v>31.8</v>
      </c>
      <c r="V396" s="4">
        <v>10.39</v>
      </c>
      <c r="W396" s="4">
        <v>62.389999000000003</v>
      </c>
      <c r="X396" s="4">
        <v>29.594999999999999</v>
      </c>
      <c r="Y396" s="4">
        <v>2325</v>
      </c>
      <c r="Z396" s="4">
        <v>18.2622</v>
      </c>
      <c r="AA396" s="4">
        <v>0.1174</v>
      </c>
      <c r="AB396" s="4">
        <v>23.361000000000001</v>
      </c>
      <c r="AC396" s="4">
        <v>19.8857</v>
      </c>
      <c r="AD396" s="3"/>
    </row>
    <row r="397" spans="1:30" ht="15.75" customHeight="1" x14ac:dyDescent="0.2">
      <c r="A397" s="3">
        <v>45453</v>
      </c>
      <c r="B397" s="3"/>
      <c r="C397" s="4">
        <v>177.53999300000001</v>
      </c>
      <c r="D397" s="4">
        <v>10.75</v>
      </c>
      <c r="E397" s="4">
        <v>62.139999000000003</v>
      </c>
      <c r="F397" s="4">
        <v>15.08</v>
      </c>
      <c r="G397" s="4">
        <v>568.48999000000003</v>
      </c>
      <c r="H397" s="4">
        <v>70.900002000000001</v>
      </c>
      <c r="I397" s="4">
        <v>12.19</v>
      </c>
      <c r="J397" s="4">
        <v>127.98</v>
      </c>
      <c r="K397" s="4">
        <v>200.270004</v>
      </c>
      <c r="L397" s="4">
        <v>301.27999899999998</v>
      </c>
      <c r="M397" s="4">
        <v>23.84</v>
      </c>
      <c r="N397" s="4">
        <v>138.60000600000001</v>
      </c>
      <c r="O397" s="4">
        <v>96.209998999999996</v>
      </c>
      <c r="P397" s="4">
        <v>334.33999599999999</v>
      </c>
      <c r="Q397" s="4">
        <v>35.979999999999997</v>
      </c>
      <c r="R397" s="4">
        <v>125.550003</v>
      </c>
      <c r="S397" s="4">
        <v>167</v>
      </c>
      <c r="T397" s="4">
        <v>175.509995</v>
      </c>
      <c r="U397" s="4">
        <v>31.8</v>
      </c>
      <c r="V397" s="4">
        <v>10.3</v>
      </c>
      <c r="W397" s="4">
        <v>62.459999000000003</v>
      </c>
      <c r="X397" s="4">
        <v>30.03</v>
      </c>
      <c r="Y397" s="4">
        <v>2327</v>
      </c>
      <c r="Z397" s="4">
        <v>18.384799999999998</v>
      </c>
      <c r="AA397" s="4">
        <v>0.1172</v>
      </c>
      <c r="AB397" s="4">
        <v>23.342300000000002</v>
      </c>
      <c r="AC397" s="4">
        <v>19.741599999999998</v>
      </c>
      <c r="AD397" s="3"/>
    </row>
    <row r="398" spans="1:30" ht="15.75" customHeight="1" x14ac:dyDescent="0.2">
      <c r="A398" s="3">
        <v>45454</v>
      </c>
      <c r="B398" s="3"/>
      <c r="C398" s="4">
        <v>177.779999</v>
      </c>
      <c r="D398" s="4">
        <v>10.75</v>
      </c>
      <c r="E398" s="4">
        <v>61.599997999999999</v>
      </c>
      <c r="F398" s="4">
        <v>15.29</v>
      </c>
      <c r="G398" s="4">
        <v>568.03002900000001</v>
      </c>
      <c r="H398" s="4">
        <v>69.419998000000007</v>
      </c>
      <c r="I398" s="4">
        <v>11.9</v>
      </c>
      <c r="J398" s="4">
        <v>127.04</v>
      </c>
      <c r="K398" s="4">
        <v>202.80999800000001</v>
      </c>
      <c r="L398" s="4">
        <v>300.69000199999999</v>
      </c>
      <c r="M398" s="4">
        <v>23.09</v>
      </c>
      <c r="N398" s="4">
        <v>136.86999499999999</v>
      </c>
      <c r="O398" s="4">
        <v>95.949996999999996</v>
      </c>
      <c r="P398" s="4">
        <v>346.82000699999998</v>
      </c>
      <c r="Q398" s="4">
        <v>35.799999999999997</v>
      </c>
      <c r="R398" s="4">
        <v>125.989998</v>
      </c>
      <c r="S398" s="4">
        <v>162.04</v>
      </c>
      <c r="T398" s="4">
        <v>176.94000199999999</v>
      </c>
      <c r="U398" s="4">
        <v>30.18</v>
      </c>
      <c r="V398" s="4">
        <v>10.41</v>
      </c>
      <c r="W398" s="4">
        <v>62.189999</v>
      </c>
      <c r="X398" s="4">
        <v>29.385999999999999</v>
      </c>
      <c r="Y398" s="4">
        <v>2326.6</v>
      </c>
      <c r="Z398" s="4">
        <v>18.445699999999999</v>
      </c>
      <c r="AA398" s="4">
        <v>0.1174</v>
      </c>
      <c r="AB398" s="4">
        <v>23.505400000000002</v>
      </c>
      <c r="AC398" s="4">
        <v>19.809799999999999</v>
      </c>
      <c r="AD398" s="3"/>
    </row>
    <row r="399" spans="1:30" ht="15.75" customHeight="1" x14ac:dyDescent="0.2">
      <c r="A399" s="3">
        <v>45455</v>
      </c>
      <c r="B399" s="3"/>
      <c r="C399" s="4">
        <v>177.070007</v>
      </c>
      <c r="D399" s="4">
        <v>10.68</v>
      </c>
      <c r="E399" s="4">
        <v>61.299999</v>
      </c>
      <c r="F399" s="4">
        <v>15.35</v>
      </c>
      <c r="G399" s="4">
        <v>568.88000499999998</v>
      </c>
      <c r="H399" s="4">
        <v>69.330001999999993</v>
      </c>
      <c r="I399" s="4">
        <v>12.37</v>
      </c>
      <c r="J399" s="4">
        <v>125.94</v>
      </c>
      <c r="K399" s="4">
        <v>203.13000500000001</v>
      </c>
      <c r="L399" s="4">
        <v>302.92999300000002</v>
      </c>
      <c r="M399" s="4">
        <v>22.440000999999999</v>
      </c>
      <c r="N399" s="4">
        <v>135.88000500000001</v>
      </c>
      <c r="O399" s="4">
        <v>94.629997000000003</v>
      </c>
      <c r="P399" s="4">
        <v>337.76001000000002</v>
      </c>
      <c r="Q399" s="4">
        <v>35.81</v>
      </c>
      <c r="R399" s="4">
        <v>124.75</v>
      </c>
      <c r="S399" s="4">
        <v>162.13999999999999</v>
      </c>
      <c r="T399" s="4">
        <v>174.55999800000001</v>
      </c>
      <c r="U399" s="4">
        <v>31.19</v>
      </c>
      <c r="V399" s="4">
        <v>10.29</v>
      </c>
      <c r="W399" s="4">
        <v>61</v>
      </c>
      <c r="X399" s="4">
        <v>30.422000000000001</v>
      </c>
      <c r="Y399" s="4">
        <v>2354.8000000000002</v>
      </c>
      <c r="Z399" s="4">
        <v>18.783200000000001</v>
      </c>
      <c r="AA399" s="4">
        <v>0.11940000000000001</v>
      </c>
      <c r="AB399" s="4">
        <v>23.970199999999998</v>
      </c>
      <c r="AC399" s="4">
        <v>20.207899999999999</v>
      </c>
      <c r="AD399" s="3"/>
    </row>
    <row r="400" spans="1:30" ht="15.75" customHeight="1" x14ac:dyDescent="0.2">
      <c r="A400" s="3">
        <v>45456</v>
      </c>
      <c r="B400" s="3"/>
      <c r="C400" s="4">
        <v>179.21000699999999</v>
      </c>
      <c r="D400" s="4">
        <v>10.48</v>
      </c>
      <c r="E400" s="4">
        <v>61.110000999999997</v>
      </c>
      <c r="F400" s="4">
        <v>15.11</v>
      </c>
      <c r="G400" s="4">
        <v>564.59997599999997</v>
      </c>
      <c r="H400" s="4">
        <v>67.529999000000004</v>
      </c>
      <c r="I400" s="4">
        <v>12.19</v>
      </c>
      <c r="J400" s="4">
        <v>123.84</v>
      </c>
      <c r="K400" s="4">
        <v>197.529999</v>
      </c>
      <c r="L400" s="4">
        <v>306.60000600000001</v>
      </c>
      <c r="M400" s="4">
        <v>23.190000999999999</v>
      </c>
      <c r="N400" s="4">
        <v>132.64999399999999</v>
      </c>
      <c r="O400" s="4">
        <v>94.410004000000001</v>
      </c>
      <c r="P400" s="4">
        <v>341.07998700000002</v>
      </c>
      <c r="Q400" s="4">
        <v>35.96</v>
      </c>
      <c r="R400" s="4">
        <v>123.800003</v>
      </c>
      <c r="S400" s="4">
        <v>162.72999999999999</v>
      </c>
      <c r="T400" s="4">
        <v>172.970001</v>
      </c>
      <c r="U400" s="4">
        <v>31.36</v>
      </c>
      <c r="V400" s="4">
        <v>9.76</v>
      </c>
      <c r="W400" s="4">
        <v>60.959999000000003</v>
      </c>
      <c r="X400" s="4">
        <v>29.216000000000001</v>
      </c>
      <c r="Y400" s="4">
        <v>2318</v>
      </c>
      <c r="Z400" s="4">
        <v>18.538499999999999</v>
      </c>
      <c r="AA400" s="4">
        <v>0.1179</v>
      </c>
      <c r="AB400" s="4">
        <v>23.683900000000001</v>
      </c>
      <c r="AC400" s="4">
        <v>20.0105</v>
      </c>
      <c r="AD400" s="3"/>
    </row>
    <row r="401" spans="1:30" ht="15.75" customHeight="1" x14ac:dyDescent="0.2">
      <c r="A401" s="3">
        <v>45457</v>
      </c>
      <c r="B401" s="3"/>
      <c r="C401" s="4">
        <v>178.009995</v>
      </c>
      <c r="D401" s="4">
        <v>10.48</v>
      </c>
      <c r="E401" s="4">
        <v>60.860000999999997</v>
      </c>
      <c r="F401" s="4">
        <v>15.19</v>
      </c>
      <c r="G401" s="4">
        <v>564.03997800000002</v>
      </c>
      <c r="H401" s="4">
        <v>67.050003000000004</v>
      </c>
      <c r="I401" s="4">
        <v>11.83</v>
      </c>
      <c r="J401" s="4">
        <v>123.56</v>
      </c>
      <c r="K401" s="4">
        <v>195.529999</v>
      </c>
      <c r="L401" s="4">
        <v>307.38000499999998</v>
      </c>
      <c r="M401" s="4">
        <v>23.66</v>
      </c>
      <c r="N401" s="4">
        <v>137.009995</v>
      </c>
      <c r="O401" s="4">
        <v>93.550003000000004</v>
      </c>
      <c r="P401" s="4">
        <v>340.35998499999999</v>
      </c>
      <c r="Q401" s="4">
        <v>35.69</v>
      </c>
      <c r="R401" s="4">
        <v>123.510002</v>
      </c>
      <c r="S401" s="4">
        <v>159.01</v>
      </c>
      <c r="T401" s="4">
        <v>177.19000199999999</v>
      </c>
      <c r="U401" s="4">
        <v>31.3</v>
      </c>
      <c r="V401" s="4">
        <v>9.77</v>
      </c>
      <c r="W401" s="4">
        <v>60.779998999999997</v>
      </c>
      <c r="X401" s="4">
        <v>29.626999999999999</v>
      </c>
      <c r="Y401" s="4">
        <v>2349.1</v>
      </c>
      <c r="Z401" s="4">
        <v>18.4512</v>
      </c>
      <c r="AA401" s="4">
        <v>0.1176</v>
      </c>
      <c r="AB401" s="4">
        <v>23.443200000000001</v>
      </c>
      <c r="AC401" s="4">
        <v>19.739100000000001</v>
      </c>
      <c r="AD401" s="3"/>
    </row>
    <row r="402" spans="1:30" ht="15.75" customHeight="1" x14ac:dyDescent="0.2">
      <c r="A402" s="3">
        <v>45460</v>
      </c>
      <c r="B402" s="3"/>
      <c r="C402" s="4">
        <v>178.61000100000001</v>
      </c>
      <c r="D402" s="4">
        <v>10.26</v>
      </c>
      <c r="E402" s="4">
        <v>59.93</v>
      </c>
      <c r="F402" s="4">
        <v>15.21</v>
      </c>
      <c r="G402" s="4">
        <v>565.44000200000005</v>
      </c>
      <c r="H402" s="4">
        <v>66.709998999999996</v>
      </c>
      <c r="I402" s="4">
        <v>12.05</v>
      </c>
      <c r="J402" s="4">
        <v>122.43</v>
      </c>
      <c r="K402" s="4">
        <v>200.429993</v>
      </c>
      <c r="L402" s="4">
        <v>301.290009</v>
      </c>
      <c r="M402" s="4">
        <v>23.35</v>
      </c>
      <c r="N402" s="4">
        <v>140.009995</v>
      </c>
      <c r="O402" s="4">
        <v>93.809997999999993</v>
      </c>
      <c r="P402" s="4">
        <v>328.94000199999999</v>
      </c>
      <c r="Q402" s="4">
        <v>35.08</v>
      </c>
      <c r="R402" s="4">
        <v>122.989998</v>
      </c>
      <c r="S402" s="4">
        <v>158.53</v>
      </c>
      <c r="T402" s="4">
        <v>172.14999399999999</v>
      </c>
      <c r="U402" s="4">
        <v>31.22</v>
      </c>
      <c r="V402" s="4">
        <v>9.86</v>
      </c>
      <c r="W402" s="4">
        <v>61.259998000000003</v>
      </c>
      <c r="X402" s="4">
        <v>29.545000000000002</v>
      </c>
      <c r="Y402" s="4">
        <v>2329</v>
      </c>
      <c r="Z402" s="4">
        <v>18.524799999999999</v>
      </c>
      <c r="AA402" s="4">
        <v>0.11749999999999999</v>
      </c>
      <c r="AB402" s="4">
        <v>23.47</v>
      </c>
      <c r="AC402" s="4">
        <v>19.841000000000001</v>
      </c>
      <c r="AD402" s="3"/>
    </row>
    <row r="403" spans="1:30" ht="15.75" customHeight="1" x14ac:dyDescent="0.2">
      <c r="A403" s="3">
        <v>45461</v>
      </c>
      <c r="B403" s="3"/>
      <c r="C403" s="4">
        <v>179.83000200000001</v>
      </c>
      <c r="D403" s="4">
        <v>10.42</v>
      </c>
      <c r="E403" s="4">
        <v>60.59</v>
      </c>
      <c r="F403" s="4">
        <v>15.15</v>
      </c>
      <c r="G403" s="4">
        <v>575.76000999999997</v>
      </c>
      <c r="H403" s="4">
        <v>69.690002000000007</v>
      </c>
      <c r="I403" s="4">
        <v>11.96</v>
      </c>
      <c r="J403" s="4">
        <v>122.9</v>
      </c>
      <c r="K403" s="4">
        <v>198.88000500000001</v>
      </c>
      <c r="L403" s="4">
        <v>305.01998900000001</v>
      </c>
      <c r="M403" s="4">
        <v>23.77</v>
      </c>
      <c r="N403" s="4">
        <v>144.05999800000001</v>
      </c>
      <c r="O403" s="4">
        <v>97.650002000000001</v>
      </c>
      <c r="P403" s="4">
        <v>339.77999899999998</v>
      </c>
      <c r="Q403" s="4">
        <v>35.979999999999997</v>
      </c>
      <c r="R403" s="4">
        <v>123.959999</v>
      </c>
      <c r="S403" s="4">
        <v>160.82</v>
      </c>
      <c r="T403" s="4">
        <v>174.88000500000001</v>
      </c>
      <c r="U403" s="4">
        <v>30.9</v>
      </c>
      <c r="V403" s="4">
        <v>10.17</v>
      </c>
      <c r="W403" s="4">
        <v>62.25</v>
      </c>
      <c r="X403" s="4">
        <v>29.716999999999999</v>
      </c>
      <c r="Y403" s="4">
        <v>2346.9</v>
      </c>
      <c r="Z403" s="4">
        <v>18.412800000000001</v>
      </c>
      <c r="AA403" s="4">
        <v>0.11650000000000001</v>
      </c>
      <c r="AB403" s="4">
        <v>23.364000000000001</v>
      </c>
      <c r="AC403" s="4">
        <v>19.733899999999998</v>
      </c>
      <c r="AD403" s="3"/>
    </row>
    <row r="404" spans="1:30" ht="15.75" customHeight="1" x14ac:dyDescent="0.2">
      <c r="A404" s="3">
        <v>45462</v>
      </c>
      <c r="B404" s="3"/>
      <c r="C404" s="4">
        <v>178.25</v>
      </c>
      <c r="D404" s="4">
        <v>10.32</v>
      </c>
      <c r="E404" s="4">
        <v>59.810001</v>
      </c>
      <c r="F404" s="4">
        <v>15.25</v>
      </c>
      <c r="G404" s="4">
        <v>563.419983</v>
      </c>
      <c r="H404" s="4">
        <v>70.290001000000004</v>
      </c>
      <c r="I404" s="4">
        <v>11.96</v>
      </c>
      <c r="J404" s="4">
        <v>124.93</v>
      </c>
      <c r="K404" s="4">
        <v>204.58999600000001</v>
      </c>
      <c r="L404" s="4">
        <v>300.83999599999999</v>
      </c>
      <c r="M404" s="4">
        <v>24</v>
      </c>
      <c r="N404" s="4">
        <v>146.009995</v>
      </c>
      <c r="O404" s="4">
        <v>95.5</v>
      </c>
      <c r="P404" s="4">
        <v>338.70001200000002</v>
      </c>
      <c r="Q404" s="4">
        <v>36.590000000000003</v>
      </c>
      <c r="R404" s="4">
        <v>123.44000200000001</v>
      </c>
      <c r="S404" s="4">
        <v>161.49</v>
      </c>
      <c r="T404" s="4">
        <v>174.050003</v>
      </c>
      <c r="U404" s="4">
        <v>30.37</v>
      </c>
      <c r="V404" s="4">
        <v>9.98</v>
      </c>
      <c r="W404" s="4">
        <v>62.580002</v>
      </c>
      <c r="X404" s="4">
        <v>29.82</v>
      </c>
      <c r="Y404" s="4">
        <v>2343</v>
      </c>
      <c r="Z404" s="4">
        <v>18.422999999999998</v>
      </c>
      <c r="AA404" s="4">
        <v>0.1167</v>
      </c>
      <c r="AB404" s="4">
        <v>23.457100000000001</v>
      </c>
      <c r="AC404" s="4">
        <v>19.802900000000001</v>
      </c>
      <c r="AD404" s="3"/>
    </row>
    <row r="405" spans="1:30" ht="15.75" customHeight="1" x14ac:dyDescent="0.2">
      <c r="A405" s="3">
        <v>45463</v>
      </c>
      <c r="B405" s="3"/>
      <c r="C405" s="4">
        <v>181.16999799999999</v>
      </c>
      <c r="D405" s="4">
        <v>10.62</v>
      </c>
      <c r="E405" s="4">
        <v>59.759998000000003</v>
      </c>
      <c r="F405" s="4">
        <v>15.01</v>
      </c>
      <c r="G405" s="4">
        <v>574.44000200000005</v>
      </c>
      <c r="H405" s="4">
        <v>70.540001000000004</v>
      </c>
      <c r="I405" s="4">
        <v>11.77</v>
      </c>
      <c r="J405" s="4">
        <v>124.92</v>
      </c>
      <c r="K405" s="4">
        <v>198.16999799999999</v>
      </c>
      <c r="L405" s="4">
        <v>302.790009</v>
      </c>
      <c r="M405" s="4">
        <v>23.540001</v>
      </c>
      <c r="N405" s="4">
        <v>146.89999399999999</v>
      </c>
      <c r="O405" s="4">
        <v>99.989998</v>
      </c>
      <c r="P405" s="4">
        <v>342.89999399999999</v>
      </c>
      <c r="Q405" s="4">
        <v>36.71</v>
      </c>
      <c r="R405" s="4">
        <v>122.91999800000001</v>
      </c>
      <c r="S405" s="4">
        <v>161.59</v>
      </c>
      <c r="T405" s="4">
        <v>178.029999</v>
      </c>
      <c r="U405" s="4">
        <v>30.3</v>
      </c>
      <c r="V405" s="4">
        <v>10.54</v>
      </c>
      <c r="W405" s="4">
        <v>62.310001</v>
      </c>
      <c r="X405" s="4">
        <v>30.981000000000002</v>
      </c>
      <c r="Y405" s="4">
        <v>2369</v>
      </c>
      <c r="Z405" s="4">
        <v>18.402699999999999</v>
      </c>
      <c r="AA405" s="4">
        <v>0.1162</v>
      </c>
      <c r="AB405" s="4">
        <v>23.360399999999998</v>
      </c>
      <c r="AC405" s="4">
        <v>19.743300000000001</v>
      </c>
      <c r="AD405" s="3"/>
    </row>
    <row r="406" spans="1:30" ht="15.75" customHeight="1" x14ac:dyDescent="0.2">
      <c r="A406" s="3">
        <v>45464</v>
      </c>
      <c r="B406" s="3"/>
      <c r="C406" s="4">
        <v>180.509995</v>
      </c>
      <c r="D406" s="4">
        <v>10.88</v>
      </c>
      <c r="E406" s="4">
        <v>62.139999000000003</v>
      </c>
      <c r="F406" s="4">
        <v>14.86</v>
      </c>
      <c r="G406" s="4">
        <v>575.5</v>
      </c>
      <c r="H406" s="4">
        <v>68</v>
      </c>
      <c r="I406" s="4">
        <v>11.39</v>
      </c>
      <c r="J406" s="4">
        <v>126.54</v>
      </c>
      <c r="K406" s="4">
        <v>193</v>
      </c>
      <c r="L406" s="4">
        <v>294.47000100000002</v>
      </c>
      <c r="M406" s="4">
        <v>23.67</v>
      </c>
      <c r="N406" s="4">
        <v>151.770004</v>
      </c>
      <c r="O406" s="4">
        <v>96.900002000000001</v>
      </c>
      <c r="P406" s="4">
        <v>331.63000499999998</v>
      </c>
      <c r="Q406" s="4">
        <v>38.799999999999997</v>
      </c>
      <c r="R406" s="4">
        <v>129</v>
      </c>
      <c r="S406" s="4">
        <v>156.18</v>
      </c>
      <c r="T406" s="4">
        <v>175.69000199999999</v>
      </c>
      <c r="U406" s="4">
        <v>29.48</v>
      </c>
      <c r="V406" s="4">
        <v>9.89</v>
      </c>
      <c r="W406" s="4">
        <v>62.07</v>
      </c>
      <c r="X406" s="4">
        <v>29.776</v>
      </c>
      <c r="Y406" s="4">
        <v>2331.1999999999998</v>
      </c>
      <c r="Z406" s="4">
        <v>18.184799999999999</v>
      </c>
      <c r="AA406" s="4">
        <v>0.1144</v>
      </c>
      <c r="AB406" s="4">
        <v>22.973800000000001</v>
      </c>
      <c r="AC406" s="4">
        <v>19.423200000000001</v>
      </c>
      <c r="AD406" s="3"/>
    </row>
    <row r="407" spans="1:30" ht="15.75" customHeight="1" x14ac:dyDescent="0.2">
      <c r="A407" s="3">
        <v>45467</v>
      </c>
      <c r="B407" s="3"/>
      <c r="C407" s="4">
        <v>181.14999399999999</v>
      </c>
      <c r="D407" s="4">
        <v>10.79</v>
      </c>
      <c r="E407" s="4">
        <v>62.900002000000001</v>
      </c>
      <c r="F407" s="4">
        <v>14.68</v>
      </c>
      <c r="G407" s="4">
        <v>576.46002199999998</v>
      </c>
      <c r="H407" s="4">
        <v>65.769997000000004</v>
      </c>
      <c r="I407" s="4">
        <v>11.45</v>
      </c>
      <c r="J407" s="4">
        <v>128.16999999999999</v>
      </c>
      <c r="K407" s="4">
        <v>194.91000399999999</v>
      </c>
      <c r="L407" s="4">
        <v>294.48998999999998</v>
      </c>
      <c r="M407" s="4">
        <v>23.59</v>
      </c>
      <c r="N407" s="4">
        <v>150.020004</v>
      </c>
      <c r="O407" s="4">
        <v>96.150002000000001</v>
      </c>
      <c r="P407" s="4">
        <v>334.64999399999999</v>
      </c>
      <c r="Q407" s="4">
        <v>37.619999999999997</v>
      </c>
      <c r="R407" s="4">
        <v>126.639999</v>
      </c>
      <c r="S407" s="4">
        <v>155.84</v>
      </c>
      <c r="T407" s="4">
        <v>173.990005</v>
      </c>
      <c r="U407" s="4">
        <v>29.5</v>
      </c>
      <c r="V407" s="4">
        <v>10.050000000000001</v>
      </c>
      <c r="W407" s="4">
        <v>60.66</v>
      </c>
      <c r="X407" s="4">
        <v>29.684999999999999</v>
      </c>
      <c r="Y407" s="4">
        <v>2344.4</v>
      </c>
      <c r="Z407" s="4">
        <v>17.962700000000002</v>
      </c>
      <c r="AA407" s="4">
        <v>0.11260000000000001</v>
      </c>
      <c r="AB407" s="4">
        <v>22.748000000000001</v>
      </c>
      <c r="AC407" s="4">
        <v>19.274899999999999</v>
      </c>
      <c r="AD407" s="3"/>
    </row>
    <row r="408" spans="1:30" ht="15.75" customHeight="1" x14ac:dyDescent="0.2">
      <c r="A408" s="3">
        <v>45468</v>
      </c>
      <c r="B408" s="3"/>
      <c r="C408" s="4">
        <v>180.570007</v>
      </c>
      <c r="D408" s="4">
        <v>10.69</v>
      </c>
      <c r="E408" s="4">
        <v>62.900002000000001</v>
      </c>
      <c r="F408" s="4">
        <v>14.85</v>
      </c>
      <c r="G408" s="4">
        <v>556</v>
      </c>
      <c r="H408" s="4">
        <v>64.720000999999996</v>
      </c>
      <c r="I408" s="4">
        <v>11.55</v>
      </c>
      <c r="J408" s="4">
        <v>128.44</v>
      </c>
      <c r="K408" s="4">
        <v>198.050003</v>
      </c>
      <c r="L408" s="4">
        <v>289.75</v>
      </c>
      <c r="M408" s="4">
        <v>23.219999000000001</v>
      </c>
      <c r="N408" s="4">
        <v>151.66000399999999</v>
      </c>
      <c r="O408" s="4">
        <v>94.830001999999993</v>
      </c>
      <c r="P408" s="4">
        <v>331.459991</v>
      </c>
      <c r="Q408" s="4">
        <v>38.65</v>
      </c>
      <c r="R408" s="4">
        <v>127</v>
      </c>
      <c r="S408" s="4">
        <v>157.49</v>
      </c>
      <c r="T408" s="4">
        <v>171.479996</v>
      </c>
      <c r="U408" s="4">
        <v>29.48</v>
      </c>
      <c r="V408" s="4">
        <v>9.74</v>
      </c>
      <c r="W408" s="4">
        <v>62.830002</v>
      </c>
      <c r="X408" s="4">
        <v>29.027999999999999</v>
      </c>
      <c r="Y408" s="4">
        <v>2330.8000000000002</v>
      </c>
      <c r="Z408" s="4">
        <v>18.1372</v>
      </c>
      <c r="AA408" s="4">
        <v>0.1138</v>
      </c>
      <c r="AB408" s="4">
        <v>23.011600000000001</v>
      </c>
      <c r="AC408" s="4">
        <v>19.449400000000001</v>
      </c>
      <c r="AD408" s="3"/>
    </row>
    <row r="409" spans="1:30" ht="15.75" customHeight="1" x14ac:dyDescent="0.2">
      <c r="A409" s="3">
        <v>45469</v>
      </c>
      <c r="B409" s="3"/>
      <c r="C409" s="4">
        <v>178.5</v>
      </c>
      <c r="D409" s="4">
        <v>10.7</v>
      </c>
      <c r="E409" s="4">
        <v>62.490001999999997</v>
      </c>
      <c r="F409" s="4">
        <v>15.06</v>
      </c>
      <c r="G409" s="4">
        <v>547.80999799999995</v>
      </c>
      <c r="H409" s="4">
        <v>65.410004000000001</v>
      </c>
      <c r="I409" s="4">
        <v>11.6</v>
      </c>
      <c r="J409" s="4">
        <v>126.61</v>
      </c>
      <c r="K409" s="4">
        <v>194.35000600000001</v>
      </c>
      <c r="L409" s="4">
        <v>282</v>
      </c>
      <c r="M409" s="4">
        <v>23.309999000000001</v>
      </c>
      <c r="N409" s="4">
        <v>149.199997</v>
      </c>
      <c r="O409" s="4">
        <v>96.489998</v>
      </c>
      <c r="P409" s="4">
        <v>333.97000100000002</v>
      </c>
      <c r="Q409" s="4">
        <v>37.53</v>
      </c>
      <c r="R409" s="4">
        <v>130.570007</v>
      </c>
      <c r="S409" s="4">
        <v>155.63</v>
      </c>
      <c r="T409" s="4">
        <v>169.949997</v>
      </c>
      <c r="U409" s="4">
        <v>29.25</v>
      </c>
      <c r="V409" s="4">
        <v>10.039999999999999</v>
      </c>
      <c r="W409" s="4">
        <v>62.09</v>
      </c>
      <c r="X409" s="4">
        <v>29.091000000000001</v>
      </c>
      <c r="Y409" s="4">
        <v>2313.1999999999998</v>
      </c>
      <c r="Z409" s="4">
        <v>18.221499999999999</v>
      </c>
      <c r="AA409" s="4">
        <v>0.11360000000000001</v>
      </c>
      <c r="AB409" s="4">
        <v>23.062000000000001</v>
      </c>
      <c r="AC409" s="4">
        <v>19.470600000000001</v>
      </c>
      <c r="AD409" s="3"/>
    </row>
    <row r="410" spans="1:30" ht="15.75" customHeight="1" x14ac:dyDescent="0.2">
      <c r="A410" s="3">
        <v>45470</v>
      </c>
      <c r="B410" s="3"/>
      <c r="C410" s="4">
        <v>181.740005</v>
      </c>
      <c r="D410" s="4">
        <v>10.93</v>
      </c>
      <c r="E410" s="4">
        <v>63.830002</v>
      </c>
      <c r="F410" s="4">
        <v>14.99</v>
      </c>
      <c r="G410" s="4">
        <v>547.13000499999998</v>
      </c>
      <c r="H410" s="4">
        <v>65.370002999999997</v>
      </c>
      <c r="I410" s="4">
        <v>11.72</v>
      </c>
      <c r="J410" s="4">
        <v>127.06</v>
      </c>
      <c r="K410" s="4">
        <v>194.91000399999999</v>
      </c>
      <c r="L410" s="4">
        <v>285.57998700000002</v>
      </c>
      <c r="M410" s="4">
        <v>23.309999000000001</v>
      </c>
      <c r="N410" s="4">
        <v>141.86999499999999</v>
      </c>
      <c r="O410" s="4">
        <v>96.120002999999997</v>
      </c>
      <c r="P410" s="4">
        <v>332.10998499999999</v>
      </c>
      <c r="Q410" s="4">
        <v>36.840000000000003</v>
      </c>
      <c r="R410" s="4">
        <v>131.83000200000001</v>
      </c>
      <c r="S410" s="4">
        <v>153.19999999999999</v>
      </c>
      <c r="T410" s="4">
        <v>169.36000100000001</v>
      </c>
      <c r="U410" s="4">
        <v>29.38</v>
      </c>
      <c r="V410" s="4">
        <v>9.91</v>
      </c>
      <c r="W410" s="4">
        <v>62.049999</v>
      </c>
      <c r="X410" s="4">
        <v>29.256</v>
      </c>
      <c r="Y410" s="4">
        <v>2348.6999999999998</v>
      </c>
      <c r="Z410" s="4">
        <v>18.377300000000002</v>
      </c>
      <c r="AA410" s="4">
        <v>0.1145</v>
      </c>
      <c r="AB410" s="4">
        <v>23.25</v>
      </c>
      <c r="AC410" s="4">
        <v>19.671099999999999</v>
      </c>
      <c r="AD410" s="3"/>
    </row>
    <row r="411" spans="1:30" ht="15.75" customHeight="1" x14ac:dyDescent="0.2">
      <c r="A411" s="3">
        <v>45471</v>
      </c>
      <c r="B411" s="3"/>
      <c r="C411" s="4">
        <v>179.89999399999999</v>
      </c>
      <c r="D411" s="4">
        <v>10.66</v>
      </c>
      <c r="E411" s="4">
        <v>63.599997999999999</v>
      </c>
      <c r="F411" s="4">
        <v>15.14</v>
      </c>
      <c r="G411" s="4">
        <v>551.54998799999998</v>
      </c>
      <c r="H411" s="4">
        <v>64.610000999999997</v>
      </c>
      <c r="I411" s="4">
        <v>11.7</v>
      </c>
      <c r="J411" s="4">
        <v>127.07</v>
      </c>
      <c r="K411" s="4">
        <v>196.38999899999999</v>
      </c>
      <c r="L411" s="4">
        <v>287.51998900000001</v>
      </c>
      <c r="M411" s="4">
        <v>22.67</v>
      </c>
      <c r="N411" s="4">
        <v>142.38000500000001</v>
      </c>
      <c r="O411" s="4">
        <v>98.709998999999996</v>
      </c>
      <c r="P411" s="4">
        <v>335.10998499999999</v>
      </c>
      <c r="Q411" s="4">
        <v>35.659999999999997</v>
      </c>
      <c r="R411" s="4">
        <v>131.479996</v>
      </c>
      <c r="S411" s="4">
        <v>155.16</v>
      </c>
      <c r="T411" s="4">
        <v>169.300003</v>
      </c>
      <c r="U411" s="4">
        <v>30.36</v>
      </c>
      <c r="V411" s="4">
        <v>10.039999999999999</v>
      </c>
      <c r="W411" s="4">
        <v>62.490001999999997</v>
      </c>
      <c r="X411" s="4">
        <v>29.56</v>
      </c>
      <c r="Y411" s="4">
        <v>2350.9</v>
      </c>
      <c r="Z411" s="4">
        <v>18.247800000000002</v>
      </c>
      <c r="AA411" s="4">
        <v>0.1137</v>
      </c>
      <c r="AB411" s="4">
        <v>23.095300000000002</v>
      </c>
      <c r="AC411" s="4">
        <v>19.541599999999999</v>
      </c>
      <c r="AD411" s="3"/>
    </row>
    <row r="412" spans="1:30" ht="15.75" customHeight="1" x14ac:dyDescent="0.2">
      <c r="A412" s="3">
        <v>45474</v>
      </c>
      <c r="B412" s="3"/>
      <c r="C412" s="4">
        <v>177.10000600000001</v>
      </c>
      <c r="D412" s="4">
        <v>10.65</v>
      </c>
      <c r="E412" s="4">
        <v>64.739998</v>
      </c>
      <c r="F412" s="4">
        <v>15.26</v>
      </c>
      <c r="G412" s="4">
        <v>554.330017</v>
      </c>
      <c r="H412" s="4">
        <v>66.580001999999993</v>
      </c>
      <c r="I412" s="4">
        <v>11.55</v>
      </c>
      <c r="J412" s="4">
        <v>127.1</v>
      </c>
      <c r="K412" s="4">
        <v>198.63000500000001</v>
      </c>
      <c r="L412" s="4">
        <v>285.36999500000002</v>
      </c>
      <c r="M412" s="4">
        <v>23.530000999999999</v>
      </c>
      <c r="N412" s="4">
        <v>147.46000699999999</v>
      </c>
      <c r="O412" s="4">
        <v>101.010002</v>
      </c>
      <c r="P412" s="4">
        <v>328.66000400000001</v>
      </c>
      <c r="Q412" s="4">
        <v>36.299999999999997</v>
      </c>
      <c r="R412" s="4">
        <v>132.91000399999999</v>
      </c>
      <c r="S412" s="4">
        <v>155.13999999999999</v>
      </c>
      <c r="T412" s="4">
        <v>167.509995</v>
      </c>
      <c r="U412" s="4">
        <v>30.34</v>
      </c>
      <c r="V412" s="4">
        <v>9.9</v>
      </c>
      <c r="W412" s="4">
        <v>62.73</v>
      </c>
      <c r="X412" s="4">
        <v>29.613</v>
      </c>
      <c r="Y412" s="4">
        <v>2350.8000000000002</v>
      </c>
      <c r="Z412" s="4">
        <v>18.389700000000001</v>
      </c>
      <c r="AA412" s="4">
        <v>0.11409999999999999</v>
      </c>
      <c r="AB412" s="4">
        <v>23.3062</v>
      </c>
      <c r="AC412" s="4">
        <v>19.767099999999999</v>
      </c>
      <c r="AD412" s="3"/>
    </row>
    <row r="413" spans="1:30" ht="15.75" customHeight="1" x14ac:dyDescent="0.2">
      <c r="A413" s="3">
        <v>45475</v>
      </c>
      <c r="B413" s="3"/>
      <c r="C413" s="4">
        <v>176.270004</v>
      </c>
      <c r="D413" s="4">
        <v>10.75</v>
      </c>
      <c r="E413" s="4">
        <v>63.41</v>
      </c>
      <c r="F413" s="4">
        <v>15.05</v>
      </c>
      <c r="G413" s="4">
        <v>537.03002900000001</v>
      </c>
      <c r="H413" s="4">
        <v>63.16</v>
      </c>
      <c r="I413" s="4">
        <v>11.21</v>
      </c>
      <c r="J413" s="4">
        <v>125.7</v>
      </c>
      <c r="K413" s="4">
        <v>195.990005</v>
      </c>
      <c r="L413" s="4">
        <v>280.17999300000002</v>
      </c>
      <c r="M413" s="4">
        <v>22.73</v>
      </c>
      <c r="N413" s="4">
        <v>147.179993</v>
      </c>
      <c r="O413" s="4">
        <v>101.639999</v>
      </c>
      <c r="P413" s="4">
        <v>323.76998900000001</v>
      </c>
      <c r="Q413" s="4">
        <v>35.85</v>
      </c>
      <c r="R413" s="4">
        <v>131.949997</v>
      </c>
      <c r="S413" s="4">
        <v>150.66</v>
      </c>
      <c r="T413" s="4">
        <v>164.86999499999999</v>
      </c>
      <c r="U413" s="4">
        <v>31.26</v>
      </c>
      <c r="V413" s="4">
        <v>9.57</v>
      </c>
      <c r="W413" s="4">
        <v>61.700001</v>
      </c>
      <c r="X413" s="4">
        <v>29.658000000000001</v>
      </c>
      <c r="Y413" s="4">
        <v>2345.6</v>
      </c>
      <c r="Z413" s="4">
        <v>18.2485</v>
      </c>
      <c r="AA413" s="4">
        <v>0.1129</v>
      </c>
      <c r="AB413" s="4">
        <v>23.070699999999999</v>
      </c>
      <c r="AC413" s="4">
        <v>19.556899999999999</v>
      </c>
      <c r="AD413" s="3"/>
    </row>
    <row r="414" spans="1:30" ht="15.75" customHeight="1" x14ac:dyDescent="0.2">
      <c r="A414" s="3">
        <v>45476</v>
      </c>
      <c r="B414" s="3"/>
      <c r="C414" s="4">
        <v>178.13000500000001</v>
      </c>
      <c r="D414" s="4">
        <v>11.17</v>
      </c>
      <c r="E414" s="4">
        <v>64.180000000000007</v>
      </c>
      <c r="F414" s="4">
        <v>15.34</v>
      </c>
      <c r="G414" s="4">
        <v>543.71997099999999</v>
      </c>
      <c r="H414" s="4">
        <v>63.400002000000001</v>
      </c>
      <c r="I414" s="4">
        <v>11.11</v>
      </c>
      <c r="J414" s="4">
        <v>128.47</v>
      </c>
      <c r="K414" s="4">
        <v>196.11999499999999</v>
      </c>
      <c r="L414" s="4">
        <v>283.26001000000002</v>
      </c>
      <c r="M414" s="4">
        <v>22.389999</v>
      </c>
      <c r="N414" s="4">
        <v>147.21000699999999</v>
      </c>
      <c r="O414" s="4">
        <v>106.30999799999999</v>
      </c>
      <c r="P414" s="4">
        <v>340.75</v>
      </c>
      <c r="Q414" s="4">
        <v>36.68</v>
      </c>
      <c r="R414" s="4">
        <v>134.78999300000001</v>
      </c>
      <c r="S414" s="4">
        <v>153.97999999999999</v>
      </c>
      <c r="T414" s="4">
        <v>163.009995</v>
      </c>
      <c r="U414" s="4">
        <v>30.97</v>
      </c>
      <c r="V414" s="4">
        <v>9.66</v>
      </c>
      <c r="W414" s="4">
        <v>61.560001</v>
      </c>
      <c r="X414" s="4">
        <v>30.841999999999999</v>
      </c>
      <c r="Y414" s="4">
        <v>2381.9</v>
      </c>
      <c r="Z414" s="4">
        <v>18.1355</v>
      </c>
      <c r="AA414" s="4">
        <v>0.112</v>
      </c>
      <c r="AB414" s="4">
        <v>23.0366</v>
      </c>
      <c r="AC414" s="4">
        <v>19.512899999999998</v>
      </c>
      <c r="AD414" s="3"/>
    </row>
    <row r="415" spans="1:30" ht="15.75" customHeight="1" x14ac:dyDescent="0.2">
      <c r="A415" s="3">
        <v>45477</v>
      </c>
      <c r="B415" s="3"/>
      <c r="C415" s="4">
        <v>176.75</v>
      </c>
      <c r="D415" s="4">
        <v>11.3</v>
      </c>
      <c r="E415" s="4">
        <v>62.959999000000003</v>
      </c>
      <c r="F415" s="4">
        <v>15.47</v>
      </c>
      <c r="G415" s="4">
        <v>541.95001200000002</v>
      </c>
      <c r="H415" s="4">
        <v>63.290000999999997</v>
      </c>
      <c r="I415" s="4">
        <v>11.1</v>
      </c>
      <c r="J415" s="4">
        <v>127.9</v>
      </c>
      <c r="K415" s="4">
        <v>191.91999799999999</v>
      </c>
      <c r="L415" s="4">
        <v>282.60998499999999</v>
      </c>
      <c r="M415" s="4">
        <v>22.440000999999999</v>
      </c>
      <c r="N415" s="4">
        <v>147.259995</v>
      </c>
      <c r="O415" s="4">
        <v>105.910004</v>
      </c>
      <c r="P415" s="4">
        <v>339.51998900000001</v>
      </c>
      <c r="Q415" s="4">
        <v>36.58</v>
      </c>
      <c r="R415" s="4">
        <v>133.990005</v>
      </c>
      <c r="S415" s="4">
        <v>154.61000000000001</v>
      </c>
      <c r="T415" s="4">
        <v>164.86999499999999</v>
      </c>
      <c r="U415" s="4">
        <v>30.35</v>
      </c>
      <c r="V415" s="4">
        <v>9.7200000000000006</v>
      </c>
      <c r="W415" s="4">
        <v>61.549999</v>
      </c>
      <c r="X415" s="4">
        <v>30.65</v>
      </c>
      <c r="Y415" s="4">
        <v>2364.6</v>
      </c>
      <c r="Z415" s="4">
        <v>18.095800000000001</v>
      </c>
      <c r="AA415" s="4">
        <v>0.1123</v>
      </c>
      <c r="AB415" s="4">
        <v>23.096599999999999</v>
      </c>
      <c r="AC415" s="4">
        <v>19.5579</v>
      </c>
      <c r="AD415" s="3"/>
    </row>
    <row r="416" spans="1:30" ht="15.75" customHeight="1" x14ac:dyDescent="0.2">
      <c r="A416" s="3">
        <v>45478</v>
      </c>
      <c r="B416" s="3"/>
      <c r="C416" s="4">
        <v>177</v>
      </c>
      <c r="D416" s="4">
        <v>11</v>
      </c>
      <c r="E416" s="4">
        <v>62.02</v>
      </c>
      <c r="F416" s="4">
        <v>15.29</v>
      </c>
      <c r="G416" s="4">
        <v>532.830017</v>
      </c>
      <c r="H416" s="4">
        <v>63</v>
      </c>
      <c r="I416" s="4">
        <v>11.15</v>
      </c>
      <c r="J416" s="4">
        <v>125.7</v>
      </c>
      <c r="K416" s="4">
        <v>192.699997</v>
      </c>
      <c r="L416" s="4">
        <v>277.80999800000001</v>
      </c>
      <c r="M416" s="4">
        <v>22.43</v>
      </c>
      <c r="N416" s="4">
        <v>148.36999499999999</v>
      </c>
      <c r="O416" s="4">
        <v>106.620003</v>
      </c>
      <c r="P416" s="4">
        <v>337.77999899999998</v>
      </c>
      <c r="Q416" s="4">
        <v>36.11</v>
      </c>
      <c r="R416" s="4">
        <v>134.33999600000001</v>
      </c>
      <c r="S416" s="4">
        <v>151.36000000000001</v>
      </c>
      <c r="T416" s="4">
        <v>163.63000500000001</v>
      </c>
      <c r="U416" s="4">
        <v>29.82</v>
      </c>
      <c r="V416" s="4">
        <v>9.4700000000000006</v>
      </c>
      <c r="W416" s="4">
        <v>61.619999</v>
      </c>
      <c r="X416" s="4">
        <v>31.689</v>
      </c>
      <c r="Y416" s="4">
        <v>2410.1999999999998</v>
      </c>
      <c r="Z416" s="4">
        <v>18.0977</v>
      </c>
      <c r="AA416" s="4">
        <v>0.1124</v>
      </c>
      <c r="AB416" s="4">
        <v>23.160499999999999</v>
      </c>
      <c r="AC416" s="4">
        <v>19.588999999999999</v>
      </c>
      <c r="AD416" s="3"/>
    </row>
    <row r="417" spans="1:30" ht="15.75" customHeight="1" x14ac:dyDescent="0.2">
      <c r="A417" s="3">
        <v>45481</v>
      </c>
      <c r="B417" s="3"/>
      <c r="C417" s="4">
        <v>176.36999499999999</v>
      </c>
      <c r="D417" s="4">
        <v>11.3</v>
      </c>
      <c r="E417" s="4">
        <v>61.990001999999997</v>
      </c>
      <c r="F417" s="4">
        <v>15.39</v>
      </c>
      <c r="G417" s="4">
        <v>540.96002199999998</v>
      </c>
      <c r="H417" s="4">
        <v>63.419998</v>
      </c>
      <c r="I417" s="4">
        <v>11.35</v>
      </c>
      <c r="J417" s="4">
        <v>126.94</v>
      </c>
      <c r="K417" s="4">
        <v>198.199997</v>
      </c>
      <c r="L417" s="4">
        <v>279.709991</v>
      </c>
      <c r="M417" s="4">
        <v>22.959999</v>
      </c>
      <c r="N417" s="4">
        <v>147.240005</v>
      </c>
      <c r="O417" s="4">
        <v>108.18</v>
      </c>
      <c r="P417" s="4">
        <v>340.48998999999998</v>
      </c>
      <c r="Q417" s="4">
        <v>37.21</v>
      </c>
      <c r="R417" s="4">
        <v>136</v>
      </c>
      <c r="S417" s="4">
        <v>151.03</v>
      </c>
      <c r="T417" s="4">
        <v>167.08000200000001</v>
      </c>
      <c r="U417" s="4">
        <v>29.8</v>
      </c>
      <c r="V417" s="4">
        <v>9.7899999999999991</v>
      </c>
      <c r="W417" s="4">
        <v>61.830002</v>
      </c>
      <c r="X417" s="4">
        <v>30.913</v>
      </c>
      <c r="Y417" s="4">
        <v>2376.1999999999998</v>
      </c>
      <c r="Z417" s="4">
        <v>18.009499999999999</v>
      </c>
      <c r="AA417" s="4">
        <v>0.1119</v>
      </c>
      <c r="AB417" s="4">
        <v>23.081900000000001</v>
      </c>
      <c r="AC417" s="4">
        <v>19.503399999999999</v>
      </c>
      <c r="AD417" s="3"/>
    </row>
    <row r="418" spans="1:30" ht="15.75" customHeight="1" x14ac:dyDescent="0.2">
      <c r="A418" s="3">
        <v>45482</v>
      </c>
      <c r="B418" s="3"/>
      <c r="C418" s="4">
        <v>176.720001</v>
      </c>
      <c r="D418" s="4">
        <v>11.11</v>
      </c>
      <c r="E418" s="4">
        <v>61.380001</v>
      </c>
      <c r="F418" s="4">
        <v>15.71</v>
      </c>
      <c r="G418" s="4">
        <v>542.919983</v>
      </c>
      <c r="H418" s="4">
        <v>63.720001000000003</v>
      </c>
      <c r="I418" s="4">
        <v>11.21</v>
      </c>
      <c r="J418" s="4">
        <v>128.25</v>
      </c>
      <c r="K418" s="4">
        <v>201.029999</v>
      </c>
      <c r="L418" s="4">
        <v>285.86999500000002</v>
      </c>
      <c r="M418" s="4">
        <v>23.110001</v>
      </c>
      <c r="N418" s="4">
        <v>147.08999600000001</v>
      </c>
      <c r="O418" s="4">
        <v>109.5</v>
      </c>
      <c r="P418" s="4">
        <v>350.17999300000002</v>
      </c>
      <c r="Q418" s="4">
        <v>36.97</v>
      </c>
      <c r="R418" s="4">
        <v>135.550003</v>
      </c>
      <c r="S418" s="4">
        <v>153.72</v>
      </c>
      <c r="T418" s="4">
        <v>167.53999300000001</v>
      </c>
      <c r="U418" s="4">
        <v>31.15</v>
      </c>
      <c r="V418" s="4">
        <v>9.61</v>
      </c>
      <c r="W418" s="4">
        <v>64.059997999999993</v>
      </c>
      <c r="X418" s="4">
        <v>31.056000000000001</v>
      </c>
      <c r="Y418" s="4">
        <v>2380.5</v>
      </c>
      <c r="Z418" s="4">
        <v>17.942799999999998</v>
      </c>
      <c r="AA418" s="4">
        <v>0.1114</v>
      </c>
      <c r="AB418" s="4">
        <v>22.991900000000001</v>
      </c>
      <c r="AC418" s="4">
        <v>19.4177</v>
      </c>
      <c r="AD418" s="3"/>
    </row>
    <row r="419" spans="1:30" ht="15.75" customHeight="1" x14ac:dyDescent="0.2">
      <c r="A419" s="3">
        <v>45483</v>
      </c>
      <c r="B419" s="3"/>
      <c r="C419" s="4">
        <v>179.38000500000001</v>
      </c>
      <c r="D419" s="4">
        <v>11.2</v>
      </c>
      <c r="E419" s="4">
        <v>61.869999</v>
      </c>
      <c r="F419" s="4">
        <v>15.84</v>
      </c>
      <c r="G419" s="4">
        <v>557.72997999999995</v>
      </c>
      <c r="H419" s="4">
        <v>64</v>
      </c>
      <c r="I419" s="4">
        <v>11.89</v>
      </c>
      <c r="J419" s="4">
        <v>128.30000000000001</v>
      </c>
      <c r="K419" s="4">
        <v>204.44000199999999</v>
      </c>
      <c r="L419" s="4">
        <v>291.72000100000002</v>
      </c>
      <c r="M419" s="4">
        <v>23.200001</v>
      </c>
      <c r="N419" s="4">
        <v>149.41000399999999</v>
      </c>
      <c r="O419" s="4">
        <v>111.889999</v>
      </c>
      <c r="P419" s="4">
        <v>351.35000600000001</v>
      </c>
      <c r="Q419" s="4">
        <v>36.630000000000003</v>
      </c>
      <c r="R419" s="4">
        <v>137.19000199999999</v>
      </c>
      <c r="S419" s="4">
        <v>162.12</v>
      </c>
      <c r="T419" s="4">
        <v>169.30999800000001</v>
      </c>
      <c r="U419" s="4">
        <v>30.97</v>
      </c>
      <c r="V419" s="4">
        <v>9.25</v>
      </c>
      <c r="W419" s="4">
        <v>64.389999000000003</v>
      </c>
      <c r="X419" s="4">
        <v>31.013999999999999</v>
      </c>
      <c r="Y419" s="4">
        <v>2392.5</v>
      </c>
      <c r="Z419" s="4">
        <v>17.828800000000001</v>
      </c>
      <c r="AA419" s="4">
        <v>0.1104</v>
      </c>
      <c r="AB419" s="4">
        <v>22.835999999999999</v>
      </c>
      <c r="AC419" s="4">
        <v>19.295200000000001</v>
      </c>
      <c r="AD419" s="3"/>
    </row>
    <row r="420" spans="1:30" ht="15.75" customHeight="1" x14ac:dyDescent="0.2">
      <c r="A420" s="3">
        <v>45484</v>
      </c>
      <c r="B420" s="3"/>
      <c r="C420" s="4">
        <v>179.449997</v>
      </c>
      <c r="D420" s="4">
        <v>11.28</v>
      </c>
      <c r="E420" s="4">
        <v>62.130001</v>
      </c>
      <c r="F420" s="4">
        <v>15.99</v>
      </c>
      <c r="G420" s="4">
        <v>550.01000999999997</v>
      </c>
      <c r="H420" s="4">
        <v>64.010002</v>
      </c>
      <c r="I420" s="4">
        <v>12.14</v>
      </c>
      <c r="J420" s="4">
        <v>129.33000000000001</v>
      </c>
      <c r="K420" s="4">
        <v>204.990005</v>
      </c>
      <c r="L420" s="4">
        <v>287.48998999999998</v>
      </c>
      <c r="M420" s="4">
        <v>23.209999</v>
      </c>
      <c r="N420" s="4">
        <v>148.820007</v>
      </c>
      <c r="O420" s="4">
        <v>111.629997</v>
      </c>
      <c r="P420" s="4">
        <v>348.790009</v>
      </c>
      <c r="Q420" s="4">
        <v>36.76</v>
      </c>
      <c r="R420" s="4">
        <v>139.38999899999999</v>
      </c>
      <c r="S420" s="4">
        <v>162.18</v>
      </c>
      <c r="T420" s="4">
        <v>167.63000500000001</v>
      </c>
      <c r="U420" s="4">
        <v>30.9</v>
      </c>
      <c r="V420" s="4">
        <v>9.18</v>
      </c>
      <c r="W420" s="4">
        <v>65.410004000000001</v>
      </c>
      <c r="X420" s="4">
        <v>31.670999999999999</v>
      </c>
      <c r="Y420" s="4">
        <v>2434.9</v>
      </c>
      <c r="Z420" s="4">
        <v>17.819199999999999</v>
      </c>
      <c r="AA420" s="4">
        <v>0.1103</v>
      </c>
      <c r="AB420" s="4">
        <v>22.9467</v>
      </c>
      <c r="AC420" s="4">
        <v>19.332899999999999</v>
      </c>
      <c r="AD420" s="3"/>
    </row>
    <row r="421" spans="1:30" ht="15.75" customHeight="1" x14ac:dyDescent="0.2">
      <c r="A421" s="3">
        <v>45485</v>
      </c>
      <c r="B421" s="3"/>
      <c r="C421" s="4">
        <v>179.41000399999999</v>
      </c>
      <c r="D421" s="4">
        <v>11.36</v>
      </c>
      <c r="E421" s="4">
        <v>63.43</v>
      </c>
      <c r="F421" s="4">
        <v>16.22</v>
      </c>
      <c r="G421" s="4">
        <v>558.98999000000003</v>
      </c>
      <c r="H421" s="4">
        <v>64.949996999999996</v>
      </c>
      <c r="I421" s="4">
        <v>12.16</v>
      </c>
      <c r="J421" s="4">
        <v>135.37</v>
      </c>
      <c r="K421" s="4">
        <v>206.820007</v>
      </c>
      <c r="L421" s="4">
        <v>295.73998999999998</v>
      </c>
      <c r="M421" s="4">
        <v>23.43</v>
      </c>
      <c r="N421" s="4">
        <v>149.009995</v>
      </c>
      <c r="O421" s="4">
        <v>111.57</v>
      </c>
      <c r="P421" s="4">
        <v>352.51998900000001</v>
      </c>
      <c r="Q421" s="4">
        <v>36.82</v>
      </c>
      <c r="R421" s="4">
        <v>142.5</v>
      </c>
      <c r="S421" s="4">
        <v>165.88</v>
      </c>
      <c r="T421" s="4">
        <v>174.44000199999999</v>
      </c>
      <c r="U421" s="4">
        <v>30.8</v>
      </c>
      <c r="V421" s="4">
        <v>9.2899999999999991</v>
      </c>
      <c r="W421" s="4">
        <v>68.029999000000004</v>
      </c>
      <c r="X421" s="4">
        <v>31.161999999999999</v>
      </c>
      <c r="Y421" s="4">
        <v>2433.8000000000002</v>
      </c>
      <c r="Z421" s="4">
        <v>17.650200000000002</v>
      </c>
      <c r="AA421" s="4">
        <v>0.1109</v>
      </c>
      <c r="AB421" s="4">
        <v>22.877300000000002</v>
      </c>
      <c r="AC421" s="4">
        <v>19.2211</v>
      </c>
      <c r="AD421" s="3"/>
    </row>
    <row r="422" spans="1:30" ht="15.75" customHeight="1" x14ac:dyDescent="0.2">
      <c r="A422" s="3">
        <v>45488</v>
      </c>
      <c r="B422" s="3"/>
      <c r="C422" s="4">
        <v>179.44000199999999</v>
      </c>
      <c r="D422" s="4">
        <v>11.3</v>
      </c>
      <c r="E422" s="4">
        <v>61.860000999999997</v>
      </c>
      <c r="F422" s="4">
        <v>16.09</v>
      </c>
      <c r="G422" s="4">
        <v>553.98999000000003</v>
      </c>
      <c r="H422" s="4">
        <v>64.870002999999997</v>
      </c>
      <c r="I422" s="4">
        <v>11.94</v>
      </c>
      <c r="J422" s="4">
        <v>138.26</v>
      </c>
      <c r="K422" s="4">
        <v>206.279999</v>
      </c>
      <c r="L422" s="4">
        <v>291.92001299999998</v>
      </c>
      <c r="M422" s="4">
        <v>23.4</v>
      </c>
      <c r="N422" s="4">
        <v>148</v>
      </c>
      <c r="O422" s="4">
        <v>109.68</v>
      </c>
      <c r="P422" s="4">
        <v>351.17999300000002</v>
      </c>
      <c r="Q422" s="4">
        <v>36.35</v>
      </c>
      <c r="R422" s="4">
        <v>140.75</v>
      </c>
      <c r="S422" s="4">
        <v>162.25</v>
      </c>
      <c r="T422" s="4">
        <v>173.83999600000001</v>
      </c>
      <c r="U422" s="4">
        <v>30.8</v>
      </c>
      <c r="V422" s="4">
        <v>9.11</v>
      </c>
      <c r="W422" s="4">
        <v>67.199996999999996</v>
      </c>
      <c r="X422" s="4">
        <v>30.936</v>
      </c>
      <c r="Y422" s="4">
        <v>2442.1</v>
      </c>
      <c r="Z422" s="4">
        <v>17.7837</v>
      </c>
      <c r="AA422" s="4">
        <v>0.11260000000000001</v>
      </c>
      <c r="AB422" s="4">
        <v>23.0806</v>
      </c>
      <c r="AC422" s="4">
        <v>19.402899999999999</v>
      </c>
      <c r="AD422" s="3"/>
    </row>
    <row r="423" spans="1:30" ht="15.75" customHeight="1" x14ac:dyDescent="0.2">
      <c r="A423" s="3">
        <v>45489</v>
      </c>
      <c r="B423" s="3"/>
      <c r="C423" s="4">
        <v>181</v>
      </c>
      <c r="D423" s="4">
        <v>11.16</v>
      </c>
      <c r="E423" s="4">
        <v>61.52</v>
      </c>
      <c r="F423" s="4">
        <v>16.2</v>
      </c>
      <c r="G423" s="4">
        <v>557.919983</v>
      </c>
      <c r="H423" s="4">
        <v>64.940002000000007</v>
      </c>
      <c r="I423" s="4">
        <v>12.06</v>
      </c>
      <c r="J423" s="4">
        <v>143.5</v>
      </c>
      <c r="K423" s="4">
        <v>208.490005</v>
      </c>
      <c r="L423" s="4">
        <v>296.23001099999999</v>
      </c>
      <c r="M423" s="4">
        <v>22.950001</v>
      </c>
      <c r="N423" s="4">
        <v>148.13000500000001</v>
      </c>
      <c r="O423" s="4">
        <v>106.199997</v>
      </c>
      <c r="P423" s="4">
        <v>360.55999800000001</v>
      </c>
      <c r="Q423" s="4">
        <v>36.39</v>
      </c>
      <c r="R423" s="4">
        <v>139.86999499999999</v>
      </c>
      <c r="S423" s="4">
        <v>162.22</v>
      </c>
      <c r="T423" s="4">
        <v>174.990005</v>
      </c>
      <c r="U423" s="4">
        <v>30.18</v>
      </c>
      <c r="V423" s="4">
        <v>9.1999999999999993</v>
      </c>
      <c r="W423" s="4">
        <v>65.819999999999993</v>
      </c>
      <c r="X423" s="4">
        <v>31.457999999999998</v>
      </c>
      <c r="Y423" s="4">
        <v>2481</v>
      </c>
      <c r="Z423" s="4">
        <v>17.679500000000001</v>
      </c>
      <c r="AA423" s="4">
        <v>0.1116</v>
      </c>
      <c r="AB423" s="4">
        <v>22.924099999999999</v>
      </c>
      <c r="AC423" s="4">
        <v>19.2698</v>
      </c>
      <c r="AD423" s="3"/>
    </row>
    <row r="424" spans="1:30" ht="15.75" customHeight="1" x14ac:dyDescent="0.2">
      <c r="A424" s="3">
        <v>45490</v>
      </c>
      <c r="B424" s="3"/>
      <c r="C424" s="4">
        <v>178.66000399999999</v>
      </c>
      <c r="D424" s="4">
        <v>11.1</v>
      </c>
      <c r="E424" s="4">
        <v>61.59</v>
      </c>
      <c r="F424" s="4">
        <v>15.97</v>
      </c>
      <c r="G424" s="4">
        <v>553.03997800000002</v>
      </c>
      <c r="H424" s="4">
        <v>64.730002999999996</v>
      </c>
      <c r="I424" s="4">
        <v>11.47</v>
      </c>
      <c r="J424" s="4">
        <v>139.02000000000001</v>
      </c>
      <c r="K424" s="4">
        <v>208.38999899999999</v>
      </c>
      <c r="L424" s="4">
        <v>291.54998799999998</v>
      </c>
      <c r="M424" s="4">
        <v>22.5</v>
      </c>
      <c r="N424" s="4">
        <v>147.490005</v>
      </c>
      <c r="O424" s="4">
        <v>105.699997</v>
      </c>
      <c r="P424" s="4">
        <v>348.51998900000001</v>
      </c>
      <c r="Q424" s="4">
        <v>35.71</v>
      </c>
      <c r="R424" s="4">
        <v>138.229996</v>
      </c>
      <c r="S424" s="4">
        <v>160.07</v>
      </c>
      <c r="T424" s="4">
        <v>175.75</v>
      </c>
      <c r="U424" s="4">
        <v>29.6</v>
      </c>
      <c r="V424" s="4">
        <v>8.82</v>
      </c>
      <c r="W424" s="4">
        <v>64.779999000000004</v>
      </c>
      <c r="X424" s="4">
        <v>30.376999999999999</v>
      </c>
      <c r="Y424" s="4">
        <v>2473.1999999999998</v>
      </c>
      <c r="Z424" s="4">
        <v>17.7438</v>
      </c>
      <c r="AA424" s="4">
        <v>0.1132</v>
      </c>
      <c r="AB424" s="4">
        <v>23.1264</v>
      </c>
      <c r="AC424" s="4">
        <v>19.395700000000001</v>
      </c>
      <c r="AD424" s="3"/>
    </row>
    <row r="425" spans="1:30" ht="15.75" customHeight="1" x14ac:dyDescent="0.2">
      <c r="A425" s="3">
        <v>45491</v>
      </c>
      <c r="B425" s="3"/>
      <c r="C425" s="4">
        <v>177.259995</v>
      </c>
      <c r="D425" s="4">
        <v>10.97</v>
      </c>
      <c r="E425" s="4">
        <v>60.889999000000003</v>
      </c>
      <c r="F425" s="4">
        <v>15.65</v>
      </c>
      <c r="G425" s="4">
        <v>554.01000999999997</v>
      </c>
      <c r="H425" s="4">
        <v>63.669998</v>
      </c>
      <c r="I425" s="4">
        <v>11.38</v>
      </c>
      <c r="J425" s="4">
        <v>142.25</v>
      </c>
      <c r="K425" s="4">
        <v>208.800003</v>
      </c>
      <c r="L425" s="4">
        <v>292.07998700000002</v>
      </c>
      <c r="M425" s="4">
        <v>22.459999</v>
      </c>
      <c r="N425" s="4">
        <v>148.08999600000001</v>
      </c>
      <c r="O425" s="4">
        <v>101.739998</v>
      </c>
      <c r="P425" s="4">
        <v>342.5</v>
      </c>
      <c r="Q425" s="4">
        <v>34.89</v>
      </c>
      <c r="R425" s="4">
        <v>138.759995</v>
      </c>
      <c r="S425" s="4">
        <v>156.91</v>
      </c>
      <c r="T425" s="4">
        <v>169.740005</v>
      </c>
      <c r="U425" s="4">
        <v>29.59</v>
      </c>
      <c r="V425" s="4">
        <v>8.76</v>
      </c>
      <c r="W425" s="4">
        <v>63.509998000000003</v>
      </c>
      <c r="X425" s="4">
        <v>30.224</v>
      </c>
      <c r="Y425" s="4">
        <v>2469.8000000000002</v>
      </c>
      <c r="Z425" s="4">
        <v>17.890699999999999</v>
      </c>
      <c r="AA425" s="4">
        <v>0.1144</v>
      </c>
      <c r="AB425" s="4">
        <v>23.242699999999999</v>
      </c>
      <c r="AC425" s="4">
        <v>19.559899999999999</v>
      </c>
      <c r="AD425" s="3"/>
    </row>
    <row r="426" spans="1:30" ht="15.75" customHeight="1" x14ac:dyDescent="0.2">
      <c r="A426" s="3">
        <v>45492</v>
      </c>
      <c r="B426" s="3"/>
      <c r="C426" s="4">
        <v>178.46000699999999</v>
      </c>
      <c r="D426" s="4">
        <v>10.99</v>
      </c>
      <c r="E426" s="4">
        <v>62.119999</v>
      </c>
      <c r="F426" s="4">
        <v>15.88</v>
      </c>
      <c r="G426" s="4">
        <v>556.40002400000003</v>
      </c>
      <c r="H426" s="4">
        <v>65.080001999999993</v>
      </c>
      <c r="I426" s="4">
        <v>11.16</v>
      </c>
      <c r="J426" s="4">
        <v>145.02000000000001</v>
      </c>
      <c r="K426" s="4">
        <v>210</v>
      </c>
      <c r="L426" s="4">
        <v>293.23998999999998</v>
      </c>
      <c r="M426" s="4">
        <v>22.780000999999999</v>
      </c>
      <c r="N426" s="4">
        <v>149.13000500000001</v>
      </c>
      <c r="O426" s="4">
        <v>103.25</v>
      </c>
      <c r="P426" s="4">
        <v>343</v>
      </c>
      <c r="Q426" s="4">
        <v>35.46</v>
      </c>
      <c r="R426" s="4">
        <v>138.16000399999999</v>
      </c>
      <c r="S426" s="4">
        <v>159.56</v>
      </c>
      <c r="T426" s="4">
        <v>170</v>
      </c>
      <c r="U426" s="4">
        <v>30.79</v>
      </c>
      <c r="V426" s="4">
        <v>8.68</v>
      </c>
      <c r="W426" s="4">
        <v>63.650002000000001</v>
      </c>
      <c r="X426" s="4">
        <v>29.298999999999999</v>
      </c>
      <c r="Y426" s="4">
        <v>2412.1999999999998</v>
      </c>
      <c r="Z426" s="4">
        <v>17.997</v>
      </c>
      <c r="AA426" s="4">
        <v>0.1143</v>
      </c>
      <c r="AB426" s="4">
        <v>23.254799999999999</v>
      </c>
      <c r="AC426" s="4">
        <v>19.589700000000001</v>
      </c>
      <c r="AD426" s="3"/>
    </row>
    <row r="427" spans="1:30" ht="15.75" customHeight="1" x14ac:dyDescent="0.2">
      <c r="A427" s="3">
        <v>45495</v>
      </c>
      <c r="B427" s="3"/>
      <c r="C427" s="4">
        <v>183.46000699999999</v>
      </c>
      <c r="D427" s="4">
        <v>11</v>
      </c>
      <c r="E427" s="4">
        <v>61.860000999999997</v>
      </c>
      <c r="F427" s="4">
        <v>15.82</v>
      </c>
      <c r="G427" s="4">
        <v>567.57000700000003</v>
      </c>
      <c r="H427" s="4">
        <v>64.930000000000007</v>
      </c>
      <c r="I427" s="4">
        <v>11.53</v>
      </c>
      <c r="J427" s="4">
        <v>146.18</v>
      </c>
      <c r="K427" s="4">
        <v>212.89999399999999</v>
      </c>
      <c r="L427" s="4">
        <v>292.55999800000001</v>
      </c>
      <c r="M427" s="4">
        <v>23.209999</v>
      </c>
      <c r="N427" s="4">
        <v>150.88999899999999</v>
      </c>
      <c r="O427" s="4">
        <v>103.889999</v>
      </c>
      <c r="P427" s="4">
        <v>345.69000199999999</v>
      </c>
      <c r="Q427" s="4">
        <v>35.6</v>
      </c>
      <c r="R427" s="4">
        <v>138.529999</v>
      </c>
      <c r="S427" s="4">
        <v>162.55000000000001</v>
      </c>
      <c r="T427" s="4">
        <v>174.490005</v>
      </c>
      <c r="U427" s="4">
        <v>30.89</v>
      </c>
      <c r="V427" s="4">
        <v>8.66</v>
      </c>
      <c r="W427" s="4">
        <v>63.560001</v>
      </c>
      <c r="X427" s="4">
        <v>29.321000000000002</v>
      </c>
      <c r="Y427" s="4">
        <v>2407.6999999999998</v>
      </c>
      <c r="Z427" s="4">
        <v>17.910699999999999</v>
      </c>
      <c r="AA427" s="4">
        <v>0.1142</v>
      </c>
      <c r="AB427" s="4">
        <v>23.177299999999999</v>
      </c>
      <c r="AC427" s="4">
        <v>19.503900000000002</v>
      </c>
      <c r="AD427" s="3"/>
    </row>
    <row r="428" spans="1:30" ht="15.75" customHeight="1" x14ac:dyDescent="0.2">
      <c r="A428" s="3">
        <v>45496</v>
      </c>
      <c r="B428" s="3"/>
      <c r="C428" s="4">
        <v>184.14999399999999</v>
      </c>
      <c r="D428" s="4">
        <v>10.8</v>
      </c>
      <c r="E428" s="4">
        <v>61.439999</v>
      </c>
      <c r="F428" s="4">
        <v>15.73</v>
      </c>
      <c r="G428" s="4">
        <v>567.52002000000005</v>
      </c>
      <c r="H428" s="4">
        <v>65.080001999999993</v>
      </c>
      <c r="I428" s="4">
        <v>11.77</v>
      </c>
      <c r="J428" s="4">
        <v>144.38999999999999</v>
      </c>
      <c r="K428" s="4">
        <v>212.08000200000001</v>
      </c>
      <c r="L428" s="4">
        <v>295.22000100000002</v>
      </c>
      <c r="M428" s="4">
        <v>23.290001</v>
      </c>
      <c r="N428" s="4">
        <v>149.14999399999999</v>
      </c>
      <c r="O428" s="4">
        <v>102.25</v>
      </c>
      <c r="P428" s="4">
        <v>339.07998700000002</v>
      </c>
      <c r="Q428" s="4">
        <v>35.369999999999997</v>
      </c>
      <c r="R428" s="4">
        <v>134.320007</v>
      </c>
      <c r="S428" s="4">
        <v>161.58000000000001</v>
      </c>
      <c r="T428" s="4">
        <v>172.990005</v>
      </c>
      <c r="U428" s="4">
        <v>29.99</v>
      </c>
      <c r="V428" s="4">
        <v>8.5</v>
      </c>
      <c r="W428" s="4">
        <v>63.5</v>
      </c>
      <c r="X428" s="4">
        <v>29.331</v>
      </c>
      <c r="Y428" s="4">
        <v>2420.1999999999998</v>
      </c>
      <c r="Z428" s="4">
        <v>18.098700000000001</v>
      </c>
      <c r="AA428" s="4">
        <v>0.11600000000000001</v>
      </c>
      <c r="AB428" s="4">
        <v>23.351800000000001</v>
      </c>
      <c r="AC428" s="4">
        <v>19.658799999999999</v>
      </c>
      <c r="AD428" s="3"/>
    </row>
    <row r="429" spans="1:30" ht="15.75" customHeight="1" x14ac:dyDescent="0.2">
      <c r="A429" s="3">
        <v>45497</v>
      </c>
      <c r="B429" s="3"/>
      <c r="C429" s="4">
        <v>180.85000600000001</v>
      </c>
      <c r="D429" s="4">
        <v>10.62</v>
      </c>
      <c r="E429" s="4">
        <v>58.200001</v>
      </c>
      <c r="F429" s="4">
        <v>15.78</v>
      </c>
      <c r="G429" s="4">
        <v>570</v>
      </c>
      <c r="H429" s="4">
        <v>65.449996999999996</v>
      </c>
      <c r="I429" s="4">
        <v>11.38</v>
      </c>
      <c r="J429" s="4">
        <v>142.94999999999999</v>
      </c>
      <c r="K429" s="4">
        <v>204.199997</v>
      </c>
      <c r="L429" s="4">
        <v>298.64999399999999</v>
      </c>
      <c r="M429" s="4">
        <v>22.299999</v>
      </c>
      <c r="N429" s="4">
        <v>144.53999300000001</v>
      </c>
      <c r="O429" s="4">
        <v>103.239998</v>
      </c>
      <c r="P429" s="4">
        <v>347.39001500000001</v>
      </c>
      <c r="Q429" s="4">
        <v>35.06</v>
      </c>
      <c r="R429" s="4">
        <v>135.029999</v>
      </c>
      <c r="S429" s="4">
        <v>161.80000000000001</v>
      </c>
      <c r="T429" s="4">
        <v>173.5</v>
      </c>
      <c r="U429" s="4">
        <v>29.99</v>
      </c>
      <c r="V429" s="4">
        <v>8.44</v>
      </c>
      <c r="W429" s="4">
        <v>62.759998000000003</v>
      </c>
      <c r="X429" s="4">
        <v>29.315999999999999</v>
      </c>
      <c r="Y429" s="4">
        <v>2428.6999999999998</v>
      </c>
      <c r="Z429" s="4">
        <v>18.345800000000001</v>
      </c>
      <c r="AA429" s="4">
        <v>0.1187</v>
      </c>
      <c r="AB429" s="4">
        <v>23.6798</v>
      </c>
      <c r="AC429" s="4">
        <v>19.891400000000001</v>
      </c>
      <c r="AD429" s="3"/>
    </row>
    <row r="430" spans="1:30" ht="15.75" customHeight="1" x14ac:dyDescent="0.2">
      <c r="A430" s="3">
        <v>45498</v>
      </c>
      <c r="B430" s="3"/>
      <c r="C430" s="4">
        <v>181.220001</v>
      </c>
      <c r="D430" s="4">
        <v>10.82</v>
      </c>
      <c r="E430" s="4">
        <v>55.400002000000001</v>
      </c>
      <c r="F430" s="4">
        <v>15.76</v>
      </c>
      <c r="G430" s="4">
        <v>559.67999299999997</v>
      </c>
      <c r="H430" s="4">
        <v>69.019997000000004</v>
      </c>
      <c r="I430" s="4">
        <v>11.73</v>
      </c>
      <c r="J430" s="4">
        <v>140.04</v>
      </c>
      <c r="K430" s="4">
        <v>200.05999800000001</v>
      </c>
      <c r="L430" s="4">
        <v>292.38000499999998</v>
      </c>
      <c r="M430" s="4">
        <v>21.530000999999999</v>
      </c>
      <c r="N430" s="4">
        <v>143.85000600000001</v>
      </c>
      <c r="O430" s="4">
        <v>101.769997</v>
      </c>
      <c r="P430" s="4">
        <v>346.95001200000002</v>
      </c>
      <c r="Q430" s="4">
        <v>34.28</v>
      </c>
      <c r="R430" s="4">
        <v>131.89999399999999</v>
      </c>
      <c r="S430" s="4">
        <v>160.27000000000001</v>
      </c>
      <c r="T430" s="4">
        <v>167.60000600000001</v>
      </c>
      <c r="U430" s="4">
        <v>29.99</v>
      </c>
      <c r="V430" s="4">
        <v>8.3000000000000007</v>
      </c>
      <c r="W430" s="4">
        <v>63</v>
      </c>
      <c r="X430" s="4">
        <v>27.975000000000001</v>
      </c>
      <c r="Y430" s="4">
        <v>2366.1</v>
      </c>
      <c r="Z430" s="4">
        <v>18.385000000000002</v>
      </c>
      <c r="AA430" s="4">
        <v>0.1208</v>
      </c>
      <c r="AB430" s="4">
        <v>23.671600000000002</v>
      </c>
      <c r="AC430" s="4">
        <v>19.952300000000001</v>
      </c>
      <c r="AD430" s="3"/>
    </row>
    <row r="431" spans="1:30" ht="15.75" customHeight="1" x14ac:dyDescent="0.2">
      <c r="A431" s="3">
        <v>45499</v>
      </c>
      <c r="B431" s="3"/>
      <c r="C431" s="4">
        <v>183.78999300000001</v>
      </c>
      <c r="D431" s="4">
        <v>10.84</v>
      </c>
      <c r="E431" s="4">
        <v>55.119999</v>
      </c>
      <c r="F431" s="4">
        <v>15.6</v>
      </c>
      <c r="G431" s="4">
        <v>559.71002199999998</v>
      </c>
      <c r="H431" s="4">
        <v>67.550003000000004</v>
      </c>
      <c r="I431" s="4">
        <v>11.8</v>
      </c>
      <c r="J431" s="4">
        <v>139.80000000000001</v>
      </c>
      <c r="K431" s="4">
        <v>201.88999899999999</v>
      </c>
      <c r="L431" s="4">
        <v>294.19000199999999</v>
      </c>
      <c r="M431" s="4">
        <v>22.120000999999998</v>
      </c>
      <c r="N431" s="4">
        <v>141.94000199999999</v>
      </c>
      <c r="O431" s="4">
        <v>103.25</v>
      </c>
      <c r="P431" s="4">
        <v>343.540009</v>
      </c>
      <c r="Q431" s="4">
        <v>34.880000000000003</v>
      </c>
      <c r="R431" s="4">
        <v>131.520004</v>
      </c>
      <c r="S431" s="4">
        <v>159.33000000000001</v>
      </c>
      <c r="T431" s="4">
        <v>169.63999899999999</v>
      </c>
      <c r="U431" s="4">
        <v>29.39</v>
      </c>
      <c r="V431" s="4">
        <v>8.33</v>
      </c>
      <c r="W431" s="4">
        <v>61.25</v>
      </c>
      <c r="X431" s="4">
        <v>28.02</v>
      </c>
      <c r="Y431" s="4">
        <v>2393.6999999999998</v>
      </c>
      <c r="Z431" s="4">
        <v>18.447500000000002</v>
      </c>
      <c r="AA431" s="4">
        <v>0.11940000000000001</v>
      </c>
      <c r="AB431" s="4">
        <v>23.7484</v>
      </c>
      <c r="AC431" s="4">
        <v>20.026599999999998</v>
      </c>
      <c r="AD431" s="3"/>
    </row>
    <row r="432" spans="1:30" ht="15.75" customHeight="1" x14ac:dyDescent="0.2">
      <c r="A432" s="3">
        <v>45502</v>
      </c>
      <c r="B432" s="3"/>
      <c r="C432" s="4">
        <v>183.220001</v>
      </c>
      <c r="D432" s="4">
        <v>10.79</v>
      </c>
      <c r="E432" s="4">
        <v>54.599997999999999</v>
      </c>
      <c r="F432" s="4">
        <v>15.57</v>
      </c>
      <c r="G432" s="4">
        <v>549.96997099999999</v>
      </c>
      <c r="H432" s="4">
        <v>68.190002000000007</v>
      </c>
      <c r="I432" s="4">
        <v>11.93</v>
      </c>
      <c r="J432" s="4">
        <v>139.21</v>
      </c>
      <c r="K432" s="4">
        <v>203.08000200000001</v>
      </c>
      <c r="L432" s="4">
        <v>286.39999399999999</v>
      </c>
      <c r="M432" s="4">
        <v>21.73</v>
      </c>
      <c r="N432" s="4">
        <v>139.990005</v>
      </c>
      <c r="O432" s="4">
        <v>102.540001</v>
      </c>
      <c r="P432" s="4">
        <v>339.23998999999998</v>
      </c>
      <c r="Q432" s="4">
        <v>34.44</v>
      </c>
      <c r="R432" s="4">
        <v>130.5</v>
      </c>
      <c r="S432" s="4">
        <v>157.07</v>
      </c>
      <c r="T432" s="4">
        <v>170.60000600000001</v>
      </c>
      <c r="U432" s="4">
        <v>30.1</v>
      </c>
      <c r="V432" s="4">
        <v>8.24</v>
      </c>
      <c r="W432" s="4">
        <v>62.02</v>
      </c>
      <c r="X432" s="4">
        <v>27.866</v>
      </c>
      <c r="Y432" s="4">
        <v>2390.6999999999998</v>
      </c>
      <c r="Z432" s="4">
        <v>18.681799999999999</v>
      </c>
      <c r="AA432" s="4">
        <v>0.1216</v>
      </c>
      <c r="AB432" s="4">
        <v>23.9986</v>
      </c>
      <c r="AC432" s="4">
        <v>20.244499999999999</v>
      </c>
      <c r="AD432" s="3"/>
    </row>
    <row r="433" spans="1:30" ht="15.75" customHeight="1" x14ac:dyDescent="0.2">
      <c r="A433" s="3">
        <v>45503</v>
      </c>
      <c r="B433" s="3"/>
      <c r="C433" s="4">
        <v>180.520004</v>
      </c>
      <c r="D433" s="4">
        <v>10.58</v>
      </c>
      <c r="E433" s="4">
        <v>55.23</v>
      </c>
      <c r="F433" s="4">
        <v>15.44</v>
      </c>
      <c r="G433" s="4">
        <v>554.59997599999997</v>
      </c>
      <c r="H433" s="4">
        <v>64.930000000000007</v>
      </c>
      <c r="I433" s="4">
        <v>11.75</v>
      </c>
      <c r="J433" s="4">
        <v>138.85</v>
      </c>
      <c r="K433" s="4">
        <v>202.770004</v>
      </c>
      <c r="L433" s="4">
        <v>291.11999500000002</v>
      </c>
      <c r="M433" s="4">
        <v>21.92</v>
      </c>
      <c r="N433" s="4">
        <v>140.070007</v>
      </c>
      <c r="O433" s="4">
        <v>102.989998</v>
      </c>
      <c r="P433" s="4">
        <v>339.35000600000001</v>
      </c>
      <c r="Q433" s="4">
        <v>34.909999999999997</v>
      </c>
      <c r="R433" s="4">
        <v>129.66999799999999</v>
      </c>
      <c r="S433" s="4">
        <v>155.27000000000001</v>
      </c>
      <c r="T433" s="4">
        <v>169.990005</v>
      </c>
      <c r="U433" s="4">
        <v>30.68</v>
      </c>
      <c r="V433" s="4">
        <v>8.19</v>
      </c>
      <c r="W433" s="4">
        <v>61.68</v>
      </c>
      <c r="X433" s="4">
        <v>28.684999999999999</v>
      </c>
      <c r="Y433" s="4">
        <v>2428.4</v>
      </c>
      <c r="Z433" s="4">
        <v>18.79</v>
      </c>
      <c r="AA433" s="4">
        <v>0.12139999999999999</v>
      </c>
      <c r="AB433" s="4">
        <v>24.156400000000001</v>
      </c>
      <c r="AC433" s="4">
        <v>20.358000000000001</v>
      </c>
      <c r="AD433" s="3"/>
    </row>
    <row r="434" spans="1:30" ht="15.75" customHeight="1" x14ac:dyDescent="0.2">
      <c r="A434" s="3">
        <v>45504</v>
      </c>
      <c r="B434" s="3"/>
      <c r="C434" s="4">
        <v>183.57</v>
      </c>
      <c r="D434" s="4">
        <v>10.66</v>
      </c>
      <c r="E434" s="4">
        <v>56.02</v>
      </c>
      <c r="F434" s="4">
        <v>15.57</v>
      </c>
      <c r="G434" s="4">
        <v>559.54999999999995</v>
      </c>
      <c r="H434" s="4">
        <v>65.59</v>
      </c>
      <c r="I434" s="4">
        <v>11.96</v>
      </c>
      <c r="J434" s="4">
        <v>138.85</v>
      </c>
      <c r="K434" s="4">
        <v>205.53</v>
      </c>
      <c r="L434" s="4">
        <v>298.38</v>
      </c>
      <c r="M434" s="4">
        <v>21.97</v>
      </c>
      <c r="N434" s="4">
        <v>139.91</v>
      </c>
      <c r="O434" s="4">
        <v>104.78</v>
      </c>
      <c r="P434" s="4">
        <v>349.61</v>
      </c>
      <c r="Q434" s="4">
        <v>34.67</v>
      </c>
      <c r="R434" s="4">
        <v>131.97</v>
      </c>
      <c r="S434" s="4">
        <v>159.94</v>
      </c>
      <c r="T434" s="4">
        <v>174</v>
      </c>
      <c r="U434" s="4">
        <v>31.19</v>
      </c>
      <c r="V434" s="4">
        <v>8.24</v>
      </c>
      <c r="W434" s="4">
        <v>62</v>
      </c>
      <c r="X434" s="4">
        <v>29.073</v>
      </c>
      <c r="Y434" s="4">
        <v>2449.3000000000002</v>
      </c>
      <c r="Z434" s="4">
        <v>18.597000000000001</v>
      </c>
      <c r="AA434" s="4">
        <v>0.1236</v>
      </c>
      <c r="AB434" s="4">
        <v>23.8813</v>
      </c>
      <c r="AC434" s="4">
        <v>20.146100000000001</v>
      </c>
      <c r="AD434" s="3"/>
    </row>
    <row r="435" spans="1:30" ht="15.75" customHeight="1" x14ac:dyDescent="0.2">
      <c r="A435" s="3">
        <v>45505</v>
      </c>
      <c r="B435" s="3"/>
      <c r="C435" s="4">
        <v>182.75</v>
      </c>
      <c r="D435" s="4">
        <v>10.39</v>
      </c>
      <c r="E435" s="4">
        <v>55.36</v>
      </c>
      <c r="F435" s="4">
        <v>15.45</v>
      </c>
      <c r="G435" s="4">
        <v>548.67999999999995</v>
      </c>
      <c r="H435" s="4">
        <v>65.459999999999994</v>
      </c>
      <c r="I435" s="4">
        <v>11.76</v>
      </c>
      <c r="J435" s="4">
        <v>137.09</v>
      </c>
      <c r="K435" s="4">
        <v>205.74</v>
      </c>
      <c r="L435" s="4">
        <v>295.2</v>
      </c>
      <c r="M435" s="4">
        <v>21.77</v>
      </c>
      <c r="N435" s="4">
        <v>139.72999999999999</v>
      </c>
      <c r="O435" s="4">
        <v>100.76</v>
      </c>
      <c r="P435" s="4">
        <v>347.3</v>
      </c>
      <c r="Q435" s="4">
        <v>34.46</v>
      </c>
      <c r="R435" s="4">
        <v>130.55000000000001</v>
      </c>
      <c r="S435" s="4">
        <v>157.13999999999999</v>
      </c>
      <c r="T435" s="4">
        <v>170.74</v>
      </c>
      <c r="U435" s="4">
        <v>31.19</v>
      </c>
      <c r="V435" s="4">
        <v>7.96</v>
      </c>
      <c r="W435" s="4">
        <v>60.74</v>
      </c>
      <c r="X435" s="4">
        <v>28.606999999999999</v>
      </c>
      <c r="Y435" s="4">
        <v>2457.1</v>
      </c>
      <c r="Z435" s="4">
        <v>18.706</v>
      </c>
      <c r="AA435" s="4">
        <v>0.12470000000000001</v>
      </c>
      <c r="AB435" s="4">
        <v>23.888500000000001</v>
      </c>
      <c r="AC435" s="4">
        <v>20.171600000000002</v>
      </c>
      <c r="AD435" s="3"/>
    </row>
    <row r="436" spans="1:30" ht="15.75" customHeight="1" x14ac:dyDescent="0.2">
      <c r="A436" s="3">
        <v>45506</v>
      </c>
      <c r="B436" s="3"/>
      <c r="C436" s="4">
        <v>182.86</v>
      </c>
      <c r="D436" s="4">
        <v>10.27</v>
      </c>
      <c r="E436" s="4">
        <v>55.23</v>
      </c>
      <c r="F436" s="4">
        <v>15.71</v>
      </c>
      <c r="G436" s="4">
        <v>534</v>
      </c>
      <c r="H436" s="4">
        <v>67</v>
      </c>
      <c r="I436" s="4">
        <v>11.58</v>
      </c>
      <c r="J436" s="4">
        <v>138.49</v>
      </c>
      <c r="K436" s="4">
        <v>207.87</v>
      </c>
      <c r="L436" s="4">
        <v>293.42</v>
      </c>
      <c r="M436" s="4">
        <v>21.33</v>
      </c>
      <c r="N436" s="4">
        <v>135.83000000000001</v>
      </c>
      <c r="O436" s="4">
        <v>101.12</v>
      </c>
      <c r="P436" s="4">
        <v>352.6</v>
      </c>
      <c r="Q436" s="4">
        <v>33.729999999999997</v>
      </c>
      <c r="R436" s="4">
        <v>129.5</v>
      </c>
      <c r="S436" s="4">
        <v>154.85</v>
      </c>
      <c r="T436" s="4">
        <v>169.96</v>
      </c>
      <c r="U436" s="4">
        <v>31.19</v>
      </c>
      <c r="V436" s="4">
        <v>7.7</v>
      </c>
      <c r="W436" s="4">
        <v>60.2</v>
      </c>
      <c r="X436" s="4">
        <v>28.524000000000001</v>
      </c>
      <c r="Y436" s="4">
        <v>2447.3000000000002</v>
      </c>
      <c r="Z436" s="4">
        <v>19.0442</v>
      </c>
      <c r="AA436" s="4">
        <v>0.128</v>
      </c>
      <c r="AB436" s="4">
        <v>24.2575</v>
      </c>
      <c r="AC436" s="4">
        <v>20.613399999999999</v>
      </c>
      <c r="AD436" s="3"/>
    </row>
    <row r="437" spans="1:30" ht="15.75" customHeight="1" x14ac:dyDescent="0.2">
      <c r="A437" s="3">
        <v>45509</v>
      </c>
      <c r="B437" s="3"/>
      <c r="C437" s="4">
        <v>186.65</v>
      </c>
      <c r="D437" s="4">
        <v>10.3</v>
      </c>
      <c r="E437" s="4">
        <v>54.4</v>
      </c>
      <c r="F437" s="4">
        <v>15.59</v>
      </c>
      <c r="G437" s="4">
        <v>527.35</v>
      </c>
      <c r="H437" s="4">
        <v>65.099999999999994</v>
      </c>
      <c r="I437" s="4">
        <v>11.65</v>
      </c>
      <c r="J437" s="4">
        <v>138.19</v>
      </c>
      <c r="K437" s="4">
        <v>207</v>
      </c>
      <c r="L437" s="4">
        <v>293.99</v>
      </c>
      <c r="M437" s="4">
        <v>21.11</v>
      </c>
      <c r="N437" s="4">
        <v>132.72</v>
      </c>
      <c r="O437" s="4">
        <v>101.17</v>
      </c>
      <c r="P437" s="4">
        <v>351.94</v>
      </c>
      <c r="Q437" s="4">
        <v>33.17</v>
      </c>
      <c r="R437" s="4">
        <v>128</v>
      </c>
      <c r="S437" s="4">
        <v>151.94999999999999</v>
      </c>
      <c r="T437" s="4">
        <v>169</v>
      </c>
      <c r="U437" s="4">
        <v>30.99</v>
      </c>
      <c r="V437" s="4">
        <v>7.68</v>
      </c>
      <c r="W437" s="4">
        <v>59.3</v>
      </c>
      <c r="X437" s="4">
        <v>27.338000000000001</v>
      </c>
      <c r="Y437" s="4">
        <v>2422.6</v>
      </c>
      <c r="Z437" s="4">
        <v>19.390499999999999</v>
      </c>
      <c r="AA437" s="4">
        <v>0.13600000000000001</v>
      </c>
      <c r="AB437" s="4">
        <v>24.738399999999999</v>
      </c>
      <c r="AC437" s="4">
        <v>21.227699999999999</v>
      </c>
      <c r="AD437" s="3"/>
    </row>
    <row r="438" spans="1:30" ht="15.75" customHeight="1" x14ac:dyDescent="0.2">
      <c r="A438" s="3">
        <v>45510</v>
      </c>
      <c r="B438" s="3"/>
      <c r="C438" s="4">
        <v>189.1</v>
      </c>
      <c r="D438" s="4">
        <v>10.119999999999999</v>
      </c>
      <c r="E438" s="4">
        <v>55.01</v>
      </c>
      <c r="F438" s="4">
        <v>15.85</v>
      </c>
      <c r="G438" s="4">
        <v>532.52</v>
      </c>
      <c r="H438" s="4">
        <v>66.989999999999995</v>
      </c>
      <c r="I438" s="4">
        <v>11.96</v>
      </c>
      <c r="J438" s="4">
        <v>141.49</v>
      </c>
      <c r="K438" s="4">
        <v>208.63</v>
      </c>
      <c r="L438" s="4">
        <v>292.05</v>
      </c>
      <c r="M438" s="4">
        <v>20.84</v>
      </c>
      <c r="N438" s="4">
        <v>133.9</v>
      </c>
      <c r="O438" s="4">
        <v>100.57</v>
      </c>
      <c r="P438" s="4">
        <v>365.89</v>
      </c>
      <c r="Q438" s="4">
        <v>33.340000000000003</v>
      </c>
      <c r="R438" s="4">
        <v>128.44</v>
      </c>
      <c r="S438" s="4">
        <v>152.44</v>
      </c>
      <c r="T438" s="4">
        <v>172.51</v>
      </c>
      <c r="U438" s="4">
        <v>31.21</v>
      </c>
      <c r="V438" s="4">
        <v>7.72</v>
      </c>
      <c r="W438" s="4">
        <v>60.84</v>
      </c>
      <c r="X438" s="4">
        <v>27.341000000000001</v>
      </c>
      <c r="Y438" s="4">
        <v>2409.3000000000002</v>
      </c>
      <c r="Z438" s="4">
        <v>19.329999999999998</v>
      </c>
      <c r="AA438" s="4">
        <v>0.1333</v>
      </c>
      <c r="AB438" s="4">
        <v>24.526900000000001</v>
      </c>
      <c r="AC438" s="4">
        <v>21.088100000000001</v>
      </c>
      <c r="AD438" s="3"/>
    </row>
    <row r="439" spans="1:30" ht="15.75" customHeight="1" x14ac:dyDescent="0.2">
      <c r="A439" s="3">
        <v>45511</v>
      </c>
      <c r="B439" s="3"/>
      <c r="C439" s="4">
        <v>188.57</v>
      </c>
      <c r="D439" s="4">
        <v>10.07</v>
      </c>
      <c r="E439" s="4">
        <v>55.02</v>
      </c>
      <c r="F439" s="4">
        <v>16.11</v>
      </c>
      <c r="G439" s="4">
        <v>520.51</v>
      </c>
      <c r="H439" s="4">
        <v>67.569999999999993</v>
      </c>
      <c r="I439" s="4">
        <v>11.97</v>
      </c>
      <c r="J439" s="4">
        <v>140.22999999999999</v>
      </c>
      <c r="K439" s="4">
        <v>211.88</v>
      </c>
      <c r="L439" s="4">
        <v>289.97000000000003</v>
      </c>
      <c r="M439" s="4">
        <v>20.45</v>
      </c>
      <c r="N439" s="4">
        <v>137.02000000000001</v>
      </c>
      <c r="O439" s="4">
        <v>102.97</v>
      </c>
      <c r="P439" s="4">
        <v>372.07</v>
      </c>
      <c r="Q439" s="4">
        <v>33.229999999999997</v>
      </c>
      <c r="R439" s="4">
        <v>130.91</v>
      </c>
      <c r="S439" s="4">
        <v>151.86000000000001</v>
      </c>
      <c r="T439" s="4">
        <v>172.54</v>
      </c>
      <c r="U439" s="4">
        <v>31.09</v>
      </c>
      <c r="V439" s="4">
        <v>7.72</v>
      </c>
      <c r="W439" s="4">
        <v>60.84</v>
      </c>
      <c r="X439" s="4">
        <v>27.068999999999999</v>
      </c>
      <c r="Y439" s="4">
        <v>2410.3000000000002</v>
      </c>
      <c r="Z439" s="4">
        <v>19.189</v>
      </c>
      <c r="AA439" s="4">
        <v>0.13039999999999999</v>
      </c>
      <c r="AB439" s="4">
        <v>24.400700000000001</v>
      </c>
      <c r="AC439" s="4">
        <v>20.950600000000001</v>
      </c>
      <c r="AD439" s="3"/>
    </row>
    <row r="440" spans="1:30" ht="15.75" customHeight="1" x14ac:dyDescent="0.2">
      <c r="A440" s="3">
        <v>45512</v>
      </c>
      <c r="B440" s="3"/>
      <c r="C440" s="4">
        <v>187.79</v>
      </c>
      <c r="D440" s="4">
        <v>10.17</v>
      </c>
      <c r="E440" s="4">
        <v>55.03</v>
      </c>
      <c r="F440" s="4">
        <v>16.010000000000002</v>
      </c>
      <c r="G440" s="4">
        <v>522.54999999999995</v>
      </c>
      <c r="H440" s="4">
        <v>68.58</v>
      </c>
      <c r="I440" s="4">
        <v>12.05</v>
      </c>
      <c r="J440" s="4">
        <v>141.22999999999999</v>
      </c>
      <c r="K440" s="4">
        <v>209.51</v>
      </c>
      <c r="L440" s="4">
        <v>291.29000000000002</v>
      </c>
      <c r="M440" s="4">
        <v>20.98</v>
      </c>
      <c r="N440" s="4">
        <v>135.04</v>
      </c>
      <c r="O440" s="4">
        <v>104.73</v>
      </c>
      <c r="P440" s="4">
        <v>379.62</v>
      </c>
      <c r="Q440" s="4">
        <v>33.42</v>
      </c>
      <c r="R440" s="4">
        <v>130.81</v>
      </c>
      <c r="S440" s="4">
        <v>153.55000000000001</v>
      </c>
      <c r="T440" s="4">
        <v>178.19</v>
      </c>
      <c r="U440" s="4">
        <v>31.14</v>
      </c>
      <c r="V440" s="4">
        <v>7.85</v>
      </c>
      <c r="W440" s="4">
        <v>61.8</v>
      </c>
      <c r="X440" s="4">
        <v>27.733000000000001</v>
      </c>
      <c r="Y440" s="4">
        <v>2440.8000000000002</v>
      </c>
      <c r="Z440" s="4">
        <v>19.09</v>
      </c>
      <c r="AA440" s="4">
        <v>0.13070000000000001</v>
      </c>
      <c r="AB440" s="4">
        <v>24.23</v>
      </c>
      <c r="AC440" s="4">
        <v>20.8568</v>
      </c>
      <c r="AD440" s="3"/>
    </row>
    <row r="441" spans="1:30" ht="15.75" customHeight="1" x14ac:dyDescent="0.2">
      <c r="A441" s="3">
        <v>45513</v>
      </c>
      <c r="B441" s="3"/>
      <c r="C441" s="4">
        <v>188</v>
      </c>
      <c r="D441" s="4">
        <v>10.3</v>
      </c>
      <c r="E441" s="4">
        <v>55</v>
      </c>
      <c r="F441" s="4">
        <v>16.14</v>
      </c>
      <c r="G441" s="4">
        <v>511.53</v>
      </c>
      <c r="H441" s="4">
        <v>69.08</v>
      </c>
      <c r="I441" s="4">
        <v>11.97</v>
      </c>
      <c r="J441" s="4">
        <v>141.58000000000001</v>
      </c>
      <c r="K441" s="4">
        <v>210.29</v>
      </c>
      <c r="L441" s="4">
        <v>288.64</v>
      </c>
      <c r="M441" s="4">
        <v>21.08</v>
      </c>
      <c r="N441" s="4">
        <v>137.19999999999999</v>
      </c>
      <c r="O441" s="4">
        <v>105.09</v>
      </c>
      <c r="P441" s="4">
        <v>373.01</v>
      </c>
      <c r="Q441" s="4">
        <v>33.32</v>
      </c>
      <c r="R441" s="4">
        <v>132.94</v>
      </c>
      <c r="S441" s="4">
        <v>151.16</v>
      </c>
      <c r="T441" s="4">
        <v>176.98</v>
      </c>
      <c r="U441" s="4">
        <v>31.14</v>
      </c>
      <c r="V441" s="4">
        <v>7.89</v>
      </c>
      <c r="W441" s="4">
        <v>62.33</v>
      </c>
      <c r="X441" s="4">
        <v>27.715</v>
      </c>
      <c r="Y441" s="4">
        <v>2450.4</v>
      </c>
      <c r="Z441" s="4">
        <v>18.8368</v>
      </c>
      <c r="AA441" s="4">
        <v>0.128</v>
      </c>
      <c r="AB441" s="4">
        <v>24.006599999999999</v>
      </c>
      <c r="AC441" s="4">
        <v>20.565999999999999</v>
      </c>
      <c r="AD441" s="3"/>
    </row>
    <row r="442" spans="1:30" ht="15.75" customHeight="1" x14ac:dyDescent="0.2">
      <c r="A442" s="3">
        <v>45516</v>
      </c>
      <c r="B442" s="3"/>
      <c r="C442" s="4">
        <v>186.48</v>
      </c>
      <c r="D442" s="4">
        <v>10.47</v>
      </c>
      <c r="E442" s="4">
        <v>55</v>
      </c>
      <c r="F442" s="4">
        <v>16.190000000000001</v>
      </c>
      <c r="G442" s="4">
        <v>513.77</v>
      </c>
      <c r="H442" s="4">
        <v>68.61</v>
      </c>
      <c r="I442" s="4">
        <v>11.91</v>
      </c>
      <c r="J442" s="4">
        <v>145.04</v>
      </c>
      <c r="K442" s="4">
        <v>210</v>
      </c>
      <c r="L442" s="4">
        <v>292.05</v>
      </c>
      <c r="M442" s="4">
        <v>21.07</v>
      </c>
      <c r="N442" s="4">
        <v>138</v>
      </c>
      <c r="O442" s="4">
        <v>106.06</v>
      </c>
      <c r="P442" s="4">
        <v>372.32</v>
      </c>
      <c r="Q442" s="4">
        <v>33.08</v>
      </c>
      <c r="R442" s="4">
        <v>133.38999999999999</v>
      </c>
      <c r="S442" s="4">
        <v>154.52000000000001</v>
      </c>
      <c r="T442" s="4">
        <v>173.99</v>
      </c>
      <c r="U442" s="4">
        <v>31.14</v>
      </c>
      <c r="V442" s="4">
        <v>7.75</v>
      </c>
      <c r="W442" s="4">
        <v>62.61</v>
      </c>
      <c r="X442" s="4">
        <v>28.134</v>
      </c>
      <c r="Y442" s="4">
        <v>2480.8000000000002</v>
      </c>
      <c r="Z442" s="4">
        <v>19.032</v>
      </c>
      <c r="AA442" s="4">
        <v>0.12909999999999999</v>
      </c>
      <c r="AB442" s="4">
        <v>24.2867</v>
      </c>
      <c r="AC442" s="4">
        <v>20.796299999999999</v>
      </c>
      <c r="AD442" s="3"/>
    </row>
    <row r="443" spans="1:30" ht="15.75" customHeight="1" x14ac:dyDescent="0.2">
      <c r="A443" s="3">
        <v>45517</v>
      </c>
      <c r="B443" s="3"/>
      <c r="C443" s="4">
        <v>186.99</v>
      </c>
      <c r="D443" s="4">
        <v>10.7</v>
      </c>
      <c r="E443" s="4">
        <v>55.67</v>
      </c>
      <c r="F443" s="4">
        <v>16.03</v>
      </c>
      <c r="G443" s="4">
        <v>522.27</v>
      </c>
      <c r="H443" s="4">
        <v>70.25</v>
      </c>
      <c r="I443" s="4">
        <v>12.04</v>
      </c>
      <c r="J443" s="4">
        <v>151.54</v>
      </c>
      <c r="K443" s="4">
        <v>211.19</v>
      </c>
      <c r="L443" s="4">
        <v>302.8</v>
      </c>
      <c r="M443" s="4">
        <v>21.42</v>
      </c>
      <c r="N443" s="4">
        <v>140.19999999999999</v>
      </c>
      <c r="O443" s="4">
        <v>107.19</v>
      </c>
      <c r="P443" s="4">
        <v>373.56</v>
      </c>
      <c r="Q443" s="4">
        <v>33.380000000000003</v>
      </c>
      <c r="R443" s="4">
        <v>134.81</v>
      </c>
      <c r="S443" s="4">
        <v>156.52000000000001</v>
      </c>
      <c r="T443" s="4">
        <v>176.96</v>
      </c>
      <c r="U443" s="4">
        <v>29.57</v>
      </c>
      <c r="V443" s="4">
        <v>7.73</v>
      </c>
      <c r="W443" s="4">
        <v>63.51</v>
      </c>
      <c r="X443" s="4">
        <v>27.916</v>
      </c>
      <c r="Y443" s="4">
        <v>2484.9</v>
      </c>
      <c r="Z443" s="4">
        <v>19.038699999999999</v>
      </c>
      <c r="AA443" s="4">
        <v>0.129</v>
      </c>
      <c r="AB443" s="4">
        <v>24.34</v>
      </c>
      <c r="AC443" s="4">
        <v>20.797899999999998</v>
      </c>
      <c r="AD443" s="3"/>
    </row>
    <row r="444" spans="1:30" ht="15.75" customHeight="1" x14ac:dyDescent="0.2">
      <c r="A444" s="3">
        <v>45518</v>
      </c>
      <c r="B444" s="3"/>
      <c r="C444" s="4">
        <v>188.07</v>
      </c>
      <c r="D444" s="4">
        <v>11.05</v>
      </c>
      <c r="E444" s="4">
        <v>56.12</v>
      </c>
      <c r="F444" s="4">
        <v>16.09</v>
      </c>
      <c r="G444" s="4">
        <v>524.42999999999995</v>
      </c>
      <c r="H444" s="4">
        <v>70.010000000000005</v>
      </c>
      <c r="I444" s="4">
        <v>12.03</v>
      </c>
      <c r="J444" s="4">
        <v>150.54</v>
      </c>
      <c r="K444" s="4">
        <v>211.59</v>
      </c>
      <c r="L444" s="4">
        <v>303.91000000000003</v>
      </c>
      <c r="M444" s="4">
        <v>21.71</v>
      </c>
      <c r="N444" s="4">
        <v>141.79</v>
      </c>
      <c r="O444" s="4">
        <v>105.47</v>
      </c>
      <c r="P444" s="4">
        <v>378.5</v>
      </c>
      <c r="Q444" s="4">
        <v>33.76</v>
      </c>
      <c r="R444" s="4">
        <v>134.29</v>
      </c>
      <c r="S444" s="4">
        <v>155.18</v>
      </c>
      <c r="T444" s="4">
        <v>181.13</v>
      </c>
      <c r="U444" s="4">
        <v>30.92</v>
      </c>
      <c r="V444" s="4">
        <v>7.41</v>
      </c>
      <c r="W444" s="4">
        <v>62.61</v>
      </c>
      <c r="X444" s="4">
        <v>27.469000000000001</v>
      </c>
      <c r="Y444" s="4">
        <v>2457.1</v>
      </c>
      <c r="Z444" s="4">
        <v>18.847799999999999</v>
      </c>
      <c r="AA444" s="4">
        <v>0.1283</v>
      </c>
      <c r="AB444" s="4">
        <v>24.206199999999999</v>
      </c>
      <c r="AC444" s="4">
        <v>20.774000000000001</v>
      </c>
      <c r="AD444" s="3"/>
    </row>
    <row r="445" spans="1:30" ht="15.75" customHeight="1" x14ac:dyDescent="0.2">
      <c r="A445" s="3">
        <v>45519</v>
      </c>
      <c r="B445" s="3"/>
      <c r="C445" s="4">
        <v>188.69</v>
      </c>
      <c r="D445" s="4">
        <v>11.48</v>
      </c>
      <c r="E445" s="4">
        <v>56.19</v>
      </c>
      <c r="F445" s="4">
        <v>16.03</v>
      </c>
      <c r="G445" s="4">
        <v>524.19000000000005</v>
      </c>
      <c r="H445" s="4">
        <v>69.47</v>
      </c>
      <c r="I445" s="4">
        <v>12.67</v>
      </c>
      <c r="J445" s="4">
        <v>146.11000000000001</v>
      </c>
      <c r="K445" s="4">
        <v>210.29</v>
      </c>
      <c r="L445" s="4">
        <v>305.37</v>
      </c>
      <c r="M445" s="4">
        <v>21.36</v>
      </c>
      <c r="N445" s="4">
        <v>143.6</v>
      </c>
      <c r="O445" s="4">
        <v>108.79</v>
      </c>
      <c r="P445" s="4">
        <v>382.63</v>
      </c>
      <c r="Q445" s="4">
        <v>33.880000000000003</v>
      </c>
      <c r="R445" s="4">
        <v>134.77000000000001</v>
      </c>
      <c r="S445" s="4">
        <v>155.59</v>
      </c>
      <c r="T445" s="4">
        <v>178.86</v>
      </c>
      <c r="U445" s="4">
        <v>30.88</v>
      </c>
      <c r="V445" s="4">
        <v>7.48</v>
      </c>
      <c r="W445" s="4">
        <v>63.13</v>
      </c>
      <c r="X445" s="4">
        <v>28.547999999999998</v>
      </c>
      <c r="Y445" s="4">
        <v>2469.4</v>
      </c>
      <c r="Z445" s="4">
        <v>18.651299999999999</v>
      </c>
      <c r="AA445" s="4">
        <v>0.12670000000000001</v>
      </c>
      <c r="AB445" s="4">
        <v>23.975300000000001</v>
      </c>
      <c r="AC445" s="4">
        <v>20.536899999999999</v>
      </c>
      <c r="AD445" s="3"/>
    </row>
    <row r="446" spans="1:30" ht="15.75" customHeight="1" x14ac:dyDescent="0.2">
      <c r="A446" s="3">
        <v>45520</v>
      </c>
      <c r="B446" s="3"/>
      <c r="C446" s="4">
        <v>187.04</v>
      </c>
      <c r="D446" s="4">
        <v>11.39</v>
      </c>
      <c r="E446" s="4">
        <v>56.36</v>
      </c>
      <c r="F446" s="4">
        <v>16.04</v>
      </c>
      <c r="G446" s="4">
        <v>525.25</v>
      </c>
      <c r="H446" s="4">
        <v>69.89</v>
      </c>
      <c r="I446" s="4">
        <v>12.42</v>
      </c>
      <c r="J446" s="4">
        <v>148.52000000000001</v>
      </c>
      <c r="K446" s="4">
        <v>210.56</v>
      </c>
      <c r="L446" s="4">
        <v>310.35000000000002</v>
      </c>
      <c r="M446" s="4">
        <v>21.21</v>
      </c>
      <c r="N446" s="4">
        <v>143.77000000000001</v>
      </c>
      <c r="O446" s="4">
        <v>107.99</v>
      </c>
      <c r="P446" s="4">
        <v>375.04</v>
      </c>
      <c r="Q446" s="4">
        <v>33.950000000000003</v>
      </c>
      <c r="R446" s="4">
        <v>135.61000000000001</v>
      </c>
      <c r="S446" s="4">
        <v>154.24</v>
      </c>
      <c r="T446" s="4">
        <v>181.24</v>
      </c>
      <c r="U446" s="4">
        <v>30.98</v>
      </c>
      <c r="V446" s="4">
        <v>7.35</v>
      </c>
      <c r="W446" s="4">
        <v>63.12</v>
      </c>
      <c r="X446" s="4">
        <v>28.984000000000002</v>
      </c>
      <c r="Y446" s="4">
        <v>2514.5</v>
      </c>
      <c r="Z446" s="4">
        <v>18.622800000000002</v>
      </c>
      <c r="AA446" s="4">
        <v>0.1255</v>
      </c>
      <c r="AB446" s="4">
        <v>24.0411</v>
      </c>
      <c r="AC446" s="4">
        <v>20.4739</v>
      </c>
      <c r="AD446" s="3"/>
    </row>
    <row r="447" spans="1:30" ht="15.75" customHeight="1" x14ac:dyDescent="0.2">
      <c r="A447" s="3">
        <v>45523</v>
      </c>
      <c r="B447" s="3"/>
      <c r="C447" s="4">
        <v>185.29</v>
      </c>
      <c r="D447" s="4">
        <v>11.7</v>
      </c>
      <c r="E447" s="4">
        <v>57.26</v>
      </c>
      <c r="F447" s="4">
        <v>16.22</v>
      </c>
      <c r="G447" s="4">
        <v>531.61</v>
      </c>
      <c r="H447" s="4">
        <v>70.41</v>
      </c>
      <c r="I447" s="4">
        <v>12.42</v>
      </c>
      <c r="J447" s="4">
        <v>148.66999999999999</v>
      </c>
      <c r="K447" s="4">
        <v>211.99</v>
      </c>
      <c r="L447" s="4">
        <v>312.12</v>
      </c>
      <c r="M447" s="4">
        <v>21.56</v>
      </c>
      <c r="N447" s="4">
        <v>141.61000000000001</v>
      </c>
      <c r="O447" s="4">
        <v>106.45</v>
      </c>
      <c r="P447" s="4">
        <v>380.86</v>
      </c>
      <c r="Q447" s="4">
        <v>33.81</v>
      </c>
      <c r="R447" s="4">
        <v>135.56</v>
      </c>
      <c r="S447" s="4">
        <v>154.05000000000001</v>
      </c>
      <c r="T447" s="4">
        <v>180.47</v>
      </c>
      <c r="U447" s="4">
        <v>30.87</v>
      </c>
      <c r="V447" s="4">
        <v>7.53</v>
      </c>
      <c r="W447" s="4">
        <v>62.9</v>
      </c>
      <c r="X447" s="4">
        <v>29.44</v>
      </c>
      <c r="Y447" s="4">
        <v>2518.1</v>
      </c>
      <c r="Z447" s="4">
        <v>18.735700000000001</v>
      </c>
      <c r="AA447" s="4">
        <v>0.128</v>
      </c>
      <c r="AB447" s="4">
        <v>24.261800000000001</v>
      </c>
      <c r="AC447" s="4">
        <v>20.677700000000002</v>
      </c>
      <c r="AD447" s="3"/>
    </row>
    <row r="448" spans="1:30" ht="15.75" customHeight="1" x14ac:dyDescent="0.2">
      <c r="A448" s="3">
        <v>45524</v>
      </c>
      <c r="B448" s="3"/>
      <c r="C448" s="4">
        <v>186.04</v>
      </c>
      <c r="D448" s="4">
        <v>11.76</v>
      </c>
      <c r="E448" s="4">
        <v>57.99</v>
      </c>
      <c r="F448" s="4">
        <v>16.29</v>
      </c>
      <c r="G448" s="4">
        <v>531.01</v>
      </c>
      <c r="H448" s="4">
        <v>70.400000000000006</v>
      </c>
      <c r="I448" s="4">
        <v>12.43</v>
      </c>
      <c r="J448" s="4">
        <v>148.33000000000001</v>
      </c>
      <c r="K448" s="4">
        <v>209.79</v>
      </c>
      <c r="L448" s="4">
        <v>312.06</v>
      </c>
      <c r="M448" s="4">
        <v>21.95</v>
      </c>
      <c r="N448" s="4">
        <v>143.94</v>
      </c>
      <c r="O448" s="4">
        <v>103.51</v>
      </c>
      <c r="P448" s="4">
        <v>379</v>
      </c>
      <c r="Q448" s="4">
        <v>33.76</v>
      </c>
      <c r="R448" s="4">
        <v>138.78</v>
      </c>
      <c r="S448" s="4">
        <v>153.18</v>
      </c>
      <c r="T448" s="4">
        <v>181.59</v>
      </c>
      <c r="U448" s="4">
        <v>30.84</v>
      </c>
      <c r="V448" s="4">
        <v>7.89</v>
      </c>
      <c r="W448" s="4">
        <v>62.67</v>
      </c>
      <c r="X448" s="4">
        <v>29.658999999999999</v>
      </c>
      <c r="Y448" s="4">
        <v>2527.4</v>
      </c>
      <c r="Z448" s="4">
        <v>18.944800000000001</v>
      </c>
      <c r="AA448" s="4">
        <v>0.12939999999999999</v>
      </c>
      <c r="AB448" s="4">
        <v>24.6358</v>
      </c>
      <c r="AC448" s="4">
        <v>20.996500000000001</v>
      </c>
      <c r="AD448" s="3"/>
    </row>
    <row r="449" spans="1:30" ht="15.75" customHeight="1" x14ac:dyDescent="0.2">
      <c r="A449" s="3">
        <v>45525</v>
      </c>
      <c r="B449" s="3"/>
      <c r="C449" s="4">
        <v>179.32</v>
      </c>
      <c r="D449" s="4">
        <v>12.24</v>
      </c>
      <c r="E449" s="4">
        <v>56.41</v>
      </c>
      <c r="F449" s="4">
        <v>16.47</v>
      </c>
      <c r="G449" s="4">
        <v>530.97</v>
      </c>
      <c r="H449" s="4">
        <v>69.14</v>
      </c>
      <c r="I449" s="4">
        <v>12.46</v>
      </c>
      <c r="J449" s="4">
        <v>148.55000000000001</v>
      </c>
      <c r="K449" s="4">
        <v>207.72</v>
      </c>
      <c r="L449" s="4">
        <v>307.68</v>
      </c>
      <c r="M449" s="4">
        <v>21.59</v>
      </c>
      <c r="N449" s="4">
        <v>142.04</v>
      </c>
      <c r="O449" s="4">
        <v>106</v>
      </c>
      <c r="P449" s="4">
        <v>375</v>
      </c>
      <c r="Q449" s="4">
        <v>33.33</v>
      </c>
      <c r="R449" s="4">
        <v>138.16999999999999</v>
      </c>
      <c r="S449" s="4">
        <v>149.87</v>
      </c>
      <c r="T449" s="4">
        <v>181.1</v>
      </c>
      <c r="U449" s="4">
        <v>30.22</v>
      </c>
      <c r="V449" s="4">
        <v>7.82</v>
      </c>
      <c r="W449" s="4">
        <v>64.069999999999993</v>
      </c>
      <c r="X449" s="4">
        <v>29.675999999999998</v>
      </c>
      <c r="Y449" s="4">
        <v>2524.1</v>
      </c>
      <c r="Z449" s="4">
        <v>19.253499999999999</v>
      </c>
      <c r="AA449" s="4">
        <v>0.13170000000000001</v>
      </c>
      <c r="AB449" s="4">
        <v>25.108499999999999</v>
      </c>
      <c r="AC449" s="4">
        <v>21.418600000000001</v>
      </c>
      <c r="AD449" s="3"/>
    </row>
    <row r="450" spans="1:30" ht="15.75" customHeight="1" x14ac:dyDescent="0.2">
      <c r="A450" s="3">
        <v>45526</v>
      </c>
      <c r="B450" s="3"/>
      <c r="C450" s="4">
        <v>176</v>
      </c>
      <c r="D450" s="4">
        <v>11.87</v>
      </c>
      <c r="E450" s="4">
        <v>56.07</v>
      </c>
      <c r="F450" s="4">
        <v>16.420000000000002</v>
      </c>
      <c r="G450" s="4">
        <v>527.09</v>
      </c>
      <c r="H450" s="4">
        <v>68.52</v>
      </c>
      <c r="I450" s="4">
        <v>12.38</v>
      </c>
      <c r="J450" s="4">
        <v>147.06</v>
      </c>
      <c r="K450" s="4">
        <v>208.24</v>
      </c>
      <c r="L450" s="4">
        <v>309.05</v>
      </c>
      <c r="M450" s="4">
        <v>21.57</v>
      </c>
      <c r="N450" s="4">
        <v>136.01</v>
      </c>
      <c r="O450" s="4">
        <v>104.11</v>
      </c>
      <c r="P450" s="4">
        <v>373.97</v>
      </c>
      <c r="Q450" s="4">
        <v>33.35</v>
      </c>
      <c r="R450" s="4">
        <v>127.79</v>
      </c>
      <c r="S450" s="4">
        <v>149.26</v>
      </c>
      <c r="T450" s="4">
        <v>181.12</v>
      </c>
      <c r="U450" s="4">
        <v>30.19</v>
      </c>
      <c r="V450" s="4">
        <v>7.72</v>
      </c>
      <c r="W450" s="4">
        <v>63.2</v>
      </c>
      <c r="X450" s="4">
        <v>29.184999999999999</v>
      </c>
      <c r="Y450" s="4">
        <v>2493.5</v>
      </c>
      <c r="Z450" s="4">
        <v>19.423500000000001</v>
      </c>
      <c r="AA450" s="4">
        <v>0.1333</v>
      </c>
      <c r="AB450" s="4">
        <v>25.483599999999999</v>
      </c>
      <c r="AC450" s="4">
        <v>21.647500000000001</v>
      </c>
      <c r="AD450" s="3"/>
    </row>
    <row r="451" spans="1:30" ht="15.75" customHeight="1" x14ac:dyDescent="0.2">
      <c r="A451" s="3">
        <v>45527</v>
      </c>
      <c r="B451" s="3"/>
      <c r="C451" s="4">
        <v>174.08</v>
      </c>
      <c r="D451" s="4">
        <v>11.81</v>
      </c>
      <c r="E451" s="4">
        <v>56.51</v>
      </c>
      <c r="F451" s="4">
        <v>15.5</v>
      </c>
      <c r="G451" s="4">
        <v>527.24</v>
      </c>
      <c r="H451" s="4">
        <v>68.739999999999995</v>
      </c>
      <c r="I451" s="4">
        <v>12.49</v>
      </c>
      <c r="J451" s="4">
        <v>146.84</v>
      </c>
      <c r="K451" s="4">
        <v>205.73</v>
      </c>
      <c r="L451" s="4">
        <v>317.97000000000003</v>
      </c>
      <c r="M451" s="4">
        <v>21.6</v>
      </c>
      <c r="N451" s="4">
        <v>137</v>
      </c>
      <c r="O451" s="4">
        <v>106.47</v>
      </c>
      <c r="P451" s="4">
        <v>370.68</v>
      </c>
      <c r="Q451" s="4">
        <v>33.18</v>
      </c>
      <c r="R451" s="4">
        <v>126.75</v>
      </c>
      <c r="S451" s="4">
        <v>148.06</v>
      </c>
      <c r="T451" s="4">
        <v>183.04</v>
      </c>
      <c r="U451" s="4">
        <v>30.47</v>
      </c>
      <c r="V451" s="4">
        <v>7.77</v>
      </c>
      <c r="W451" s="4">
        <v>63.26</v>
      </c>
      <c r="X451" s="4">
        <v>29.963000000000001</v>
      </c>
      <c r="Y451" s="4">
        <v>2522.6</v>
      </c>
      <c r="Z451" s="4">
        <v>19.070799999999998</v>
      </c>
      <c r="AA451" s="4">
        <v>0.13059999999999999</v>
      </c>
      <c r="AB451" s="4">
        <v>25.024699999999999</v>
      </c>
      <c r="AC451" s="4">
        <v>21.207699999999999</v>
      </c>
      <c r="AD451" s="3"/>
    </row>
    <row r="452" spans="1:30" ht="15.75" customHeight="1" x14ac:dyDescent="0.2">
      <c r="A452" s="3">
        <v>45530</v>
      </c>
      <c r="B452" s="3"/>
      <c r="C452" s="4">
        <v>177.56</v>
      </c>
      <c r="D452" s="4">
        <v>11.47</v>
      </c>
      <c r="E452" s="4">
        <v>55.38</v>
      </c>
      <c r="F452" s="4">
        <v>16.600000000000001</v>
      </c>
      <c r="G452" s="4">
        <v>529.6</v>
      </c>
      <c r="H452" s="4">
        <v>70.2</v>
      </c>
      <c r="I452" s="4">
        <v>12.19</v>
      </c>
      <c r="J452" s="4">
        <v>145.18</v>
      </c>
      <c r="K452" s="4">
        <v>204.04</v>
      </c>
      <c r="L452" s="4">
        <v>315</v>
      </c>
      <c r="M452" s="4">
        <v>21.55</v>
      </c>
      <c r="N452" s="4">
        <v>134.61000000000001</v>
      </c>
      <c r="O452" s="4">
        <v>105.02</v>
      </c>
      <c r="P452" s="4">
        <v>370.15</v>
      </c>
      <c r="Q452" s="4">
        <v>33.78</v>
      </c>
      <c r="R452" s="4">
        <v>122.76</v>
      </c>
      <c r="S452" s="4">
        <v>148.18</v>
      </c>
      <c r="T452" s="4">
        <v>179.1</v>
      </c>
      <c r="U452" s="4">
        <v>30.47</v>
      </c>
      <c r="V452" s="4">
        <v>7.83</v>
      </c>
      <c r="W452" s="4">
        <v>62.8</v>
      </c>
      <c r="X452" s="4">
        <v>30.155000000000001</v>
      </c>
      <c r="Y452" s="4">
        <v>2531.4</v>
      </c>
      <c r="Z452" s="4">
        <v>19.382000000000001</v>
      </c>
      <c r="AA452" s="4">
        <v>0.13450000000000001</v>
      </c>
      <c r="AB452" s="4">
        <v>25.5639</v>
      </c>
      <c r="AC452" s="4">
        <v>21.6419</v>
      </c>
      <c r="AD452" s="3"/>
    </row>
    <row r="453" spans="1:30" ht="15.75" customHeight="1" x14ac:dyDescent="0.2">
      <c r="A453" s="3">
        <v>45531</v>
      </c>
      <c r="B453" s="3"/>
      <c r="C453" s="4">
        <v>176.04</v>
      </c>
      <c r="D453" s="4">
        <v>11.39</v>
      </c>
      <c r="E453" s="4">
        <v>55.28</v>
      </c>
      <c r="F453" s="4">
        <v>16.5</v>
      </c>
      <c r="G453" s="4">
        <v>522.01</v>
      </c>
      <c r="H453" s="4">
        <v>67.760000000000005</v>
      </c>
      <c r="I453" s="4">
        <v>11.81</v>
      </c>
      <c r="J453" s="4">
        <v>145.33000000000001</v>
      </c>
      <c r="K453" s="4">
        <v>206.34</v>
      </c>
      <c r="L453" s="4">
        <v>309.73</v>
      </c>
      <c r="M453" s="4">
        <v>21.46</v>
      </c>
      <c r="N453" s="4">
        <v>132.9</v>
      </c>
      <c r="O453" s="4">
        <v>102.21</v>
      </c>
      <c r="P453" s="4">
        <v>372.3</v>
      </c>
      <c r="Q453" s="4">
        <v>34.71</v>
      </c>
      <c r="R453" s="4">
        <v>116.69</v>
      </c>
      <c r="S453" s="4">
        <v>145.69999999999999</v>
      </c>
      <c r="T453" s="4">
        <v>174.76</v>
      </c>
      <c r="U453" s="4">
        <v>29.89</v>
      </c>
      <c r="V453" s="4">
        <v>7.96</v>
      </c>
      <c r="W453" s="4">
        <v>62.52</v>
      </c>
      <c r="X453" s="4">
        <v>30.125</v>
      </c>
      <c r="Y453" s="4">
        <v>2529.3000000000002</v>
      </c>
      <c r="Z453" s="4">
        <v>19.6692</v>
      </c>
      <c r="AA453" s="4">
        <v>0.13589999999999999</v>
      </c>
      <c r="AB453" s="4">
        <v>25.995799999999999</v>
      </c>
      <c r="AC453" s="4">
        <v>21.962599999999998</v>
      </c>
      <c r="AD453" s="3"/>
    </row>
    <row r="454" spans="1:30" ht="15.75" customHeight="1" x14ac:dyDescent="0.2">
      <c r="A454" s="3">
        <v>45532</v>
      </c>
      <c r="B454" s="3"/>
      <c r="C454" s="4">
        <v>172.49</v>
      </c>
      <c r="D454" s="4">
        <v>11.45</v>
      </c>
      <c r="E454" s="4">
        <v>56.65</v>
      </c>
      <c r="F454" s="4">
        <v>16.41</v>
      </c>
      <c r="G454" s="4">
        <v>532.01</v>
      </c>
      <c r="H454" s="4">
        <v>68.11</v>
      </c>
      <c r="I454" s="4">
        <v>11.74</v>
      </c>
      <c r="J454" s="4">
        <v>145.41999999999999</v>
      </c>
      <c r="K454" s="4">
        <v>204.8</v>
      </c>
      <c r="L454" s="4">
        <v>333.75</v>
      </c>
      <c r="M454" s="4">
        <v>21.65</v>
      </c>
      <c r="N454" s="4">
        <v>133</v>
      </c>
      <c r="O454" s="4">
        <v>99.3</v>
      </c>
      <c r="P454" s="4">
        <v>367.48</v>
      </c>
      <c r="Q454" s="4">
        <v>34.51</v>
      </c>
      <c r="R454" s="4">
        <v>116.01</v>
      </c>
      <c r="S454" s="4">
        <v>151.07</v>
      </c>
      <c r="T454" s="4">
        <v>178.48</v>
      </c>
      <c r="U454" s="4">
        <v>30.12</v>
      </c>
      <c r="V454" s="4">
        <v>7.89</v>
      </c>
      <c r="W454" s="4">
        <v>61.55</v>
      </c>
      <c r="X454" s="4">
        <v>29.34</v>
      </c>
      <c r="Y454" s="4">
        <v>2514.3000000000002</v>
      </c>
      <c r="Z454" s="4">
        <v>19.6037</v>
      </c>
      <c r="AA454" s="4">
        <v>0.13569999999999999</v>
      </c>
      <c r="AB454" s="4">
        <v>25.9132</v>
      </c>
      <c r="AC454" s="4">
        <v>21.810099999999998</v>
      </c>
      <c r="AD454" s="3"/>
    </row>
    <row r="455" spans="1:30" ht="15.75" customHeight="1" x14ac:dyDescent="0.2">
      <c r="A455" s="3">
        <v>45533</v>
      </c>
      <c r="B455" s="3"/>
      <c r="C455" s="4">
        <v>174.01</v>
      </c>
      <c r="D455" s="4">
        <v>11.6</v>
      </c>
      <c r="E455" s="4">
        <v>55.91</v>
      </c>
      <c r="F455" s="4">
        <v>16.350000000000001</v>
      </c>
      <c r="G455" s="4">
        <v>533.57000000000005</v>
      </c>
      <c r="H455" s="4">
        <v>69.5</v>
      </c>
      <c r="I455" s="4">
        <v>11.93</v>
      </c>
      <c r="J455" s="4">
        <v>147.75</v>
      </c>
      <c r="K455" s="4">
        <v>205.77</v>
      </c>
      <c r="L455" s="4">
        <v>351.88</v>
      </c>
      <c r="M455" s="4">
        <v>21.42</v>
      </c>
      <c r="N455" s="4">
        <v>135.9</v>
      </c>
      <c r="O455" s="4">
        <v>101.64</v>
      </c>
      <c r="P455" s="4">
        <v>371.99</v>
      </c>
      <c r="Q455" s="4">
        <v>34.04</v>
      </c>
      <c r="R455" s="4">
        <v>116.41</v>
      </c>
      <c r="S455" s="4">
        <v>158.28</v>
      </c>
      <c r="T455" s="4">
        <v>180.01</v>
      </c>
      <c r="U455" s="4">
        <v>30.48</v>
      </c>
      <c r="V455" s="4">
        <v>7.96</v>
      </c>
      <c r="W455" s="4">
        <v>62.65</v>
      </c>
      <c r="X455" s="4">
        <v>29.827000000000002</v>
      </c>
      <c r="Y455" s="4">
        <v>2547.6999999999998</v>
      </c>
      <c r="Z455" s="4">
        <v>19.816800000000001</v>
      </c>
      <c r="AA455" s="4">
        <v>0.1371</v>
      </c>
      <c r="AB455" s="4">
        <v>26.1433</v>
      </c>
      <c r="AC455" s="4">
        <v>21.991700000000002</v>
      </c>
      <c r="AD455" s="3"/>
    </row>
    <row r="456" spans="1:30" ht="15.75" customHeight="1" x14ac:dyDescent="0.2">
      <c r="A456" s="3">
        <v>45534</v>
      </c>
      <c r="B456" s="3"/>
      <c r="C456" s="4">
        <v>177.59</v>
      </c>
      <c r="D456" s="4">
        <v>11.48</v>
      </c>
      <c r="E456" s="4">
        <v>54.1</v>
      </c>
      <c r="F456" s="4">
        <v>16.28</v>
      </c>
      <c r="G456" s="4">
        <v>527.72</v>
      </c>
      <c r="H456" s="4">
        <v>70.709999999999994</v>
      </c>
      <c r="I456" s="4">
        <v>11.99</v>
      </c>
      <c r="J456" s="4">
        <v>149.26</v>
      </c>
      <c r="K456" s="4">
        <v>202.51</v>
      </c>
      <c r="L456" s="4">
        <v>347.74</v>
      </c>
      <c r="M456" s="4">
        <v>21.42</v>
      </c>
      <c r="N456" s="4">
        <v>136.55000000000001</v>
      </c>
      <c r="O456" s="4">
        <v>101.15</v>
      </c>
      <c r="P456" s="4">
        <v>362.46</v>
      </c>
      <c r="Q456" s="4">
        <v>33.700000000000003</v>
      </c>
      <c r="R456" s="4">
        <v>113.96</v>
      </c>
      <c r="S456" s="4">
        <v>157.66999999999999</v>
      </c>
      <c r="T456" s="4">
        <v>184.01</v>
      </c>
      <c r="U456" s="4">
        <v>30.48</v>
      </c>
      <c r="V456" s="4">
        <v>7.85</v>
      </c>
      <c r="W456" s="4">
        <v>62.68</v>
      </c>
      <c r="X456" s="4">
        <v>29.003</v>
      </c>
      <c r="Y456" s="4">
        <v>2516</v>
      </c>
      <c r="Z456" s="4">
        <v>19.653500000000001</v>
      </c>
      <c r="AA456" s="4">
        <v>0.1353</v>
      </c>
      <c r="AB456" s="4">
        <v>25.8886</v>
      </c>
      <c r="AC456" s="4">
        <v>21.7761</v>
      </c>
      <c r="AD456" s="3"/>
    </row>
    <row r="457" spans="1:30" ht="15.75" customHeight="1" x14ac:dyDescent="0.2">
      <c r="A457" s="3">
        <v>45537</v>
      </c>
      <c r="B457" s="3"/>
      <c r="C457" s="4">
        <v>177.49</v>
      </c>
      <c r="D457" s="4">
        <v>11.42</v>
      </c>
      <c r="E457" s="4">
        <v>55.76</v>
      </c>
      <c r="F457" s="4">
        <v>16.53</v>
      </c>
      <c r="G457" s="4">
        <v>529.99</v>
      </c>
      <c r="H457" s="4">
        <v>70.25</v>
      </c>
      <c r="I457" s="4">
        <v>11.98</v>
      </c>
      <c r="J457" s="4">
        <v>151.03</v>
      </c>
      <c r="K457" s="4">
        <v>205</v>
      </c>
      <c r="L457" s="4">
        <v>349.99</v>
      </c>
      <c r="M457" s="4">
        <v>21.29</v>
      </c>
      <c r="N457" s="4">
        <v>138.25</v>
      </c>
      <c r="O457" s="4">
        <v>103.32</v>
      </c>
      <c r="P457" s="4">
        <v>369.7</v>
      </c>
      <c r="Q457" s="4">
        <v>33.380000000000003</v>
      </c>
      <c r="R457" s="4">
        <v>115.04</v>
      </c>
      <c r="S457" s="4">
        <v>156.87</v>
      </c>
      <c r="T457" s="4">
        <v>182.07</v>
      </c>
      <c r="U457" s="4">
        <v>30.48</v>
      </c>
      <c r="V457" s="4">
        <v>7.51</v>
      </c>
      <c r="W457" s="4">
        <v>63.25</v>
      </c>
      <c r="X457" s="4">
        <v>28.898</v>
      </c>
      <c r="Y457" s="4">
        <v>2511.4</v>
      </c>
      <c r="Z457" s="4">
        <v>19.797999999999998</v>
      </c>
      <c r="AA457" s="4">
        <v>0.13469999999999999</v>
      </c>
      <c r="AB457" s="4">
        <v>26.039300000000001</v>
      </c>
      <c r="AC457" s="4">
        <v>21.915400000000002</v>
      </c>
      <c r="AD457" s="3"/>
    </row>
    <row r="458" spans="1:30" ht="15.75" customHeight="1" x14ac:dyDescent="0.2">
      <c r="A458" s="3">
        <v>45538</v>
      </c>
      <c r="B458" s="3"/>
      <c r="C458" s="4">
        <v>178.08</v>
      </c>
      <c r="D458" s="4">
        <v>11.35</v>
      </c>
      <c r="E458" s="4">
        <v>54.39</v>
      </c>
      <c r="F458" s="4">
        <v>16.14</v>
      </c>
      <c r="G458" s="4">
        <v>526.4</v>
      </c>
      <c r="H458" s="4">
        <v>68.94</v>
      </c>
      <c r="I458" s="4">
        <v>11.8</v>
      </c>
      <c r="J458" s="4">
        <v>147.33000000000001</v>
      </c>
      <c r="K458" s="4">
        <v>199.79</v>
      </c>
      <c r="L458" s="4">
        <v>344</v>
      </c>
      <c r="M458" s="4">
        <v>20.05</v>
      </c>
      <c r="N458" s="4">
        <v>137.86000000000001</v>
      </c>
      <c r="O458" s="4">
        <v>100.39</v>
      </c>
      <c r="P458" s="4">
        <v>364.06</v>
      </c>
      <c r="Q458" s="4">
        <v>33.89</v>
      </c>
      <c r="R458" s="4">
        <v>115.62</v>
      </c>
      <c r="S458" s="4">
        <v>154.26</v>
      </c>
      <c r="T458" s="4">
        <v>180.14</v>
      </c>
      <c r="U458" s="4">
        <v>30.14</v>
      </c>
      <c r="V458" s="4">
        <v>7.15</v>
      </c>
      <c r="W458" s="4">
        <v>61.89</v>
      </c>
      <c r="X458" s="4">
        <v>28.207999999999998</v>
      </c>
      <c r="Y458" s="4">
        <v>2514.4</v>
      </c>
      <c r="Z458" s="4">
        <v>19.833500000000001</v>
      </c>
      <c r="AA458" s="4">
        <v>0.1358</v>
      </c>
      <c r="AB458" s="4">
        <v>26.012599999999999</v>
      </c>
      <c r="AC458" s="4">
        <v>21.888300000000001</v>
      </c>
      <c r="AD458" s="3"/>
    </row>
    <row r="459" spans="1:30" ht="15.75" customHeight="1" x14ac:dyDescent="0.2">
      <c r="A459" s="3">
        <v>45539</v>
      </c>
      <c r="B459" s="3"/>
      <c r="C459" s="4">
        <v>176.91</v>
      </c>
      <c r="D459" s="4">
        <v>11.37</v>
      </c>
      <c r="E459" s="4">
        <v>53.72</v>
      </c>
      <c r="F459" s="4">
        <v>16.079999999999998</v>
      </c>
      <c r="G459" s="4">
        <v>529.16999999999996</v>
      </c>
      <c r="H459" s="4">
        <v>70.989999999999995</v>
      </c>
      <c r="I459" s="4">
        <v>11.47</v>
      </c>
      <c r="J459" s="4">
        <v>149.63</v>
      </c>
      <c r="K459" s="4">
        <v>204.9</v>
      </c>
      <c r="L459" s="4">
        <v>379.89</v>
      </c>
      <c r="M459" s="4">
        <v>20.66</v>
      </c>
      <c r="N459" s="4">
        <v>139.38</v>
      </c>
      <c r="O459" s="4">
        <v>100.98</v>
      </c>
      <c r="P459" s="4">
        <v>376</v>
      </c>
      <c r="Q459" s="4">
        <v>33.46</v>
      </c>
      <c r="R459" s="4">
        <v>112.21</v>
      </c>
      <c r="S459" s="4">
        <v>159.53</v>
      </c>
      <c r="T459" s="4">
        <v>179.51</v>
      </c>
      <c r="U459" s="4">
        <v>30.14</v>
      </c>
      <c r="V459" s="4">
        <v>7.13</v>
      </c>
      <c r="W459" s="4">
        <v>60.79</v>
      </c>
      <c r="X459" s="4">
        <v>28.420999999999999</v>
      </c>
      <c r="Y459" s="4">
        <v>2531.6</v>
      </c>
      <c r="Z459" s="4">
        <v>19.846</v>
      </c>
      <c r="AA459" s="4">
        <v>0.1368</v>
      </c>
      <c r="AB459" s="4">
        <v>26.025099999999998</v>
      </c>
      <c r="AC459" s="4">
        <v>21.9358</v>
      </c>
      <c r="AD459" s="3"/>
    </row>
    <row r="460" spans="1:30" ht="15.75" customHeight="1" x14ac:dyDescent="0.2">
      <c r="A460" s="3">
        <v>45540</v>
      </c>
      <c r="B460" s="3"/>
      <c r="C460" s="4">
        <v>179.76</v>
      </c>
      <c r="D460" s="4">
        <v>11.32</v>
      </c>
      <c r="E460" s="4">
        <v>52.92</v>
      </c>
      <c r="F460" s="4">
        <v>16.28</v>
      </c>
      <c r="G460" s="4">
        <v>525.66</v>
      </c>
      <c r="H460" s="4">
        <v>69.88</v>
      </c>
      <c r="I460" s="4">
        <v>11.66</v>
      </c>
      <c r="J460" s="4">
        <v>148.84</v>
      </c>
      <c r="K460" s="4">
        <v>202.91</v>
      </c>
      <c r="L460" s="4">
        <v>345.85</v>
      </c>
      <c r="M460" s="4">
        <v>20.97</v>
      </c>
      <c r="N460" s="4">
        <v>139.05000000000001</v>
      </c>
      <c r="O460" s="4">
        <v>100.6</v>
      </c>
      <c r="P460" s="4">
        <v>370.25</v>
      </c>
      <c r="Q460" s="4">
        <v>34.049999999999997</v>
      </c>
      <c r="R460" s="4">
        <v>112.57</v>
      </c>
      <c r="S460" s="4">
        <v>159.54</v>
      </c>
      <c r="T460" s="4">
        <v>179.25</v>
      </c>
      <c r="U460" s="4">
        <v>30</v>
      </c>
      <c r="V460" s="4">
        <v>7.09</v>
      </c>
      <c r="W460" s="4">
        <v>59.95</v>
      </c>
      <c r="X460" s="4">
        <v>28.96</v>
      </c>
      <c r="Y460" s="4">
        <v>2513.1999999999998</v>
      </c>
      <c r="Z460" s="4">
        <v>20.002800000000001</v>
      </c>
      <c r="AA460" s="4">
        <v>0.1394</v>
      </c>
      <c r="AB460" s="4">
        <v>26.334700000000002</v>
      </c>
      <c r="AC460" s="4">
        <v>22.202100000000002</v>
      </c>
      <c r="AD460" s="3"/>
    </row>
    <row r="461" spans="1:30" ht="15.75" customHeight="1" x14ac:dyDescent="0.2">
      <c r="A461" s="3">
        <v>45541</v>
      </c>
      <c r="B461" s="3"/>
      <c r="C461" s="4">
        <v>179.13</v>
      </c>
      <c r="D461" s="4">
        <v>11.17</v>
      </c>
      <c r="E461" s="4">
        <v>51.96</v>
      </c>
      <c r="F461" s="4">
        <v>16.18</v>
      </c>
      <c r="G461" s="4">
        <v>516.05999999999995</v>
      </c>
      <c r="H461" s="4">
        <v>69.19</v>
      </c>
      <c r="I461" s="4">
        <v>11.39</v>
      </c>
      <c r="J461" s="4">
        <v>147.24</v>
      </c>
      <c r="K461" s="4">
        <v>203.1</v>
      </c>
      <c r="L461" s="4">
        <v>333.63</v>
      </c>
      <c r="M461" s="4">
        <v>21.07</v>
      </c>
      <c r="N461" s="4">
        <v>137.02000000000001</v>
      </c>
      <c r="O461" s="4">
        <v>99.25</v>
      </c>
      <c r="P461" s="4">
        <v>373.06</v>
      </c>
      <c r="Q461" s="4">
        <v>34.01</v>
      </c>
      <c r="R461" s="4">
        <v>110.15</v>
      </c>
      <c r="S461" s="4">
        <v>158.97999999999999</v>
      </c>
      <c r="T461" s="4">
        <v>177.52</v>
      </c>
      <c r="U461" s="4">
        <v>29.79</v>
      </c>
      <c r="V461" s="4">
        <v>7.34</v>
      </c>
      <c r="W461" s="4">
        <v>59.61</v>
      </c>
      <c r="X461" s="4">
        <v>28.047999999999998</v>
      </c>
      <c r="Y461" s="4">
        <v>2521.3000000000002</v>
      </c>
      <c r="Z461" s="4">
        <v>20.017199999999999</v>
      </c>
      <c r="AA461" s="4">
        <v>0.1401</v>
      </c>
      <c r="AB461" s="4">
        <v>26.3596</v>
      </c>
      <c r="AC461" s="4">
        <v>22.234100000000002</v>
      </c>
      <c r="AD461" s="3"/>
    </row>
    <row r="462" spans="1:30" ht="15.75" customHeight="1" x14ac:dyDescent="0.2">
      <c r="A462" s="3">
        <v>45544</v>
      </c>
      <c r="B462" s="3"/>
      <c r="C462" s="4">
        <v>179.12</v>
      </c>
      <c r="D462" s="4">
        <v>11.12</v>
      </c>
      <c r="E462" s="4">
        <v>53.21</v>
      </c>
      <c r="F462" s="4">
        <v>16.23</v>
      </c>
      <c r="G462" s="4">
        <v>519.52</v>
      </c>
      <c r="H462" s="4">
        <v>69.099999999999994</v>
      </c>
      <c r="I462" s="4">
        <v>11.28</v>
      </c>
      <c r="J462" s="4">
        <v>145.78</v>
      </c>
      <c r="K462" s="4">
        <v>203.43</v>
      </c>
      <c r="L462" s="4">
        <v>336.76</v>
      </c>
      <c r="M462" s="4">
        <v>21.31</v>
      </c>
      <c r="N462" s="4">
        <v>134.74</v>
      </c>
      <c r="O462" s="4">
        <v>99.97</v>
      </c>
      <c r="P462" s="4">
        <v>370.39</v>
      </c>
      <c r="Q462" s="4">
        <v>35.69</v>
      </c>
      <c r="R462" s="4">
        <v>108.86</v>
      </c>
      <c r="S462" s="4">
        <v>164.36</v>
      </c>
      <c r="T462" s="4">
        <v>174.68</v>
      </c>
      <c r="U462" s="4">
        <v>29.9</v>
      </c>
      <c r="V462" s="4">
        <v>7.33</v>
      </c>
      <c r="W462" s="4">
        <v>60.78</v>
      </c>
      <c r="X462" s="4">
        <v>28.521000000000001</v>
      </c>
      <c r="Y462" s="4">
        <v>2531.6</v>
      </c>
      <c r="Z462" s="4">
        <v>19.879799999999999</v>
      </c>
      <c r="AA462" s="4">
        <v>0.1384</v>
      </c>
      <c r="AB462" s="4">
        <v>26.003799999999998</v>
      </c>
      <c r="AC462" s="4">
        <v>21.9513</v>
      </c>
      <c r="AD462" s="3"/>
    </row>
    <row r="463" spans="1:30" ht="15.75" customHeight="1" x14ac:dyDescent="0.2">
      <c r="A463" s="3">
        <v>45545</v>
      </c>
      <c r="B463" s="3"/>
      <c r="C463" s="4">
        <v>177.88</v>
      </c>
      <c r="D463" s="4">
        <v>13.03</v>
      </c>
      <c r="E463" s="4">
        <v>51.34</v>
      </c>
      <c r="F463" s="4">
        <v>15.69</v>
      </c>
      <c r="G463" s="4">
        <v>526.32000000000005</v>
      </c>
      <c r="H463" s="4">
        <v>68.27</v>
      </c>
      <c r="I463" s="4">
        <v>11.24</v>
      </c>
      <c r="J463" s="4">
        <v>145.37</v>
      </c>
      <c r="K463" s="4">
        <v>200.06</v>
      </c>
      <c r="L463" s="4">
        <v>336.97</v>
      </c>
      <c r="M463" s="4">
        <v>21.83</v>
      </c>
      <c r="N463" s="4">
        <v>134.59</v>
      </c>
      <c r="O463" s="4">
        <v>100.54</v>
      </c>
      <c r="P463" s="4">
        <v>369.65</v>
      </c>
      <c r="Q463" s="4">
        <v>38.72</v>
      </c>
      <c r="R463" s="4">
        <v>110.51</v>
      </c>
      <c r="S463" s="4">
        <v>166</v>
      </c>
      <c r="T463" s="4">
        <v>174.33</v>
      </c>
      <c r="U463" s="4">
        <v>29.9</v>
      </c>
      <c r="V463" s="4">
        <v>7.47</v>
      </c>
      <c r="W463" s="4">
        <v>60.12</v>
      </c>
      <c r="X463" s="4">
        <v>28.484000000000002</v>
      </c>
      <c r="Y463" s="4">
        <v>2530.9</v>
      </c>
      <c r="Z463" s="4">
        <v>20.058299999999999</v>
      </c>
      <c r="AA463" s="4">
        <v>0.14030000000000001</v>
      </c>
      <c r="AB463" s="4">
        <v>26.275400000000001</v>
      </c>
      <c r="AC463" s="4">
        <v>22.145399999999999</v>
      </c>
      <c r="AD463" s="3"/>
    </row>
    <row r="464" spans="1:30" ht="15.75" customHeight="1" x14ac:dyDescent="0.2">
      <c r="A464" s="3">
        <v>45546</v>
      </c>
      <c r="B464" s="3"/>
      <c r="C464" s="4">
        <v>178.3</v>
      </c>
      <c r="D464" s="4">
        <v>13.41</v>
      </c>
      <c r="E464" s="4">
        <v>51.48</v>
      </c>
      <c r="F464" s="4">
        <v>15.97</v>
      </c>
      <c r="G464" s="4">
        <v>529.71</v>
      </c>
      <c r="H464" s="4">
        <v>67.989999999999995</v>
      </c>
      <c r="I464" s="4">
        <v>11.4</v>
      </c>
      <c r="J464" s="4">
        <v>145.16999999999999</v>
      </c>
      <c r="K464" s="4">
        <v>200.65</v>
      </c>
      <c r="L464" s="4">
        <v>335.4</v>
      </c>
      <c r="M464" s="4">
        <v>23.04</v>
      </c>
      <c r="N464" s="4">
        <v>134.54</v>
      </c>
      <c r="O464" s="4">
        <v>100.78</v>
      </c>
      <c r="P464" s="4">
        <v>371.22</v>
      </c>
      <c r="Q464" s="4">
        <v>38.520000000000003</v>
      </c>
      <c r="R464" s="4">
        <v>110.94</v>
      </c>
      <c r="S464" s="4">
        <v>164.38</v>
      </c>
      <c r="T464" s="4">
        <v>180</v>
      </c>
      <c r="U464" s="4">
        <v>29.9</v>
      </c>
      <c r="V464" s="4">
        <v>7.49</v>
      </c>
      <c r="W464" s="4">
        <v>61</v>
      </c>
      <c r="X464" s="4">
        <v>28.792999999999999</v>
      </c>
      <c r="Y464" s="4">
        <v>2530.9</v>
      </c>
      <c r="Z464" s="4">
        <v>19.838999999999999</v>
      </c>
      <c r="AA464" s="4">
        <v>0.1401</v>
      </c>
      <c r="AB464" s="4">
        <v>25.9663</v>
      </c>
      <c r="AC464" s="4">
        <v>21.923100000000002</v>
      </c>
      <c r="AD464" s="3"/>
    </row>
    <row r="465" spans="1:30" ht="15.75" customHeight="1" x14ac:dyDescent="0.2">
      <c r="A465" s="3">
        <v>45547</v>
      </c>
      <c r="B465" s="3"/>
      <c r="C465" s="4">
        <v>178.9</v>
      </c>
      <c r="D465" s="4">
        <v>13.26</v>
      </c>
      <c r="E465" s="4">
        <v>52.61</v>
      </c>
      <c r="F465" s="4">
        <v>16.190000000000001</v>
      </c>
      <c r="G465" s="4">
        <v>543.01</v>
      </c>
      <c r="H465" s="4">
        <v>69.34</v>
      </c>
      <c r="I465" s="4">
        <v>11.66</v>
      </c>
      <c r="J465" s="4">
        <v>147.79</v>
      </c>
      <c r="K465" s="4">
        <v>200.76</v>
      </c>
      <c r="L465" s="4">
        <v>335.25</v>
      </c>
      <c r="M465" s="4">
        <v>22.42</v>
      </c>
      <c r="N465" s="4">
        <v>138.5</v>
      </c>
      <c r="O465" s="4">
        <v>102.81</v>
      </c>
      <c r="P465" s="4">
        <v>369.6</v>
      </c>
      <c r="Q465" s="4">
        <v>39.200000000000003</v>
      </c>
      <c r="R465" s="4">
        <v>113.84</v>
      </c>
      <c r="S465" s="4">
        <v>168.62</v>
      </c>
      <c r="T465" s="4">
        <v>185.27</v>
      </c>
      <c r="U465" s="4">
        <v>29.75</v>
      </c>
      <c r="V465" s="4">
        <v>7.12</v>
      </c>
      <c r="W465" s="4">
        <v>61.32</v>
      </c>
      <c r="X465" s="4">
        <v>29.966699999999999</v>
      </c>
      <c r="Y465" s="4">
        <v>2569.1</v>
      </c>
      <c r="Z465" s="4">
        <v>19.588699999999999</v>
      </c>
      <c r="AA465" s="4">
        <v>0.13739999999999999</v>
      </c>
      <c r="AB465" s="4">
        <v>25.566199999999998</v>
      </c>
      <c r="AC465" s="4">
        <v>21.5916</v>
      </c>
      <c r="AD465" s="3"/>
    </row>
    <row r="466" spans="1:30" ht="15.75" customHeight="1" x14ac:dyDescent="0.2">
      <c r="A466" s="3">
        <v>45548</v>
      </c>
      <c r="B466" s="3"/>
      <c r="C466" s="4">
        <v>179.99</v>
      </c>
      <c r="D466" s="4">
        <v>13.3</v>
      </c>
      <c r="E466" s="4">
        <v>53.03</v>
      </c>
      <c r="F466" s="4">
        <v>16.2</v>
      </c>
      <c r="G466" s="4">
        <v>540.79</v>
      </c>
      <c r="H466" s="4">
        <v>68.680000000000007</v>
      </c>
      <c r="I466" s="4">
        <v>11.59</v>
      </c>
      <c r="J466" s="4">
        <v>147.66999999999999</v>
      </c>
      <c r="K466" s="4">
        <v>200.52</v>
      </c>
      <c r="L466" s="4">
        <v>335.2</v>
      </c>
      <c r="M466" s="4">
        <v>21.85</v>
      </c>
      <c r="N466" s="4">
        <v>142</v>
      </c>
      <c r="O466" s="4">
        <v>103.16</v>
      </c>
      <c r="P466" s="4">
        <v>365.43</v>
      </c>
      <c r="Q466" s="4">
        <v>38.630000000000003</v>
      </c>
      <c r="R466" s="4">
        <v>115.29</v>
      </c>
      <c r="S466" s="4">
        <v>172.1</v>
      </c>
      <c r="T466" s="4">
        <v>178.51</v>
      </c>
      <c r="U466" s="4">
        <v>30</v>
      </c>
      <c r="V466" s="4">
        <v>7.17</v>
      </c>
      <c r="W466" s="4">
        <v>60.79</v>
      </c>
      <c r="X466" s="4">
        <v>30.928999999999998</v>
      </c>
      <c r="Y466" s="4">
        <v>2599.1</v>
      </c>
      <c r="Z466" s="4">
        <v>19.2483</v>
      </c>
      <c r="AA466" s="4">
        <v>0.1368</v>
      </c>
      <c r="AB466" s="4">
        <v>25.266300000000001</v>
      </c>
      <c r="AC466" s="4">
        <v>21.347300000000001</v>
      </c>
      <c r="AD466" s="3"/>
    </row>
    <row r="467" spans="1:30" ht="15.75" customHeight="1" x14ac:dyDescent="0.2">
      <c r="A467" s="3">
        <v>45552</v>
      </c>
      <c r="B467" s="3"/>
      <c r="C467" s="4">
        <v>181.32</v>
      </c>
      <c r="D467" s="4">
        <v>13.63</v>
      </c>
      <c r="E467" s="4">
        <v>52.52</v>
      </c>
      <c r="F467" s="4">
        <v>16</v>
      </c>
      <c r="G467" s="4">
        <v>554.59</v>
      </c>
      <c r="H467" s="4">
        <v>67.87</v>
      </c>
      <c r="I467" s="4">
        <v>11.75</v>
      </c>
      <c r="J467" s="4">
        <v>150.96</v>
      </c>
      <c r="K467" s="4">
        <v>198.18</v>
      </c>
      <c r="L467" s="4">
        <v>349.27</v>
      </c>
      <c r="M467" s="4">
        <v>21.82</v>
      </c>
      <c r="N467" s="4">
        <v>140.22</v>
      </c>
      <c r="O467" s="4">
        <v>103.2</v>
      </c>
      <c r="P467" s="4">
        <v>365</v>
      </c>
      <c r="Q467" s="4">
        <v>40.04</v>
      </c>
      <c r="R467" s="4">
        <v>112.92</v>
      </c>
      <c r="S467" s="4">
        <v>175.62</v>
      </c>
      <c r="T467" s="4">
        <v>178.89</v>
      </c>
      <c r="U467" s="4">
        <v>30.42</v>
      </c>
      <c r="V467" s="4">
        <v>7.63</v>
      </c>
      <c r="W467" s="4">
        <v>61.95</v>
      </c>
      <c r="X467" s="4">
        <v>30.834</v>
      </c>
      <c r="Y467" s="4">
        <v>2580.8000000000002</v>
      </c>
      <c r="Z467" s="4">
        <v>19.266999999999999</v>
      </c>
      <c r="AA467" s="4">
        <v>0.13700000000000001</v>
      </c>
      <c r="AB467" s="4">
        <v>25.4556</v>
      </c>
      <c r="AC467" s="4">
        <v>21.451899999999998</v>
      </c>
      <c r="AD467" s="3"/>
    </row>
    <row r="468" spans="1:30" ht="15.75" customHeight="1" x14ac:dyDescent="0.2">
      <c r="A468" s="3">
        <v>45553</v>
      </c>
      <c r="B468" s="3"/>
      <c r="C468" s="4">
        <v>181.87</v>
      </c>
      <c r="D468" s="4">
        <v>13.91</v>
      </c>
      <c r="E468" s="4">
        <v>52.92</v>
      </c>
      <c r="F468" s="4">
        <v>16.3</v>
      </c>
      <c r="G468" s="4">
        <v>560.22</v>
      </c>
      <c r="H468" s="4">
        <v>68.45</v>
      </c>
      <c r="I468" s="4">
        <v>11.98</v>
      </c>
      <c r="J468" s="4">
        <v>150.19999999999999</v>
      </c>
      <c r="K468" s="4">
        <v>197.46</v>
      </c>
      <c r="L468" s="4">
        <v>353.65</v>
      </c>
      <c r="M468" s="4">
        <v>22.1</v>
      </c>
      <c r="N468" s="4">
        <v>140.58000000000001</v>
      </c>
      <c r="O468" s="4">
        <v>104.5</v>
      </c>
      <c r="P468" s="4">
        <v>364.99</v>
      </c>
      <c r="Q468" s="4">
        <v>39.770000000000003</v>
      </c>
      <c r="R468" s="4">
        <v>114.6</v>
      </c>
      <c r="S468" s="4">
        <v>175.45</v>
      </c>
      <c r="T468" s="4">
        <v>178.24</v>
      </c>
      <c r="U468" s="4">
        <v>30.47</v>
      </c>
      <c r="V468" s="4">
        <v>8.19</v>
      </c>
      <c r="W468" s="4">
        <v>61.1</v>
      </c>
      <c r="X468" s="4">
        <v>30.542000000000002</v>
      </c>
      <c r="Y468" s="4">
        <v>2587</v>
      </c>
      <c r="Z468" s="4">
        <v>19.3033</v>
      </c>
      <c r="AA468" s="4">
        <v>0.1363</v>
      </c>
      <c r="AB468" s="4">
        <v>25.502600000000001</v>
      </c>
      <c r="AC468" s="4">
        <v>21.483599999999999</v>
      </c>
      <c r="AD468" s="3"/>
    </row>
    <row r="469" spans="1:30" ht="15.75" customHeight="1" x14ac:dyDescent="0.2">
      <c r="A469" s="3">
        <v>45554</v>
      </c>
      <c r="B469" s="3"/>
      <c r="C469" s="4">
        <v>184.31</v>
      </c>
      <c r="D469" s="4">
        <v>13.77</v>
      </c>
      <c r="E469" s="4">
        <v>53.25</v>
      </c>
      <c r="F469" s="4">
        <v>16.16</v>
      </c>
      <c r="G469" s="4">
        <v>556.61</v>
      </c>
      <c r="H469" s="4">
        <v>69.790000000000006</v>
      </c>
      <c r="I469" s="4">
        <v>12.33</v>
      </c>
      <c r="J469" s="4">
        <v>149.99</v>
      </c>
      <c r="K469" s="4">
        <v>197.33</v>
      </c>
      <c r="L469" s="4">
        <v>353.32</v>
      </c>
      <c r="M469" s="4">
        <v>22.47</v>
      </c>
      <c r="N469" s="4">
        <v>139.38</v>
      </c>
      <c r="O469" s="4">
        <v>106.03</v>
      </c>
      <c r="P469" s="4">
        <v>371.1</v>
      </c>
      <c r="Q469" s="4">
        <v>39.42</v>
      </c>
      <c r="R469" s="4">
        <v>115.65</v>
      </c>
      <c r="S469" s="4">
        <v>174.86</v>
      </c>
      <c r="T469" s="4">
        <v>179.52</v>
      </c>
      <c r="U469" s="4">
        <v>30.49</v>
      </c>
      <c r="V469" s="4">
        <v>8.86</v>
      </c>
      <c r="W469" s="4">
        <v>61.12</v>
      </c>
      <c r="X469" s="4">
        <v>31.280999999999999</v>
      </c>
      <c r="Y469" s="4">
        <v>2602.9</v>
      </c>
      <c r="Z469" s="4">
        <v>19.2773</v>
      </c>
      <c r="AA469" s="4">
        <v>0.13500000000000001</v>
      </c>
      <c r="AB469" s="4">
        <v>25.6282</v>
      </c>
      <c r="AC469" s="4">
        <v>21.5366</v>
      </c>
      <c r="AD469" s="3"/>
    </row>
    <row r="470" spans="1:30" ht="15.75" customHeight="1" x14ac:dyDescent="0.2">
      <c r="A470" s="3">
        <v>45555</v>
      </c>
      <c r="B470" s="3"/>
      <c r="C470" s="4">
        <v>189</v>
      </c>
      <c r="D470" s="4">
        <v>14.09</v>
      </c>
      <c r="E470" s="4">
        <v>52.24</v>
      </c>
      <c r="F470" s="4">
        <v>15.6</v>
      </c>
      <c r="G470" s="4">
        <v>562.59</v>
      </c>
      <c r="H470" s="4">
        <v>66.430000000000007</v>
      </c>
      <c r="I470" s="4">
        <v>12.65</v>
      </c>
      <c r="J470" s="4">
        <v>149.97</v>
      </c>
      <c r="K470" s="4">
        <v>193</v>
      </c>
      <c r="L470" s="4">
        <v>357.53</v>
      </c>
      <c r="M470" s="4">
        <v>21.76</v>
      </c>
      <c r="N470" s="4">
        <v>135.61000000000001</v>
      </c>
      <c r="O470" s="4">
        <v>102.75</v>
      </c>
      <c r="P470" s="4">
        <v>365.44</v>
      </c>
      <c r="Q470" s="4">
        <v>40.93</v>
      </c>
      <c r="R470" s="4">
        <v>112.94</v>
      </c>
      <c r="S470" s="4">
        <v>174.87</v>
      </c>
      <c r="T470" s="4">
        <v>181.52</v>
      </c>
      <c r="U470" s="4">
        <v>30.48</v>
      </c>
      <c r="V470" s="4">
        <v>8.4700000000000006</v>
      </c>
      <c r="W470" s="4">
        <v>60.8</v>
      </c>
      <c r="X470" s="4">
        <v>31.36</v>
      </c>
      <c r="Y470" s="4">
        <v>2634.6</v>
      </c>
      <c r="Z470" s="4">
        <v>19.372499999999999</v>
      </c>
      <c r="AA470" s="4">
        <v>0.1343</v>
      </c>
      <c r="AB470" s="4">
        <v>25.733499999999999</v>
      </c>
      <c r="AC470" s="4">
        <v>21.6187</v>
      </c>
      <c r="AD470" s="3"/>
    </row>
    <row r="471" spans="1:30" ht="15.75" customHeight="1" x14ac:dyDescent="0.2">
      <c r="A471" s="3">
        <v>45558</v>
      </c>
      <c r="B471" s="3"/>
      <c r="C471" s="4">
        <v>186.53</v>
      </c>
      <c r="D471" s="4">
        <v>14.26</v>
      </c>
      <c r="E471" s="4">
        <v>52.32</v>
      </c>
      <c r="F471" s="4">
        <v>15.58</v>
      </c>
      <c r="G471" s="4">
        <v>569.44000000000005</v>
      </c>
      <c r="H471" s="4">
        <v>68.33</v>
      </c>
      <c r="I471" s="4">
        <v>12.53</v>
      </c>
      <c r="J471" s="4">
        <v>152.85</v>
      </c>
      <c r="K471" s="4">
        <v>194.6</v>
      </c>
      <c r="L471" s="4">
        <v>354.23</v>
      </c>
      <c r="M471" s="4">
        <v>22.18</v>
      </c>
      <c r="N471" s="4">
        <v>138.29</v>
      </c>
      <c r="O471" s="4">
        <v>104.9</v>
      </c>
      <c r="P471" s="4">
        <v>370.45</v>
      </c>
      <c r="Q471" s="4">
        <v>39.67</v>
      </c>
      <c r="R471" s="4">
        <v>112.53</v>
      </c>
      <c r="S471" s="4">
        <v>175.5</v>
      </c>
      <c r="T471" s="4">
        <v>182.67</v>
      </c>
      <c r="U471" s="4">
        <v>30.46</v>
      </c>
      <c r="V471" s="4">
        <v>8.4600000000000009</v>
      </c>
      <c r="W471" s="4">
        <v>60.49</v>
      </c>
      <c r="X471" s="4">
        <v>30.94</v>
      </c>
      <c r="Y471" s="4">
        <v>2640.9</v>
      </c>
      <c r="Z471" s="4">
        <v>19.414999999999999</v>
      </c>
      <c r="AA471" s="4">
        <v>0.13539999999999999</v>
      </c>
      <c r="AB471" s="4">
        <v>25.825800000000001</v>
      </c>
      <c r="AC471" s="4">
        <v>21.5778</v>
      </c>
      <c r="AD471" s="3"/>
    </row>
    <row r="472" spans="1:30" ht="15.75" customHeight="1" x14ac:dyDescent="0.2">
      <c r="A472" s="3">
        <v>45559</v>
      </c>
      <c r="B472" s="3"/>
      <c r="C472" s="4">
        <v>189.94</v>
      </c>
      <c r="D472" s="4">
        <v>15.52</v>
      </c>
      <c r="E472" s="4">
        <v>53.12</v>
      </c>
      <c r="F472" s="4">
        <v>15.81</v>
      </c>
      <c r="G472" s="4">
        <v>565.26</v>
      </c>
      <c r="H472" s="4">
        <v>69.849999999999994</v>
      </c>
      <c r="I472" s="4">
        <v>12.58</v>
      </c>
      <c r="J472" s="4">
        <v>155.25</v>
      </c>
      <c r="K472" s="4">
        <v>195.14</v>
      </c>
      <c r="L472" s="4">
        <v>355.44</v>
      </c>
      <c r="M472" s="4">
        <v>22.63</v>
      </c>
      <c r="N472" s="4">
        <v>144</v>
      </c>
      <c r="O472" s="4">
        <v>109.7</v>
      </c>
      <c r="P472" s="4">
        <v>373.02</v>
      </c>
      <c r="Q472" s="4">
        <v>40.270000000000003</v>
      </c>
      <c r="R472" s="4">
        <v>115.48</v>
      </c>
      <c r="S472" s="4">
        <v>176.48</v>
      </c>
      <c r="T472" s="4">
        <v>184.04</v>
      </c>
      <c r="U472" s="4">
        <v>30.44</v>
      </c>
      <c r="V472" s="4">
        <v>8.86</v>
      </c>
      <c r="W472" s="4">
        <v>61.79</v>
      </c>
      <c r="X472" s="4">
        <v>32.28</v>
      </c>
      <c r="Y472" s="4">
        <v>2665.2</v>
      </c>
      <c r="Z472" s="4">
        <v>19.356200000000001</v>
      </c>
      <c r="AA472" s="4">
        <v>0.13450000000000001</v>
      </c>
      <c r="AB472" s="4">
        <v>25.8705</v>
      </c>
      <c r="AC472" s="4">
        <v>21.5425</v>
      </c>
      <c r="AD472" s="3"/>
    </row>
    <row r="473" spans="1:30" ht="15.75" customHeight="1" x14ac:dyDescent="0.2">
      <c r="A473" s="3">
        <v>45560</v>
      </c>
      <c r="B473" s="3"/>
      <c r="C473" s="4">
        <v>188.55</v>
      </c>
      <c r="D473" s="4">
        <v>15.19</v>
      </c>
      <c r="E473" s="4">
        <v>53.38</v>
      </c>
      <c r="F473" s="4">
        <v>15.87</v>
      </c>
      <c r="G473" s="4">
        <v>560.11</v>
      </c>
      <c r="H473" s="4">
        <v>68.650000000000006</v>
      </c>
      <c r="I473" s="4">
        <v>12.51</v>
      </c>
      <c r="J473" s="4">
        <v>151.97</v>
      </c>
      <c r="K473" s="4">
        <v>196.92</v>
      </c>
      <c r="L473" s="4">
        <v>352.8</v>
      </c>
      <c r="M473" s="4">
        <v>22.53</v>
      </c>
      <c r="N473" s="4">
        <v>143.15</v>
      </c>
      <c r="O473" s="4">
        <v>107.7</v>
      </c>
      <c r="P473" s="4">
        <v>368.99</v>
      </c>
      <c r="Q473" s="4">
        <v>39.19</v>
      </c>
      <c r="R473" s="4">
        <v>116.15</v>
      </c>
      <c r="S473" s="4">
        <v>173.06</v>
      </c>
      <c r="T473" s="4">
        <v>182.71</v>
      </c>
      <c r="U473" s="4">
        <v>30.88</v>
      </c>
      <c r="V473" s="4">
        <v>9.09</v>
      </c>
      <c r="W473" s="4">
        <v>60.57</v>
      </c>
      <c r="X473" s="4">
        <v>31.87</v>
      </c>
      <c r="Y473" s="4">
        <v>2673</v>
      </c>
      <c r="Z473" s="4">
        <v>19.587</v>
      </c>
      <c r="AA473" s="4">
        <v>0.13569999999999999</v>
      </c>
      <c r="AB473" s="4">
        <v>26.1829</v>
      </c>
      <c r="AC473" s="4">
        <v>21.913</v>
      </c>
      <c r="AD473" s="3"/>
    </row>
    <row r="474" spans="1:30" ht="15.75" customHeight="1" x14ac:dyDescent="0.2">
      <c r="A474" s="3">
        <v>45561</v>
      </c>
      <c r="B474" s="3"/>
      <c r="C474" s="4">
        <v>189.94</v>
      </c>
      <c r="D474" s="4">
        <v>15.72</v>
      </c>
      <c r="E474" s="4">
        <v>52.86</v>
      </c>
      <c r="F474" s="4">
        <v>15.98</v>
      </c>
      <c r="G474" s="4">
        <v>562.53</v>
      </c>
      <c r="H474" s="4">
        <v>69.19</v>
      </c>
      <c r="I474" s="4">
        <v>12.58</v>
      </c>
      <c r="J474" s="4">
        <v>154.22</v>
      </c>
      <c r="K474" s="4">
        <v>197.17</v>
      </c>
      <c r="L474" s="4">
        <v>353.05</v>
      </c>
      <c r="M474" s="4">
        <v>22.01</v>
      </c>
      <c r="N474" s="4">
        <v>144.85</v>
      </c>
      <c r="O474" s="4">
        <v>112.68</v>
      </c>
      <c r="P474" s="4">
        <v>366</v>
      </c>
      <c r="Q474" s="4">
        <v>40</v>
      </c>
      <c r="R474" s="4">
        <v>117.87</v>
      </c>
      <c r="S474" s="4">
        <v>169.35</v>
      </c>
      <c r="T474" s="4">
        <v>183.08</v>
      </c>
      <c r="U474" s="4">
        <v>30.52</v>
      </c>
      <c r="V474" s="4">
        <v>9.33</v>
      </c>
      <c r="W474" s="4">
        <v>59.61</v>
      </c>
      <c r="X474" s="4">
        <v>32.195</v>
      </c>
      <c r="Y474" s="4">
        <v>2682.9</v>
      </c>
      <c r="Z474" s="4">
        <v>19.629000000000001</v>
      </c>
      <c r="AA474" s="4">
        <v>0.13600000000000001</v>
      </c>
      <c r="AB474" s="4">
        <v>26.2607</v>
      </c>
      <c r="AC474" s="4">
        <v>21.895199999999999</v>
      </c>
      <c r="AD474" s="3"/>
    </row>
    <row r="475" spans="1:30" ht="15.75" customHeight="1" x14ac:dyDescent="0.2">
      <c r="A475" s="3">
        <v>45562</v>
      </c>
      <c r="B475" s="3"/>
      <c r="C475" s="4">
        <v>186.26</v>
      </c>
      <c r="D475" s="4">
        <v>15.5</v>
      </c>
      <c r="E475" s="4">
        <v>54.33</v>
      </c>
      <c r="F475" s="4">
        <v>16.18</v>
      </c>
      <c r="G475" s="4">
        <v>561.53</v>
      </c>
      <c r="H475" s="4">
        <v>68.150000000000006</v>
      </c>
      <c r="I475" s="4">
        <v>12.26</v>
      </c>
      <c r="J475" s="4">
        <v>149.74</v>
      </c>
      <c r="K475" s="4">
        <v>195.73</v>
      </c>
      <c r="L475" s="4">
        <v>350.33</v>
      </c>
      <c r="M475" s="4">
        <v>22.09</v>
      </c>
      <c r="N475" s="4">
        <v>140.41</v>
      </c>
      <c r="O475" s="4">
        <v>111.4</v>
      </c>
      <c r="P475" s="4">
        <v>362.3</v>
      </c>
      <c r="Q475" s="4">
        <v>39.5</v>
      </c>
      <c r="R475" s="4">
        <v>115.35</v>
      </c>
      <c r="S475" s="4">
        <v>168.03</v>
      </c>
      <c r="T475" s="4">
        <v>184.51</v>
      </c>
      <c r="U475" s="4">
        <v>31.04</v>
      </c>
      <c r="V475" s="4">
        <v>9.73</v>
      </c>
      <c r="W475" s="4">
        <v>58.36</v>
      </c>
      <c r="X475" s="4">
        <v>31.815999999999999</v>
      </c>
      <c r="Y475" s="4">
        <v>2668.1</v>
      </c>
      <c r="Z475" s="4">
        <v>19.669699999999999</v>
      </c>
      <c r="AA475" s="4">
        <v>0.13739999999999999</v>
      </c>
      <c r="AB475" s="4">
        <v>26.3367</v>
      </c>
      <c r="AC475" s="4">
        <v>21.959299999999999</v>
      </c>
      <c r="AD475" s="3"/>
    </row>
    <row r="476" spans="1:30" ht="15.75" customHeight="1" x14ac:dyDescent="0.2">
      <c r="A476" s="3">
        <v>45565</v>
      </c>
      <c r="B476" s="3"/>
      <c r="C476" s="4">
        <v>183.97</v>
      </c>
      <c r="D476" s="4">
        <v>15.51</v>
      </c>
      <c r="E476" s="4">
        <v>54.2</v>
      </c>
      <c r="F476" s="4">
        <v>16.170000000000002</v>
      </c>
      <c r="G476" s="4">
        <v>556.41</v>
      </c>
      <c r="H476" s="4">
        <v>67.709999999999994</v>
      </c>
      <c r="I476" s="4">
        <v>12.05</v>
      </c>
      <c r="J476" s="4">
        <v>147.96</v>
      </c>
      <c r="K476" s="4">
        <v>194.13</v>
      </c>
      <c r="L476" s="4">
        <v>341.26</v>
      </c>
      <c r="M476" s="4">
        <v>21.99</v>
      </c>
      <c r="N476" s="4">
        <v>140.13999999999999</v>
      </c>
      <c r="O476" s="4">
        <v>110</v>
      </c>
      <c r="P476" s="4">
        <v>364.86</v>
      </c>
      <c r="Q476" s="4">
        <v>39.32</v>
      </c>
      <c r="R476" s="4">
        <v>117.74</v>
      </c>
      <c r="S476" s="4">
        <v>166.37</v>
      </c>
      <c r="T476" s="4">
        <v>186.66</v>
      </c>
      <c r="U476" s="4">
        <v>31.1</v>
      </c>
      <c r="V476" s="4">
        <v>9.9600000000000009</v>
      </c>
      <c r="W476" s="4">
        <v>59.41</v>
      </c>
      <c r="X476" s="4">
        <v>31.457999999999998</v>
      </c>
      <c r="Y476" s="4">
        <v>2659.4</v>
      </c>
      <c r="Z476" s="4">
        <v>19.643999999999998</v>
      </c>
      <c r="AA476" s="4">
        <v>0.13780000000000001</v>
      </c>
      <c r="AB476" s="4">
        <v>26.335699999999999</v>
      </c>
      <c r="AC476" s="4">
        <v>21.9816</v>
      </c>
      <c r="AD476" s="3"/>
    </row>
    <row r="477" spans="1:30" ht="15.75" customHeight="1" x14ac:dyDescent="0.2">
      <c r="A477" s="3">
        <v>45567</v>
      </c>
      <c r="B477" s="3"/>
      <c r="C477" s="4">
        <v>183.21</v>
      </c>
      <c r="D477" s="4">
        <v>15.35</v>
      </c>
      <c r="E477" s="4">
        <v>53.59</v>
      </c>
      <c r="F477" s="4">
        <v>15.82</v>
      </c>
      <c r="G477" s="4">
        <v>531.91</v>
      </c>
      <c r="H477" s="4">
        <v>66.98</v>
      </c>
      <c r="I477" s="4">
        <v>11.54</v>
      </c>
      <c r="J477" s="4">
        <v>146.5</v>
      </c>
      <c r="K477" s="4">
        <v>191.26</v>
      </c>
      <c r="L477" s="4">
        <v>333.83</v>
      </c>
      <c r="M477" s="4">
        <v>22.17</v>
      </c>
      <c r="N477" s="4">
        <v>150.15</v>
      </c>
      <c r="O477" s="4">
        <v>112</v>
      </c>
      <c r="P477" s="4">
        <v>365.87</v>
      </c>
      <c r="Q477" s="4">
        <v>38.76</v>
      </c>
      <c r="R477" s="4">
        <v>116</v>
      </c>
      <c r="S477" s="4">
        <v>165.44</v>
      </c>
      <c r="T477" s="4">
        <v>181.21</v>
      </c>
      <c r="U477" s="4">
        <v>30.4</v>
      </c>
      <c r="V477" s="4">
        <v>10.32</v>
      </c>
      <c r="W477" s="4">
        <v>57.61</v>
      </c>
      <c r="X477" s="4">
        <v>31.92</v>
      </c>
      <c r="Y477" s="4">
        <v>2669.7</v>
      </c>
      <c r="Z477" s="4">
        <v>19.388500000000001</v>
      </c>
      <c r="AA477" s="4">
        <v>0.13389999999999999</v>
      </c>
      <c r="AB477" s="4">
        <v>25.743099999999998</v>
      </c>
      <c r="AC477" s="4">
        <v>21.456299999999999</v>
      </c>
      <c r="AD477" s="3"/>
    </row>
    <row r="478" spans="1:30" ht="15.75" customHeight="1" x14ac:dyDescent="0.2">
      <c r="A478" s="3">
        <v>45568</v>
      </c>
      <c r="B478" s="3"/>
      <c r="C478" s="4">
        <v>178.59</v>
      </c>
      <c r="D478" s="4">
        <v>15.21</v>
      </c>
      <c r="E478" s="4">
        <v>52.4</v>
      </c>
      <c r="F478" s="4">
        <v>15.73</v>
      </c>
      <c r="G478" s="4">
        <v>523.37</v>
      </c>
      <c r="H478" s="4">
        <v>65.739999999999995</v>
      </c>
      <c r="I478" s="4">
        <v>11.65</v>
      </c>
      <c r="J478" s="4">
        <v>145.68</v>
      </c>
      <c r="K478" s="4">
        <v>191.3</v>
      </c>
      <c r="L478" s="4">
        <v>324.74</v>
      </c>
      <c r="M478" s="4">
        <v>23.1</v>
      </c>
      <c r="N478" s="4">
        <v>150</v>
      </c>
      <c r="O478" s="4">
        <v>107.7</v>
      </c>
      <c r="P478" s="4">
        <v>356.38</v>
      </c>
      <c r="Q478" s="4">
        <v>38.39</v>
      </c>
      <c r="R478" s="4">
        <v>114.99</v>
      </c>
      <c r="S478" s="4">
        <v>160.76</v>
      </c>
      <c r="T478" s="4">
        <v>175.79</v>
      </c>
      <c r="U478" s="4">
        <v>30.4</v>
      </c>
      <c r="V478" s="4">
        <v>9.85</v>
      </c>
      <c r="W478" s="4">
        <v>57.79</v>
      </c>
      <c r="X478" s="4">
        <v>32.463999999999999</v>
      </c>
      <c r="Y478" s="4">
        <v>2679.2</v>
      </c>
      <c r="Z478" s="4">
        <v>19.4678</v>
      </c>
      <c r="AA478" s="4">
        <v>0.1326</v>
      </c>
      <c r="AB478" s="4">
        <v>25.538799999999998</v>
      </c>
      <c r="AC478" s="4">
        <v>21.5002</v>
      </c>
      <c r="AD478" s="3"/>
    </row>
    <row r="479" spans="1:30" ht="15.75" customHeight="1" x14ac:dyDescent="0.2">
      <c r="A479" s="3">
        <v>45569</v>
      </c>
      <c r="B479" s="3"/>
      <c r="C479" s="4">
        <v>185.21</v>
      </c>
      <c r="D479" s="4">
        <v>15.39</v>
      </c>
      <c r="E479" s="4">
        <v>53.56</v>
      </c>
      <c r="F479" s="4">
        <v>15.99</v>
      </c>
      <c r="G479" s="4">
        <v>535</v>
      </c>
      <c r="H479" s="4">
        <v>67.34</v>
      </c>
      <c r="I479" s="4">
        <v>11.44</v>
      </c>
      <c r="J479" s="4">
        <v>145.01</v>
      </c>
      <c r="K479" s="4">
        <v>192.12</v>
      </c>
      <c r="L479" s="4">
        <v>331.53</v>
      </c>
      <c r="M479" s="4">
        <v>23.53</v>
      </c>
      <c r="N479" s="4">
        <v>155.71</v>
      </c>
      <c r="O479" s="4">
        <v>109.94</v>
      </c>
      <c r="P479" s="4">
        <v>362.94</v>
      </c>
      <c r="Q479" s="4">
        <v>38.58</v>
      </c>
      <c r="R479" s="4">
        <v>117.82</v>
      </c>
      <c r="S479" s="4">
        <v>163.4</v>
      </c>
      <c r="T479" s="4">
        <v>180.41</v>
      </c>
      <c r="U479" s="4">
        <v>30.4</v>
      </c>
      <c r="V479" s="4">
        <v>9.99</v>
      </c>
      <c r="W479" s="4">
        <v>58.99</v>
      </c>
      <c r="X479" s="4">
        <v>32.393999999999998</v>
      </c>
      <c r="Y479" s="4">
        <v>2667.8</v>
      </c>
      <c r="Z479" s="4">
        <v>19.212700000000002</v>
      </c>
      <c r="AA479" s="4">
        <v>0.13120000000000001</v>
      </c>
      <c r="AB479" s="4">
        <v>25.298300000000001</v>
      </c>
      <c r="AC479" s="4">
        <v>21.187799999999999</v>
      </c>
      <c r="AD479" s="3"/>
    </row>
    <row r="480" spans="1:30" ht="15.75" customHeight="1" x14ac:dyDescent="0.2">
      <c r="A480" s="3">
        <v>45572</v>
      </c>
      <c r="B480" s="3"/>
      <c r="C480" s="4">
        <v>184.89</v>
      </c>
      <c r="D480" s="4">
        <v>15.41</v>
      </c>
      <c r="E480" s="4">
        <v>54</v>
      </c>
      <c r="F480" s="4">
        <v>15.57</v>
      </c>
      <c r="G480" s="4">
        <v>537.82000000000005</v>
      </c>
      <c r="H480" s="4">
        <v>66.209999999999994</v>
      </c>
      <c r="I480" s="4">
        <v>11.42</v>
      </c>
      <c r="J480" s="4">
        <v>144.32</v>
      </c>
      <c r="K480" s="4">
        <v>191.64</v>
      </c>
      <c r="L480" s="4">
        <v>332.67</v>
      </c>
      <c r="M480" s="4">
        <v>22.85</v>
      </c>
      <c r="N480" s="4">
        <v>153.01</v>
      </c>
      <c r="O480" s="4">
        <v>109.89</v>
      </c>
      <c r="P480" s="4">
        <v>334</v>
      </c>
      <c r="Q480" s="4">
        <v>38.17</v>
      </c>
      <c r="R480" s="4">
        <v>116.46</v>
      </c>
      <c r="S480" s="4">
        <v>165.52</v>
      </c>
      <c r="T480" s="4">
        <v>178.42</v>
      </c>
      <c r="U480" s="4">
        <v>30.4</v>
      </c>
      <c r="V480" s="4">
        <v>9.75</v>
      </c>
      <c r="W480" s="4">
        <v>57.92</v>
      </c>
      <c r="X480" s="4">
        <v>32.003999999999998</v>
      </c>
      <c r="Y480" s="4">
        <v>2666</v>
      </c>
      <c r="Z480" s="4">
        <v>19.338799999999999</v>
      </c>
      <c r="AA480" s="4">
        <v>0.13009999999999999</v>
      </c>
      <c r="AB480" s="4">
        <v>25.263200000000001</v>
      </c>
      <c r="AC480" s="4">
        <v>21.207899999999999</v>
      </c>
      <c r="AD480" s="3"/>
    </row>
    <row r="481" spans="1:30" ht="15.75" customHeight="1" x14ac:dyDescent="0.2">
      <c r="A481" s="3">
        <v>45573</v>
      </c>
      <c r="B481" s="3"/>
      <c r="C481" s="4">
        <v>181.94</v>
      </c>
      <c r="D481" s="4">
        <v>14.65</v>
      </c>
      <c r="E481" s="4">
        <v>54.5</v>
      </c>
      <c r="F481" s="4">
        <v>15.57</v>
      </c>
      <c r="G481" s="4">
        <v>525.30999999999995</v>
      </c>
      <c r="H481" s="4">
        <v>66.06</v>
      </c>
      <c r="I481" s="4">
        <v>11.8</v>
      </c>
      <c r="J481" s="4">
        <v>142.72</v>
      </c>
      <c r="K481" s="4">
        <v>190.48</v>
      </c>
      <c r="L481" s="4">
        <v>333.07</v>
      </c>
      <c r="M481" s="4">
        <v>23.52</v>
      </c>
      <c r="N481" s="4">
        <v>150.49</v>
      </c>
      <c r="O481" s="4">
        <v>106.99</v>
      </c>
      <c r="P481" s="4">
        <v>346</v>
      </c>
      <c r="Q481" s="4">
        <v>37.99</v>
      </c>
      <c r="R481" s="4">
        <v>118</v>
      </c>
      <c r="S481" s="4">
        <v>162.47</v>
      </c>
      <c r="T481" s="4">
        <v>173.51</v>
      </c>
      <c r="U481" s="4">
        <v>30.56</v>
      </c>
      <c r="V481" s="4">
        <v>9.86</v>
      </c>
      <c r="W481" s="4">
        <v>56.99</v>
      </c>
      <c r="X481" s="4">
        <v>30.6</v>
      </c>
      <c r="Y481" s="4">
        <v>2635.4</v>
      </c>
      <c r="Z481" s="4">
        <v>19.353200000000001</v>
      </c>
      <c r="AA481" s="4">
        <v>0.13089999999999999</v>
      </c>
      <c r="AB481" s="4">
        <v>25.359500000000001</v>
      </c>
      <c r="AC481" s="4">
        <v>21.261399999999998</v>
      </c>
      <c r="AD481" s="3"/>
    </row>
    <row r="482" spans="1:30" ht="15.75" customHeight="1" x14ac:dyDescent="0.2">
      <c r="A482" s="3">
        <v>45574</v>
      </c>
      <c r="B482" s="3"/>
      <c r="C482" s="4">
        <v>185.91</v>
      </c>
      <c r="D482" s="4">
        <v>14.59</v>
      </c>
      <c r="E482" s="4">
        <v>53.2</v>
      </c>
      <c r="F482" s="4">
        <v>15.71</v>
      </c>
      <c r="G482" s="4">
        <v>536.48</v>
      </c>
      <c r="H482" s="4">
        <v>64.650000000000006</v>
      </c>
      <c r="I482" s="4">
        <v>11.81</v>
      </c>
      <c r="J482" s="4">
        <v>140.07</v>
      </c>
      <c r="K482" s="4">
        <v>191.68</v>
      </c>
      <c r="L482" s="4">
        <v>336.21</v>
      </c>
      <c r="M482" s="4">
        <v>23.73</v>
      </c>
      <c r="N482" s="4">
        <v>151.08000000000001</v>
      </c>
      <c r="O482" s="4">
        <v>107.28</v>
      </c>
      <c r="P482" s="4">
        <v>347.99</v>
      </c>
      <c r="Q482" s="4">
        <v>37.94</v>
      </c>
      <c r="R482" s="4">
        <v>117.64</v>
      </c>
      <c r="S482" s="4">
        <v>163.63999999999999</v>
      </c>
      <c r="T482" s="4">
        <v>178.99</v>
      </c>
      <c r="U482" s="4">
        <v>30.87</v>
      </c>
      <c r="V482" s="4">
        <v>9.7100000000000009</v>
      </c>
      <c r="W482" s="4">
        <v>56.57</v>
      </c>
      <c r="X482" s="4">
        <v>30.67</v>
      </c>
      <c r="Y482" s="4">
        <v>2626</v>
      </c>
      <c r="Z482" s="4">
        <v>19.4175</v>
      </c>
      <c r="AA482" s="4">
        <v>0.13070000000000001</v>
      </c>
      <c r="AB482" s="4">
        <v>25.4224</v>
      </c>
      <c r="AC482" s="4">
        <v>21.293199999999999</v>
      </c>
      <c r="AD482" s="3"/>
    </row>
    <row r="483" spans="1:30" ht="15.75" customHeight="1" x14ac:dyDescent="0.2">
      <c r="A483" s="3">
        <v>45575</v>
      </c>
      <c r="B483" s="3"/>
      <c r="C483" s="4">
        <v>178.71</v>
      </c>
      <c r="D483" s="4">
        <v>14.94</v>
      </c>
      <c r="E483" s="4">
        <v>53.66</v>
      </c>
      <c r="F483" s="4">
        <v>15.72</v>
      </c>
      <c r="G483" s="4">
        <v>539.61</v>
      </c>
      <c r="H483" s="4">
        <v>64.5</v>
      </c>
      <c r="I483" s="4">
        <v>12.01</v>
      </c>
      <c r="J483" s="4">
        <v>143.66999999999999</v>
      </c>
      <c r="K483" s="4">
        <v>192.01</v>
      </c>
      <c r="L483" s="4">
        <v>343.65</v>
      </c>
      <c r="M483" s="4">
        <v>24.41</v>
      </c>
      <c r="N483" s="4">
        <v>150.97999999999999</v>
      </c>
      <c r="O483" s="4">
        <v>109.16</v>
      </c>
      <c r="P483" s="4">
        <v>350.74</v>
      </c>
      <c r="Q483" s="4">
        <v>37.979999999999997</v>
      </c>
      <c r="R483" s="4">
        <v>117.76</v>
      </c>
      <c r="S483" s="4">
        <v>167.78</v>
      </c>
      <c r="T483" s="4">
        <v>177.93</v>
      </c>
      <c r="U483" s="4">
        <v>30.8</v>
      </c>
      <c r="V483" s="4">
        <v>9.44</v>
      </c>
      <c r="W483" s="4">
        <v>59.66</v>
      </c>
      <c r="X483" s="4">
        <v>31.24</v>
      </c>
      <c r="Y483" s="4">
        <v>2639.3</v>
      </c>
      <c r="Z483" s="4">
        <v>19.511299999999999</v>
      </c>
      <c r="AA483" s="4">
        <v>0.13109999999999999</v>
      </c>
      <c r="AB483" s="4">
        <v>25.543199999999999</v>
      </c>
      <c r="AC483" s="4">
        <v>21.343399999999999</v>
      </c>
      <c r="AD483" s="3"/>
    </row>
    <row r="484" spans="1:30" ht="15.75" customHeight="1" x14ac:dyDescent="0.2">
      <c r="A484" s="3">
        <v>45576</v>
      </c>
      <c r="B484" s="3"/>
      <c r="C484" s="4">
        <v>179.75</v>
      </c>
      <c r="D484" s="4">
        <v>15.09</v>
      </c>
      <c r="E484" s="4">
        <v>53.34</v>
      </c>
      <c r="F484" s="4">
        <v>15.62</v>
      </c>
      <c r="G484" s="4">
        <v>541</v>
      </c>
      <c r="H484" s="4">
        <v>65.95</v>
      </c>
      <c r="I484" s="4">
        <v>11.9</v>
      </c>
      <c r="J484" s="4">
        <v>142.76</v>
      </c>
      <c r="K484" s="4">
        <v>190.25</v>
      </c>
      <c r="L484" s="4">
        <v>333.08</v>
      </c>
      <c r="M484" s="4">
        <v>24</v>
      </c>
      <c r="N484" s="4">
        <v>150.24</v>
      </c>
      <c r="O484" s="4">
        <v>112.77</v>
      </c>
      <c r="P484" s="4">
        <v>350.7</v>
      </c>
      <c r="Q484" s="4">
        <v>38.17</v>
      </c>
      <c r="R484" s="4">
        <v>118.52</v>
      </c>
      <c r="S484" s="4">
        <v>164.7</v>
      </c>
      <c r="T484" s="4">
        <v>180.1</v>
      </c>
      <c r="U484" s="4">
        <v>30.59</v>
      </c>
      <c r="V484" s="4">
        <v>9.4</v>
      </c>
      <c r="W484" s="4">
        <v>59.55</v>
      </c>
      <c r="X484" s="4">
        <v>31.754999999999999</v>
      </c>
      <c r="Y484" s="4">
        <v>2676.3</v>
      </c>
      <c r="Z484" s="4">
        <v>19.398299999999999</v>
      </c>
      <c r="AA484" s="4">
        <v>0.13009999999999999</v>
      </c>
      <c r="AB484" s="4">
        <v>25.3371</v>
      </c>
      <c r="AC484" s="4">
        <v>21.213000000000001</v>
      </c>
      <c r="AD484" s="3"/>
    </row>
    <row r="485" spans="1:30" ht="15.75" customHeight="1" x14ac:dyDescent="0.2">
      <c r="A485" s="3">
        <v>45579</v>
      </c>
      <c r="B485" s="3"/>
      <c r="C485" s="4">
        <v>177.45</v>
      </c>
      <c r="D485" s="4">
        <v>14.97</v>
      </c>
      <c r="E485" s="4">
        <v>53.04</v>
      </c>
      <c r="F485" s="4">
        <v>15.9</v>
      </c>
      <c r="G485" s="4">
        <v>545.66999999999996</v>
      </c>
      <c r="H485" s="4">
        <v>64.47</v>
      </c>
      <c r="I485" s="4">
        <v>11.71</v>
      </c>
      <c r="J485" s="4">
        <v>140.29</v>
      </c>
      <c r="K485" s="4">
        <v>191.54</v>
      </c>
      <c r="L485" s="4">
        <v>341.37</v>
      </c>
      <c r="M485" s="4">
        <v>25.31</v>
      </c>
      <c r="N485" s="4">
        <v>145.83000000000001</v>
      </c>
      <c r="O485" s="4">
        <v>110.17</v>
      </c>
      <c r="P485" s="4">
        <v>350.43</v>
      </c>
      <c r="Q485" s="4">
        <v>38.090000000000003</v>
      </c>
      <c r="R485" s="4">
        <v>117.63</v>
      </c>
      <c r="S485" s="4">
        <v>166.18</v>
      </c>
      <c r="T485" s="4">
        <v>178.1</v>
      </c>
      <c r="U485" s="4">
        <v>29.34</v>
      </c>
      <c r="V485" s="4">
        <v>8.86</v>
      </c>
      <c r="W485" s="4">
        <v>58.71</v>
      </c>
      <c r="X485" s="4">
        <v>31.315999999999999</v>
      </c>
      <c r="Y485" s="4">
        <v>2665.6</v>
      </c>
      <c r="Z485" s="4">
        <v>19.341999999999999</v>
      </c>
      <c r="AA485" s="4">
        <v>0.12909999999999999</v>
      </c>
      <c r="AB485" s="4">
        <v>25.253900000000002</v>
      </c>
      <c r="AC485" s="4">
        <v>21.111799999999999</v>
      </c>
      <c r="AD485" s="3"/>
    </row>
    <row r="486" spans="1:30" ht="15.75" customHeight="1" x14ac:dyDescent="0.2">
      <c r="A486" s="3">
        <v>45580</v>
      </c>
      <c r="B486" s="3"/>
      <c r="C486" s="4">
        <v>179.58</v>
      </c>
      <c r="D486" s="4">
        <v>14.7</v>
      </c>
      <c r="E486" s="4">
        <v>55.16</v>
      </c>
      <c r="F486" s="4">
        <v>16.23</v>
      </c>
      <c r="G486" s="4">
        <v>548.71</v>
      </c>
      <c r="H486" s="4">
        <v>64.16</v>
      </c>
      <c r="I486" s="4">
        <v>11.7</v>
      </c>
      <c r="J486" s="4">
        <v>139.44</v>
      </c>
      <c r="K486" s="4">
        <v>194.26</v>
      </c>
      <c r="L486" s="4">
        <v>347.69</v>
      </c>
      <c r="M486" s="4">
        <v>24.99</v>
      </c>
      <c r="N486" s="4">
        <v>148.97</v>
      </c>
      <c r="O486" s="4">
        <v>109.81</v>
      </c>
      <c r="P486" s="4">
        <v>350.9</v>
      </c>
      <c r="Q486" s="4">
        <v>37.700000000000003</v>
      </c>
      <c r="R486" s="4">
        <v>116.35</v>
      </c>
      <c r="S486" s="4">
        <v>168.24</v>
      </c>
      <c r="T486" s="4">
        <v>174.7</v>
      </c>
      <c r="U486" s="4">
        <v>29.5</v>
      </c>
      <c r="V486" s="4">
        <v>8.64</v>
      </c>
      <c r="W486" s="4">
        <v>59.04</v>
      </c>
      <c r="X486" s="4">
        <v>31.756</v>
      </c>
      <c r="Y486" s="4">
        <v>2678.9</v>
      </c>
      <c r="Z486" s="4">
        <v>19.62</v>
      </c>
      <c r="AA486" s="4">
        <v>0.13150000000000001</v>
      </c>
      <c r="AB486" s="4">
        <v>25.665900000000001</v>
      </c>
      <c r="AC486" s="4">
        <v>21.392700000000001</v>
      </c>
      <c r="AD486" s="3"/>
    </row>
    <row r="487" spans="1:30" ht="15.75" customHeight="1" x14ac:dyDescent="0.2">
      <c r="A487" s="3">
        <v>45581</v>
      </c>
      <c r="B487" s="3"/>
      <c r="C487" s="4">
        <v>181</v>
      </c>
      <c r="D487" s="4">
        <v>14.47</v>
      </c>
      <c r="E487" s="4">
        <v>54.38</v>
      </c>
      <c r="F487" s="4">
        <v>16.79</v>
      </c>
      <c r="G487" s="4">
        <v>558.48</v>
      </c>
      <c r="H487" s="4">
        <v>65.34</v>
      </c>
      <c r="I487" s="4">
        <v>11.84</v>
      </c>
      <c r="J487" s="4">
        <v>140.43</v>
      </c>
      <c r="K487" s="4">
        <v>193.53</v>
      </c>
      <c r="L487" s="4">
        <v>343.02</v>
      </c>
      <c r="M487" s="4">
        <v>24.89</v>
      </c>
      <c r="N487" s="4">
        <v>144.15</v>
      </c>
      <c r="O487" s="4">
        <v>109.28</v>
      </c>
      <c r="P487" s="4">
        <v>355.2</v>
      </c>
      <c r="Q487" s="4">
        <v>38.729999999999997</v>
      </c>
      <c r="R487" s="4">
        <v>114.88</v>
      </c>
      <c r="S487" s="4">
        <v>172.1</v>
      </c>
      <c r="T487" s="4">
        <v>173</v>
      </c>
      <c r="U487" s="4">
        <v>29.5</v>
      </c>
      <c r="V487" s="4">
        <v>8.99</v>
      </c>
      <c r="W487" s="4">
        <v>59.14</v>
      </c>
      <c r="X487" s="4">
        <v>31.974</v>
      </c>
      <c r="Y487" s="4">
        <v>2691.3</v>
      </c>
      <c r="Z487" s="4">
        <v>19.892499999999998</v>
      </c>
      <c r="AA487" s="4">
        <v>0.13320000000000001</v>
      </c>
      <c r="AB487" s="4">
        <v>25.8901</v>
      </c>
      <c r="AC487" s="4">
        <v>21.6629</v>
      </c>
      <c r="AD487" s="3"/>
    </row>
    <row r="488" spans="1:30" ht="15.75" customHeight="1" x14ac:dyDescent="0.2">
      <c r="A488" s="3">
        <v>45582</v>
      </c>
      <c r="B488" s="3"/>
      <c r="C488" s="4">
        <v>177.19</v>
      </c>
      <c r="D488" s="4">
        <v>14.3</v>
      </c>
      <c r="E488" s="4">
        <v>54.37</v>
      </c>
      <c r="F488" s="4">
        <v>16.89</v>
      </c>
      <c r="G488" s="4">
        <v>550.65</v>
      </c>
      <c r="H488" s="4">
        <v>65.400000000000006</v>
      </c>
      <c r="I488" s="4">
        <v>11.78</v>
      </c>
      <c r="J488" s="4">
        <v>140.1</v>
      </c>
      <c r="K488" s="4">
        <v>190.89</v>
      </c>
      <c r="L488" s="4">
        <v>343.81</v>
      </c>
      <c r="M488" s="4">
        <v>25.09</v>
      </c>
      <c r="N488" s="4">
        <v>144.6</v>
      </c>
      <c r="O488" s="4">
        <v>109.12</v>
      </c>
      <c r="P488" s="4">
        <v>354.06</v>
      </c>
      <c r="Q488" s="4">
        <v>37.799999999999997</v>
      </c>
      <c r="R488" s="4">
        <v>112.78</v>
      </c>
      <c r="S488" s="4">
        <v>171.31</v>
      </c>
      <c r="T488" s="4">
        <v>177.2</v>
      </c>
      <c r="U488" s="4">
        <v>29.23</v>
      </c>
      <c r="V488" s="4">
        <v>9.36</v>
      </c>
      <c r="W488" s="4">
        <v>59.52</v>
      </c>
      <c r="X488" s="4">
        <v>31.774000000000001</v>
      </c>
      <c r="Y488" s="4">
        <v>2707.5</v>
      </c>
      <c r="Z488" s="4">
        <v>19.9313</v>
      </c>
      <c r="AA488" s="4">
        <v>0.13320000000000001</v>
      </c>
      <c r="AB488" s="4">
        <v>25.9316</v>
      </c>
      <c r="AC488" s="4">
        <v>21.654399999999999</v>
      </c>
      <c r="AD488" s="3"/>
    </row>
    <row r="489" spans="1:30" ht="15.75" customHeight="1" x14ac:dyDescent="0.2">
      <c r="A489" s="3">
        <v>45583</v>
      </c>
      <c r="B489" s="3"/>
      <c r="C489" s="4">
        <v>179.91</v>
      </c>
      <c r="D489" s="4">
        <v>14.79</v>
      </c>
      <c r="E489" s="4">
        <v>55.1</v>
      </c>
      <c r="F489" s="4">
        <v>17.05</v>
      </c>
      <c r="G489" s="4">
        <v>557</v>
      </c>
      <c r="H489" s="4">
        <v>65.5</v>
      </c>
      <c r="I489" s="4">
        <v>11.9</v>
      </c>
      <c r="J489" s="4">
        <v>140.29</v>
      </c>
      <c r="K489" s="4">
        <v>194.75</v>
      </c>
      <c r="L489" s="4">
        <v>345.33</v>
      </c>
      <c r="M489" s="4">
        <v>25.47</v>
      </c>
      <c r="N489" s="4">
        <v>146.5</v>
      </c>
      <c r="O489" s="4">
        <v>110.2</v>
      </c>
      <c r="P489" s="4">
        <v>358</v>
      </c>
      <c r="Q489" s="4">
        <v>37.880000000000003</v>
      </c>
      <c r="R489" s="4">
        <v>114.08</v>
      </c>
      <c r="S489" s="4">
        <v>173.84</v>
      </c>
      <c r="T489" s="4">
        <v>177.2</v>
      </c>
      <c r="U489" s="4">
        <v>29.3</v>
      </c>
      <c r="V489" s="4">
        <v>9.5500000000000007</v>
      </c>
      <c r="W489" s="4">
        <v>59.78</v>
      </c>
      <c r="X489" s="4">
        <v>33.234000000000002</v>
      </c>
      <c r="Y489" s="4">
        <v>2730</v>
      </c>
      <c r="Z489" s="4">
        <v>19.8325</v>
      </c>
      <c r="AA489" s="4">
        <v>0.1323</v>
      </c>
      <c r="AB489" s="4">
        <v>25.8765</v>
      </c>
      <c r="AC489" s="4">
        <v>21.5093</v>
      </c>
      <c r="AD489" s="3"/>
    </row>
    <row r="490" spans="1:30" ht="15.75" customHeight="1" x14ac:dyDescent="0.2">
      <c r="A490" s="3">
        <v>45586</v>
      </c>
      <c r="B490" s="3"/>
      <c r="C490" s="4">
        <v>176.95</v>
      </c>
      <c r="D490" s="4">
        <v>14.65</v>
      </c>
      <c r="E490" s="4">
        <v>54.91</v>
      </c>
      <c r="F490" s="4">
        <v>16.93</v>
      </c>
      <c r="G490" s="4">
        <v>558.12</v>
      </c>
      <c r="H490" s="4">
        <v>64.66</v>
      </c>
      <c r="I490" s="4">
        <v>11.78</v>
      </c>
      <c r="J490" s="4">
        <v>139.37</v>
      </c>
      <c r="K490" s="4">
        <v>196.65</v>
      </c>
      <c r="L490" s="4">
        <v>347.6</v>
      </c>
      <c r="M490" s="4">
        <v>25.04</v>
      </c>
      <c r="N490" s="4">
        <v>144.24</v>
      </c>
      <c r="O490" s="4">
        <v>112.34</v>
      </c>
      <c r="P490" s="4">
        <v>356.14</v>
      </c>
      <c r="Q490" s="4">
        <v>37.630000000000003</v>
      </c>
      <c r="R490" s="4">
        <v>113.97</v>
      </c>
      <c r="S490" s="4">
        <v>168.99</v>
      </c>
      <c r="T490" s="4">
        <v>175.59</v>
      </c>
      <c r="U490" s="4">
        <v>29.3</v>
      </c>
      <c r="V490" s="4">
        <v>9.39</v>
      </c>
      <c r="W490" s="4">
        <v>60.1</v>
      </c>
      <c r="X490" s="4">
        <v>34.078000000000003</v>
      </c>
      <c r="Y490" s="4">
        <v>2738.9</v>
      </c>
      <c r="Z490" s="4">
        <v>20.0075</v>
      </c>
      <c r="AA490" s="4">
        <v>0.13339999999999999</v>
      </c>
      <c r="AB490" s="4">
        <v>26.0548</v>
      </c>
      <c r="AC490" s="4">
        <v>21.703099999999999</v>
      </c>
      <c r="AD490" s="3"/>
    </row>
    <row r="491" spans="1:30" ht="15.75" customHeight="1" x14ac:dyDescent="0.2">
      <c r="A491" s="3">
        <v>45587</v>
      </c>
      <c r="B491" s="3"/>
      <c r="C491" s="4">
        <v>174.71</v>
      </c>
      <c r="D491" s="4">
        <v>14.7</v>
      </c>
      <c r="E491" s="4">
        <v>53.72</v>
      </c>
      <c r="F491" s="4">
        <v>16.72</v>
      </c>
      <c r="G491" s="4">
        <v>551.29999999999995</v>
      </c>
      <c r="H491" s="4">
        <v>64.599999999999994</v>
      </c>
      <c r="I491" s="4">
        <v>11.66</v>
      </c>
      <c r="J491" s="4">
        <v>139.38</v>
      </c>
      <c r="K491" s="4">
        <v>195.2</v>
      </c>
      <c r="L491" s="4">
        <v>348.52</v>
      </c>
      <c r="M491" s="4">
        <v>25.21</v>
      </c>
      <c r="N491" s="4">
        <v>141.61000000000001</v>
      </c>
      <c r="O491" s="4">
        <v>110.42</v>
      </c>
      <c r="P491" s="4">
        <v>355.28</v>
      </c>
      <c r="Q491" s="4">
        <v>37.270000000000003</v>
      </c>
      <c r="R491" s="4">
        <v>111.91</v>
      </c>
      <c r="S491" s="4">
        <v>168.84</v>
      </c>
      <c r="T491" s="4">
        <v>173.53</v>
      </c>
      <c r="U491" s="4">
        <v>29.6</v>
      </c>
      <c r="V491" s="4">
        <v>9.32</v>
      </c>
      <c r="W491" s="4">
        <v>60.48</v>
      </c>
      <c r="X491" s="4">
        <v>35.040999999999997</v>
      </c>
      <c r="Y491" s="4">
        <v>2759.8</v>
      </c>
      <c r="Z491" s="4">
        <v>19.898499999999999</v>
      </c>
      <c r="AA491" s="4">
        <v>0.13189999999999999</v>
      </c>
      <c r="AB491" s="4">
        <v>25.821300000000001</v>
      </c>
      <c r="AC491" s="4">
        <v>21.546099999999999</v>
      </c>
      <c r="AD491" s="3"/>
    </row>
    <row r="492" spans="1:30" ht="15.75" customHeight="1" x14ac:dyDescent="0.2">
      <c r="A492" s="3">
        <v>45588</v>
      </c>
      <c r="B492" s="3"/>
      <c r="C492" s="4">
        <v>175.79</v>
      </c>
      <c r="D492" s="4">
        <v>14.37</v>
      </c>
      <c r="E492" s="4">
        <v>50.82</v>
      </c>
      <c r="F492" s="4">
        <v>16.5</v>
      </c>
      <c r="G492" s="4">
        <v>529.54999999999995</v>
      </c>
      <c r="H492" s="4">
        <v>64.400000000000006</v>
      </c>
      <c r="I492" s="4">
        <v>11.71</v>
      </c>
      <c r="J492" s="4">
        <v>136.51</v>
      </c>
      <c r="K492" s="4">
        <v>193.66</v>
      </c>
      <c r="L492" s="4">
        <v>342.04</v>
      </c>
      <c r="M492" s="4">
        <v>24.92</v>
      </c>
      <c r="N492" s="4">
        <v>144.53</v>
      </c>
      <c r="O492" s="4">
        <v>110.2</v>
      </c>
      <c r="P492" s="4">
        <v>353</v>
      </c>
      <c r="Q492" s="4">
        <v>37.200000000000003</v>
      </c>
      <c r="R492" s="4">
        <v>109.52</v>
      </c>
      <c r="S492" s="4">
        <v>161.15</v>
      </c>
      <c r="T492" s="4">
        <v>171.06</v>
      </c>
      <c r="U492" s="4">
        <v>29</v>
      </c>
      <c r="V492" s="4">
        <v>8.9499999999999993</v>
      </c>
      <c r="W492" s="4">
        <v>61.4</v>
      </c>
      <c r="X492" s="4">
        <v>33.677</v>
      </c>
      <c r="Y492" s="4">
        <v>2729.4</v>
      </c>
      <c r="Z492" s="4">
        <v>19.933800000000002</v>
      </c>
      <c r="AA492" s="4">
        <v>0.1305</v>
      </c>
      <c r="AB492" s="4">
        <v>25.866099999999999</v>
      </c>
      <c r="AC492" s="4">
        <v>21.485600000000002</v>
      </c>
      <c r="AD492" s="3"/>
    </row>
    <row r="493" spans="1:30" ht="15.75" customHeight="1" x14ac:dyDescent="0.2">
      <c r="A493" s="3">
        <v>45589</v>
      </c>
      <c r="B493" s="3"/>
      <c r="C493" s="4">
        <v>172.81</v>
      </c>
      <c r="D493" s="4">
        <v>14.6</v>
      </c>
      <c r="E493" s="4">
        <v>51.36</v>
      </c>
      <c r="F493" s="4">
        <v>16.46</v>
      </c>
      <c r="G493" s="4">
        <v>532.80999999999995</v>
      </c>
      <c r="H493" s="4">
        <v>64.17</v>
      </c>
      <c r="I493" s="4">
        <v>11.96</v>
      </c>
      <c r="J493" s="4">
        <v>135.77000000000001</v>
      </c>
      <c r="K493" s="4">
        <v>191.61</v>
      </c>
      <c r="L493" s="4">
        <v>341.6</v>
      </c>
      <c r="M493" s="4">
        <v>25.4</v>
      </c>
      <c r="N493" s="4">
        <v>142.47</v>
      </c>
      <c r="O493" s="4">
        <v>109.03</v>
      </c>
      <c r="P493" s="4">
        <v>350.66</v>
      </c>
      <c r="Q493" s="4">
        <v>36.9</v>
      </c>
      <c r="R493" s="4">
        <v>106.5</v>
      </c>
      <c r="S493" s="4">
        <v>160.36000000000001</v>
      </c>
      <c r="T493" s="4">
        <v>172.63</v>
      </c>
      <c r="U493" s="4">
        <v>28.99</v>
      </c>
      <c r="V493" s="4">
        <v>9.25</v>
      </c>
      <c r="W493" s="4">
        <v>59.15</v>
      </c>
      <c r="X493" s="4">
        <v>33.633000000000003</v>
      </c>
      <c r="Y493" s="4">
        <v>2748.9</v>
      </c>
      <c r="Z493" s="4">
        <v>19.8385</v>
      </c>
      <c r="AA493" s="4">
        <v>0.13059999999999999</v>
      </c>
      <c r="AB493" s="4">
        <v>25.733499999999999</v>
      </c>
      <c r="AC493" s="4">
        <v>21.425599999999999</v>
      </c>
      <c r="AD493" s="3"/>
    </row>
    <row r="494" spans="1:30" ht="15.75" customHeight="1" x14ac:dyDescent="0.2">
      <c r="A494" s="3">
        <v>45590</v>
      </c>
      <c r="B494" s="3"/>
      <c r="C494" s="4">
        <v>174</v>
      </c>
      <c r="D494" s="4">
        <v>14.75</v>
      </c>
      <c r="E494" s="4">
        <v>50.26</v>
      </c>
      <c r="F494" s="4">
        <v>16.670000000000002</v>
      </c>
      <c r="G494" s="4">
        <v>534.52</v>
      </c>
      <c r="H494" s="4">
        <v>63.1</v>
      </c>
      <c r="I494" s="4">
        <v>11.94</v>
      </c>
      <c r="J494" s="4">
        <v>131.30000000000001</v>
      </c>
      <c r="K494" s="4">
        <v>193.3</v>
      </c>
      <c r="L494" s="4">
        <v>345.08</v>
      </c>
      <c r="M494" s="4">
        <v>25.98</v>
      </c>
      <c r="N494" s="4">
        <v>140.46</v>
      </c>
      <c r="O494" s="4">
        <v>109.99</v>
      </c>
      <c r="P494" s="4">
        <v>345.92</v>
      </c>
      <c r="Q494" s="4">
        <v>36.47</v>
      </c>
      <c r="R494" s="4">
        <v>105.81</v>
      </c>
      <c r="S494" s="4">
        <v>164.12</v>
      </c>
      <c r="T494" s="4">
        <v>172.5</v>
      </c>
      <c r="U494" s="4">
        <v>28.91</v>
      </c>
      <c r="V494" s="4">
        <v>8.43</v>
      </c>
      <c r="W494" s="4">
        <v>57.03</v>
      </c>
      <c r="X494" s="4">
        <v>33.619999999999997</v>
      </c>
      <c r="Y494" s="4">
        <v>2742.2</v>
      </c>
      <c r="Z494" s="4">
        <v>19.930299999999999</v>
      </c>
      <c r="AA494" s="4">
        <v>0.13120000000000001</v>
      </c>
      <c r="AB494" s="4">
        <v>25.884499999999999</v>
      </c>
      <c r="AC494" s="4">
        <v>21.573599999999999</v>
      </c>
      <c r="AD494" s="3"/>
    </row>
    <row r="495" spans="1:30" ht="15.75" customHeight="1" x14ac:dyDescent="0.2">
      <c r="A495" s="3">
        <v>45593</v>
      </c>
      <c r="B495" s="3"/>
      <c r="C495" s="4">
        <v>175.88</v>
      </c>
      <c r="D495" s="4">
        <v>14.23</v>
      </c>
      <c r="E495" s="4">
        <v>50.63</v>
      </c>
      <c r="F495" s="4">
        <v>16.77</v>
      </c>
      <c r="G495" s="4">
        <v>558.47</v>
      </c>
      <c r="H495" s="4">
        <v>64.900000000000006</v>
      </c>
      <c r="I495" s="4">
        <v>10.98</v>
      </c>
      <c r="J495" s="4">
        <v>129.31</v>
      </c>
      <c r="K495" s="4">
        <v>197.19</v>
      </c>
      <c r="L495" s="4">
        <v>357.13</v>
      </c>
      <c r="M495" s="4">
        <v>25.73</v>
      </c>
      <c r="N495" s="4">
        <v>141.66999999999999</v>
      </c>
      <c r="O495" s="4">
        <v>108.79</v>
      </c>
      <c r="P495" s="4">
        <v>351.76</v>
      </c>
      <c r="Q495" s="4">
        <v>36.47</v>
      </c>
      <c r="R495" s="4">
        <v>105.6</v>
      </c>
      <c r="S495" s="4">
        <v>172.83</v>
      </c>
      <c r="T495" s="4">
        <v>180.01</v>
      </c>
      <c r="U495" s="4">
        <v>28.6</v>
      </c>
      <c r="V495" s="4">
        <v>8.6</v>
      </c>
      <c r="W495" s="4">
        <v>57.07</v>
      </c>
      <c r="X495" s="4">
        <v>33.844000000000001</v>
      </c>
      <c r="Y495" s="4">
        <v>2755.9</v>
      </c>
      <c r="Z495" s="4">
        <v>20.000699999999998</v>
      </c>
      <c r="AA495" s="4">
        <v>0.13100000000000001</v>
      </c>
      <c r="AB495" s="4">
        <v>25.9819</v>
      </c>
      <c r="AC495" s="4">
        <v>21.639800000000001</v>
      </c>
      <c r="AD495" s="3"/>
    </row>
    <row r="496" spans="1:30" ht="15.75" customHeight="1" x14ac:dyDescent="0.2">
      <c r="A496" s="3">
        <v>45594</v>
      </c>
      <c r="B496" s="3"/>
      <c r="C496" s="4">
        <v>177.03</v>
      </c>
      <c r="D496" s="4">
        <v>14.58</v>
      </c>
      <c r="E496" s="4">
        <v>49.38</v>
      </c>
      <c r="F496" s="4">
        <v>16.23</v>
      </c>
      <c r="G496" s="4">
        <v>550.55999999999995</v>
      </c>
      <c r="H496" s="4">
        <v>62</v>
      </c>
      <c r="I496" s="4">
        <v>10.58</v>
      </c>
      <c r="J496" s="4">
        <v>129.87</v>
      </c>
      <c r="K496" s="4">
        <v>194.14</v>
      </c>
      <c r="L496" s="4">
        <v>358.05</v>
      </c>
      <c r="M496" s="4">
        <v>25.43</v>
      </c>
      <c r="N496" s="4">
        <v>139</v>
      </c>
      <c r="O496" s="4">
        <v>105.89</v>
      </c>
      <c r="P496" s="4">
        <v>350.4</v>
      </c>
      <c r="Q496" s="4">
        <v>36.24</v>
      </c>
      <c r="R496" s="4">
        <v>105.67</v>
      </c>
      <c r="S496" s="4">
        <v>174.52</v>
      </c>
      <c r="T496" s="4">
        <v>180.89</v>
      </c>
      <c r="U496" s="4">
        <v>28.5</v>
      </c>
      <c r="V496" s="4">
        <v>9.83</v>
      </c>
      <c r="W496" s="4">
        <v>55.86</v>
      </c>
      <c r="X496" s="4">
        <v>34.274999999999999</v>
      </c>
      <c r="Y496" s="4">
        <v>2781.1</v>
      </c>
      <c r="Z496" s="4">
        <v>20.020800000000001</v>
      </c>
      <c r="AA496" s="4">
        <v>0.1303</v>
      </c>
      <c r="AB496" s="4">
        <v>26</v>
      </c>
      <c r="AC496" s="4">
        <v>21.619499999999999</v>
      </c>
      <c r="AD496" s="3"/>
    </row>
    <row r="497" spans="1:30" ht="15.75" customHeight="1" x14ac:dyDescent="0.2">
      <c r="A497" s="3">
        <v>45595</v>
      </c>
      <c r="B497" s="3"/>
      <c r="C497" s="4">
        <v>172.19</v>
      </c>
      <c r="D497" s="4">
        <v>14.5</v>
      </c>
      <c r="E497" s="4">
        <v>48.81</v>
      </c>
      <c r="F497" s="4">
        <v>16.059999999999999</v>
      </c>
      <c r="G497" s="4">
        <v>537.1</v>
      </c>
      <c r="H497" s="4">
        <v>61.93</v>
      </c>
      <c r="I497" s="4">
        <v>10.6</v>
      </c>
      <c r="J497" s="4">
        <v>127.35</v>
      </c>
      <c r="K497" s="4">
        <v>193.49</v>
      </c>
      <c r="L497" s="4">
        <v>350.29</v>
      </c>
      <c r="M497" s="4">
        <v>25.17</v>
      </c>
      <c r="N497" s="4">
        <v>137.97999999999999</v>
      </c>
      <c r="O497" s="4">
        <v>107.58</v>
      </c>
      <c r="P497" s="4">
        <v>347.22</v>
      </c>
      <c r="Q497" s="4">
        <v>36.299999999999997</v>
      </c>
      <c r="R497" s="4">
        <v>105.11</v>
      </c>
      <c r="S497" s="4">
        <v>170.89</v>
      </c>
      <c r="T497" s="4">
        <v>176.59</v>
      </c>
      <c r="U497" s="4">
        <v>28.39</v>
      </c>
      <c r="V497" s="4">
        <v>9.8699999999999992</v>
      </c>
      <c r="W497" s="4">
        <v>55.1</v>
      </c>
      <c r="X497" s="4">
        <v>34.075000000000003</v>
      </c>
      <c r="Y497" s="4">
        <v>2800.8</v>
      </c>
      <c r="Z497" s="4">
        <v>20.1617</v>
      </c>
      <c r="AA497" s="4">
        <v>0.13170000000000001</v>
      </c>
      <c r="AB497" s="4">
        <v>26.152699999999999</v>
      </c>
      <c r="AC497" s="4">
        <v>21.826000000000001</v>
      </c>
      <c r="AD497" s="3"/>
    </row>
    <row r="498" spans="1:30" ht="15.75" customHeight="1" x14ac:dyDescent="0.2">
      <c r="A498" s="3">
        <v>45596</v>
      </c>
      <c r="B498" s="3"/>
      <c r="C498" s="4">
        <v>170.67</v>
      </c>
      <c r="D498" s="4">
        <v>14.44</v>
      </c>
      <c r="E498" s="4">
        <v>48.31</v>
      </c>
      <c r="F498" s="4">
        <v>15.83</v>
      </c>
      <c r="G498" s="4">
        <v>533.67999999999995</v>
      </c>
      <c r="H498" s="4">
        <v>61.97</v>
      </c>
      <c r="I498" s="4">
        <v>10.49</v>
      </c>
      <c r="J498" s="4">
        <v>126.72</v>
      </c>
      <c r="K498" s="4">
        <v>193.85</v>
      </c>
      <c r="L498" s="4">
        <v>348.55</v>
      </c>
      <c r="M498" s="4">
        <v>25.6</v>
      </c>
      <c r="N498" s="4">
        <v>139.65</v>
      </c>
      <c r="O498" s="4">
        <v>104.99</v>
      </c>
      <c r="P498" s="4">
        <v>344</v>
      </c>
      <c r="Q498" s="4">
        <v>36.380000000000003</v>
      </c>
      <c r="R498" s="4">
        <v>105.21</v>
      </c>
      <c r="S498" s="4">
        <v>166.88</v>
      </c>
      <c r="T498" s="4">
        <v>174.34</v>
      </c>
      <c r="U498" s="4">
        <v>28.39</v>
      </c>
      <c r="V498" s="4">
        <v>9.9</v>
      </c>
      <c r="W498" s="4">
        <v>55.1</v>
      </c>
      <c r="X498" s="4">
        <v>32.795999999999999</v>
      </c>
      <c r="Y498" s="4">
        <v>2749.3</v>
      </c>
      <c r="Z498" s="4">
        <v>20.037800000000001</v>
      </c>
      <c r="AA498" s="4">
        <v>0.13120000000000001</v>
      </c>
      <c r="AB498" s="4">
        <v>26.004100000000001</v>
      </c>
      <c r="AC498" s="4">
        <v>21.7761</v>
      </c>
      <c r="AD498" s="3"/>
    </row>
    <row r="499" spans="1:30" ht="15.75" customHeight="1" x14ac:dyDescent="0.2">
      <c r="A499" s="5"/>
      <c r="H499" s="6"/>
    </row>
    <row r="500" spans="1:30" ht="15.75" customHeight="1" x14ac:dyDescent="0.2"/>
    <row r="501" spans="1:30" ht="15.75" customHeight="1" x14ac:dyDescent="0.2"/>
    <row r="502" spans="1:30" ht="15.75" customHeight="1" x14ac:dyDescent="0.2"/>
    <row r="503" spans="1:30" ht="15.75" customHeight="1" x14ac:dyDescent="0.2"/>
    <row r="504" spans="1:30" ht="15.75" customHeight="1" x14ac:dyDescent="0.2"/>
    <row r="505" spans="1:30" ht="15.75" customHeight="1" x14ac:dyDescent="0.2"/>
    <row r="506" spans="1:30" ht="15.75" customHeight="1" x14ac:dyDescent="0.2"/>
    <row r="507" spans="1:30" ht="15.75" customHeight="1" x14ac:dyDescent="0.2"/>
    <row r="508" spans="1:30" ht="15.75" customHeight="1" x14ac:dyDescent="0.2"/>
    <row r="509" spans="1:30" ht="15.75" customHeight="1" x14ac:dyDescent="0.2"/>
    <row r="510" spans="1:30" ht="15.75" customHeight="1" x14ac:dyDescent="0.2"/>
    <row r="511" spans="1:30" ht="15.75" customHeight="1" x14ac:dyDescent="0.2"/>
    <row r="512" spans="1:30"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2:AC498" xr:uid="{00000000-0009-0000-0000-000000000000}"/>
  <mergeCells count="1">
    <mergeCell ref="C1:AC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H1" sqref="B1:H1"/>
    </sheetView>
  </sheetViews>
  <sheetFormatPr baseColWidth="10" defaultColWidth="14.5" defaultRowHeight="15" customHeight="1" x14ac:dyDescent="0.2"/>
  <sheetData>
    <row r="1" spans="1:10" ht="15" customHeight="1" x14ac:dyDescent="0.2">
      <c r="A1" s="1" t="s">
        <v>1</v>
      </c>
      <c r="B1" s="7" t="s">
        <v>23</v>
      </c>
      <c r="C1" s="7" t="s">
        <v>26</v>
      </c>
      <c r="D1" s="7" t="s">
        <v>2</v>
      </c>
      <c r="E1" s="7" t="s">
        <v>6</v>
      </c>
      <c r="F1" s="7" t="s">
        <v>7</v>
      </c>
      <c r="G1" s="7" t="s">
        <v>12</v>
      </c>
      <c r="H1" s="8" t="s">
        <v>21</v>
      </c>
      <c r="J1" s="8" t="s">
        <v>29</v>
      </c>
    </row>
    <row r="2" spans="1:10" ht="15" customHeight="1" x14ac:dyDescent="0.2">
      <c r="A2" s="3">
        <v>44876</v>
      </c>
      <c r="B2" s="7"/>
      <c r="C2" s="7"/>
      <c r="D2" s="7"/>
      <c r="E2" s="7"/>
      <c r="F2" s="7"/>
      <c r="G2" s="7"/>
      <c r="J2" s="8">
        <f>precios!X3*precios!Z3</f>
        <v>423.27134510000002</v>
      </c>
    </row>
    <row r="3" spans="1:10" ht="15" customHeight="1" x14ac:dyDescent="0.2">
      <c r="A3" s="3">
        <v>44879</v>
      </c>
      <c r="B3" s="7">
        <f t="shared" ref="B3:B257" si="0">LN(J3/J2)</f>
        <v>1.3502602378035631E-2</v>
      </c>
      <c r="C3" s="7">
        <f>LN(precios!AA4/precios!AA3)</f>
        <v>-1.795380361659582E-2</v>
      </c>
      <c r="D3" s="7">
        <f>LN(precios!C4/precios!C3)</f>
        <v>-2.8361023441400885E-3</v>
      </c>
      <c r="E3" s="7">
        <f>LN(precios!G4/precios!G3)</f>
        <v>-2.9278355243692695E-3</v>
      </c>
      <c r="F3" s="7">
        <f>LN(precios!H4/precios!H3)</f>
        <v>2.6476017433304307E-2</v>
      </c>
      <c r="G3" s="7">
        <f>LN(precios!M4/precios!M3)</f>
        <v>-3.4546665364347744E-2</v>
      </c>
      <c r="H3" s="7">
        <f>LN(precios!V4/precios!V3)</f>
        <v>-1.605743689585875E-2</v>
      </c>
      <c r="J3" s="8">
        <f>precios!X4*precios!Z4</f>
        <v>429.02536949999995</v>
      </c>
    </row>
    <row r="4" spans="1:10" ht="15" customHeight="1" x14ac:dyDescent="0.2">
      <c r="A4" s="3">
        <v>44880</v>
      </c>
      <c r="B4" s="7">
        <f t="shared" si="0"/>
        <v>-2.8291777964875121E-2</v>
      </c>
      <c r="C4" s="7">
        <f>LN(precios!AA5/precios!AA4)</f>
        <v>9.3761956285552343E-3</v>
      </c>
      <c r="D4" s="7">
        <f>LN(precios!C5/precios!C4)</f>
        <v>-2.0926269443294319E-2</v>
      </c>
      <c r="E4" s="7">
        <f>LN(precios!G5/precios!G4)</f>
        <v>1.3611419853138787E-2</v>
      </c>
      <c r="F4" s="7">
        <f>LN(precios!H5/precios!H4)</f>
        <v>-1.8681032542850924E-3</v>
      </c>
      <c r="G4" s="7">
        <f>LN(precios!M5/precios!M4)</f>
        <v>4.3365928798429064E-2</v>
      </c>
      <c r="H4" s="7">
        <f>LN(precios!V5/precios!V4)</f>
        <v>-4.4974140627635769E-4</v>
      </c>
      <c r="J4" s="8">
        <f>precios!X5*precios!Z5</f>
        <v>417.05757239999997</v>
      </c>
    </row>
    <row r="5" spans="1:10" ht="15" customHeight="1" x14ac:dyDescent="0.2">
      <c r="A5" s="3">
        <v>44881</v>
      </c>
      <c r="B5" s="7">
        <f t="shared" si="0"/>
        <v>-3.2409953011811898E-3</v>
      </c>
      <c r="C5" s="7">
        <f>LN(precios!AA6/precios!AA5)</f>
        <v>-5.7595551583667715E-3</v>
      </c>
      <c r="D5" s="7">
        <f>LN(precios!C6/precios!C5)</f>
        <v>1.0876602667205946E-2</v>
      </c>
      <c r="E5" s="7">
        <f>LN(precios!G6/precios!G5)</f>
        <v>-7.2574854440792544E-3</v>
      </c>
      <c r="F5" s="7">
        <f>LN(precios!H6/precios!H5)</f>
        <v>3.9655287803545564E-3</v>
      </c>
      <c r="G5" s="7">
        <f>LN(precios!M6/precios!M5)</f>
        <v>-1.8213696169762442E-2</v>
      </c>
      <c r="H5" s="7">
        <f>LN(precios!V6/precios!V5)</f>
        <v>-1.1764887096200891E-2</v>
      </c>
      <c r="J5" s="8">
        <f>precios!X6*precios!Z6</f>
        <v>415.70807880000001</v>
      </c>
    </row>
    <row r="6" spans="1:10" ht="15" customHeight="1" x14ac:dyDescent="0.2">
      <c r="A6" s="3">
        <v>44882</v>
      </c>
      <c r="B6" s="7">
        <f t="shared" si="0"/>
        <v>-1.9663938502841479E-2</v>
      </c>
      <c r="C6" s="7">
        <f>LN(precios!AA7/precios!AA6)</f>
        <v>3.6036075032986181E-3</v>
      </c>
      <c r="D6" s="7">
        <f>LN(precios!C7/precios!C6)</f>
        <v>-2.3913926762254213E-4</v>
      </c>
      <c r="E6" s="7">
        <f>LN(precios!G7/precios!G6)</f>
        <v>-1.0228437993174647E-2</v>
      </c>
      <c r="F6" s="7">
        <f>LN(precios!H7/precios!H6)</f>
        <v>-6.1884370175369031E-3</v>
      </c>
      <c r="G6" s="7">
        <f>LN(precios!M7/precios!M6)</f>
        <v>-1.9890111477570784E-3</v>
      </c>
      <c r="H6" s="7">
        <f>LN(precios!V7/precios!V6)</f>
        <v>-3.2850467966102311E-2</v>
      </c>
      <c r="J6" s="8">
        <f>precios!X7*precios!Z7</f>
        <v>407.61346750000001</v>
      </c>
    </row>
    <row r="7" spans="1:10" ht="15" customHeight="1" x14ac:dyDescent="0.2">
      <c r="A7" s="3">
        <v>44883</v>
      </c>
      <c r="B7" s="7">
        <f t="shared" si="0"/>
        <v>4.1156553652506467E-3</v>
      </c>
      <c r="C7" s="7">
        <f>LN(precios!AA8/precios!AA7)</f>
        <v>2.8735651957315575E-3</v>
      </c>
      <c r="D7" s="7">
        <f>LN(precios!C8/precios!C7)</f>
        <v>-8.4647302685151443E-3</v>
      </c>
      <c r="E7" s="7">
        <f>LN(precios!G8/precios!G7)</f>
        <v>4.8089484132383658E-3</v>
      </c>
      <c r="F7" s="7">
        <f>LN(precios!H8/precios!H7)</f>
        <v>2.4526947170787655E-2</v>
      </c>
      <c r="G7" s="7">
        <f>LN(precios!M8/precios!M7)</f>
        <v>-5.4904056064355566E-3</v>
      </c>
      <c r="H7" s="7">
        <f>LN(precios!V8/precios!V7)</f>
        <v>-6.606866727257521E-3</v>
      </c>
      <c r="J7" s="8">
        <f>precios!X8*precios!Z8</f>
        <v>409.29452099999997</v>
      </c>
    </row>
    <row r="8" spans="1:10" ht="15" customHeight="1" x14ac:dyDescent="0.2">
      <c r="A8" s="3">
        <v>44887</v>
      </c>
      <c r="B8" s="7">
        <f t="shared" si="0"/>
        <v>9.6384878037172918E-3</v>
      </c>
      <c r="C8" s="7">
        <f>LN(precios!AA9/precios!AA8)</f>
        <v>-1.0818713527167364E-2</v>
      </c>
      <c r="D8" s="7">
        <f>LN(precios!C9/precios!C8)</f>
        <v>-8.4153609261281362E-3</v>
      </c>
      <c r="E8" s="7">
        <f>LN(precios!G9/precios!G8)</f>
        <v>-2.759064401094943E-2</v>
      </c>
      <c r="F8" s="7">
        <f>LN(precios!H9/precios!H8)</f>
        <v>-2.2187159004952012E-2</v>
      </c>
      <c r="G8" s="7">
        <f>LN(precios!M9/precios!M8)</f>
        <v>-1.2591453185883478E-2</v>
      </c>
      <c r="H8" s="7">
        <f>LN(precios!V9/precios!V8)</f>
        <v>8.4865195804770324E-3</v>
      </c>
      <c r="J8" s="8">
        <f>precios!X9*precios!Z9</f>
        <v>413.25857429999996</v>
      </c>
    </row>
    <row r="9" spans="1:10" ht="15" customHeight="1" x14ac:dyDescent="0.2">
      <c r="A9" s="3">
        <v>44888</v>
      </c>
      <c r="B9" s="7">
        <f t="shared" si="0"/>
        <v>8.8257308818283017E-3</v>
      </c>
      <c r="C9" s="7">
        <f>LN(precios!AA10/precios!AA9)</f>
        <v>-6.5478589711311366E-3</v>
      </c>
      <c r="D9" s="7">
        <f>LN(precios!C10/precios!C9)</f>
        <v>-1.5192622715349734E-2</v>
      </c>
      <c r="E9" s="7">
        <f>LN(precios!G10/precios!G9)</f>
        <v>1.7970961477099014E-2</v>
      </c>
      <c r="F9" s="7">
        <f>LN(precios!H10/precios!H9)</f>
        <v>1.6341512169683957E-2</v>
      </c>
      <c r="G9" s="7">
        <f>LN(precios!M10/precios!M9)</f>
        <v>1.9574074898802488E-2</v>
      </c>
      <c r="H9" s="7">
        <f>LN(precios!V10/precios!V9)</f>
        <v>-2.0394256762244944E-2</v>
      </c>
      <c r="J9" s="8">
        <f>precios!X10*precios!Z10</f>
        <v>416.92202580000003</v>
      </c>
    </row>
    <row r="10" spans="1:10" ht="15" customHeight="1" x14ac:dyDescent="0.2">
      <c r="A10" s="3">
        <v>44889</v>
      </c>
      <c r="B10" s="7">
        <f t="shared" si="0"/>
        <v>-7.9008129253689324E-4</v>
      </c>
      <c r="C10" s="7">
        <f>LN(precios!AA11/precios!AA10)</f>
        <v>2.1661496781179467E-2</v>
      </c>
      <c r="D10" s="7">
        <f>LN(precios!C11/precios!C10)</f>
        <v>2.0165687743414561E-2</v>
      </c>
      <c r="E10" s="7">
        <f>LN(precios!G11/precios!G10)</f>
        <v>9.4498789043361304E-3</v>
      </c>
      <c r="F10" s="7">
        <f>LN(precios!H11/precios!H10)</f>
        <v>4.7021590164839392E-3</v>
      </c>
      <c r="G10" s="7">
        <f>LN(precios!M11/precios!M10)</f>
        <v>-1.9901001097980407E-3</v>
      </c>
      <c r="H10" s="7">
        <f>LN(precios!V11/precios!V10)</f>
        <v>3.8999537624585551E-2</v>
      </c>
      <c r="J10" s="8">
        <f>precios!X11*precios!Z11</f>
        <v>416.59275359999998</v>
      </c>
    </row>
    <row r="11" spans="1:10" ht="15" customHeight="1" x14ac:dyDescent="0.2">
      <c r="A11" s="3">
        <v>44890</v>
      </c>
      <c r="B11" s="7">
        <f t="shared" si="0"/>
        <v>3.1400549972026987E-3</v>
      </c>
      <c r="C11" s="7">
        <f>LN(precios!AA12/precios!AA11)</f>
        <v>-7.8881728490063675E-3</v>
      </c>
      <c r="D11" s="7">
        <f>LN(precios!C12/precios!C11)</f>
        <v>-2.0165687743414599E-2</v>
      </c>
      <c r="E11" s="7">
        <f>LN(precios!G12/precios!G11)</f>
        <v>6.9185160368994492E-3</v>
      </c>
      <c r="F11" s="7">
        <f>LN(precios!H12/precios!H11)</f>
        <v>-1.0466528350425074E-2</v>
      </c>
      <c r="G11" s="7">
        <f>LN(precios!M12/precios!M11)</f>
        <v>-1.6064602503806563E-2</v>
      </c>
      <c r="H11" s="7">
        <f>LN(precios!V12/precios!V11)</f>
        <v>1.3730146728953686E-2</v>
      </c>
      <c r="J11" s="8">
        <f>precios!X12*precios!Z12</f>
        <v>417.90293370000006</v>
      </c>
    </row>
    <row r="12" spans="1:10" ht="15" customHeight="1" x14ac:dyDescent="0.2">
      <c r="A12" s="3">
        <v>44893</v>
      </c>
      <c r="B12" s="7">
        <f t="shared" si="0"/>
        <v>-2.3392421813008477E-2</v>
      </c>
      <c r="C12" s="7">
        <f>LN(precios!AA13/precios!AA12)</f>
        <v>7.1736319111375254E-3</v>
      </c>
      <c r="D12" s="7">
        <f>LN(precios!C13/precios!C12)</f>
        <v>-5.0125294158268521E-3</v>
      </c>
      <c r="E12" s="7">
        <f>LN(precios!G13/precios!G12)</f>
        <v>-2.331514149953581E-2</v>
      </c>
      <c r="F12" s="7">
        <f>LN(precios!H13/precios!H12)</f>
        <v>-3.2670344468398768E-2</v>
      </c>
      <c r="G12" s="7">
        <f>LN(precios!M13/precios!M12)</f>
        <v>7.0600394107248835E-3</v>
      </c>
      <c r="H12" s="7">
        <f>LN(precios!V13/precios!V12)</f>
        <v>-1.1428695823622744E-2</v>
      </c>
      <c r="J12" s="8">
        <f>precios!X13*precios!Z13</f>
        <v>408.24062499999997</v>
      </c>
    </row>
    <row r="13" spans="1:10" ht="15" customHeight="1" x14ac:dyDescent="0.2">
      <c r="A13" s="3">
        <v>44894</v>
      </c>
      <c r="B13" s="7">
        <f t="shared" si="0"/>
        <v>8.9582492535085195E-3</v>
      </c>
      <c r="C13" s="7">
        <f>LN(precios!AA14/precios!AA13)</f>
        <v>-4.2980008856754008E-3</v>
      </c>
      <c r="D13" s="7">
        <f>LN(precios!C14/precios!C13)</f>
        <v>0</v>
      </c>
      <c r="E13" s="7">
        <f>LN(precios!G14/precios!G13)</f>
        <v>-1.07841756426337E-2</v>
      </c>
      <c r="F13" s="7">
        <f>LN(precios!H14/precios!H13)</f>
        <v>-2.0639185461707697E-2</v>
      </c>
      <c r="G13" s="7">
        <f>LN(precios!M14/precios!M13)</f>
        <v>2.5094617307379412E-3</v>
      </c>
      <c r="H13" s="7">
        <f>LN(precios!V14/precios!V13)</f>
        <v>-5.3837314112190733E-2</v>
      </c>
      <c r="J13" s="8">
        <f>precios!X14*precios!Z14</f>
        <v>411.914176</v>
      </c>
    </row>
    <row r="14" spans="1:10" ht="15" customHeight="1" x14ac:dyDescent="0.2">
      <c r="A14" s="3">
        <v>44895</v>
      </c>
      <c r="B14" s="7">
        <f t="shared" si="0"/>
        <v>2.5315650584738118E-2</v>
      </c>
      <c r="C14" s="7">
        <f>LN(precios!AA15/precios!AA14)</f>
        <v>3.5829490139499287E-3</v>
      </c>
      <c r="D14" s="7">
        <f>LN(precios!C15/precios!C14)</f>
        <v>-3.6669669439962742E-3</v>
      </c>
      <c r="E14" s="7">
        <f>LN(precios!G15/precios!G14)</f>
        <v>4.295766555376794E-2</v>
      </c>
      <c r="F14" s="7">
        <f>LN(precios!H15/precios!H14)</f>
        <v>-1.5865872324378545E-3</v>
      </c>
      <c r="G14" s="7">
        <f>LN(precios!M15/precios!M14)</f>
        <v>2.6219606710122474E-2</v>
      </c>
      <c r="H14" s="7">
        <f>LN(precios!V15/precios!V14)</f>
        <v>3.058045194792347E-2</v>
      </c>
      <c r="J14" s="8">
        <f>precios!X15*precios!Z15</f>
        <v>422.47516649999994</v>
      </c>
    </row>
    <row r="15" spans="1:10" ht="15" customHeight="1" x14ac:dyDescent="0.2">
      <c r="A15" s="3">
        <v>44896</v>
      </c>
      <c r="B15" s="7">
        <f t="shared" si="0"/>
        <v>3.4379284067889093E-2</v>
      </c>
      <c r="C15" s="7">
        <f>LN(precios!AA16/precios!AA15)</f>
        <v>4.9946589740906371E-3</v>
      </c>
      <c r="D15" s="7">
        <f>LN(precios!C16/precios!C15)</f>
        <v>-3.8054943399877389E-3</v>
      </c>
      <c r="E15" s="7">
        <f>LN(precios!G16/precios!G15)</f>
        <v>-7.7353839314130038E-4</v>
      </c>
      <c r="F15" s="7">
        <f>LN(precios!H16/precios!H15)</f>
        <v>4.6307296136659532E-3</v>
      </c>
      <c r="G15" s="7">
        <f>LN(precios!M16/precios!M15)</f>
        <v>4.3849034935587649E-3</v>
      </c>
      <c r="H15" s="7">
        <f>LN(precios!V16/precios!V15)</f>
        <v>-8.9814361479783073E-3</v>
      </c>
      <c r="J15" s="8">
        <f>precios!X16*precios!Z16</f>
        <v>437.25211530000001</v>
      </c>
    </row>
    <row r="16" spans="1:10" ht="15" customHeight="1" x14ac:dyDescent="0.2">
      <c r="A16" s="3">
        <v>44897</v>
      </c>
      <c r="B16" s="7">
        <f t="shared" si="0"/>
        <v>2.8084417844146163E-2</v>
      </c>
      <c r="C16" s="7">
        <f>LN(precios!AA17/precios!AA16)</f>
        <v>2.6686977006024779E-2</v>
      </c>
      <c r="D16" s="7">
        <f>LN(precios!C17/precios!C16)</f>
        <v>1.6427818638968781E-2</v>
      </c>
      <c r="E16" s="7">
        <f>LN(precios!G17/precios!G16)</f>
        <v>1.7343953265157039E-3</v>
      </c>
      <c r="F16" s="7">
        <f>LN(precios!H17/precios!H16)</f>
        <v>1.0160919890837106E-2</v>
      </c>
      <c r="G16" s="7">
        <f>LN(precios!M17/precios!M16)</f>
        <v>8.2304991365154435E-3</v>
      </c>
      <c r="H16" s="7">
        <f>LN(precios!V17/precios!V16)</f>
        <v>-3.4294547333843441E-2</v>
      </c>
      <c r="J16" s="8">
        <f>precios!X17*precios!Z17</f>
        <v>449.70614999999998</v>
      </c>
    </row>
    <row r="17" spans="1:10" ht="15" customHeight="1" x14ac:dyDescent="0.2">
      <c r="A17" s="3">
        <v>44900</v>
      </c>
      <c r="B17" s="7">
        <f t="shared" si="0"/>
        <v>-1.5282095550836173E-2</v>
      </c>
      <c r="C17" s="7">
        <f>LN(precios!AA18/precios!AA17)</f>
        <v>1.1712155928511013E-2</v>
      </c>
      <c r="D17" s="7">
        <f>LN(precios!C18/precios!C17)</f>
        <v>-1.125339252461564E-2</v>
      </c>
      <c r="E17" s="7">
        <f>LN(precios!G18/precios!G17)</f>
        <v>-7.6287916776369815E-3</v>
      </c>
      <c r="F17" s="7">
        <f>LN(precios!H18/precios!H17)</f>
        <v>5.8799714126201727E-3</v>
      </c>
      <c r="G17" s="7">
        <f>LN(precios!M18/precios!M17)</f>
        <v>4.820438753260544E-4</v>
      </c>
      <c r="H17" s="7">
        <f>LN(precios!V18/precios!V17)</f>
        <v>-1.9675855331411003E-3</v>
      </c>
      <c r="J17" s="8">
        <f>precios!X18*precios!Z18</f>
        <v>442.88594389999997</v>
      </c>
    </row>
    <row r="18" spans="1:10" ht="15" customHeight="1" x14ac:dyDescent="0.2">
      <c r="A18" s="3">
        <v>44901</v>
      </c>
      <c r="B18" s="7">
        <f t="shared" si="0"/>
        <v>-1.323877737343105E-3</v>
      </c>
      <c r="C18" s="7">
        <f>LN(precios!AA19/precios!AA18)</f>
        <v>-4.8060511320990595E-3</v>
      </c>
      <c r="D18" s="7">
        <f>LN(precios!C19/precios!C18)</f>
        <v>2.0860368485160121E-2</v>
      </c>
      <c r="E18" s="7">
        <f>LN(precios!G19/precios!G18)</f>
        <v>4.0690687155646284E-2</v>
      </c>
      <c r="F18" s="7">
        <f>LN(precios!H19/precios!H18)</f>
        <v>-1.8475426849768002E-2</v>
      </c>
      <c r="G18" s="7">
        <f>LN(precios!M19/precios!M18)</f>
        <v>7.2029122940580163E-3</v>
      </c>
      <c r="H18" s="7">
        <f>LN(precios!V19/precios!V18)</f>
        <v>-1.4381552468388516E-2</v>
      </c>
      <c r="J18" s="8">
        <f>precios!X19*precios!Z19</f>
        <v>442.30000500000006</v>
      </c>
    </row>
    <row r="19" spans="1:10" ht="15" customHeight="1" x14ac:dyDescent="0.2">
      <c r="A19" s="3">
        <v>44902</v>
      </c>
      <c r="B19" s="7">
        <f t="shared" si="0"/>
        <v>2.0610629554629226E-2</v>
      </c>
      <c r="C19" s="7">
        <f>LN(precios!AA20/precios!AA19)</f>
        <v>-1.5256884013832029E-2</v>
      </c>
      <c r="D19" s="7">
        <f>LN(precios!C20/precios!C19)</f>
        <v>-1.108374835032282E-2</v>
      </c>
      <c r="E19" s="7">
        <f>LN(precios!G20/precios!G19)</f>
        <v>-6.11893101261259E-3</v>
      </c>
      <c r="F19" s="7">
        <f>LN(precios!H20/precios!H19)</f>
        <v>1.5959714307517824E-2</v>
      </c>
      <c r="G19" s="7">
        <f>LN(precios!M20/precios!M19)</f>
        <v>1.3780260501512917E-2</v>
      </c>
      <c r="H19" s="7">
        <f>LN(precios!V20/precios!V19)</f>
        <v>-4.0039592029322106E-3</v>
      </c>
      <c r="J19" s="8">
        <f>precios!X20*precios!Z20</f>
        <v>451.51067940000001</v>
      </c>
    </row>
    <row r="20" spans="1:10" ht="15" customHeight="1" x14ac:dyDescent="0.2">
      <c r="A20" s="3">
        <v>44903</v>
      </c>
      <c r="B20" s="7">
        <f t="shared" si="0"/>
        <v>1.2791351948172982E-2</v>
      </c>
      <c r="C20" s="7">
        <f>LN(precios!AA21/precios!AA20)</f>
        <v>4.8797587245412114E-3</v>
      </c>
      <c r="D20" s="7">
        <f>LN(precios!C21/precios!C20)</f>
        <v>1.5579988705496782E-2</v>
      </c>
      <c r="E20" s="7">
        <f>LN(precios!G21/precios!G20)</f>
        <v>7.1108358383052347E-4</v>
      </c>
      <c r="F20" s="7">
        <f>LN(precios!H21/precios!H20)</f>
        <v>2.7097450476776454E-2</v>
      </c>
      <c r="G20" s="7">
        <f>LN(precios!M21/precios!M20)</f>
        <v>2.1013988295280457E-2</v>
      </c>
      <c r="H20" s="7">
        <f>LN(precios!V21/precios!V20)</f>
        <v>9.9800229538398021E-3</v>
      </c>
      <c r="J20" s="8">
        <f>precios!X21*precios!Z21</f>
        <v>457.32320720000001</v>
      </c>
    </row>
    <row r="21" spans="1:10" ht="15" customHeight="1" x14ac:dyDescent="0.2">
      <c r="A21" s="3">
        <v>44904</v>
      </c>
      <c r="B21" s="7">
        <f t="shared" si="0"/>
        <v>2.7452877718927973E-2</v>
      </c>
      <c r="C21" s="7">
        <f>LN(precios!AA22/precios!AA21)</f>
        <v>1.4498010241793665E-2</v>
      </c>
      <c r="D21" s="7">
        <f>LN(precios!C22/precios!C21)</f>
        <v>-1.5087486833546352E-2</v>
      </c>
      <c r="E21" s="7">
        <f>LN(precios!G22/precios!G21)</f>
        <v>-1.1006992793020585E-2</v>
      </c>
      <c r="F21" s="7">
        <f>LN(precios!H22/precios!H21)</f>
        <v>1.5164423577791685E-3</v>
      </c>
      <c r="G21" s="7">
        <f>LN(precios!M22/precios!M21)</f>
        <v>-3.3359871309650457E-2</v>
      </c>
      <c r="H21" s="7">
        <f>LN(precios!V22/precios!V21)</f>
        <v>-3.0756041546118849E-2</v>
      </c>
      <c r="J21" s="8">
        <f>precios!X22*precios!Z22</f>
        <v>470.05196639999997</v>
      </c>
    </row>
    <row r="22" spans="1:10" ht="15" customHeight="1" x14ac:dyDescent="0.2">
      <c r="A22" s="3">
        <v>44908</v>
      </c>
      <c r="B22" s="7">
        <f t="shared" si="0"/>
        <v>2.6573964625552851E-3</v>
      </c>
      <c r="C22" s="7">
        <f>LN(precios!AA23/precios!AA22)</f>
        <v>-2.1476405623255895E-2</v>
      </c>
      <c r="D22" s="7">
        <f>LN(precios!C23/precios!C22)</f>
        <v>2.5280898298041997E-2</v>
      </c>
      <c r="E22" s="7">
        <f>LN(precios!G23/precios!G22)</f>
        <v>8.302192766014644E-3</v>
      </c>
      <c r="F22" s="7">
        <f>LN(precios!H23/precios!H22)</f>
        <v>1.3775780418935183E-2</v>
      </c>
      <c r="G22" s="7">
        <f>LN(precios!M23/precios!M22)</f>
        <v>2.919223368813495E-2</v>
      </c>
      <c r="H22" s="7">
        <f>LN(precios!V23/precios!V22)</f>
        <v>4.6519915555760669E-2</v>
      </c>
      <c r="J22" s="8">
        <f>precios!X23*precios!Z23</f>
        <v>471.30274200000002</v>
      </c>
    </row>
    <row r="23" spans="1:10" ht="15" customHeight="1" x14ac:dyDescent="0.2">
      <c r="A23" s="3">
        <v>44909</v>
      </c>
      <c r="B23" s="7">
        <f t="shared" si="0"/>
        <v>8.5940332483695273E-3</v>
      </c>
      <c r="C23" s="7">
        <f>LN(precios!AA24/precios!AA23)</f>
        <v>2.1476405623255874E-2</v>
      </c>
      <c r="D23" s="7">
        <f>LN(precios!C24/precios!C23)</f>
        <v>-1.7189601217769062E-2</v>
      </c>
      <c r="E23" s="7">
        <f>LN(precios!G24/precios!G23)</f>
        <v>-1.202574492671135E-2</v>
      </c>
      <c r="F23" s="7">
        <f>LN(precios!H24/precios!H23)</f>
        <v>-1.0401122012504508E-2</v>
      </c>
      <c r="G23" s="7">
        <f>LN(precios!M24/precios!M23)</f>
        <v>-5.5839606605577784E-3</v>
      </c>
      <c r="H23" s="7">
        <f>LN(precios!V24/precios!V23)</f>
        <v>-8.8364836149780919E-3</v>
      </c>
      <c r="J23" s="8">
        <f>precios!X24*precios!Z24</f>
        <v>475.37058799999994</v>
      </c>
    </row>
    <row r="24" spans="1:10" ht="15" customHeight="1" x14ac:dyDescent="0.2">
      <c r="A24" s="3">
        <v>44910</v>
      </c>
      <c r="B24" s="7">
        <f t="shared" si="0"/>
        <v>-2.9931703735284216E-2</v>
      </c>
      <c r="C24" s="7">
        <f>LN(precios!AA25/precios!AA24)</f>
        <v>-6.1877131081656458E-3</v>
      </c>
      <c r="D24" s="7">
        <f>LN(precios!C25/precios!C24)</f>
        <v>-1.0988158873953333E-2</v>
      </c>
      <c r="E24" s="7">
        <f>LN(precios!G25/precios!G24)</f>
        <v>-3.076588736188739E-2</v>
      </c>
      <c r="F24" s="7">
        <f>LN(precios!H25/precios!H24)</f>
        <v>-1.9472802984390618E-2</v>
      </c>
      <c r="G24" s="7">
        <f>LN(precios!M25/precios!M24)</f>
        <v>-1.5992814994802415E-2</v>
      </c>
      <c r="H24" s="7">
        <f>LN(precios!V25/precios!V24)</f>
        <v>-4.9012183378863018E-2</v>
      </c>
      <c r="J24" s="8">
        <f>precios!X25*precios!Z25</f>
        <v>461.35277149999996</v>
      </c>
    </row>
    <row r="25" spans="1:10" ht="15" customHeight="1" x14ac:dyDescent="0.2">
      <c r="A25" s="3">
        <v>44911</v>
      </c>
      <c r="B25" s="7">
        <f t="shared" si="0"/>
        <v>8.2981882002634301E-4</v>
      </c>
      <c r="C25" s="7">
        <f>LN(precios!AA26/precios!AA25)</f>
        <v>-4.1465159618484662E-3</v>
      </c>
      <c r="D25" s="7">
        <f>LN(precios!C26/precios!C25)</f>
        <v>-1.297007694233623E-3</v>
      </c>
      <c r="E25" s="7">
        <f>LN(precios!G26/precios!G25)</f>
        <v>-4.4520646460081137E-3</v>
      </c>
      <c r="F25" s="7">
        <f>LN(precios!H26/precios!H25)</f>
        <v>1.0135632028171538E-2</v>
      </c>
      <c r="G25" s="7">
        <f>LN(precios!M26/precios!M25)</f>
        <v>2.1112723662813606E-2</v>
      </c>
      <c r="H25" s="7">
        <f>LN(precios!V26/precios!V25)</f>
        <v>-1.5657888153444922E-2</v>
      </c>
      <c r="J25" s="8">
        <f>precios!X26*precios!Z26</f>
        <v>461.73576959999997</v>
      </c>
    </row>
    <row r="26" spans="1:10" ht="15" customHeight="1" x14ac:dyDescent="0.2">
      <c r="A26" s="3">
        <v>44914</v>
      </c>
      <c r="B26" s="7">
        <f t="shared" si="0"/>
        <v>-7.4415685983075641E-3</v>
      </c>
      <c r="C26" s="7">
        <f>LN(precios!AA27/precios!AA26)</f>
        <v>3.4566228679107514E-3</v>
      </c>
      <c r="D26" s="7">
        <f>LN(precios!C27/precios!C26)</f>
        <v>1.7278734005716931E-2</v>
      </c>
      <c r="E26" s="7">
        <f>LN(precios!G27/precios!G26)</f>
        <v>8.4187560636419783E-3</v>
      </c>
      <c r="F26" s="7">
        <f>LN(precios!H27/precios!H26)</f>
        <v>1.3973259329598326E-2</v>
      </c>
      <c r="G26" s="7">
        <f>LN(precios!M27/precios!M26)</f>
        <v>-6.053615551905347E-3</v>
      </c>
      <c r="H26" s="7">
        <f>LN(precios!V27/precios!V26)</f>
        <v>-2.2341354766985264E-2</v>
      </c>
      <c r="J26" s="8">
        <f>precios!X27*precios!Z27</f>
        <v>458.31248430000005</v>
      </c>
    </row>
    <row r="27" spans="1:10" ht="15" customHeight="1" x14ac:dyDescent="0.2">
      <c r="A27" s="3">
        <v>44915</v>
      </c>
      <c r="B27" s="7">
        <f t="shared" si="0"/>
        <v>4.4793338376398761E-2</v>
      </c>
      <c r="C27" s="7">
        <f>LN(precios!AA28/precios!AA27)</f>
        <v>2.8573372444056163E-2</v>
      </c>
      <c r="D27" s="7">
        <f>LN(precios!C28/precios!C27)</f>
        <v>-2.0674741703276458E-3</v>
      </c>
      <c r="E27" s="7">
        <f>LN(precios!G28/precios!G27)</f>
        <v>4.58346341319952E-3</v>
      </c>
      <c r="F27" s="7">
        <f>LN(precios!H28/precios!H27)</f>
        <v>-8.3604873776668177E-3</v>
      </c>
      <c r="G27" s="7">
        <f>LN(precios!M28/precios!M27)</f>
        <v>-9.3462625809640442E-4</v>
      </c>
      <c r="H27" s="7">
        <f>LN(precios!V28/precios!V27)</f>
        <v>-1.4084739881739085E-2</v>
      </c>
      <c r="J27" s="8">
        <f>precios!X28*precios!Z28</f>
        <v>479.30856220000004</v>
      </c>
    </row>
    <row r="28" spans="1:10" ht="15" customHeight="1" x14ac:dyDescent="0.2">
      <c r="A28" s="3">
        <v>44916</v>
      </c>
      <c r="B28" s="7">
        <f t="shared" si="0"/>
        <v>-5.9665029452121423E-3</v>
      </c>
      <c r="C28" s="7">
        <f>LN(precios!AA29/precios!AA28)</f>
        <v>2.0100509280241E-3</v>
      </c>
      <c r="D28" s="7">
        <f>LN(precios!C29/precios!C28)</f>
        <v>3.7669101786746424E-3</v>
      </c>
      <c r="E28" s="7">
        <f>LN(precios!G29/precios!G28)</f>
        <v>2.3924914293484124E-2</v>
      </c>
      <c r="F28" s="7">
        <f>LN(precios!H29/precios!H28)</f>
        <v>8.8228457674066584E-3</v>
      </c>
      <c r="G28" s="7">
        <f>LN(precios!M29/precios!M28)</f>
        <v>2.3349065008961781E-3</v>
      </c>
      <c r="H28" s="7">
        <f>LN(precios!V29/precios!V28)</f>
        <v>7.0671130519101046E-3</v>
      </c>
      <c r="J28" s="8">
        <f>precios!X29*precios!Z29</f>
        <v>476.45728079999998</v>
      </c>
    </row>
    <row r="29" spans="1:10" x14ac:dyDescent="0.2">
      <c r="A29" s="3">
        <v>44917</v>
      </c>
      <c r="B29" s="7">
        <f t="shared" si="0"/>
        <v>-2.9997430835818521E-2</v>
      </c>
      <c r="C29" s="7">
        <f>LN(precios!AA30/precios!AA29)</f>
        <v>-8.0645598367304078E-3</v>
      </c>
      <c r="D29" s="7">
        <f>LN(precios!C30/precios!C29)</f>
        <v>-1.626244195850594E-2</v>
      </c>
      <c r="E29" s="7">
        <f>LN(precios!G30/precios!G29)</f>
        <v>-3.0866456833630727E-4</v>
      </c>
      <c r="F29" s="7">
        <f>LN(precios!H30/precios!H29)</f>
        <v>-9.8728837802364196E-3</v>
      </c>
      <c r="G29" s="7">
        <f>LN(precios!M30/precios!M29)</f>
        <v>7.8978339492752278E-3</v>
      </c>
      <c r="H29" s="7">
        <f>LN(precios!V30/precios!V29)</f>
        <v>-2.6902529756360209E-2</v>
      </c>
      <c r="J29" s="8">
        <f>precios!X30*precios!Z30</f>
        <v>462.37702800000005</v>
      </c>
    </row>
    <row r="30" spans="1:10" x14ac:dyDescent="0.2">
      <c r="A30" s="3">
        <v>44918</v>
      </c>
      <c r="B30" s="7">
        <f t="shared" si="0"/>
        <v>5.0856471950485949E-3</v>
      </c>
      <c r="C30" s="7">
        <f>LN(precios!AA31/precios!AA30)</f>
        <v>-1.2220111334775333E-2</v>
      </c>
      <c r="D30" s="7">
        <f>LN(precios!C31/precios!C30)</f>
        <v>6.2060169351820559E-3</v>
      </c>
      <c r="E30" s="7">
        <f>LN(precios!G31/precios!G30)</f>
        <v>5.2141371212677005E-3</v>
      </c>
      <c r="F30" s="7">
        <f>LN(precios!H31/precios!H30)</f>
        <v>4.8905315763010512E-3</v>
      </c>
      <c r="G30" s="7">
        <f>LN(precios!M31/precios!M30)</f>
        <v>3.2326920719443805E-2</v>
      </c>
      <c r="H30" s="7">
        <f>LN(precios!V31/precios!V30)</f>
        <v>2.7444094922132001E-2</v>
      </c>
      <c r="J30" s="8">
        <f>precios!X31*precios!Z31</f>
        <v>464.73450400000002</v>
      </c>
    </row>
    <row r="31" spans="1:10" x14ac:dyDescent="0.2">
      <c r="A31" s="3">
        <v>44921</v>
      </c>
      <c r="B31" s="7">
        <f t="shared" si="0"/>
        <v>4.0620251267547052E-3</v>
      </c>
      <c r="C31" s="7">
        <f>LN(precios!AA32/precios!AA31)</f>
        <v>0</v>
      </c>
      <c r="D31" s="7">
        <f>LN(precios!C32/precios!C31)</f>
        <v>-1.6677328935249962E-2</v>
      </c>
      <c r="E31" s="7">
        <f>LN(precios!G32/precios!G31)</f>
        <v>-2.0979821658596194E-2</v>
      </c>
      <c r="F31" s="7">
        <f>LN(precios!H32/precios!H31)</f>
        <v>-4.0737763633630049E-3</v>
      </c>
      <c r="G31" s="7">
        <f>LN(precios!M32/precios!M31)</f>
        <v>8.4765174055306414E-3</v>
      </c>
      <c r="H31" s="7">
        <f>LN(precios!V32/precios!V31)</f>
        <v>-9.2467348667305167E-3</v>
      </c>
      <c r="J31" s="8">
        <f>precios!X32*precios!Z32</f>
        <v>466.62610649999999</v>
      </c>
    </row>
    <row r="32" spans="1:10" x14ac:dyDescent="0.2">
      <c r="A32" s="3">
        <v>44922</v>
      </c>
      <c r="B32" s="7">
        <f t="shared" si="0"/>
        <v>8.8953639777429004E-3</v>
      </c>
      <c r="C32" s="7">
        <f>LN(precios!AA33/precios!AA32)</f>
        <v>-4.1067819526533593E-3</v>
      </c>
      <c r="D32" s="7">
        <f>LN(precios!C33/precios!C32)</f>
        <v>7.5082851408803108E-3</v>
      </c>
      <c r="E32" s="7">
        <f>LN(precios!G33/precios!G32)</f>
        <v>2.0426877105575635E-2</v>
      </c>
      <c r="F32" s="7">
        <f>LN(precios!H33/precios!H32)</f>
        <v>1.1595677506311606E-2</v>
      </c>
      <c r="G32" s="7">
        <f>LN(precios!M33/precios!M32)</f>
        <v>-4.4434570826651674E-4</v>
      </c>
      <c r="H32" s="7">
        <f>LN(precios!V33/precios!V32)</f>
        <v>-1.9310834557972278E-2</v>
      </c>
      <c r="J32" s="8">
        <f>precios!X33*precios!Z33</f>
        <v>470.79543189999998</v>
      </c>
    </row>
    <row r="33" spans="1:10" x14ac:dyDescent="0.2">
      <c r="A33" s="3">
        <v>44923</v>
      </c>
      <c r="B33" s="7">
        <f t="shared" si="0"/>
        <v>-1.7048922358993478E-2</v>
      </c>
      <c r="C33" s="7">
        <f>LN(precios!AA34/precios!AA33)</f>
        <v>-8.2645098498935355E-3</v>
      </c>
      <c r="D33" s="7">
        <f>LN(precios!C34/precios!C33)</f>
        <v>-4.7714420501385911E-3</v>
      </c>
      <c r="E33" s="7">
        <f>LN(precios!G34/precios!G33)</f>
        <v>-3.1887499497794444E-2</v>
      </c>
      <c r="F33" s="7">
        <f>LN(precios!H34/precios!H33)</f>
        <v>-1.311300491453434E-2</v>
      </c>
      <c r="G33" s="7">
        <f>LN(precios!M34/precios!M33)</f>
        <v>-1.658120033494536E-2</v>
      </c>
      <c r="H33" s="7">
        <f>LN(precios!V34/precios!V33)</f>
        <v>-2.7105103739613685E-2</v>
      </c>
      <c r="J33" s="8">
        <f>precios!X34*precios!Z34</f>
        <v>462.83691200000004</v>
      </c>
    </row>
    <row r="34" spans="1:10" x14ac:dyDescent="0.2">
      <c r="A34" s="3">
        <v>44924</v>
      </c>
      <c r="B34" s="7">
        <f t="shared" si="0"/>
        <v>1.4328425435561225E-2</v>
      </c>
      <c r="C34" s="7">
        <f>LN(precios!AA35/precios!AA34)</f>
        <v>4.8292608515728905E-3</v>
      </c>
      <c r="D34" s="7">
        <f>LN(precios!C35/precios!C34)</f>
        <v>-1.193504940025158E-2</v>
      </c>
      <c r="E34" s="7">
        <f>LN(precios!G35/precios!G34)</f>
        <v>-7.8988030615777614E-3</v>
      </c>
      <c r="F34" s="7">
        <f>LN(precios!H35/precios!H34)</f>
        <v>-1.7557723937436157E-2</v>
      </c>
      <c r="G34" s="7">
        <f>LN(precios!M35/precios!M34)</f>
        <v>-1.3648938313576628E-2</v>
      </c>
      <c r="H34" s="7">
        <f>LN(precios!V35/precios!V34)</f>
        <v>2.9886690991185648E-2</v>
      </c>
      <c r="J34" s="8">
        <f>precios!X35*precios!Z35</f>
        <v>469.51637499999998</v>
      </c>
    </row>
    <row r="35" spans="1:10" x14ac:dyDescent="0.2">
      <c r="A35" s="3">
        <v>44925</v>
      </c>
      <c r="B35" s="7">
        <f t="shared" si="0"/>
        <v>-3.0322078833685878E-3</v>
      </c>
      <c r="C35" s="7">
        <f>LN(precios!AA36/precios!AA35)</f>
        <v>1.570534159013488E-2</v>
      </c>
      <c r="D35" s="7">
        <f>LN(precios!C36/precios!C35)</f>
        <v>-6.5591116611756397E-3</v>
      </c>
      <c r="E35" s="7">
        <f>LN(precios!G36/precios!G35)</f>
        <v>-3.2696731868427913E-2</v>
      </c>
      <c r="F35" s="7">
        <f>LN(precios!H36/precios!H35)</f>
        <v>-2.1873242362808101E-2</v>
      </c>
      <c r="G35" s="7">
        <f>LN(precios!M36/precios!M35)</f>
        <v>6.8477784136229611E-3</v>
      </c>
      <c r="H35" s="7">
        <f>LN(precios!V36/precios!V35)</f>
        <v>-1.6807061819207696E-2</v>
      </c>
      <c r="J35" s="8">
        <f>precios!X36*precios!Z36</f>
        <v>468.09485999999998</v>
      </c>
    </row>
    <row r="36" spans="1:10" x14ac:dyDescent="0.2">
      <c r="A36" s="3">
        <v>44928</v>
      </c>
      <c r="B36" s="7">
        <f t="shared" si="0"/>
        <v>1.2771268186703493E-2</v>
      </c>
      <c r="C36" s="7">
        <f>LN(precios!AA37/precios!AA36)</f>
        <v>0</v>
      </c>
      <c r="D36" s="7">
        <f>LN(precios!C37/precios!C36)</f>
        <v>-7.9408355239512264E-3</v>
      </c>
      <c r="E36" s="7">
        <f>LN(precios!G37/precios!G36)</f>
        <v>3.7757460432722496E-2</v>
      </c>
      <c r="F36" s="7">
        <f>LN(precios!H37/precios!H36)</f>
        <v>2.8153988070813801E-2</v>
      </c>
      <c r="G36" s="7">
        <f>LN(precios!M37/precios!M36)</f>
        <v>9.0950438284061273E-4</v>
      </c>
      <c r="H36" s="7">
        <f>LN(precios!V37/precios!V36)</f>
        <v>8.4388121486910946E-3</v>
      </c>
      <c r="J36" s="8">
        <f>precios!X37*precios!Z37</f>
        <v>474.11136239999996</v>
      </c>
    </row>
    <row r="37" spans="1:10" x14ac:dyDescent="0.2">
      <c r="A37" s="3">
        <v>44929</v>
      </c>
      <c r="B37" s="7">
        <f t="shared" si="0"/>
        <v>-7.1966606178271225E-3</v>
      </c>
      <c r="C37" s="7">
        <f>LN(precios!AA38/precios!AA37)</f>
        <v>4.7313369775141218E-3</v>
      </c>
      <c r="D37" s="7">
        <f>LN(precios!C38/precios!C37)</f>
        <v>2.6372823091126509E-2</v>
      </c>
      <c r="E37" s="7">
        <f>LN(precios!G38/precios!G37)</f>
        <v>8.2680663536535595E-4</v>
      </c>
      <c r="F37" s="7">
        <f>LN(precios!H38/precios!H37)</f>
        <v>-1.655237983613265E-3</v>
      </c>
      <c r="G37" s="7">
        <f>LN(precios!M38/precios!M37)</f>
        <v>-2.2989518224698718E-2</v>
      </c>
      <c r="H37" s="7">
        <f>LN(precios!V38/precios!V37)</f>
        <v>8.3682496705165792E-3</v>
      </c>
      <c r="J37" s="8">
        <f>precios!X38*precios!Z38</f>
        <v>470.71159200000005</v>
      </c>
    </row>
    <row r="38" spans="1:10" x14ac:dyDescent="0.2">
      <c r="A38" s="3">
        <v>44930</v>
      </c>
      <c r="B38" s="7">
        <f t="shared" si="0"/>
        <v>-1.4649092102768586E-2</v>
      </c>
      <c r="C38" s="7">
        <f>LN(precios!AA39/precios!AA38)</f>
        <v>0</v>
      </c>
      <c r="D38" s="7">
        <f>LN(precios!C39/precios!C38)</f>
        <v>8.4744266882653008E-3</v>
      </c>
      <c r="E38" s="7">
        <f>LN(precios!G39/precios!G38)</f>
        <v>5.7688433193661456E-3</v>
      </c>
      <c r="F38" s="7">
        <f>LN(precios!H39/precios!H38)</f>
        <v>1.6197501913105504E-2</v>
      </c>
      <c r="G38" s="7">
        <f>LN(precios!M39/precios!M38)</f>
        <v>2.2989518224698781E-2</v>
      </c>
      <c r="H38" s="7">
        <f>LN(precios!V39/precios!V38)</f>
        <v>4.4016832253561851E-2</v>
      </c>
      <c r="J38" s="8">
        <f>precios!X39*precios!Z39</f>
        <v>463.86635519999999</v>
      </c>
    </row>
    <row r="39" spans="1:10" x14ac:dyDescent="0.2">
      <c r="A39" s="3">
        <v>44931</v>
      </c>
      <c r="B39" s="7">
        <f t="shared" si="0"/>
        <v>-2.225443183632941E-2</v>
      </c>
      <c r="C39" s="7">
        <f>LN(precios!AA40/precios!AA39)</f>
        <v>-1.4261701828208243E-2</v>
      </c>
      <c r="D39" s="7">
        <f>LN(precios!C40/precios!C39)</f>
        <v>6.9360987222058463E-3</v>
      </c>
      <c r="E39" s="7">
        <f>LN(precios!G40/precios!G39)</f>
        <v>2.060381686989635E-2</v>
      </c>
      <c r="F39" s="7">
        <f>LN(precios!H40/precios!H39)</f>
        <v>2.062642706437115E-2</v>
      </c>
      <c r="G39" s="7">
        <f>LN(precios!M40/precios!M39)</f>
        <v>7.2464085207672533E-3</v>
      </c>
      <c r="H39" s="7">
        <f>LN(precios!V40/precios!V39)</f>
        <v>1.2678458929543638E-2</v>
      </c>
      <c r="J39" s="8">
        <f>precios!X40*precios!Z40</f>
        <v>453.65729279999999</v>
      </c>
    </row>
    <row r="40" spans="1:10" x14ac:dyDescent="0.2">
      <c r="A40" s="3">
        <v>44932</v>
      </c>
      <c r="B40" s="7">
        <f t="shared" si="0"/>
        <v>1.358449014394429E-2</v>
      </c>
      <c r="C40" s="7">
        <f>LN(precios!AA41/precios!AA40)</f>
        <v>-2.563354760697302E-2</v>
      </c>
      <c r="D40" s="7">
        <f>LN(precios!C41/precios!C40)</f>
        <v>4.394544519674303E-3</v>
      </c>
      <c r="E40" s="7">
        <f>LN(precios!G41/precios!G40)</f>
        <v>1.5524482698045232E-2</v>
      </c>
      <c r="F40" s="7">
        <f>LN(precios!H41/precios!H40)</f>
        <v>5.0057327789211773E-3</v>
      </c>
      <c r="G40" s="7">
        <f>LN(precios!M41/precios!M40)</f>
        <v>3.02245229087264E-2</v>
      </c>
      <c r="H40" s="7">
        <f>LN(precios!V41/precios!V40)</f>
        <v>1.2519829678697981E-2</v>
      </c>
      <c r="J40" s="8">
        <f>precios!X41*precios!Z41</f>
        <v>459.86204459999999</v>
      </c>
    </row>
    <row r="41" spans="1:10" x14ac:dyDescent="0.2">
      <c r="A41" s="3">
        <v>44935</v>
      </c>
      <c r="B41" s="7">
        <f t="shared" si="0"/>
        <v>-5.1869453082378416E-3</v>
      </c>
      <c r="C41" s="7">
        <f>LN(precios!AA42/precios!AA41)</f>
        <v>1.4629310015959317E-2</v>
      </c>
      <c r="D41" s="7">
        <f>LN(precios!C42/precios!C41)</f>
        <v>-1.2440023349380065E-2</v>
      </c>
      <c r="E41" s="7">
        <f>LN(precios!G42/precios!G41)</f>
        <v>8.0962269072553765E-3</v>
      </c>
      <c r="F41" s="7">
        <f>LN(precios!H42/precios!H41)</f>
        <v>2.6539769282525369E-2</v>
      </c>
      <c r="G41" s="7">
        <f>LN(precios!M42/precios!M41)</f>
        <v>4.8045952917285251E-3</v>
      </c>
      <c r="H41" s="7">
        <f>LN(precios!V42/precios!V41)</f>
        <v>4.654676105063601E-3</v>
      </c>
      <c r="J41" s="8">
        <f>precios!X42*precios!Z42</f>
        <v>457.48294079999994</v>
      </c>
    </row>
    <row r="42" spans="1:10" x14ac:dyDescent="0.2">
      <c r="A42" s="3">
        <v>44936</v>
      </c>
      <c r="B42" s="7">
        <f t="shared" si="0"/>
        <v>-1.1488812518341428E-2</v>
      </c>
      <c r="C42" s="7">
        <f>LN(precios!AA43/precios!AA42)</f>
        <v>6.9132391277386255E-4</v>
      </c>
      <c r="D42" s="7">
        <f>LN(precios!C43/precios!C42)</f>
        <v>-1.7898045038043423E-3</v>
      </c>
      <c r="E42" s="7">
        <f>LN(precios!G43/precios!G42)</f>
        <v>1.893142977543393E-3</v>
      </c>
      <c r="F42" s="7">
        <f>LN(precios!H43/precios!H42)</f>
        <v>-2.1018316156213713E-3</v>
      </c>
      <c r="G42" s="7">
        <f>LN(precios!M43/precios!M42)</f>
        <v>2.0699272440166342E-2</v>
      </c>
      <c r="H42" s="7">
        <f>LN(precios!V43/precios!V42)</f>
        <v>6.6855997719882715E-3</v>
      </c>
      <c r="J42" s="8">
        <f>precios!X43*precios!Z43</f>
        <v>452.25708200000003</v>
      </c>
    </row>
    <row r="43" spans="1:10" x14ac:dyDescent="0.2">
      <c r="A43" s="3">
        <v>44937</v>
      </c>
      <c r="B43" s="7">
        <f t="shared" si="0"/>
        <v>-1.2252735358095963E-2</v>
      </c>
      <c r="C43" s="7">
        <f>LN(precios!AA44/precios!AA43)</f>
        <v>-8.3275984377624273E-3</v>
      </c>
      <c r="D43" s="7">
        <f>LN(precios!C44/precios!C43)</f>
        <v>6.8948499120211311E-3</v>
      </c>
      <c r="E43" s="7">
        <f>LN(precios!G44/precios!G43)</f>
        <v>1.9899503244019132E-3</v>
      </c>
      <c r="F43" s="7">
        <f>LN(precios!H44/precios!H43)</f>
        <v>1.6596850282771434E-3</v>
      </c>
      <c r="G43" s="7">
        <f>LN(precios!M44/precios!M43)</f>
        <v>1.2795480798781585E-3</v>
      </c>
      <c r="H43" s="7">
        <f>LN(precios!V44/precios!V43)</f>
        <v>2.8299008173226853E-2</v>
      </c>
      <c r="J43" s="8">
        <f>precios!X44*precios!Z44</f>
        <v>446.74950600000005</v>
      </c>
    </row>
    <row r="44" spans="1:10" x14ac:dyDescent="0.2">
      <c r="A44" s="3">
        <v>44938</v>
      </c>
      <c r="B44" s="7">
        <f t="shared" si="0"/>
        <v>1.0224835000801485E-2</v>
      </c>
      <c r="C44" s="7">
        <f>LN(precios!AA45/precios!AA44)</f>
        <v>4.8661896511729063E-3</v>
      </c>
      <c r="D44" s="7">
        <f>LN(precios!C45/precios!C44)</f>
        <v>-1.0484197076715246E-2</v>
      </c>
      <c r="E44" s="7">
        <f>LN(precios!G45/precios!G44)</f>
        <v>1.8325450361291164E-2</v>
      </c>
      <c r="F44" s="7">
        <f>LN(precios!H45/precios!H44)</f>
        <v>1.0448321668134372E-2</v>
      </c>
      <c r="G44" s="7">
        <f>LN(precios!M45/precios!M44)</f>
        <v>-2.2414645306379873E-2</v>
      </c>
      <c r="H44" s="7">
        <f>LN(precios!V45/precios!V44)</f>
        <v>2.3148090377655993E-2</v>
      </c>
      <c r="J44" s="8">
        <f>precios!X45*precios!Z45</f>
        <v>451.34087900000003</v>
      </c>
    </row>
    <row r="45" spans="1:10" x14ac:dyDescent="0.2">
      <c r="A45" s="3">
        <v>44939</v>
      </c>
      <c r="B45" s="7">
        <f t="shared" si="0"/>
        <v>1.0830786032508928E-2</v>
      </c>
      <c r="C45" s="7">
        <f>LN(precios!AA46/precios!AA45)</f>
        <v>1.2405396857487731E-2</v>
      </c>
      <c r="D45" s="7">
        <f>LN(precios!C46/precios!C45)</f>
        <v>-8.0921884962202196E-3</v>
      </c>
      <c r="E45" s="7">
        <f>LN(precios!G46/precios!G45)</f>
        <v>5.5249261944141448E-3</v>
      </c>
      <c r="F45" s="7">
        <f>LN(precios!H46/precios!H45)</f>
        <v>-1.8616771006399605E-3</v>
      </c>
      <c r="G45" s="7">
        <f>LN(precios!M46/precios!M45)</f>
        <v>-4.3687705053931866E-3</v>
      </c>
      <c r="H45" s="7">
        <f>LN(precios!V46/precios!V45)</f>
        <v>3.4453119727899231E-2</v>
      </c>
      <c r="J45" s="8">
        <f>precios!X46*precios!Z46</f>
        <v>456.25582380000003</v>
      </c>
    </row>
    <row r="46" spans="1:10" x14ac:dyDescent="0.2">
      <c r="A46" s="3">
        <v>44942</v>
      </c>
      <c r="B46" s="7">
        <f t="shared" si="0"/>
        <v>7.1750214521793592E-3</v>
      </c>
      <c r="C46" s="7">
        <f>LN(precios!AA47/precios!AA46)</f>
        <v>1.3689256073417405E-3</v>
      </c>
      <c r="D46" s="7">
        <f>LN(precios!C47/precios!C46)</f>
        <v>2.5545900875378492E-2</v>
      </c>
      <c r="E46" s="7">
        <f>LN(precios!G47/precios!G46)</f>
        <v>3.3320287120769898E-2</v>
      </c>
      <c r="F46" s="7">
        <f>LN(precios!H47/precios!H46)</f>
        <v>1.5337179788909749E-2</v>
      </c>
      <c r="G46" s="7">
        <f>LN(precios!M47/precios!M46)</f>
        <v>-1.455372986916856E-2</v>
      </c>
      <c r="H46" s="7">
        <f>LN(precios!V47/precios!V46)</f>
        <v>1.6328843879864465E-2</v>
      </c>
      <c r="J46" s="8">
        <f>precios!X47*precios!Z47</f>
        <v>459.54124149999996</v>
      </c>
    </row>
    <row r="47" spans="1:10" x14ac:dyDescent="0.2">
      <c r="A47" s="3">
        <v>44943</v>
      </c>
      <c r="B47" s="7">
        <f t="shared" si="0"/>
        <v>-2.1935529088923586E-2</v>
      </c>
      <c r="C47" s="7">
        <f>LN(precios!AA48/precios!AA47)</f>
        <v>-3.4258341145189733E-3</v>
      </c>
      <c r="D47" s="7">
        <f>LN(precios!C48/precios!C47)</f>
        <v>-5.1919978635040073E-3</v>
      </c>
      <c r="E47" s="7">
        <f>LN(precios!G48/precios!G47)</f>
        <v>-3.1361461044568349E-2</v>
      </c>
      <c r="F47" s="7">
        <f>LN(precios!H48/precios!H47)</f>
        <v>-8.4553132464334872E-3</v>
      </c>
      <c r="G47" s="7">
        <f>LN(precios!M48/precios!M47)</f>
        <v>-2.0647098377260888E-2</v>
      </c>
      <c r="H47" s="7">
        <f>LN(precios!V48/precios!V47)</f>
        <v>-1.5388505327742608E-2</v>
      </c>
      <c r="J47" s="8">
        <f>precios!X48*precios!Z48</f>
        <v>449.57071540000004</v>
      </c>
    </row>
    <row r="48" spans="1:10" x14ac:dyDescent="0.2">
      <c r="A48" s="3">
        <v>44944</v>
      </c>
      <c r="B48" s="7">
        <f t="shared" si="0"/>
        <v>-1.7204454051211172E-2</v>
      </c>
      <c r="C48" s="7">
        <f>LN(precios!AA49/precios!AA48)</f>
        <v>-2.0611481017401533E-3</v>
      </c>
      <c r="D48" s="7">
        <f>LN(precios!C49/precios!C48)</f>
        <v>-1.1022575582990165E-2</v>
      </c>
      <c r="E48" s="7">
        <f>LN(precios!G49/precios!G48)</f>
        <v>1.5938450543256429E-2</v>
      </c>
      <c r="F48" s="7">
        <f>LN(precios!H49/precios!H48)</f>
        <v>-6.5335947759550628E-4</v>
      </c>
      <c r="G48" s="7">
        <f>LN(precios!M49/precios!M48)</f>
        <v>-2.7121865937151178E-2</v>
      </c>
      <c r="H48" s="7">
        <f>LN(precios!V49/precios!V48)</f>
        <v>2.092608280241471E-2</v>
      </c>
      <c r="J48" s="8">
        <f>precios!X49*precios!Z49</f>
        <v>441.90225170000002</v>
      </c>
    </row>
    <row r="49" spans="1:10" x14ac:dyDescent="0.2">
      <c r="A49" s="3">
        <v>44945</v>
      </c>
      <c r="B49" s="7">
        <f t="shared" si="0"/>
        <v>2.4377202763289651E-2</v>
      </c>
      <c r="C49" s="7">
        <f>LN(precios!AA50/precios!AA49)</f>
        <v>1.7723708664695994E-2</v>
      </c>
      <c r="D49" s="7">
        <f>LN(precios!C50/precios!C49)</f>
        <v>-5.5883037901502154E-3</v>
      </c>
      <c r="E49" s="7">
        <f>LN(precios!G50/precios!G49)</f>
        <v>1.7999002980997401E-2</v>
      </c>
      <c r="F49" s="7">
        <f>LN(precios!H50/precios!H49)</f>
        <v>5.3234738067126867E-3</v>
      </c>
      <c r="G49" s="7">
        <f>LN(precios!M50/precios!M49)</f>
        <v>-8.8930613920830282E-3</v>
      </c>
      <c r="H49" s="7">
        <f>LN(precios!V50/precios!V49)</f>
        <v>5.0493566083660646E-3</v>
      </c>
      <c r="J49" s="8">
        <f>precios!X50*precios!Z50</f>
        <v>452.80696569999998</v>
      </c>
    </row>
    <row r="50" spans="1:10" x14ac:dyDescent="0.2">
      <c r="A50" s="3">
        <v>44946</v>
      </c>
      <c r="B50" s="7">
        <f t="shared" si="0"/>
        <v>-2.741706963517295E-3</v>
      </c>
      <c r="C50" s="7">
        <f>LN(precios!AA51/precios!AA50)</f>
        <v>-1.5662560562955924E-2</v>
      </c>
      <c r="D50" s="7">
        <f>LN(precios!C51/precios!C50)</f>
        <v>1.0714473770774046E-2</v>
      </c>
      <c r="E50" s="7">
        <f>LN(precios!G51/precios!G50)</f>
        <v>1.7011292077444892E-2</v>
      </c>
      <c r="F50" s="7">
        <f>LN(precios!H51/precios!H50)</f>
        <v>-3.1472270638551719E-3</v>
      </c>
      <c r="G50" s="7">
        <f>LN(precios!M51/precios!M50)</f>
        <v>1.4093965548757567E-3</v>
      </c>
      <c r="H50" s="7">
        <f>LN(precios!V51/precios!V50)</f>
        <v>3.2000027306708497E-3</v>
      </c>
      <c r="J50" s="8">
        <f>precios!X51*precios!Z51</f>
        <v>451.56720199999995</v>
      </c>
    </row>
    <row r="51" spans="1:10" x14ac:dyDescent="0.2">
      <c r="A51" s="3">
        <v>44949</v>
      </c>
      <c r="B51" s="7">
        <f t="shared" si="0"/>
        <v>-2.1256544875839525E-2</v>
      </c>
      <c r="C51" s="7">
        <f>LN(precios!AA52/precios!AA51)</f>
        <v>-8.2702056486723928E-3</v>
      </c>
      <c r="D51" s="7">
        <f>LN(precios!C52/precios!C51)</f>
        <v>7.548570625177769E-3</v>
      </c>
      <c r="E51" s="7">
        <f>LN(precios!G52/precios!G51)</f>
        <v>1.1960529603656329E-2</v>
      </c>
      <c r="F51" s="7">
        <f>LN(precios!H52/precios!H51)</f>
        <v>3.2193593220033269E-2</v>
      </c>
      <c r="G51" s="7">
        <f>LN(precios!M52/precios!M51)</f>
        <v>2.8130351414510065E-3</v>
      </c>
      <c r="H51" s="7">
        <f>LN(precios!V52/precios!V51)</f>
        <v>1.6746306335010404E-2</v>
      </c>
      <c r="J51" s="8">
        <f>precios!X52*precios!Z52</f>
        <v>442.06974270000001</v>
      </c>
    </row>
    <row r="52" spans="1:10" x14ac:dyDescent="0.2">
      <c r="A52" s="3">
        <v>44950</v>
      </c>
      <c r="B52" s="7">
        <f t="shared" si="0"/>
        <v>8.0764350544727335E-3</v>
      </c>
      <c r="C52" s="7">
        <f>LN(precios!AA53/precios!AA52)</f>
        <v>6.9180217217747176E-4</v>
      </c>
      <c r="D52" s="7">
        <f>LN(precios!C53/precios!C52)</f>
        <v>1.7154541148926214E-2</v>
      </c>
      <c r="E52" s="7">
        <f>LN(precios!G53/precios!G52)</f>
        <v>1.1364951746102889E-2</v>
      </c>
      <c r="F52" s="7">
        <f>LN(precios!H53/precios!H52)</f>
        <v>8.8022783566432793E-3</v>
      </c>
      <c r="G52" s="7">
        <f>LN(precios!M53/precios!M52)</f>
        <v>0</v>
      </c>
      <c r="H52" s="7">
        <f>LN(precios!V53/precios!V52)</f>
        <v>-9.4702396737405305E-3</v>
      </c>
      <c r="J52" s="8">
        <f>precios!X53*precios!Z53</f>
        <v>445.65454700000004</v>
      </c>
    </row>
    <row r="53" spans="1:10" x14ac:dyDescent="0.2">
      <c r="A53" s="3">
        <v>44951</v>
      </c>
      <c r="B53" s="7">
        <f t="shared" si="0"/>
        <v>6.9925289423370075E-3</v>
      </c>
      <c r="C53" s="7">
        <f>LN(precios!AA54/precios!AA53)</f>
        <v>3.4518501654778378E-3</v>
      </c>
      <c r="D53" s="7">
        <f>LN(precios!C54/precios!C53)</f>
        <v>-1.0208805448781012E-2</v>
      </c>
      <c r="E53" s="7">
        <f>LN(precios!G54/precios!G53)</f>
        <v>-1.057511141851784E-2</v>
      </c>
      <c r="F53" s="7">
        <f>LN(precios!H54/precios!H53)</f>
        <v>-6.2614279141353681E-4</v>
      </c>
      <c r="G53" s="7">
        <f>LN(precios!M54/precios!M53)</f>
        <v>-3.282535032676745E-3</v>
      </c>
      <c r="H53" s="7">
        <f>LN(precios!V54/precios!V53)</f>
        <v>5.422561741201184E-3</v>
      </c>
      <c r="J53" s="8">
        <f>precios!X54*precios!Z54</f>
        <v>448.78172000000001</v>
      </c>
    </row>
    <row r="54" spans="1:10" x14ac:dyDescent="0.2">
      <c r="A54" s="3">
        <v>44952</v>
      </c>
      <c r="B54" s="7">
        <f t="shared" si="0"/>
        <v>4.6321435680710251E-3</v>
      </c>
      <c r="C54" s="7">
        <f>LN(precios!AA55/precios!AA54)</f>
        <v>0</v>
      </c>
      <c r="D54" s="7">
        <f>LN(precios!C55/precios!C54)</f>
        <v>-1.055947804466212E-2</v>
      </c>
      <c r="E54" s="7">
        <f>LN(precios!G55/precios!G54)</f>
        <v>1.6328606563744687E-3</v>
      </c>
      <c r="F54" s="7">
        <f>LN(precios!H55/precios!H54)</f>
        <v>-2.404004305954003E-3</v>
      </c>
      <c r="G54" s="7">
        <f>LN(precios!M55/precios!M54)</f>
        <v>4.5900666385148267E-2</v>
      </c>
      <c r="H54" s="7">
        <f>LN(precios!V55/precios!V54)</f>
        <v>1.3428983961378066E-2</v>
      </c>
      <c r="J54" s="8">
        <f>precios!X55*precios!Z55</f>
        <v>450.8653635</v>
      </c>
    </row>
    <row r="55" spans="1:10" x14ac:dyDescent="0.2">
      <c r="A55" s="3">
        <v>44953</v>
      </c>
      <c r="B55" s="7">
        <f t="shared" si="0"/>
        <v>-1.9546795179778021E-2</v>
      </c>
      <c r="C55" s="7">
        <f>LN(precios!AA56/precios!AA55)</f>
        <v>-3.4518501654778985E-3</v>
      </c>
      <c r="D55" s="7">
        <f>LN(precios!C56/precios!C55)</f>
        <v>-5.9081100639621119E-3</v>
      </c>
      <c r="E55" s="7">
        <f>LN(precios!G56/precios!G55)</f>
        <v>-3.450161257387916E-2</v>
      </c>
      <c r="F55" s="7">
        <f>LN(precios!H56/precios!H55)</f>
        <v>-1.3167094179215107E-2</v>
      </c>
      <c r="G55" s="7">
        <f>LN(precios!M56/precios!M55)</f>
        <v>3.6559894795827108E-2</v>
      </c>
      <c r="H55" s="7">
        <f>LN(precios!V56/precios!V55)</f>
        <v>-3.1173483272102856E-3</v>
      </c>
      <c r="J55" s="8">
        <f>precios!X56*precios!Z56</f>
        <v>442.13796479999996</v>
      </c>
    </row>
    <row r="56" spans="1:10" x14ac:dyDescent="0.2">
      <c r="A56" s="3">
        <v>44956</v>
      </c>
      <c r="B56" s="7">
        <f t="shared" si="0"/>
        <v>7.9997131679169532E-3</v>
      </c>
      <c r="C56" s="7">
        <f>LN(precios!AA57/precios!AA56)</f>
        <v>-2.0768439448391172E-3</v>
      </c>
      <c r="D56" s="7">
        <f>LN(precios!C57/precios!C56)</f>
        <v>-6.8750141519394693E-3</v>
      </c>
      <c r="E56" s="7">
        <f>LN(precios!G57/precios!G56)</f>
        <v>-2.6943697497603537E-2</v>
      </c>
      <c r="F56" s="7">
        <f>LN(precios!H57/precios!H56)</f>
        <v>-1.3793625337257028E-3</v>
      </c>
      <c r="G56" s="7">
        <f>LN(precios!M57/precios!M56)</f>
        <v>-2.1421671600455203E-2</v>
      </c>
      <c r="H56" s="7">
        <f>LN(precios!V57/precios!V56)</f>
        <v>-9.8610837207361128E-3</v>
      </c>
      <c r="J56" s="8">
        <f>precios!X57*precios!Z57</f>
        <v>445.68912690000002</v>
      </c>
    </row>
    <row r="57" spans="1:10" x14ac:dyDescent="0.2">
      <c r="A57" s="3">
        <v>44957</v>
      </c>
      <c r="B57" s="7">
        <f t="shared" si="0"/>
        <v>5.0970660795825471E-3</v>
      </c>
      <c r="C57" s="7">
        <f>LN(precios!AA58/precios!AA57)</f>
        <v>-2.0811662038247342E-3</v>
      </c>
      <c r="D57" s="7">
        <f>LN(precios!C58/precios!C57)</f>
        <v>3.1807036033971718E-2</v>
      </c>
      <c r="E57" s="7">
        <f>LN(precios!G58/precios!G57)</f>
        <v>-5.4142191624301367E-3</v>
      </c>
      <c r="F57" s="7">
        <f>LN(precios!H58/precios!H57)</f>
        <v>-7.3533875048468018E-3</v>
      </c>
      <c r="G57" s="7">
        <f>LN(precios!M58/precios!M57)</f>
        <v>1.5347856964294122E-2</v>
      </c>
      <c r="H57" s="7">
        <f>LN(precios!V58/precios!V57)</f>
        <v>3.7139545307189561E-2</v>
      </c>
      <c r="J57" s="8">
        <f>precios!X58*precios!Z58</f>
        <v>447.96663319999999</v>
      </c>
    </row>
    <row r="58" spans="1:10" x14ac:dyDescent="0.2">
      <c r="A58" s="3">
        <v>44958</v>
      </c>
      <c r="B58" s="7">
        <f t="shared" si="0"/>
        <v>-1.2483841317361459E-2</v>
      </c>
      <c r="C58" s="7">
        <f>LN(precios!AA59/precios!AA58)</f>
        <v>2.7739268827252244E-3</v>
      </c>
      <c r="D58" s="7">
        <f>LN(precios!C59/precios!C58)</f>
        <v>-5.4332098149949418E-3</v>
      </c>
      <c r="E58" s="7">
        <f>LN(precios!G59/precios!G58)</f>
        <v>6.6998894101556574E-3</v>
      </c>
      <c r="F58" s="7">
        <f>LN(precios!H59/precios!H58)</f>
        <v>6.078397943316341E-3</v>
      </c>
      <c r="G58" s="7">
        <f>LN(precios!M59/precios!M58)</f>
        <v>-6.5488118789055515E-3</v>
      </c>
      <c r="H58" s="7">
        <f>LN(precios!V59/precios!V58)</f>
        <v>4.9120795254486538E-2</v>
      </c>
      <c r="J58" s="8">
        <f>precios!X59*precios!Z59</f>
        <v>442.40905100000003</v>
      </c>
    </row>
    <row r="59" spans="1:10" x14ac:dyDescent="0.2">
      <c r="A59" s="3">
        <v>44959</v>
      </c>
      <c r="B59" s="7">
        <f t="shared" si="0"/>
        <v>-5.9446902115642226E-3</v>
      </c>
      <c r="C59" s="7">
        <f>LN(precios!AA60/precios!AA59)</f>
        <v>2.0754071787123579E-3</v>
      </c>
      <c r="D59" s="7">
        <f>LN(precios!C60/precios!C59)</f>
        <v>-2.7928794713477142E-2</v>
      </c>
      <c r="E59" s="7">
        <f>LN(precios!G60/precios!G59)</f>
        <v>-5.1528085630271735E-3</v>
      </c>
      <c r="F59" s="7">
        <f>LN(precios!H60/precios!H59)</f>
        <v>-1.1333362100622127E-2</v>
      </c>
      <c r="G59" s="7">
        <f>LN(precios!M60/precios!M59)</f>
        <v>-2.4386000599318506E-2</v>
      </c>
      <c r="H59" s="7">
        <f>LN(precios!V60/precios!V59)</f>
        <v>-1.2892755005754843E-2</v>
      </c>
      <c r="J59" s="8">
        <f>precios!X60*precios!Z60</f>
        <v>439.78686799999997</v>
      </c>
    </row>
    <row r="60" spans="1:10" x14ac:dyDescent="0.2">
      <c r="A60" s="3">
        <v>44960</v>
      </c>
      <c r="B60" s="7">
        <f t="shared" si="0"/>
        <v>-3.8399858278060521E-2</v>
      </c>
      <c r="C60" s="7">
        <f>LN(precios!AA61/precios!AA60)</f>
        <v>1.6449993969953752E-2</v>
      </c>
      <c r="D60" s="7">
        <f>LN(precios!C61/precios!C60)</f>
        <v>2.6050530634633664E-2</v>
      </c>
      <c r="E60" s="7">
        <f>LN(precios!G61/precios!G60)</f>
        <v>1.0085603675848915E-2</v>
      </c>
      <c r="F60" s="7">
        <f>LN(precios!H61/precios!H60)</f>
        <v>6.7513197565289363E-3</v>
      </c>
      <c r="G60" s="7">
        <f>LN(precios!M61/precios!M60)</f>
        <v>1.6911795657474662E-2</v>
      </c>
      <c r="H60" s="7">
        <f>LN(precios!V61/precios!V60)</f>
        <v>-1.6459498329085821E-2</v>
      </c>
      <c r="J60" s="8">
        <f>precios!X61*precios!Z61</f>
        <v>423.21924750000005</v>
      </c>
    </row>
    <row r="61" spans="1:10" x14ac:dyDescent="0.2">
      <c r="A61" s="3">
        <v>44964</v>
      </c>
      <c r="B61" s="7">
        <f t="shared" si="0"/>
        <v>-1.6783081477827833E-3</v>
      </c>
      <c r="C61" s="7">
        <f>LN(precios!AA62/precios!AA61)</f>
        <v>-1.9911402756543278E-2</v>
      </c>
      <c r="D61" s="7">
        <f>LN(precios!C62/precios!C61)</f>
        <v>-3.2545232888488908E-2</v>
      </c>
      <c r="E61" s="7">
        <f>LN(precios!G62/precios!G61)</f>
        <v>-1.9937858830828766E-2</v>
      </c>
      <c r="F61" s="7">
        <f>LN(precios!H62/precios!H61)</f>
        <v>-2.6186283681427974E-2</v>
      </c>
      <c r="G61" s="7">
        <f>LN(precios!M62/precios!M61)</f>
        <v>-1.556629197836939E-2</v>
      </c>
      <c r="H61" s="7">
        <f>LN(precios!V62/precios!V61)</f>
        <v>-7.5549226300974576E-2</v>
      </c>
      <c r="J61" s="8">
        <f>precios!X62*precios!Z62</f>
        <v>422.50955090000002</v>
      </c>
    </row>
    <row r="62" spans="1:10" x14ac:dyDescent="0.2">
      <c r="A62" s="3">
        <v>44965</v>
      </c>
      <c r="B62" s="7">
        <f t="shared" si="0"/>
        <v>5.2022301940138297E-3</v>
      </c>
      <c r="C62" s="7">
        <f>LN(precios!AA63/precios!AA62)</f>
        <v>4.1522551007675094E-3</v>
      </c>
      <c r="D62" s="7">
        <f>LN(precios!C63/precios!C62)</f>
        <v>-1.4705695918969752E-2</v>
      </c>
      <c r="E62" s="7">
        <f>LN(precios!G63/precios!G62)</f>
        <v>-1.443722612311528E-3</v>
      </c>
      <c r="F62" s="7">
        <f>LN(precios!H63/precios!H62)</f>
        <v>-5.1662770335354977E-3</v>
      </c>
      <c r="G62" s="7">
        <f>LN(precios!M63/precios!M62)</f>
        <v>-2.7262025793014101E-2</v>
      </c>
      <c r="H62" s="7">
        <f>LN(precios!V63/precios!V62)</f>
        <v>1.8339757127137125E-3</v>
      </c>
      <c r="J62" s="8">
        <f>precios!X63*precios!Z63</f>
        <v>424.71327000000002</v>
      </c>
    </row>
    <row r="63" spans="1:10" x14ac:dyDescent="0.2">
      <c r="A63" s="3">
        <v>44966</v>
      </c>
      <c r="B63" s="7">
        <f t="shared" si="0"/>
        <v>-1.1862044243835752E-2</v>
      </c>
      <c r="C63" s="7">
        <f>LN(precios!AA64/precios!AA63)</f>
        <v>0</v>
      </c>
      <c r="D63" s="7">
        <f>LN(precios!C64/precios!C63)</f>
        <v>-6.2503934194801779E-3</v>
      </c>
      <c r="E63" s="7">
        <f>LN(precios!G64/precios!G63)</f>
        <v>2.8064070763397907E-3</v>
      </c>
      <c r="F63" s="7">
        <f>LN(precios!H64/precios!H63)</f>
        <v>-5.3038356377568792E-3</v>
      </c>
      <c r="G63" s="7">
        <f>LN(precios!M64/precios!M63)</f>
        <v>-5.8324137657169615E-2</v>
      </c>
      <c r="H63" s="7">
        <f>LN(precios!V64/precios!V63)</f>
        <v>-2.1765109653380025E-2</v>
      </c>
      <c r="J63" s="8">
        <f>precios!X64*precios!Z64</f>
        <v>419.70506490000002</v>
      </c>
    </row>
    <row r="64" spans="1:10" x14ac:dyDescent="0.2">
      <c r="A64" s="3">
        <v>44967</v>
      </c>
      <c r="B64" s="7">
        <f t="shared" si="0"/>
        <v>-1.7155324099789031E-2</v>
      </c>
      <c r="C64" s="7">
        <f>LN(precios!AA65/precios!AA64)</f>
        <v>-1.3908430046132E-2</v>
      </c>
      <c r="D64" s="7">
        <f>LN(precios!C65/precios!C64)</f>
        <v>-2.7173306723447345E-2</v>
      </c>
      <c r="E64" s="7">
        <f>LN(precios!G65/precios!G64)</f>
        <v>-9.4584823730023866E-3</v>
      </c>
      <c r="F64" s="7">
        <f>LN(precios!H65/precios!H64)</f>
        <v>-1.3271839113286478E-2</v>
      </c>
      <c r="G64" s="7">
        <f>LN(precios!M65/precios!M64)</f>
        <v>-5.4691382489723675E-2</v>
      </c>
      <c r="H64" s="7">
        <f>LN(precios!V65/precios!V64)</f>
        <v>-6.1047851933076942E-3</v>
      </c>
      <c r="J64" s="8">
        <f>precios!X65*precios!Z65</f>
        <v>412.56629749999996</v>
      </c>
    </row>
    <row r="65" spans="1:10" x14ac:dyDescent="0.2">
      <c r="A65" s="3">
        <v>44970</v>
      </c>
      <c r="B65" s="7">
        <f t="shared" si="0"/>
        <v>-1.3186361890367128E-2</v>
      </c>
      <c r="C65" s="7">
        <f>LN(precios!AA66/precios!AA65)</f>
        <v>-1.694955831377332E-2</v>
      </c>
      <c r="D65" s="7">
        <f>LN(precios!C66/precios!C65)</f>
        <v>1.8756681071263357E-2</v>
      </c>
      <c r="E65" s="7">
        <f>LN(precios!G66/precios!G65)</f>
        <v>3.1398755504764321E-2</v>
      </c>
      <c r="F65" s="7">
        <f>LN(precios!H66/precios!H65)</f>
        <v>6.2674744545557198E-3</v>
      </c>
      <c r="G65" s="7">
        <f>LN(precios!M66/precios!M65)</f>
        <v>1.5353525756651177E-2</v>
      </c>
      <c r="H65" s="7">
        <f>LN(precios!V66/precios!V65)</f>
        <v>2.9243252778880884E-2</v>
      </c>
      <c r="J65" s="8">
        <f>precios!X66*precios!Z66</f>
        <v>407.16176039999999</v>
      </c>
    </row>
    <row r="66" spans="1:10" x14ac:dyDescent="0.2">
      <c r="A66" s="3">
        <v>44971</v>
      </c>
      <c r="B66" s="7">
        <f t="shared" si="0"/>
        <v>-4.1186903916086226E-3</v>
      </c>
      <c r="C66" s="7">
        <f>LN(precios!AA67/precios!AA66)</f>
        <v>-1.4255169912210611E-3</v>
      </c>
      <c r="D66" s="7">
        <f>LN(precios!C67/precios!C66)</f>
        <v>-1.1942836867598373E-2</v>
      </c>
      <c r="E66" s="7">
        <f>LN(precios!G67/precios!G66)</f>
        <v>-1.697926412284996E-2</v>
      </c>
      <c r="F66" s="7">
        <f>LN(precios!H67/precios!H66)</f>
        <v>-1.054288595951626E-2</v>
      </c>
      <c r="G66" s="7">
        <f>LN(precios!M67/precios!M66)</f>
        <v>2.0111235388608508E-2</v>
      </c>
      <c r="H66" s="7">
        <f>LN(precios!V67/precios!V66)</f>
        <v>-2.3138467585573232E-2</v>
      </c>
      <c r="J66" s="8">
        <f>precios!X67*precios!Z67</f>
        <v>405.48823590000001</v>
      </c>
    </row>
    <row r="67" spans="1:10" x14ac:dyDescent="0.2">
      <c r="A67" s="3">
        <v>44972</v>
      </c>
      <c r="B67" s="7">
        <f t="shared" si="0"/>
        <v>-8.235671746992421E-3</v>
      </c>
      <c r="C67" s="7">
        <f>LN(precios!AA68/precios!AA67)</f>
        <v>-3.5727083375735988E-3</v>
      </c>
      <c r="D67" s="7">
        <f>LN(precios!C68/precios!C67)</f>
        <v>8.0640680752253578E-3</v>
      </c>
      <c r="E67" s="7">
        <f>LN(precios!G68/precios!G67)</f>
        <v>1.1267318408205109E-2</v>
      </c>
      <c r="F67" s="7">
        <f>LN(precios!H68/precios!H67)</f>
        <v>9.9849371667484303E-3</v>
      </c>
      <c r="G67" s="7">
        <f>LN(precios!M68/precios!M67)</f>
        <v>2.5554264595659414E-2</v>
      </c>
      <c r="H67" s="7">
        <f>LN(precios!V68/precios!V67)</f>
        <v>-4.6832123383876368E-4</v>
      </c>
      <c r="J67" s="8">
        <f>precios!X68*precios!Z68</f>
        <v>402.16248160000004</v>
      </c>
    </row>
    <row r="68" spans="1:10" x14ac:dyDescent="0.2">
      <c r="A68" s="3">
        <v>44973</v>
      </c>
      <c r="B68" s="7">
        <f t="shared" si="0"/>
        <v>1.3704102625114387E-3</v>
      </c>
      <c r="C68" s="7">
        <f>LN(precios!AA69/precios!AA68)</f>
        <v>-7.9051795071131501E-3</v>
      </c>
      <c r="D68" s="7">
        <f>LN(precios!C69/precios!C68)</f>
        <v>-4.0238566362541606E-3</v>
      </c>
      <c r="E68" s="7">
        <f>LN(precios!G69/precios!G68)</f>
        <v>-4.6126433893969518E-3</v>
      </c>
      <c r="F68" s="7">
        <f>LN(precios!H69/precios!H68)</f>
        <v>-7.6199380885193669E-3</v>
      </c>
      <c r="G68" s="7">
        <f>LN(precios!M69/precios!M68)</f>
        <v>9.1764952078456884E-3</v>
      </c>
      <c r="H68" s="7">
        <f>LN(precios!V69/precios!V68)</f>
        <v>1.3953714773865089E-2</v>
      </c>
      <c r="J68" s="8">
        <f>precios!X69*precios!Z69</f>
        <v>402.71398700000003</v>
      </c>
    </row>
    <row r="69" spans="1:10" x14ac:dyDescent="0.2">
      <c r="A69" s="3">
        <v>44974</v>
      </c>
      <c r="B69" s="7">
        <f t="shared" si="0"/>
        <v>-7.1012282114901086E-3</v>
      </c>
      <c r="C69" s="7">
        <f>LN(precios!AA70/precios!AA69)</f>
        <v>-1.6000341346441189E-2</v>
      </c>
      <c r="D69" s="7">
        <f>LN(precios!C70/precios!C69)</f>
        <v>5.5124560145073821E-3</v>
      </c>
      <c r="E69" s="7">
        <f>LN(precios!G70/precios!G69)</f>
        <v>6.2036565491203561E-3</v>
      </c>
      <c r="F69" s="7">
        <f>LN(precios!H70/precios!H69)</f>
        <v>-1.7131316820550472E-2</v>
      </c>
      <c r="G69" s="7">
        <f>LN(precios!M70/precios!M69)</f>
        <v>5.7527005663741563E-3</v>
      </c>
      <c r="H69" s="7">
        <f>LN(precios!V70/precios!V69)</f>
        <v>-6.9525193148816406E-3</v>
      </c>
      <c r="J69" s="8">
        <f>precios!X70*precios!Z70</f>
        <v>399.86435299999999</v>
      </c>
    </row>
    <row r="70" spans="1:10" x14ac:dyDescent="0.2">
      <c r="A70" s="3">
        <v>44977</v>
      </c>
      <c r="B70" s="7">
        <f t="shared" si="0"/>
        <v>3.3391107031832969E-3</v>
      </c>
      <c r="C70" s="7">
        <f>LN(precios!AA71/precios!AA70)</f>
        <v>5.8479698824231204E-3</v>
      </c>
      <c r="D70" s="7">
        <f>LN(precios!C71/precios!C70)</f>
        <v>-2.5903006659271466E-3</v>
      </c>
      <c r="E70" s="7">
        <f>LN(precios!G71/precios!G70)</f>
        <v>-1.5257029162874863E-2</v>
      </c>
      <c r="F70" s="7">
        <f>LN(precios!H71/precios!H70)</f>
        <v>1.600583558541151E-2</v>
      </c>
      <c r="G70" s="7">
        <f>LN(precios!M71/precios!M70)</f>
        <v>-2.6642359866207416E-2</v>
      </c>
      <c r="H70" s="7">
        <f>LN(precios!V71/precios!V70)</f>
        <v>2.0714249945648733E-2</v>
      </c>
      <c r="J70" s="8">
        <f>precios!X71*precios!Z71</f>
        <v>401.20177599999994</v>
      </c>
    </row>
    <row r="71" spans="1:10" x14ac:dyDescent="0.2">
      <c r="A71" s="3">
        <v>44978</v>
      </c>
      <c r="B71" s="7">
        <f t="shared" si="0"/>
        <v>3.579080047544756E-3</v>
      </c>
      <c r="C71" s="7">
        <f>LN(precios!AA72/precios!AA71)</f>
        <v>-4.3827681550950865E-3</v>
      </c>
      <c r="D71" s="7">
        <f>LN(precios!C72/precios!C71)</f>
        <v>-1.8172317908118039E-3</v>
      </c>
      <c r="E71" s="7">
        <f>LN(precios!G72/precios!G71)</f>
        <v>1.7368031054154912E-2</v>
      </c>
      <c r="F71" s="7">
        <f>LN(precios!H72/precios!H71)</f>
        <v>-1.1780845025507353E-2</v>
      </c>
      <c r="G71" s="7">
        <f>LN(precios!M72/precios!M71)</f>
        <v>-5.7591719729826407E-2</v>
      </c>
      <c r="H71" s="7">
        <f>LN(precios!V72/precios!V71)</f>
        <v>-6.1536292915517467E-2</v>
      </c>
      <c r="J71" s="8">
        <f>precios!X72*precios!Z72</f>
        <v>402.64028199999996</v>
      </c>
    </row>
    <row r="72" spans="1:10" x14ac:dyDescent="0.2">
      <c r="A72" s="3">
        <v>44979</v>
      </c>
      <c r="B72" s="7">
        <f t="shared" si="0"/>
        <v>-1.2254845075405741E-2</v>
      </c>
      <c r="C72" s="7">
        <f>LN(precios!AA73/precios!AA72)</f>
        <v>-2.9325534212777528E-3</v>
      </c>
      <c r="D72" s="7">
        <f>LN(precios!C73/precios!C72)</f>
        <v>-6.0596830421272589E-3</v>
      </c>
      <c r="E72" s="7">
        <f>LN(precios!G73/precios!G72)</f>
        <v>-8.4707648087134282E-3</v>
      </c>
      <c r="F72" s="7">
        <f>LN(precios!H73/precios!H72)</f>
        <v>-1.2267278805139651E-2</v>
      </c>
      <c r="G72" s="7">
        <f>LN(precios!M73/precios!M72)</f>
        <v>5.2670400863220217E-2</v>
      </c>
      <c r="H72" s="7">
        <f>LN(precios!V73/precios!V72)</f>
        <v>1.2039635534930815E-2</v>
      </c>
      <c r="J72" s="8">
        <f>precios!X73*precios!Z73</f>
        <v>397.73609909999993</v>
      </c>
    </row>
    <row r="73" spans="1:10" x14ac:dyDescent="0.2">
      <c r="A73" s="3">
        <v>44980</v>
      </c>
      <c r="B73" s="7">
        <f t="shared" si="0"/>
        <v>-1.386797724513031E-2</v>
      </c>
      <c r="C73" s="7">
        <f>LN(precios!AA74/precios!AA73)</f>
        <v>1.4673516939497444E-3</v>
      </c>
      <c r="D73" s="7">
        <f>LN(precios!C74/precios!C73)</f>
        <v>1.0855175428257121E-2</v>
      </c>
      <c r="E73" s="7">
        <f>LN(precios!G74/precios!G73)</f>
        <v>6.7474506942829431E-3</v>
      </c>
      <c r="F73" s="7">
        <f>LN(precios!H74/precios!H73)</f>
        <v>5.7511084268731761E-3</v>
      </c>
      <c r="G73" s="7">
        <f>LN(precios!M74/precios!M73)</f>
        <v>-8.4221453988785611E-3</v>
      </c>
      <c r="H73" s="7">
        <f>LN(precios!V74/precios!V73)</f>
        <v>8.1049315237685278E-3</v>
      </c>
      <c r="J73" s="8">
        <f>precios!X74*precios!Z74</f>
        <v>392.25837419999999</v>
      </c>
    </row>
    <row r="74" spans="1:10" x14ac:dyDescent="0.2">
      <c r="A74" s="3">
        <v>44981</v>
      </c>
      <c r="B74" s="7">
        <f t="shared" si="0"/>
        <v>-2.4011443316197634E-2</v>
      </c>
      <c r="C74" s="7">
        <f>LN(precios!AA75/precios!AA74)</f>
        <v>-3.672424252263694E-3</v>
      </c>
      <c r="D74" s="7">
        <f>LN(precios!C75/precios!C74)</f>
        <v>5.2873101349130138E-3</v>
      </c>
      <c r="E74" s="7">
        <f>LN(precios!G75/precios!G74)</f>
        <v>4.5437881115890288E-3</v>
      </c>
      <c r="F74" s="7">
        <f>LN(precios!H75/precios!H74)</f>
        <v>1.1857406857919119E-2</v>
      </c>
      <c r="G74" s="7">
        <f>LN(precios!M75/precios!M74)</f>
        <v>-8.995562908577873E-3</v>
      </c>
      <c r="H74" s="7">
        <f>LN(precios!V75/precios!V74)</f>
        <v>-0.11086254532842771</v>
      </c>
      <c r="J74" s="8">
        <f>precios!X75*precios!Z75</f>
        <v>382.951863</v>
      </c>
    </row>
    <row r="75" spans="1:10" x14ac:dyDescent="0.2">
      <c r="A75" s="3">
        <v>44984</v>
      </c>
      <c r="B75" s="7">
        <f t="shared" si="0"/>
        <v>-6.4568681767541202E-3</v>
      </c>
      <c r="C75" s="7">
        <f>LN(precios!AA76/precios!AA75)</f>
        <v>-5.9040761909448479E-3</v>
      </c>
      <c r="D75" s="7">
        <f>LN(precios!C76/precios!C75)</f>
        <v>-6.4516352814887193E-3</v>
      </c>
      <c r="E75" s="7">
        <f>LN(precios!G76/precios!G75)</f>
        <v>3.1588589456776513E-3</v>
      </c>
      <c r="F75" s="7">
        <f>LN(precios!H76/precios!H75)</f>
        <v>1.1606406371523886E-2</v>
      </c>
      <c r="G75" s="7">
        <f>LN(precios!M76/precios!M75)</f>
        <v>6.0060739604101627E-3</v>
      </c>
      <c r="H75" s="7">
        <f>LN(precios!V76/precios!V75)</f>
        <v>2.1517492475959788E-2</v>
      </c>
      <c r="J75" s="8">
        <f>precios!X76*precios!Z76</f>
        <v>380.48715900000002</v>
      </c>
    </row>
    <row r="76" spans="1:10" x14ac:dyDescent="0.2">
      <c r="A76" s="3">
        <v>44985</v>
      </c>
      <c r="B76" s="7">
        <f t="shared" si="0"/>
        <v>1.0557294801184487E-2</v>
      </c>
      <c r="C76" s="7">
        <f>LN(precios!AA77/precios!AA76)</f>
        <v>-7.4294546785203756E-3</v>
      </c>
      <c r="D76" s="7">
        <f>LN(precios!C77/precios!C76)</f>
        <v>3.0374599143052849E-3</v>
      </c>
      <c r="E76" s="7">
        <f>LN(precios!G77/precios!G76)</f>
        <v>7.3956328416934268E-3</v>
      </c>
      <c r="F76" s="7">
        <f>LN(precios!H77/precios!H76)</f>
        <v>-2.3005138770612419E-2</v>
      </c>
      <c r="G76" s="7">
        <f>LN(precios!M77/precios!M76)</f>
        <v>-1.0534383585157864E-2</v>
      </c>
      <c r="H76" s="7">
        <f>LN(precios!V77/precios!V76)</f>
        <v>-5.2222785639382027E-2</v>
      </c>
      <c r="J76" s="8">
        <f>precios!X77*precios!Z77</f>
        <v>384.52535279999995</v>
      </c>
    </row>
    <row r="77" spans="1:10" x14ac:dyDescent="0.2">
      <c r="A77" s="3">
        <v>44986</v>
      </c>
      <c r="B77" s="7">
        <f t="shared" si="0"/>
        <v>-9.6696930339618872E-3</v>
      </c>
      <c r="C77" s="7">
        <f>LN(precios!AA78/precios!AA77)</f>
        <v>1.4903132415589992E-3</v>
      </c>
      <c r="D77" s="7">
        <f>LN(precios!C78/precios!C77)</f>
        <v>-1.2728310195986563E-2</v>
      </c>
      <c r="E77" s="7">
        <f>LN(precios!G78/precios!G77)</f>
        <v>2.7260047390102156E-3</v>
      </c>
      <c r="F77" s="7">
        <f>LN(precios!H78/precios!H77)</f>
        <v>-1.9508296854756333E-3</v>
      </c>
      <c r="G77" s="7">
        <f>LN(precios!M78/precios!M77)</f>
        <v>-2.5537649311465106E-2</v>
      </c>
      <c r="H77" s="7">
        <f>LN(precios!V78/precios!V77)</f>
        <v>6.5430438843423451E-3</v>
      </c>
      <c r="J77" s="8">
        <f>precios!X78*precios!Z78</f>
        <v>380.82503000000003</v>
      </c>
    </row>
    <row r="78" spans="1:10" x14ac:dyDescent="0.2">
      <c r="A78" s="3">
        <v>44987</v>
      </c>
      <c r="B78" s="7">
        <f t="shared" si="0"/>
        <v>-1.1675625285250447E-2</v>
      </c>
      <c r="C78" s="7">
        <f>LN(precios!AA79/precios!AA78)</f>
        <v>-1.1985162191030003E-2</v>
      </c>
      <c r="D78" s="7">
        <f>LN(precios!C79/precios!C78)</f>
        <v>1.8968084650780547E-2</v>
      </c>
      <c r="E78" s="7">
        <f>LN(precios!G79/precios!G78)</f>
        <v>4.4827814456177076E-3</v>
      </c>
      <c r="F78" s="7">
        <f>LN(precios!H79/precios!H78)</f>
        <v>1.1193754865245629E-2</v>
      </c>
      <c r="G78" s="7">
        <f>LN(precios!M79/precios!M78)</f>
        <v>-5.1746443586751659E-4</v>
      </c>
      <c r="H78" s="7">
        <f>LN(precios!V79/precios!V78)</f>
        <v>3.314039250230439E-2</v>
      </c>
      <c r="J78" s="8">
        <f>precios!X79*precios!Z79</f>
        <v>376.404516</v>
      </c>
    </row>
    <row r="79" spans="1:10" x14ac:dyDescent="0.2">
      <c r="A79" s="3">
        <v>44988</v>
      </c>
      <c r="B79" s="7">
        <f t="shared" si="0"/>
        <v>1.6182482331382444E-2</v>
      </c>
      <c r="C79" s="7">
        <f>LN(precios!AA80/precios!AA79)</f>
        <v>-2.2632978352541571E-3</v>
      </c>
      <c r="D79" s="7">
        <f>LN(precios!C80/precios!C79)</f>
        <v>8.4927682297014223E-3</v>
      </c>
      <c r="E79" s="7">
        <f>LN(precios!G80/precios!G79)</f>
        <v>2.4061406477468461E-2</v>
      </c>
      <c r="F79" s="7">
        <f>LN(precios!H80/precios!H79)</f>
        <v>4.8722547818267365E-3</v>
      </c>
      <c r="G79" s="7">
        <f>LN(precios!M80/precios!M79)</f>
        <v>1.2345784697553628E-2</v>
      </c>
      <c r="H79" s="7">
        <f>LN(precios!V80/precios!V79)</f>
        <v>2.2869968253152007E-2</v>
      </c>
      <c r="J79" s="8">
        <f>precios!X80*precios!Z80</f>
        <v>382.54522739999999</v>
      </c>
    </row>
    <row r="80" spans="1:10" x14ac:dyDescent="0.2">
      <c r="A80" s="3">
        <v>44991</v>
      </c>
      <c r="B80" s="7">
        <f t="shared" si="0"/>
        <v>-1.2037339194343931E-2</v>
      </c>
      <c r="C80" s="7">
        <f>LN(precios!AA81/precios!AA80)</f>
        <v>-7.5557238199774565E-4</v>
      </c>
      <c r="D80" s="7">
        <f>LN(precios!C81/precios!C80)</f>
        <v>-8.2697755267744418E-4</v>
      </c>
      <c r="E80" s="7">
        <f>LN(precios!G81/precios!G80)</f>
        <v>1.996187604736941E-3</v>
      </c>
      <c r="F80" s="7">
        <f>LN(precios!H81/precios!H80)</f>
        <v>-6.577501599865975E-3</v>
      </c>
      <c r="G80" s="7">
        <f>LN(precios!M81/precios!M80)</f>
        <v>2.0429527545460218E-3</v>
      </c>
      <c r="H80" s="7">
        <f>LN(precios!V81/precios!V80)</f>
        <v>1.3272273094152803E-2</v>
      </c>
      <c r="J80" s="8">
        <f>precios!X81*precios!Z81</f>
        <v>377.96800480000002</v>
      </c>
    </row>
    <row r="81" spans="1:10" x14ac:dyDescent="0.2">
      <c r="A81" s="3">
        <v>44992</v>
      </c>
      <c r="B81" s="7">
        <f t="shared" si="0"/>
        <v>-3.9612988147754637E-2</v>
      </c>
      <c r="C81" s="7">
        <f>LN(precios!AA82/precios!AA81)</f>
        <v>6.0286542801559788E-3</v>
      </c>
      <c r="D81" s="7">
        <f>LN(precios!C82/precios!C81)</f>
        <v>-4.0172476283532807E-3</v>
      </c>
      <c r="E81" s="7">
        <f>LN(precios!G82/precios!G81)</f>
        <v>1.549753077702344E-3</v>
      </c>
      <c r="F81" s="7">
        <f>LN(precios!H82/precios!H81)</f>
        <v>-2.1041317027842225E-2</v>
      </c>
      <c r="G81" s="7">
        <f>LN(precios!M82/precios!M81)</f>
        <v>-1.2837146760680719E-2</v>
      </c>
      <c r="H81" s="7">
        <f>LN(precios!V82/precios!V81)</f>
        <v>-2.6202373740305752E-2</v>
      </c>
      <c r="J81" s="8">
        <f>precios!X82*precios!Z82</f>
        <v>363.28823699999998</v>
      </c>
    </row>
    <row r="82" spans="1:10" x14ac:dyDescent="0.2">
      <c r="A82" s="3">
        <v>44993</v>
      </c>
      <c r="B82" s="7">
        <f t="shared" si="0"/>
        <v>-1.0722103310400858E-2</v>
      </c>
      <c r="C82" s="7">
        <f>LN(precios!AA83/precios!AA82)</f>
        <v>-1.6667052485211761E-2</v>
      </c>
      <c r="D82" s="7">
        <f>LN(precios!C83/precios!C82)</f>
        <v>2.1062781648626067E-3</v>
      </c>
      <c r="E82" s="7">
        <f>LN(precios!G83/precios!G82)</f>
        <v>3.0189534538734198E-3</v>
      </c>
      <c r="F82" s="7">
        <f>LN(precios!H83/precios!H82)</f>
        <v>4.9840730235067359E-3</v>
      </c>
      <c r="G82" s="7">
        <f>LN(precios!M83/precios!M82)</f>
        <v>2.0967272843930965E-2</v>
      </c>
      <c r="H82" s="7">
        <f>LN(precios!V83/precios!V82)</f>
        <v>-9.939867606999029E-3</v>
      </c>
      <c r="J82" s="8">
        <f>precios!X83*precios!Z83</f>
        <v>359.41383100000002</v>
      </c>
    </row>
    <row r="83" spans="1:10" x14ac:dyDescent="0.2">
      <c r="A83" s="3">
        <v>44994</v>
      </c>
      <c r="B83" s="7">
        <f t="shared" si="0"/>
        <v>6.0792223735229682E-3</v>
      </c>
      <c r="C83" s="7">
        <f>LN(precios!AA84/precios!AA83)</f>
        <v>1.2148972510422891E-2</v>
      </c>
      <c r="D83" s="7">
        <f>LN(precios!C84/precios!C83)</f>
        <v>-8.5161458394600719E-3</v>
      </c>
      <c r="E83" s="7">
        <f>LN(precios!G84/precios!G83)</f>
        <v>9.6216311895333927E-3</v>
      </c>
      <c r="F83" s="7">
        <f>LN(precios!H84/precios!H83)</f>
        <v>-3.9387910050991707E-3</v>
      </c>
      <c r="G83" s="7">
        <f>LN(precios!M84/precios!M83)</f>
        <v>-2.5629285949742304E-2</v>
      </c>
      <c r="H83" s="7">
        <f>LN(precios!V84/precios!V83)</f>
        <v>-3.2597061872257783E-2</v>
      </c>
      <c r="J83" s="8">
        <f>precios!X84*precios!Z84</f>
        <v>361.60544249999998</v>
      </c>
    </row>
    <row r="84" spans="1:10" x14ac:dyDescent="0.2">
      <c r="A84" s="3">
        <v>44995</v>
      </c>
      <c r="B84" s="7">
        <f t="shared" si="0"/>
        <v>3.6556629422994036E-2</v>
      </c>
      <c r="C84" s="7">
        <f>LN(precios!AA85/precios!AA84)</f>
        <v>1.5724771784350396E-2</v>
      </c>
      <c r="D84" s="7">
        <f>LN(precios!C85/precios!C84)</f>
        <v>1.1826174354686228E-2</v>
      </c>
      <c r="E84" s="7">
        <f>LN(precios!G85/precios!G84)</f>
        <v>-7.9870930494195837E-3</v>
      </c>
      <c r="F84" s="7">
        <f>LN(precios!H85/precios!H84)</f>
        <v>-3.0884149393192312E-2</v>
      </c>
      <c r="G84" s="7">
        <f>LN(precios!M85/precios!M84)</f>
        <v>-3.4868825650823936E-2</v>
      </c>
      <c r="H84" s="7">
        <f>LN(precios!V85/precios!V84)</f>
        <v>-2.8652153621509507E-2</v>
      </c>
      <c r="J84" s="8">
        <f>precios!X85*precios!Z85</f>
        <v>375.06911250000002</v>
      </c>
    </row>
    <row r="85" spans="1:10" x14ac:dyDescent="0.2">
      <c r="A85" s="3">
        <v>44998</v>
      </c>
      <c r="B85" s="7">
        <f t="shared" si="0"/>
        <v>8.9940472285988213E-2</v>
      </c>
      <c r="C85" s="7">
        <f>LN(precios!AA86/precios!AA85)</f>
        <v>4.9992299872664715E-2</v>
      </c>
      <c r="D85" s="7">
        <f>LN(precios!C86/precios!C85)</f>
        <v>-1.7173163869209057E-3</v>
      </c>
      <c r="E85" s="7">
        <f>LN(precios!G86/precios!G85)</f>
        <v>-1.8358598161591396E-4</v>
      </c>
      <c r="F85" s="7">
        <f>LN(precios!H86/precios!H85)</f>
        <v>2.1671781912518603E-2</v>
      </c>
      <c r="G85" s="7">
        <f>LN(precios!M86/precios!M85)</f>
        <v>-5.0162016018350956E-2</v>
      </c>
      <c r="H85" s="7">
        <f>LN(precios!V86/precios!V85)</f>
        <v>-5.6052837343800611E-3</v>
      </c>
      <c r="J85" s="8">
        <f>precios!X86*precios!Z86</f>
        <v>410.36654860000004</v>
      </c>
    </row>
    <row r="86" spans="1:10" x14ac:dyDescent="0.2">
      <c r="A86" s="3">
        <v>44999</v>
      </c>
      <c r="B86" s="7">
        <f t="shared" si="0"/>
        <v>-3.7861709672058256E-3</v>
      </c>
      <c r="C86" s="7">
        <f>LN(precios!AA87/precios!AA86)</f>
        <v>-1.8545467322994207E-2</v>
      </c>
      <c r="D86" s="7">
        <f>LN(precios!C87/precios!C86)</f>
        <v>2.7500509037892751E-2</v>
      </c>
      <c r="E86" s="7">
        <f>LN(precios!G87/precios!G86)</f>
        <v>5.0345662126081618E-3</v>
      </c>
      <c r="F86" s="7">
        <f>LN(precios!H87/precios!H86)</f>
        <v>-2.8155578708923901E-3</v>
      </c>
      <c r="G86" s="7">
        <f>LN(precios!M87/precios!M86)</f>
        <v>-5.6550749130735085E-4</v>
      </c>
      <c r="H86" s="7">
        <f>LN(precios!V87/precios!V86)</f>
        <v>-1.4722801910889899E-2</v>
      </c>
      <c r="J86" s="8">
        <f>precios!X87*precios!Z87</f>
        <v>408.8157683</v>
      </c>
    </row>
    <row r="87" spans="1:10" x14ac:dyDescent="0.2">
      <c r="A87" s="3">
        <v>45000</v>
      </c>
      <c r="B87" s="7">
        <f t="shared" si="0"/>
        <v>1.1743587036548936E-2</v>
      </c>
      <c r="C87" s="7">
        <f>LN(precios!AA88/precios!AA87)</f>
        <v>2.4183255335508601E-2</v>
      </c>
      <c r="D87" s="7">
        <f>LN(precios!C88/precios!C87)</f>
        <v>-5.5270998752414424E-3</v>
      </c>
      <c r="E87" s="7">
        <f>LN(precios!G88/precios!G87)</f>
        <v>-1.1511462950302314E-3</v>
      </c>
      <c r="F87" s="7">
        <f>LN(precios!H88/precios!H87)</f>
        <v>5.5063463213911737E-3</v>
      </c>
      <c r="G87" s="7">
        <f>LN(precios!M88/precios!M87)</f>
        <v>-1.5963850989014088E-2</v>
      </c>
      <c r="H87" s="7">
        <f>LN(precios!V88/precios!V87)</f>
        <v>0</v>
      </c>
      <c r="J87" s="8">
        <f>precios!X88*precios!Z88</f>
        <v>413.64503280000002</v>
      </c>
    </row>
    <row r="88" spans="1:10" x14ac:dyDescent="0.2">
      <c r="A88" s="3">
        <v>45001</v>
      </c>
      <c r="B88" s="7">
        <f t="shared" si="0"/>
        <v>-1.3206151303879922E-2</v>
      </c>
      <c r="C88" s="7">
        <f>LN(precios!AA89/precios!AA88)</f>
        <v>2.1060028843887936E-3</v>
      </c>
      <c r="D88" s="7">
        <f>LN(precios!C89/precios!C88)</f>
        <v>4.9695901917446699E-3</v>
      </c>
      <c r="E88" s="7">
        <f>LN(precios!G89/precios!G88)</f>
        <v>-7.2292828610336759E-3</v>
      </c>
      <c r="F88" s="7">
        <f>LN(precios!H89/precios!H88)</f>
        <v>4.7788890944222015E-3</v>
      </c>
      <c r="G88" s="7">
        <f>LN(precios!M89/precios!M88)</f>
        <v>1.1996773073547032E-2</v>
      </c>
      <c r="H88" s="7">
        <f>LN(precios!V89/precios!V88)</f>
        <v>-9.1691181546712935E-3</v>
      </c>
      <c r="J88" s="8">
        <f>precios!X89*precios!Z89</f>
        <v>408.21828600000003</v>
      </c>
    </row>
    <row r="89" spans="1:10" x14ac:dyDescent="0.2">
      <c r="A89" s="3">
        <v>45002</v>
      </c>
      <c r="B89" s="7">
        <f t="shared" si="0"/>
        <v>3.41092382859495E-2</v>
      </c>
      <c r="C89" s="7">
        <f>LN(precios!AA90/precios!AA89)</f>
        <v>-7.0150827149047051E-4</v>
      </c>
      <c r="D89" s="7">
        <f>LN(precios!C90/precios!C89)</f>
        <v>-2.4817545853533895E-3</v>
      </c>
      <c r="E89" s="7">
        <f>LN(precios!G90/precios!G89)</f>
        <v>-1.1837113844074517E-2</v>
      </c>
      <c r="F89" s="7">
        <f>LN(precios!H90/precios!H89)</f>
        <v>2.8429275426483797E-2</v>
      </c>
      <c r="G89" s="7">
        <f>LN(precios!M90/precios!M89)</f>
        <v>-3.413086362214093E-3</v>
      </c>
      <c r="H89" s="7">
        <f>LN(precios!V90/precios!V89)</f>
        <v>-5.1948165772575791E-3</v>
      </c>
      <c r="J89" s="8">
        <f>precios!X90*precios!Z90</f>
        <v>422.3824927</v>
      </c>
    </row>
    <row r="90" spans="1:10" x14ac:dyDescent="0.2">
      <c r="A90" s="3">
        <v>45006</v>
      </c>
      <c r="B90" s="7">
        <f t="shared" si="0"/>
        <v>-1.303644697828212E-2</v>
      </c>
      <c r="C90" s="7">
        <f>LN(precios!AA91/precios!AA90)</f>
        <v>-9.1646746495635204E-3</v>
      </c>
      <c r="D90" s="7">
        <f>LN(precios!C91/precios!C90)</f>
        <v>3.2250338449310309E-3</v>
      </c>
      <c r="E90" s="7">
        <f>LN(precios!G91/precios!G90)</f>
        <v>-1.0207730137590718E-2</v>
      </c>
      <c r="F90" s="7">
        <f>LN(precios!H91/precios!H90)</f>
        <v>-8.0568492562096625E-3</v>
      </c>
      <c r="G90" s="7">
        <f>LN(precios!M91/precios!M90)</f>
        <v>1.8628820885138734E-2</v>
      </c>
      <c r="H90" s="7">
        <f>LN(precios!V91/precios!V90)</f>
        <v>7.4949325338195313E-3</v>
      </c>
      <c r="J90" s="8">
        <f>precios!X91*precios!Z91</f>
        <v>416.91186200000004</v>
      </c>
    </row>
    <row r="91" spans="1:10" x14ac:dyDescent="0.2">
      <c r="A91" s="3">
        <v>45007</v>
      </c>
      <c r="B91" s="7">
        <f t="shared" si="0"/>
        <v>8.5182673799337125E-3</v>
      </c>
      <c r="C91" s="7">
        <f>LN(precios!AA92/precios!AA91)</f>
        <v>-1.2112723797721289E-2</v>
      </c>
      <c r="D91" s="7">
        <f>LN(precios!C92/precios!C91)</f>
        <v>5.3725081424454901E-3</v>
      </c>
      <c r="E91" s="7">
        <f>LN(precios!G92/precios!G91)</f>
        <v>9.0889676613611706E-3</v>
      </c>
      <c r="F91" s="7">
        <f>LN(precios!H92/precios!H91)</f>
        <v>1.9350640716612568E-3</v>
      </c>
      <c r="G91" s="7">
        <f>LN(precios!M92/precios!M91)</f>
        <v>-1.0118017739997976E-2</v>
      </c>
      <c r="H91" s="7">
        <f>LN(precios!V92/precios!V91)</f>
        <v>-1.7966290271483491E-2</v>
      </c>
      <c r="J91" s="8">
        <f>precios!X92*precios!Z92</f>
        <v>420.47839750000003</v>
      </c>
    </row>
    <row r="92" spans="1:10" x14ac:dyDescent="0.2">
      <c r="A92" s="3">
        <v>45008</v>
      </c>
      <c r="B92" s="7">
        <f t="shared" si="0"/>
        <v>1.7583324943715894E-2</v>
      </c>
      <c r="C92" s="7">
        <f>LN(precios!AA93/precios!AA92)</f>
        <v>9.2758424625215951E-3</v>
      </c>
      <c r="D92" s="7">
        <f>LN(precios!C93/precios!C92)</f>
        <v>-1.0475276195286189E-3</v>
      </c>
      <c r="E92" s="7">
        <f>LN(precios!G93/precios!G92)</f>
        <v>1.1001851735430461E-2</v>
      </c>
      <c r="F92" s="7">
        <f>LN(precios!H93/precios!H92)</f>
        <v>-6.9607171681643695E-3</v>
      </c>
      <c r="G92" s="7">
        <f>LN(precios!M93/precios!M92)</f>
        <v>-6.8028038199261284E-3</v>
      </c>
      <c r="H92" s="7">
        <f>LN(precios!V93/precios!V92)</f>
        <v>6.9929774189596847E-3</v>
      </c>
      <c r="J92" s="8">
        <f>precios!X93*precios!Z93</f>
        <v>427.9371888</v>
      </c>
    </row>
    <row r="93" spans="1:10" x14ac:dyDescent="0.2">
      <c r="A93" s="3">
        <v>45009</v>
      </c>
      <c r="B93" s="7">
        <f t="shared" si="0"/>
        <v>5.9320934430255462E-3</v>
      </c>
      <c r="C93" s="7">
        <f>LN(precios!AA94/precios!AA93)</f>
        <v>1.1299555253933247E-2</v>
      </c>
      <c r="D93" s="7">
        <f>LN(precios!C94/precios!C93)</f>
        <v>-4.3249805229168244E-3</v>
      </c>
      <c r="E93" s="7">
        <f>LN(precios!G94/precios!G93)</f>
        <v>6.1989070233859573E-3</v>
      </c>
      <c r="F93" s="7">
        <f>LN(precios!H94/precios!H93)</f>
        <v>1.830408931138752E-3</v>
      </c>
      <c r="G93" s="7">
        <f>LN(precios!M94/precios!M93)</f>
        <v>7.9319964864938697E-3</v>
      </c>
      <c r="H93" s="7">
        <f>LN(precios!V94/precios!V93)</f>
        <v>1.2695034892707447E-2</v>
      </c>
      <c r="J93" s="8">
        <f>precios!X94*precios!Z94</f>
        <v>430.48329660000002</v>
      </c>
    </row>
    <row r="94" spans="1:10" x14ac:dyDescent="0.2">
      <c r="A94" s="3">
        <v>45012</v>
      </c>
      <c r="B94" s="7">
        <f t="shared" si="0"/>
        <v>-1.4732418225395746E-2</v>
      </c>
      <c r="C94" s="7">
        <f>LN(precios!AA95/precios!AA94)</f>
        <v>-1.8427169178165472E-2</v>
      </c>
      <c r="D94" s="7">
        <f>LN(precios!C95/precios!C94)</f>
        <v>6.1728591070810161E-3</v>
      </c>
      <c r="E94" s="7">
        <f>LN(precios!G95/precios!G94)</f>
        <v>1.9862313873298683E-2</v>
      </c>
      <c r="F94" s="7">
        <f>LN(precios!H95/precios!H94)</f>
        <v>1.0347514009614282E-2</v>
      </c>
      <c r="G94" s="7">
        <f>LN(precios!M95/precios!M94)</f>
        <v>-1.1350803235279417E-2</v>
      </c>
      <c r="H94" s="7">
        <f>LN(precios!V95/precios!V94)</f>
        <v>1.3101810511323831E-2</v>
      </c>
      <c r="J94" s="8">
        <f>precios!X95*precios!Z95</f>
        <v>424.18772499999994</v>
      </c>
    </row>
    <row r="95" spans="1:10" x14ac:dyDescent="0.2">
      <c r="A95" s="3">
        <v>45013</v>
      </c>
      <c r="B95" s="7">
        <f t="shared" si="0"/>
        <v>4.4978230182254495E-3</v>
      </c>
      <c r="C95" s="7">
        <f>LN(precios!AA96/precios!AA95)</f>
        <v>-2.8653314732865046E-3</v>
      </c>
      <c r="D95" s="7">
        <f>LN(precios!C96/precios!C95)</f>
        <v>2.7653851032228473E-3</v>
      </c>
      <c r="E95" s="7">
        <f>LN(precios!G96/precios!G95)</f>
        <v>2.3879496454205832E-3</v>
      </c>
      <c r="F95" s="7">
        <f>LN(precios!H96/precios!H95)</f>
        <v>0</v>
      </c>
      <c r="G95" s="7">
        <f>LN(precios!M96/precios!M95)</f>
        <v>9.0909717012521048E-3</v>
      </c>
      <c r="H95" s="7">
        <f>LN(precios!V96/precios!V95)</f>
        <v>1.3490929741015288E-2</v>
      </c>
      <c r="J95" s="8">
        <f>precios!X96*precios!Z96</f>
        <v>426.09994349999999</v>
      </c>
    </row>
    <row r="96" spans="1:10" x14ac:dyDescent="0.2">
      <c r="A96" s="3">
        <v>45014</v>
      </c>
      <c r="B96" s="7">
        <f t="shared" si="0"/>
        <v>-6.1234050835229153E-3</v>
      </c>
      <c r="C96" s="7">
        <f>LN(precios!AA97/precios!AA96)</f>
        <v>-1.5179185552498097E-2</v>
      </c>
      <c r="D96" s="7">
        <f>LN(precios!C97/precios!C96)</f>
        <v>3.0681393374746489E-4</v>
      </c>
      <c r="E96" s="7">
        <f>LN(precios!G97/precios!G96)</f>
        <v>1.2546346286035485E-2</v>
      </c>
      <c r="F96" s="7">
        <f>LN(precios!H97/precios!H96)</f>
        <v>1.7715464485736063E-2</v>
      </c>
      <c r="G96" s="7">
        <f>LN(precios!M97/precios!M96)</f>
        <v>2.4030269903934632E-2</v>
      </c>
      <c r="H96" s="7">
        <f>LN(precios!V97/precios!V96)</f>
        <v>3.9950539536754495E-2</v>
      </c>
      <c r="J96" s="8">
        <f>precios!X97*precios!Z97</f>
        <v>423.49873319999995</v>
      </c>
    </row>
    <row r="97" spans="1:10" x14ac:dyDescent="0.2">
      <c r="A97" s="3">
        <v>45015</v>
      </c>
      <c r="B97" s="7">
        <f t="shared" si="0"/>
        <v>2.4581046198080759E-2</v>
      </c>
      <c r="C97" s="7">
        <f>LN(precios!AA98/precios!AA97)</f>
        <v>-5.8436981489109197E-3</v>
      </c>
      <c r="D97" s="7">
        <f>LN(precios!C98/precios!C97)</f>
        <v>6.6648326034300003E-3</v>
      </c>
      <c r="E97" s="7">
        <f>LN(precios!G98/precios!G97)</f>
        <v>-4.188420760600056E-3</v>
      </c>
      <c r="F97" s="7">
        <f>LN(precios!H98/precios!H97)</f>
        <v>1.9262055472472357E-2</v>
      </c>
      <c r="G97" s="7">
        <f>LN(precios!M98/precios!M97)</f>
        <v>3.9517942034784967E-2</v>
      </c>
      <c r="H97" s="7">
        <f>LN(precios!V98/precios!V97)</f>
        <v>3.2720650760604569E-2</v>
      </c>
      <c r="J97" s="8">
        <f>precios!X98*precios!Z98</f>
        <v>434.03777480000002</v>
      </c>
    </row>
    <row r="98" spans="1:10" x14ac:dyDescent="0.2">
      <c r="A98" s="3">
        <v>45016</v>
      </c>
      <c r="B98" s="7">
        <f t="shared" si="0"/>
        <v>4.0758871598071782E-3</v>
      </c>
      <c r="C98" s="7">
        <f>LN(precios!AA99/precios!AA98)</f>
        <v>-8.8300794482721479E-3</v>
      </c>
      <c r="D98" s="7">
        <f>LN(precios!C99/precios!C98)</f>
        <v>-4.3362268929685657E-3</v>
      </c>
      <c r="E98" s="7">
        <f>LN(precios!G99/precios!G98)</f>
        <v>-1.9919950443153814E-2</v>
      </c>
      <c r="F98" s="7">
        <f>LN(precios!H99/precios!H98)</f>
        <v>-1.261605201824355E-2</v>
      </c>
      <c r="G98" s="7">
        <f>LN(precios!M99/precios!M98)</f>
        <v>4.514380128074346E-2</v>
      </c>
      <c r="H98" s="7">
        <f>LN(precios!V99/precios!V98)</f>
        <v>-8.8657686323233825E-3</v>
      </c>
      <c r="J98" s="8">
        <f>precios!X99*precios!Z99</f>
        <v>435.81047399999994</v>
      </c>
    </row>
    <row r="99" spans="1:10" x14ac:dyDescent="0.2">
      <c r="A99" s="3">
        <v>45019</v>
      </c>
      <c r="B99" s="7">
        <f t="shared" si="0"/>
        <v>-1.9804045851287621E-3</v>
      </c>
      <c r="C99" s="7">
        <f>LN(precios!AA100/precios!AA99)</f>
        <v>4.4247859803556357E-3</v>
      </c>
      <c r="D99" s="7">
        <f>LN(precios!C100/precios!C99)</f>
        <v>3.6715622904918239E-4</v>
      </c>
      <c r="E99" s="7">
        <f>LN(precios!G100/precios!G99)</f>
        <v>1.631404349481267E-3</v>
      </c>
      <c r="F99" s="7">
        <f>LN(precios!H100/precios!H99)</f>
        <v>-6.4237898777317537E-3</v>
      </c>
      <c r="G99" s="7">
        <f>LN(precios!M100/precios!M99)</f>
        <v>-1.8433650953169477E-2</v>
      </c>
      <c r="H99" s="7">
        <f>LN(precios!V100/precios!V99)</f>
        <v>-1.5307821093243561E-2</v>
      </c>
      <c r="J99" s="8">
        <f>precios!X100*precios!Z100</f>
        <v>434.94824699999998</v>
      </c>
    </row>
    <row r="100" spans="1:10" x14ac:dyDescent="0.2">
      <c r="A100" s="3">
        <v>45020</v>
      </c>
      <c r="B100" s="7">
        <f t="shared" si="0"/>
        <v>4.4614150115764958E-2</v>
      </c>
      <c r="C100" s="7">
        <f>LN(precios!AA101/precios!AA100)</f>
        <v>2.939017545389065E-3</v>
      </c>
      <c r="D100" s="7">
        <f>LN(precios!C101/precios!C100)</f>
        <v>1.4275922283011753E-2</v>
      </c>
      <c r="E100" s="7">
        <f>LN(precios!G101/precios!G100)</f>
        <v>1.3921931027829692E-2</v>
      </c>
      <c r="F100" s="7">
        <f>LN(precios!H101/precios!H100)</f>
        <v>1.6201390270554176E-2</v>
      </c>
      <c r="G100" s="7">
        <f>LN(precios!M101/precios!M100)</f>
        <v>1.1305361932194041E-2</v>
      </c>
      <c r="H100" s="7">
        <f>LN(precios!V101/precios!V100)</f>
        <v>3.0384738218618944E-2</v>
      </c>
      <c r="J100" s="8">
        <f>precios!X101*precios!Z101</f>
        <v>454.79246849999998</v>
      </c>
    </row>
    <row r="101" spans="1:10" x14ac:dyDescent="0.2">
      <c r="A101" s="3">
        <v>45021</v>
      </c>
      <c r="B101" s="7">
        <f t="shared" si="0"/>
        <v>9.178060374231238E-3</v>
      </c>
      <c r="C101" s="7">
        <f>LN(precios!AA102/precios!AA101)</f>
        <v>2.1053409197832263E-2</v>
      </c>
      <c r="D101" s="7">
        <f>LN(precios!C102/precios!C101)</f>
        <v>-4.9582397797436409E-3</v>
      </c>
      <c r="E101" s="7">
        <f>LN(precios!G102/precios!G101)</f>
        <v>-6.4692350259198481E-3</v>
      </c>
      <c r="F101" s="7">
        <f>LN(precios!H102/precios!H101)</f>
        <v>-1.0329784159532306E-2</v>
      </c>
      <c r="G101" s="7">
        <f>LN(precios!M102/precios!M101)</f>
        <v>-2.5357115387844534E-2</v>
      </c>
      <c r="H101" s="7">
        <f>LN(precios!V102/precios!V101)</f>
        <v>-2.6668142488403698E-2</v>
      </c>
      <c r="J101" s="8">
        <f>precios!X102*precios!Z102</f>
        <v>458.98579509999996</v>
      </c>
    </row>
    <row r="102" spans="1:10" x14ac:dyDescent="0.2">
      <c r="A102" s="3">
        <v>45026</v>
      </c>
      <c r="B102" s="7">
        <f t="shared" si="0"/>
        <v>-1.3540096032268016E-2</v>
      </c>
      <c r="C102" s="7">
        <f>LN(precios!AA103/precios!AA102)</f>
        <v>-1.3015368112070248E-2</v>
      </c>
      <c r="D102" s="7">
        <f>LN(precios!C103/precios!C102)</f>
        <v>6.4650357767799121E-3</v>
      </c>
      <c r="E102" s="7">
        <f>LN(precios!G103/precios!G102)</f>
        <v>2.0058907534035747E-2</v>
      </c>
      <c r="F102" s="7">
        <f>LN(precios!H103/precios!H102)</f>
        <v>8.1408372179904327E-3</v>
      </c>
      <c r="G102" s="7">
        <f>LN(precios!M103/precios!M102)</f>
        <v>-1.5736169408700677E-3</v>
      </c>
      <c r="H102" s="7">
        <f>LN(precios!V103/precios!V102)</f>
        <v>5.1134296594864605E-2</v>
      </c>
      <c r="J102" s="8">
        <f>precios!X103*precios!Z103</f>
        <v>452.81296800000001</v>
      </c>
    </row>
    <row r="103" spans="1:10" x14ac:dyDescent="0.2">
      <c r="A103" s="3">
        <v>45027</v>
      </c>
      <c r="B103" s="7">
        <f t="shared" si="0"/>
        <v>1.151617167369544E-2</v>
      </c>
      <c r="C103" s="7">
        <f>LN(precios!AA104/precios!AA103)</f>
        <v>-5.1076360583451191E-3</v>
      </c>
      <c r="D103" s="7">
        <f>LN(precios!C104/precios!C103)</f>
        <v>5.3458399072299524E-3</v>
      </c>
      <c r="E103" s="7">
        <f>LN(precios!G104/precios!G103)</f>
        <v>-1.3321840786122429E-2</v>
      </c>
      <c r="F103" s="7">
        <f>LN(precios!H104/precios!H103)</f>
        <v>8.0751748717599377E-3</v>
      </c>
      <c r="G103" s="7">
        <f>LN(precios!M104/precios!M103)</f>
        <v>-1.6406772268994219E-2</v>
      </c>
      <c r="H103" s="7">
        <f>LN(precios!V104/precios!V103)</f>
        <v>2.3389918670762549E-2</v>
      </c>
      <c r="J103" s="8">
        <f>precios!X104*precios!Z104</f>
        <v>458.05778200000003</v>
      </c>
    </row>
    <row r="104" spans="1:10" x14ac:dyDescent="0.2">
      <c r="A104" s="3">
        <v>45028</v>
      </c>
      <c r="B104" s="7">
        <f t="shared" si="0"/>
        <v>4.0664164473588746E-3</v>
      </c>
      <c r="C104" s="7">
        <f>LN(precios!AA105/precios!AA104)</f>
        <v>-1.177349876375058E-2</v>
      </c>
      <c r="D104" s="7">
        <f>LN(precios!C105/precios!C104)</f>
        <v>3.7738185809537333E-2</v>
      </c>
      <c r="E104" s="7">
        <f>LN(precios!G105/precios!G104)</f>
        <v>-1.4370862292339932E-2</v>
      </c>
      <c r="F104" s="7">
        <f>LN(precios!H105/precios!H104)</f>
        <v>-1.3127898853306928E-2</v>
      </c>
      <c r="G104" s="7">
        <f>LN(precios!M105/precios!M104)</f>
        <v>-2.1366994738006816E-3</v>
      </c>
      <c r="H104" s="7">
        <f>LN(precios!V105/precios!V104)</f>
        <v>-4.8372098595125972E-2</v>
      </c>
      <c r="J104" s="8">
        <f>precios!X105*precios!Z105</f>
        <v>459.92422799999997</v>
      </c>
    </row>
    <row r="105" spans="1:10" x14ac:dyDescent="0.2">
      <c r="A105" s="3">
        <v>45029</v>
      </c>
      <c r="B105" s="7">
        <f t="shared" si="0"/>
        <v>1.5361845937689449E-2</v>
      </c>
      <c r="C105" s="7">
        <f>LN(precios!AA106/precios!AA105)</f>
        <v>7.3991864271051437E-4</v>
      </c>
      <c r="D105" s="7">
        <f>LN(precios!C106/precios!C105)</f>
        <v>-4.0557624372995572E-2</v>
      </c>
      <c r="E105" s="7">
        <f>LN(precios!G106/precios!G105)</f>
        <v>-4.8668838719864013E-3</v>
      </c>
      <c r="F105" s="7">
        <f>LN(precios!H106/precios!H105)</f>
        <v>1.0842940628452404E-2</v>
      </c>
      <c r="G105" s="7">
        <f>LN(precios!M106/precios!M105)</f>
        <v>2.4822979721077946E-2</v>
      </c>
      <c r="H105" s="7">
        <f>LN(precios!V106/precios!V105)</f>
        <v>1.6893157460233611E-2</v>
      </c>
      <c r="J105" s="8">
        <f>precios!X106*precios!Z106</f>
        <v>467.04406</v>
      </c>
    </row>
    <row r="106" spans="1:10" x14ac:dyDescent="0.2">
      <c r="A106" s="3">
        <v>45030</v>
      </c>
      <c r="B106" s="7">
        <f t="shared" si="0"/>
        <v>-1.5405071383216416E-2</v>
      </c>
      <c r="C106" s="7">
        <f>LN(precios!AA107/precios!AA106)</f>
        <v>8.1031750936233372E-3</v>
      </c>
      <c r="D106" s="7">
        <f>LN(precios!C107/precios!C106)</f>
        <v>-1.0447336693360875E-2</v>
      </c>
      <c r="E106" s="7">
        <f>LN(precios!G107/precios!G106)</f>
        <v>1.1280225982312532E-3</v>
      </c>
      <c r="F106" s="7">
        <f>LN(precios!H107/precios!H106)</f>
        <v>-1.8581172961689558E-2</v>
      </c>
      <c r="G106" s="7">
        <f>LN(precios!M107/precios!M106)</f>
        <v>1.6041741156835852E-2</v>
      </c>
      <c r="H106" s="7">
        <f>LN(precios!V107/precios!V106)</f>
        <v>-1.4315223642183966E-2</v>
      </c>
      <c r="J106" s="8">
        <f>precios!X107*precios!Z107</f>
        <v>459.90434800000003</v>
      </c>
    </row>
    <row r="107" spans="1:10" x14ac:dyDescent="0.2">
      <c r="A107" s="3">
        <v>45033</v>
      </c>
      <c r="B107" s="7">
        <f t="shared" si="0"/>
        <v>-1.3446494113855095E-2</v>
      </c>
      <c r="C107" s="7">
        <f>LN(precios!AA108/precios!AA107)</f>
        <v>-9.5835602640575029E-3</v>
      </c>
      <c r="D107" s="7">
        <f>LN(precios!C108/precios!C107)</f>
        <v>-5.3563339130502843E-3</v>
      </c>
      <c r="E107" s="7">
        <f>LN(precios!G108/precios!G107)</f>
        <v>-3.0048810751789464E-3</v>
      </c>
      <c r="F107" s="7">
        <f>LN(precios!H108/precios!H107)</f>
        <v>2.5312226457289165E-2</v>
      </c>
      <c r="G107" s="7">
        <f>LN(precios!M108/precios!M107)</f>
        <v>7.6086067234416063E-2</v>
      </c>
      <c r="H107" s="7">
        <f>LN(precios!V108/precios!V107)</f>
        <v>-4.1279728380307192E-3</v>
      </c>
      <c r="J107" s="8">
        <f>precios!X108*precios!Z108</f>
        <v>453.76163840000004</v>
      </c>
    </row>
    <row r="108" spans="1:10" x14ac:dyDescent="0.2">
      <c r="A108" s="3">
        <v>45034</v>
      </c>
      <c r="B108" s="7">
        <f t="shared" si="0"/>
        <v>1.4344416788149827E-2</v>
      </c>
      <c r="C108" s="7">
        <f>LN(precios!AA109/precios!AA108)</f>
        <v>-2.2246950221112738E-3</v>
      </c>
      <c r="D108" s="7">
        <f>LN(precios!C109/precios!C108)</f>
        <v>2.4382456010382343E-3</v>
      </c>
      <c r="E108" s="7">
        <f>LN(precios!G109/precios!G108)</f>
        <v>-2.1942767533568039E-2</v>
      </c>
      <c r="F108" s="7">
        <f>LN(precios!H109/precios!H108)</f>
        <v>-1.3727135545405791E-2</v>
      </c>
      <c r="G108" s="7">
        <f>LN(precios!M109/precios!M108)</f>
        <v>-1.2928118772097798E-2</v>
      </c>
      <c r="H108" s="7">
        <f>LN(precios!V109/precios!V108)</f>
        <v>-3.901390930599264E-2</v>
      </c>
      <c r="J108" s="8">
        <f>precios!X109*precios!Z109</f>
        <v>460.31749200000002</v>
      </c>
    </row>
    <row r="109" spans="1:10" x14ac:dyDescent="0.2">
      <c r="A109" s="3">
        <v>45035</v>
      </c>
      <c r="B109" s="7">
        <f t="shared" si="0"/>
        <v>3.1427533977610544E-3</v>
      </c>
      <c r="C109" s="7">
        <f>LN(precios!AA110/precios!AA109)</f>
        <v>-6.7039357221901057E-3</v>
      </c>
      <c r="D109" s="7">
        <f>LN(precios!C110/precios!C109)</f>
        <v>-2.3095714794649395E-2</v>
      </c>
      <c r="E109" s="7">
        <f>LN(precios!G110/precios!G109)</f>
        <v>8.9088859693874142E-3</v>
      </c>
      <c r="F109" s="7">
        <f>LN(precios!H110/precios!H109)</f>
        <v>-7.9295787324990992E-3</v>
      </c>
      <c r="G109" s="7">
        <f>LN(precios!M110/precios!M109)</f>
        <v>1.1499887155834186E-2</v>
      </c>
      <c r="H109" s="7">
        <f>LN(precios!V110/precios!V109)</f>
        <v>-3.8919739095678675E-2</v>
      </c>
      <c r="J109" s="8">
        <f>precios!X110*precios!Z110</f>
        <v>461.76643199999995</v>
      </c>
    </row>
    <row r="110" spans="1:10" x14ac:dyDescent="0.2">
      <c r="A110" s="3">
        <v>45036</v>
      </c>
      <c r="B110" s="7">
        <f t="shared" si="0"/>
        <v>-1.7905519550609414E-3</v>
      </c>
      <c r="C110" s="7">
        <f>LN(precios!AA111/precios!AA110)</f>
        <v>0</v>
      </c>
      <c r="D110" s="7">
        <f>LN(precios!C111/precios!C110)</f>
        <v>3.3934738456250661E-2</v>
      </c>
      <c r="E110" s="7">
        <f>LN(precios!G111/precios!G110)</f>
        <v>-1.3393328897833479E-2</v>
      </c>
      <c r="F110" s="7">
        <f>LN(precios!H111/precios!H110)</f>
        <v>3.188345710219076E-2</v>
      </c>
      <c r="G110" s="7">
        <f>LN(precios!M111/precios!M110)</f>
        <v>-1.2464207384853354E-2</v>
      </c>
      <c r="H110" s="7">
        <f>LN(precios!V111/precios!V110)</f>
        <v>-6.7301994569170191E-3</v>
      </c>
      <c r="J110" s="8">
        <f>precios!X111*precios!Z111</f>
        <v>460.94035500000001</v>
      </c>
    </row>
    <row r="111" spans="1:10" x14ac:dyDescent="0.2">
      <c r="A111" s="3">
        <v>45037</v>
      </c>
      <c r="B111" s="7">
        <f t="shared" si="0"/>
        <v>-1.2949994561528635E-2</v>
      </c>
      <c r="C111" s="7">
        <f>LN(precios!AA112/precios!AA111)</f>
        <v>5.2180513477657732E-3</v>
      </c>
      <c r="D111" s="7">
        <f>LN(precios!C112/precios!C111)</f>
        <v>-1.9214916966717659E-2</v>
      </c>
      <c r="E111" s="7">
        <f>LN(precios!G112/precios!G111)</f>
        <v>-4.5731111109063458E-2</v>
      </c>
      <c r="F111" s="7">
        <f>LN(precios!H112/precios!H111)</f>
        <v>-1.2393089003874378E-2</v>
      </c>
      <c r="G111" s="7">
        <f>LN(precios!M112/precios!M111)</f>
        <v>-2.3921082028423524E-2</v>
      </c>
      <c r="H111" s="7">
        <f>LN(precios!V112/precios!V111)</f>
        <v>-6.2094469907459744E-3</v>
      </c>
      <c r="J111" s="8">
        <f>precios!X112*precios!Z112</f>
        <v>455.00966399999999</v>
      </c>
    </row>
    <row r="112" spans="1:10" x14ac:dyDescent="0.2">
      <c r="A112" s="3">
        <v>45040</v>
      </c>
      <c r="B112" s="7">
        <f t="shared" si="0"/>
        <v>1.012773743805799E-2</v>
      </c>
      <c r="C112" s="7">
        <f>LN(precios!AA113/precios!AA112)</f>
        <v>-5.2180513477657828E-3</v>
      </c>
      <c r="D112" s="7">
        <f>LN(precios!C113/precios!C112)</f>
        <v>1.7708120969681308E-2</v>
      </c>
      <c r="E112" s="7">
        <f>LN(precios!G113/precios!G112)</f>
        <v>7.4465524763651187E-4</v>
      </c>
      <c r="F112" s="7">
        <f>LN(precios!H113/precios!H112)</f>
        <v>1.1535894069938001E-2</v>
      </c>
      <c r="G112" s="7">
        <f>LN(precios!M113/precios!M112)</f>
        <v>2.488540225744253E-2</v>
      </c>
      <c r="H112" s="7">
        <f>LN(precios!V113/precios!V112)</f>
        <v>-1.1332012865127546E-3</v>
      </c>
      <c r="J112" s="8">
        <f>precios!X113*precios!Z113</f>
        <v>459.64129679999996</v>
      </c>
    </row>
    <row r="113" spans="1:10" x14ac:dyDescent="0.2">
      <c r="A113" s="3">
        <v>45041</v>
      </c>
      <c r="B113" s="7">
        <f t="shared" si="0"/>
        <v>-1.2741676454376032E-2</v>
      </c>
      <c r="C113" s="7">
        <f>LN(precios!AA114/precios!AA113)</f>
        <v>8.1876155195821088E-3</v>
      </c>
      <c r="D113" s="7">
        <f>LN(precios!C114/precios!C113)</f>
        <v>1.1991270753505534E-2</v>
      </c>
      <c r="E113" s="7">
        <f>LN(precios!G114/precios!G113)</f>
        <v>-6.721881171174982E-3</v>
      </c>
      <c r="F113" s="7">
        <f>LN(precios!H114/precios!H113)</f>
        <v>-1.0127246703624092E-2</v>
      </c>
      <c r="G113" s="7">
        <f>LN(precios!M114/precios!M113)</f>
        <v>-4.6864359481269525E-2</v>
      </c>
      <c r="H113" s="7">
        <f>LN(precios!V114/precios!V113)</f>
        <v>-3.1675496761801751E-2</v>
      </c>
      <c r="J113" s="8">
        <f>precios!X114*precios!Z114</f>
        <v>453.82184960000006</v>
      </c>
    </row>
    <row r="114" spans="1:10" x14ac:dyDescent="0.2">
      <c r="A114" s="3">
        <v>45042</v>
      </c>
      <c r="B114" s="7">
        <f t="shared" si="0"/>
        <v>8.4750811700198226E-5</v>
      </c>
      <c r="C114" s="7">
        <f>LN(precios!AA115/precios!AA114)</f>
        <v>5.9128036271133217E-3</v>
      </c>
      <c r="D114" s="7">
        <f>LN(precios!C115/precios!C114)</f>
        <v>1.4084769847601986E-2</v>
      </c>
      <c r="E114" s="7">
        <f>LN(precios!G115/precios!G114)</f>
        <v>-2.2415470461225703E-2</v>
      </c>
      <c r="F114" s="7">
        <f>LN(precios!H115/precios!H114)</f>
        <v>-4.1232372007911139E-3</v>
      </c>
      <c r="G114" s="7">
        <f>LN(precios!M115/precios!M114)</f>
        <v>0</v>
      </c>
      <c r="H114" s="7">
        <f>LN(precios!V115/precios!V114)</f>
        <v>-3.5169437329983051E-3</v>
      </c>
      <c r="J114" s="8">
        <f>precios!X115*precios!Z115</f>
        <v>453.86031300000008</v>
      </c>
    </row>
    <row r="115" spans="1:10" x14ac:dyDescent="0.2">
      <c r="A115" s="3">
        <v>45043</v>
      </c>
      <c r="B115" s="7">
        <f t="shared" si="0"/>
        <v>3.7919828264983578E-3</v>
      </c>
      <c r="C115" s="7">
        <f>LN(precios!AA116/precios!AA115)</f>
        <v>-2.9520316640809924E-3</v>
      </c>
      <c r="D115" s="7">
        <f>LN(precios!C116/precios!C115)</f>
        <v>-1.1755994648140449E-4</v>
      </c>
      <c r="E115" s="7">
        <f>LN(precios!G116/precios!G115)</f>
        <v>3.2949882722170865E-2</v>
      </c>
      <c r="F115" s="7">
        <f>LN(precios!H116/precios!H115)</f>
        <v>1.6392009522844891E-2</v>
      </c>
      <c r="G115" s="7">
        <f>LN(precios!M116/precios!M115)</f>
        <v>-8.6229298495043086E-3</v>
      </c>
      <c r="H115" s="7">
        <f>LN(precios!V116/precios!V115)</f>
        <v>4.2535088772058742E-2</v>
      </c>
      <c r="J115" s="8">
        <f>precios!X116*precios!Z116</f>
        <v>455.58461069999993</v>
      </c>
    </row>
    <row r="116" spans="1:10" x14ac:dyDescent="0.2">
      <c r="A116" s="3">
        <v>45044</v>
      </c>
      <c r="B116" s="7">
        <f t="shared" si="0"/>
        <v>-3.4733848813920097E-3</v>
      </c>
      <c r="C116" s="7">
        <f>LN(precios!AA117/precios!AA116)</f>
        <v>-2.2422464055832397E-2</v>
      </c>
      <c r="D116" s="7">
        <f>LN(precios!C117/precios!C116)</f>
        <v>9.3595654185478806E-3</v>
      </c>
      <c r="E116" s="7">
        <f>LN(precios!G117/precios!G116)</f>
        <v>5.0996586531255857E-3</v>
      </c>
      <c r="F116" s="7">
        <f>LN(precios!H117/precios!H116)</f>
        <v>3.1688551034378551E-2</v>
      </c>
      <c r="G116" s="7">
        <f>LN(precios!M117/precios!M116)</f>
        <v>6.6007349737885052E-3</v>
      </c>
      <c r="H116" s="7">
        <f>LN(precios!V117/precios!V116)</f>
        <v>2.9389363036004978E-2</v>
      </c>
      <c r="J116" s="8">
        <f>precios!X117*precios!Z117</f>
        <v>454.00493499999993</v>
      </c>
    </row>
    <row r="117" spans="1:10" x14ac:dyDescent="0.2">
      <c r="A117" s="3">
        <v>45048</v>
      </c>
      <c r="B117" s="7">
        <f t="shared" si="0"/>
        <v>1.740188106994282E-2</v>
      </c>
      <c r="C117" s="7">
        <f>LN(precios!AA118/precios!AA117)</f>
        <v>-9.1116803512558894E-3</v>
      </c>
      <c r="D117" s="7">
        <f>LN(precios!C118/precios!C117)</f>
        <v>-1.8510849947515624E-2</v>
      </c>
      <c r="E117" s="7">
        <f>LN(precios!G118/precios!G117)</f>
        <v>6.000513591260785E-3</v>
      </c>
      <c r="F117" s="7">
        <f>LN(precios!H118/precios!H117)</f>
        <v>-9.5793942700487279E-3</v>
      </c>
      <c r="G117" s="7">
        <f>LN(precios!M118/precios!M117)</f>
        <v>-3.041005814358992E-3</v>
      </c>
      <c r="H117" s="7">
        <f>LN(precios!V118/precios!V117)</f>
        <v>-2.8826718873838461E-2</v>
      </c>
      <c r="J117" s="8">
        <f>precios!X118*precios!Z118</f>
        <v>461.97461749999997</v>
      </c>
    </row>
    <row r="118" spans="1:10" x14ac:dyDescent="0.2">
      <c r="A118" s="3">
        <v>45049</v>
      </c>
      <c r="B118" s="7">
        <f t="shared" si="0"/>
        <v>-4.6226780107452752E-3</v>
      </c>
      <c r="C118" s="7">
        <f>LN(precios!AA119/precios!AA118)</f>
        <v>7.5988207586254524E-3</v>
      </c>
      <c r="D118" s="7">
        <f>LN(precios!C119/precios!C118)</f>
        <v>6.5030734069816652E-3</v>
      </c>
      <c r="E118" s="7">
        <f>LN(precios!G119/precios!G118)</f>
        <v>-1.438397144308403E-2</v>
      </c>
      <c r="F118" s="7">
        <f>LN(precios!H119/precios!H118)</f>
        <v>-4.2988690056654563E-3</v>
      </c>
      <c r="G118" s="7">
        <f>LN(precios!M119/precios!M118)</f>
        <v>1.6113087381711667E-2</v>
      </c>
      <c r="H118" s="7">
        <f>LN(precios!V119/precios!V118)</f>
        <v>-2.563518260121184E-2</v>
      </c>
      <c r="J118" s="8">
        <f>precios!X119*precios!Z119</f>
        <v>459.84398599999997</v>
      </c>
    </row>
    <row r="119" spans="1:10" x14ac:dyDescent="0.2">
      <c r="A119" s="3">
        <v>45050</v>
      </c>
      <c r="B119" s="7">
        <f t="shared" si="0"/>
        <v>2.8892418102997298E-2</v>
      </c>
      <c r="C119" s="7">
        <f>LN(precios!AA120/precios!AA119)</f>
        <v>1.0542266312024666E-2</v>
      </c>
      <c r="D119" s="7">
        <f>LN(precios!C120/precios!C119)</f>
        <v>2.0068355450030086E-2</v>
      </c>
      <c r="E119" s="7">
        <f>LN(precios!G120/precios!G119)</f>
        <v>-2.5118497370781152E-2</v>
      </c>
      <c r="F119" s="7">
        <f>LN(precios!H120/precios!H119)</f>
        <v>2.5417676121182304E-2</v>
      </c>
      <c r="G119" s="7">
        <f>LN(precios!M120/precios!M119)</f>
        <v>-1.4084739881739085E-2</v>
      </c>
      <c r="H119" s="7">
        <f>LN(precios!V120/precios!V119)</f>
        <v>-1.6288958649016916E-2</v>
      </c>
      <c r="J119" s="8">
        <f>precios!X120*precios!Z120</f>
        <v>473.32378499999999</v>
      </c>
    </row>
    <row r="120" spans="1:10" x14ac:dyDescent="0.2">
      <c r="A120" s="3">
        <v>45051</v>
      </c>
      <c r="B120" s="7">
        <f t="shared" si="0"/>
        <v>-2.5950591603824881E-2</v>
      </c>
      <c r="C120" s="7">
        <f>LN(precios!AA121/precios!AA120)</f>
        <v>-7.5188324140273398E-3</v>
      </c>
      <c r="D120" s="7">
        <f>LN(precios!C121/precios!C120)</f>
        <v>3.026401568452575E-2</v>
      </c>
      <c r="E120" s="7">
        <f>LN(precios!G121/precios!G120)</f>
        <v>4.5669476358278852E-3</v>
      </c>
      <c r="F120" s="7">
        <f>LN(precios!H121/precios!H120)</f>
        <v>1.3734362822263091E-2</v>
      </c>
      <c r="G120" s="7">
        <f>LN(precios!M121/precios!M120)</f>
        <v>2.0557254387356515E-2</v>
      </c>
      <c r="H120" s="7">
        <f>LN(precios!V121/precios!V120)</f>
        <v>9.9212958490762261E-3</v>
      </c>
      <c r="J120" s="8">
        <f>precios!X121*precios!Z121</f>
        <v>461.198759</v>
      </c>
    </row>
    <row r="121" spans="1:10" x14ac:dyDescent="0.2">
      <c r="A121" s="3">
        <v>45054</v>
      </c>
      <c r="B121" s="7">
        <f t="shared" si="0"/>
        <v>-1.7432726534355333E-3</v>
      </c>
      <c r="C121" s="7">
        <f>LN(precios!AA122/precios!AA121)</f>
        <v>-3.7807228399060443E-3</v>
      </c>
      <c r="D121" s="7">
        <f>LN(precios!C122/precios!C121)</f>
        <v>-1.6041984235193037E-2</v>
      </c>
      <c r="E121" s="7">
        <f>LN(precios!G122/precios!G121)</f>
        <v>-1.8002404909914539E-3</v>
      </c>
      <c r="F121" s="7">
        <f>LN(precios!H122/precios!H121)</f>
        <v>-1.1892176297053768E-2</v>
      </c>
      <c r="G121" s="7">
        <f>LN(precios!M122/precios!M121)</f>
        <v>-2.6145331046758456E-2</v>
      </c>
      <c r="H121" s="7">
        <f>LN(precios!V122/precios!V121)</f>
        <v>9.2486213722713147E-3</v>
      </c>
      <c r="J121" s="8">
        <f>precios!X122*precios!Z122</f>
        <v>460.39546419999999</v>
      </c>
    </row>
    <row r="122" spans="1:10" x14ac:dyDescent="0.2">
      <c r="A122" s="3">
        <v>45055</v>
      </c>
      <c r="B122" s="7">
        <f t="shared" si="0"/>
        <v>-9.2629769003692514E-4</v>
      </c>
      <c r="C122" s="7">
        <f>LN(precios!AA123/precios!AA122)</f>
        <v>-1.516300517964075E-3</v>
      </c>
      <c r="D122" s="7">
        <f>LN(precios!C123/precios!C122)</f>
        <v>1.7889352150362671E-2</v>
      </c>
      <c r="E122" s="7">
        <f>LN(precios!G123/precios!G122)</f>
        <v>1.573205607034334E-2</v>
      </c>
      <c r="F122" s="7">
        <f>LN(precios!H123/precios!H122)</f>
        <v>-1.0227516543964475E-4</v>
      </c>
      <c r="G122" s="7">
        <f>LN(precios!M123/precios!M122)</f>
        <v>7.1066798365919974E-3</v>
      </c>
      <c r="H122" s="7">
        <f>LN(precios!V123/precios!V122)</f>
        <v>-5.754244763094017E-4</v>
      </c>
      <c r="J122" s="8">
        <f>precios!X123*precios!Z123</f>
        <v>459.96919839999998</v>
      </c>
    </row>
    <row r="123" spans="1:10" x14ac:dyDescent="0.2">
      <c r="A123" s="3">
        <v>45056</v>
      </c>
      <c r="B123" s="7">
        <f t="shared" si="0"/>
        <v>-1.9286281216215707E-2</v>
      </c>
      <c r="C123" s="7">
        <f>LN(precios!AA124/precios!AA123)</f>
        <v>-1.2982236549947353E-2</v>
      </c>
      <c r="D123" s="7">
        <f>LN(precios!C124/precios!C123)</f>
        <v>6.4115794921386169E-3</v>
      </c>
      <c r="E123" s="7">
        <f>LN(precios!G124/precios!G123)</f>
        <v>3.4234219686158866E-3</v>
      </c>
      <c r="F123" s="7">
        <f>LN(precios!H124/precios!H123)</f>
        <v>7.7417314899509313E-3</v>
      </c>
      <c r="G123" s="7">
        <f>LN(precios!M124/precios!M123)</f>
        <v>3.534464674201114E-3</v>
      </c>
      <c r="H123" s="7">
        <f>LN(precios!V124/precios!V123)</f>
        <v>-1.1580962914151416E-2</v>
      </c>
      <c r="J123" s="8">
        <f>precios!X124*precios!Z124</f>
        <v>451.18310099999997</v>
      </c>
    </row>
    <row r="124" spans="1:10" x14ac:dyDescent="0.2">
      <c r="A124" s="3">
        <v>45057</v>
      </c>
      <c r="B124" s="7">
        <f t="shared" si="0"/>
        <v>-4.6778734848106254E-2</v>
      </c>
      <c r="C124" s="7">
        <f>LN(precios!AA125/precios!AA124)</f>
        <v>6.8939376826920385E-3</v>
      </c>
      <c r="D124" s="7">
        <f>LN(precios!C125/precios!C124)</f>
        <v>-2.1697357232592094E-3</v>
      </c>
      <c r="E124" s="7">
        <f>LN(precios!G125/precios!G124)</f>
        <v>-1.4362000054767468E-2</v>
      </c>
      <c r="F124" s="7">
        <f>LN(precios!H125/precios!H124)</f>
        <v>-2.1228299966726934E-2</v>
      </c>
      <c r="G124" s="7">
        <f>LN(precios!M125/precios!M124)</f>
        <v>-2.5232917116826872E-3</v>
      </c>
      <c r="H124" s="7">
        <f>LN(precios!V125/precios!V124)</f>
        <v>-9.950330853168203E-3</v>
      </c>
      <c r="J124" s="8">
        <f>precios!X125*precios!Z125</f>
        <v>430.56336879999998</v>
      </c>
    </row>
    <row r="125" spans="1:10" x14ac:dyDescent="0.2">
      <c r="A125" s="3">
        <v>45058</v>
      </c>
      <c r="B125" s="7">
        <f t="shared" si="0"/>
        <v>-1.1939118400617336E-2</v>
      </c>
      <c r="C125" s="7">
        <f>LN(precios!AA126/precios!AA125)</f>
        <v>-1.5278841780532869E-3</v>
      </c>
      <c r="D125" s="7">
        <f>LN(precios!C126/precios!C125)</f>
        <v>-1.4925672578344224E-2</v>
      </c>
      <c r="E125" s="7">
        <f>LN(precios!G126/precios!G125)</f>
        <v>3.7984751855727442E-3</v>
      </c>
      <c r="F125" s="7">
        <f>LN(precios!H126/precios!H125)</f>
        <v>5.1806642764789569E-4</v>
      </c>
      <c r="G125" s="7">
        <f>LN(precios!M126/precios!M125)</f>
        <v>-2.0233187979131748E-3</v>
      </c>
      <c r="H125" s="7">
        <f>LN(precios!V126/precios!V125)</f>
        <v>5.8806235155444482E-4</v>
      </c>
      <c r="J125" s="8">
        <f>precios!X126*precios!Z126</f>
        <v>425.45338680000003</v>
      </c>
    </row>
    <row r="126" spans="1:10" x14ac:dyDescent="0.2">
      <c r="A126" s="3">
        <v>45061</v>
      </c>
      <c r="B126" s="7">
        <f t="shared" si="0"/>
        <v>-3.4663960797583523E-3</v>
      </c>
      <c r="C126" s="7">
        <f>LN(precios!AA127/precios!AA126)</f>
        <v>-1.5408625352845068E-2</v>
      </c>
      <c r="D126" s="7">
        <f>LN(precios!C127/precios!C126)</f>
        <v>4.2309599923534089E-3</v>
      </c>
      <c r="E126" s="7">
        <f>LN(precios!G127/precios!G126)</f>
        <v>9.148370774403598E-3</v>
      </c>
      <c r="F126" s="7">
        <f>LN(precios!H127/precios!H126)</f>
        <v>-2.3854805443226062E-3</v>
      </c>
      <c r="G126" s="7">
        <f>LN(precios!M127/precios!M126)</f>
        <v>3.4340322912050705E-2</v>
      </c>
      <c r="H126" s="7">
        <f>LN(precios!V127/precios!V126)</f>
        <v>5.8771673745766401E-4</v>
      </c>
      <c r="J126" s="8">
        <f>precios!X127*precios!Z127</f>
        <v>423.98115000000001</v>
      </c>
    </row>
    <row r="127" spans="1:10" x14ac:dyDescent="0.2">
      <c r="A127" s="3">
        <v>45062</v>
      </c>
      <c r="B127" s="7">
        <f t="shared" si="0"/>
        <v>-2.0393120413093772E-2</v>
      </c>
      <c r="C127" s="7">
        <f>LN(precios!AA128/precios!AA127)</f>
        <v>-1.5540018667343138E-3</v>
      </c>
      <c r="D127" s="7">
        <f>LN(precios!C128/precios!C127)</f>
        <v>8.6876817791226944E-3</v>
      </c>
      <c r="E127" s="7">
        <f>LN(precios!G128/precios!G127)</f>
        <v>1.0312071348372344E-2</v>
      </c>
      <c r="F127" s="7">
        <f>LN(precios!H128/precios!H127)</f>
        <v>-1.4750034509578548E-2</v>
      </c>
      <c r="G127" s="7">
        <f>LN(precios!M128/precios!M127)</f>
        <v>-3.8907699540160962E-2</v>
      </c>
      <c r="H127" s="7">
        <f>LN(precios!V128/precios!V127)</f>
        <v>7.6090504667208252E-3</v>
      </c>
      <c r="J127" s="8">
        <f>precios!X128*precios!Z128</f>
        <v>415.42241759999996</v>
      </c>
    </row>
    <row r="128" spans="1:10" x14ac:dyDescent="0.2">
      <c r="A128" s="3">
        <v>45063</v>
      </c>
      <c r="B128" s="7">
        <f t="shared" si="0"/>
        <v>7.0987774054301492E-3</v>
      </c>
      <c r="C128" s="7">
        <f>LN(precios!AA129/precios!AA128)</f>
        <v>-1.5564205476583065E-3</v>
      </c>
      <c r="D128" s="7">
        <f>LN(precios!C129/precios!C128)</f>
        <v>4.3990048074492904E-3</v>
      </c>
      <c r="E128" s="7">
        <f>LN(precios!G129/precios!G128)</f>
        <v>7.5895387394263499E-4</v>
      </c>
      <c r="F128" s="7">
        <f>LN(precios!H129/precios!H128)</f>
        <v>-2.1840777125790758E-2</v>
      </c>
      <c r="G128" s="7">
        <f>LN(precios!M129/precios!M128)</f>
        <v>2.5399557099399536E-3</v>
      </c>
      <c r="H128" s="7">
        <f>LN(precios!V129/precios!V128)</f>
        <v>2.0773972685811777E-2</v>
      </c>
      <c r="J128" s="8">
        <f>precios!X129*precios!Z129</f>
        <v>418.38190079999998</v>
      </c>
    </row>
    <row r="129" spans="1:10" x14ac:dyDescent="0.2">
      <c r="A129" s="3">
        <v>45064</v>
      </c>
      <c r="B129" s="7">
        <f t="shared" si="0"/>
        <v>-2.9210091062296887E-3</v>
      </c>
      <c r="C129" s="7">
        <f>LN(precios!AA130/precios!AA129)</f>
        <v>2.3337233462203183E-3</v>
      </c>
      <c r="D129" s="7">
        <f>LN(precios!C130/precios!C129)</f>
        <v>-2.447726041095161E-3</v>
      </c>
      <c r="E129" s="7">
        <f>LN(precios!G130/precios!G129)</f>
        <v>-1.1671432333204334E-4</v>
      </c>
      <c r="F129" s="7">
        <f>LN(precios!H130/precios!H129)</f>
        <v>1.2417243948645721E-2</v>
      </c>
      <c r="G129" s="7">
        <f>LN(precios!M130/precios!M129)</f>
        <v>2.8015890034948178E-2</v>
      </c>
      <c r="H129" s="7">
        <f>LN(precios!V130/precios!V129)</f>
        <v>1.6426254820502098E-2</v>
      </c>
      <c r="J129" s="8">
        <f>precios!X130*precios!Z130</f>
        <v>417.16158660000002</v>
      </c>
    </row>
    <row r="130" spans="1:10" x14ac:dyDescent="0.2">
      <c r="A130" s="3">
        <v>45065</v>
      </c>
      <c r="B130" s="7">
        <f t="shared" si="0"/>
        <v>1.558024961134276E-2</v>
      </c>
      <c r="C130" s="7">
        <f>LN(precios!AA131/precios!AA130)</f>
        <v>-5.4538506824638134E-3</v>
      </c>
      <c r="D130" s="7">
        <f>LN(precios!C131/precios!C130)</f>
        <v>-1.5491969363962063E-2</v>
      </c>
      <c r="E130" s="7">
        <f>LN(precios!G131/precios!G130)</f>
        <v>-1.8159355921120859E-2</v>
      </c>
      <c r="F130" s="7">
        <f>LN(precios!H131/precios!H130)</f>
        <v>-1.2740411212104738E-2</v>
      </c>
      <c r="G130" s="7">
        <f>LN(precios!M131/precios!M130)</f>
        <v>-3.208300311797524E-2</v>
      </c>
      <c r="H130" s="7">
        <f>LN(precios!V131/precios!V130)</f>
        <v>-5.633705041305519E-3</v>
      </c>
      <c r="J130" s="8">
        <f>precios!X131*precios!Z131</f>
        <v>423.71196400000002</v>
      </c>
    </row>
    <row r="131" spans="1:10" x14ac:dyDescent="0.2">
      <c r="A131" s="3">
        <v>45068</v>
      </c>
      <c r="B131" s="7">
        <f t="shared" si="0"/>
        <v>1.2452594910059701E-3</v>
      </c>
      <c r="C131" s="7">
        <f>LN(precios!AA132/precios!AA131)</f>
        <v>1.1650617219975274E-2</v>
      </c>
      <c r="D131" s="7">
        <f>LN(precios!C132/precios!C131)</f>
        <v>-8.4072069353449859E-3</v>
      </c>
      <c r="E131" s="7">
        <f>LN(precios!G132/precios!G131)</f>
        <v>7.3279008048742205E-4</v>
      </c>
      <c r="F131" s="7">
        <f>LN(precios!H132/precios!H131)</f>
        <v>-2.4762618005244548E-2</v>
      </c>
      <c r="G131" s="7">
        <f>LN(precios!M132/precios!M131)</f>
        <v>-2.8418291325793054E-2</v>
      </c>
      <c r="H131" s="7">
        <f>LN(precios!V132/precios!V131)</f>
        <v>-2.8074143959263137E-2</v>
      </c>
      <c r="J131" s="8">
        <f>precios!X132*precios!Z132</f>
        <v>424.23992399999992</v>
      </c>
    </row>
    <row r="132" spans="1:10" x14ac:dyDescent="0.2">
      <c r="A132" s="3">
        <v>45069</v>
      </c>
      <c r="B132" s="7">
        <f t="shared" si="0"/>
        <v>-4.2844717440356818E-3</v>
      </c>
      <c r="C132" s="7">
        <f>LN(precios!AA133/precios!AA132)</f>
        <v>1.5432101828057106E-3</v>
      </c>
      <c r="D132" s="7">
        <f>LN(precios!C133/precios!C132)</f>
        <v>-1.6913490491260948E-2</v>
      </c>
      <c r="E132" s="7">
        <f>LN(precios!G133/precios!G132)</f>
        <v>-1.0567633672121523E-2</v>
      </c>
      <c r="F132" s="7">
        <f>LN(precios!H133/precios!H132)</f>
        <v>3.1978964806240683E-3</v>
      </c>
      <c r="G132" s="7">
        <f>LN(precios!M133/precios!M132)</f>
        <v>9.3897403498391374E-3</v>
      </c>
      <c r="H132" s="7">
        <f>LN(precios!V133/precios!V132)</f>
        <v>-6.4120886090796962E-3</v>
      </c>
      <c r="J132" s="8">
        <f>precios!X133*precios!Z133</f>
        <v>422.42616829999997</v>
      </c>
    </row>
    <row r="133" spans="1:10" x14ac:dyDescent="0.2">
      <c r="A133" s="3">
        <v>45070</v>
      </c>
      <c r="B133" s="7">
        <f t="shared" si="0"/>
        <v>-2.4504378357341445E-2</v>
      </c>
      <c r="C133" s="7">
        <f>LN(precios!AA134/precios!AA133)</f>
        <v>-7.7399767203172425E-3</v>
      </c>
      <c r="D133" s="7">
        <f>LN(precios!C134/precios!C133)</f>
        <v>1.7483727181108865E-2</v>
      </c>
      <c r="E133" s="7">
        <f>LN(precios!G134/precios!G133)</f>
        <v>7.7525455226317335E-3</v>
      </c>
      <c r="F133" s="7">
        <f>LN(precios!H134/precios!H133)</f>
        <v>1.7894628870586841E-2</v>
      </c>
      <c r="G133" s="7">
        <f>LN(precios!M134/precios!M133)</f>
        <v>3.6278868502599032E-3</v>
      </c>
      <c r="H133" s="7">
        <f>LN(precios!V134/precios!V133)</f>
        <v>-1.2356791895538441E-2</v>
      </c>
      <c r="J133" s="8">
        <f>precios!X134*precios!Z134</f>
        <v>412.20067400000005</v>
      </c>
    </row>
    <row r="134" spans="1:10" x14ac:dyDescent="0.2">
      <c r="A134" s="3">
        <v>45071</v>
      </c>
      <c r="B134" s="7">
        <f t="shared" si="0"/>
        <v>-1.4005010897820101E-2</v>
      </c>
      <c r="C134" s="7">
        <f>LN(precios!AA135/precios!AA134)</f>
        <v>-7.8003515635874047E-3</v>
      </c>
      <c r="D134" s="7">
        <f>LN(precios!C135/precios!C134)</f>
        <v>-2.2830718070423477E-3</v>
      </c>
      <c r="E134" s="7">
        <f>LN(precios!G135/precios!G134)</f>
        <v>-1.0637626959466934E-2</v>
      </c>
      <c r="F134" s="7">
        <f>LN(precios!H135/precios!H134)</f>
        <v>1.09701789066965E-2</v>
      </c>
      <c r="G134" s="7">
        <f>LN(precios!M135/precios!M134)</f>
        <v>1.3871273016232109E-2</v>
      </c>
      <c r="H134" s="7">
        <f>LN(precios!V135/precios!V134)</f>
        <v>-1.6716687783178093E-2</v>
      </c>
      <c r="J134" s="8">
        <f>precios!X135*precios!Z135</f>
        <v>406.46803560000001</v>
      </c>
    </row>
    <row r="135" spans="1:10" x14ac:dyDescent="0.2">
      <c r="A135" s="3">
        <v>45072</v>
      </c>
      <c r="B135" s="7">
        <f t="shared" si="0"/>
        <v>1.071225612311515E-2</v>
      </c>
      <c r="C135" s="7">
        <f>LN(precios!AA136/precios!AA135)</f>
        <v>-9.4414548709187852E-3</v>
      </c>
      <c r="D135" s="7">
        <f>LN(precios!C136/precios!C135)</f>
        <v>7.9681356355708784E-3</v>
      </c>
      <c r="E135" s="7">
        <f>LN(precios!G136/precios!G135)</f>
        <v>2.0868588641242632E-2</v>
      </c>
      <c r="F135" s="7">
        <f>LN(precios!H136/precios!H135)</f>
        <v>2.4571669991142039E-3</v>
      </c>
      <c r="G135" s="7">
        <f>LN(precios!M136/precios!M135)</f>
        <v>5.0891202688912174E-3</v>
      </c>
      <c r="H135" s="7">
        <f>LN(precios!V136/precios!V135)</f>
        <v>2.2031197053303579E-2</v>
      </c>
      <c r="J135" s="8">
        <f>precios!X136*precios!Z136</f>
        <v>410.8456304</v>
      </c>
    </row>
    <row r="136" spans="1:10" x14ac:dyDescent="0.2">
      <c r="A136" s="3">
        <v>45075</v>
      </c>
      <c r="B136" s="7">
        <f t="shared" si="0"/>
        <v>-5.5294395580395552E-3</v>
      </c>
      <c r="C136" s="7">
        <f>LN(precios!AA137/precios!AA136)</f>
        <v>-1.0329849501576715E-2</v>
      </c>
      <c r="D136" s="7">
        <f>LN(precios!C137/precios!C136)</f>
        <v>2.3253654780277619E-2</v>
      </c>
      <c r="E136" s="7">
        <f>LN(precios!G137/precios!G136)</f>
        <v>-5.7148525171857451E-3</v>
      </c>
      <c r="F136" s="7">
        <f>LN(precios!H137/precios!H136)</f>
        <v>-1.6018050218543519E-3</v>
      </c>
      <c r="G136" s="7">
        <f>LN(precios!M137/precios!M136)</f>
        <v>-5.0891202688912755E-3</v>
      </c>
      <c r="H136" s="7">
        <f>LN(precios!V137/precios!V136)</f>
        <v>-5.3145092701254778E-3</v>
      </c>
      <c r="J136" s="8">
        <f>precios!X137*precios!Z137</f>
        <v>408.58015349999999</v>
      </c>
    </row>
    <row r="137" spans="1:10" x14ac:dyDescent="0.2">
      <c r="A137" s="3">
        <v>45076</v>
      </c>
      <c r="B137" s="7">
        <f t="shared" si="0"/>
        <v>4.0608626092020267E-3</v>
      </c>
      <c r="C137" s="7">
        <f>LN(precios!AA138/precios!AA137)</f>
        <v>6.3694482854797074E-3</v>
      </c>
      <c r="D137" s="7">
        <f>LN(precios!C138/precios!C137)</f>
        <v>-2.9508955298654108E-2</v>
      </c>
      <c r="E137" s="7">
        <f>LN(precios!G138/precios!G137)</f>
        <v>-2.2989518224698718E-2</v>
      </c>
      <c r="F137" s="7">
        <f>LN(precios!H138/precios!H137)</f>
        <v>-1.0204685844803697E-2</v>
      </c>
      <c r="G137" s="7">
        <f>LN(precios!M138/precios!M137)</f>
        <v>-2.8462517157201404E-2</v>
      </c>
      <c r="H137" s="7">
        <f>LN(precios!V138/precios!V137)</f>
        <v>5.919503159520262E-4</v>
      </c>
      <c r="J137" s="8">
        <f>precios!X138*precios!Z138</f>
        <v>410.24271479999999</v>
      </c>
    </row>
    <row r="138" spans="1:10" x14ac:dyDescent="0.2">
      <c r="A138" s="3">
        <v>45077</v>
      </c>
      <c r="B138" s="7">
        <f t="shared" si="0"/>
        <v>1.9870178290257435E-2</v>
      </c>
      <c r="C138" s="7">
        <f>LN(precios!AA139/precios!AA138)</f>
        <v>5.5401803756153509E-3</v>
      </c>
      <c r="D138" s="7">
        <f>LN(precios!C139/precios!C138)</f>
        <v>1.9769070477228666E-2</v>
      </c>
      <c r="E138" s="7">
        <f>LN(precios!G139/precios!G138)</f>
        <v>3.6737430292110942E-3</v>
      </c>
      <c r="F138" s="7">
        <f>LN(precios!H139/precios!H138)</f>
        <v>2.3686085577889125E-2</v>
      </c>
      <c r="G138" s="7">
        <f>LN(precios!M139/precios!M138)</f>
        <v>-5.2496719504398378E-4</v>
      </c>
      <c r="H138" s="7">
        <f>LN(precios!V139/precios!V138)</f>
        <v>3.543949472463454E-3</v>
      </c>
      <c r="J138" s="8">
        <f>precios!X139*precios!Z139</f>
        <v>418.47583660000004</v>
      </c>
    </row>
    <row r="139" spans="1:10" x14ac:dyDescent="0.2">
      <c r="A139" s="3">
        <v>45078</v>
      </c>
      <c r="B139" s="7">
        <f t="shared" si="0"/>
        <v>6.9320861368158994E-3</v>
      </c>
      <c r="C139" s="7">
        <f>LN(precios!AA140/precios!AA139)</f>
        <v>-6.3341462767919016E-3</v>
      </c>
      <c r="D139" s="7">
        <f>LN(precios!C140/precios!C139)</f>
        <v>-3.7669349604766415E-2</v>
      </c>
      <c r="E139" s="7">
        <f>LN(precios!G140/precios!G139)</f>
        <v>-1.1041577324215892E-2</v>
      </c>
      <c r="F139" s="7">
        <f>LN(precios!H140/precios!H139)</f>
        <v>-1.4443677257824096E-2</v>
      </c>
      <c r="G139" s="7">
        <f>LN(precios!M140/precios!M139)</f>
        <v>-2.8771349799947141E-2</v>
      </c>
      <c r="H139" s="7">
        <f>LN(precios!V140/precios!V139)</f>
        <v>-2.9924436905910616E-2</v>
      </c>
      <c r="J139" s="8">
        <f>precios!X140*precios!Z140</f>
        <v>421.38682509999995</v>
      </c>
    </row>
    <row r="140" spans="1:10" x14ac:dyDescent="0.2">
      <c r="A140" s="3">
        <v>45079</v>
      </c>
      <c r="B140" s="7">
        <f t="shared" si="0"/>
        <v>-1.3534213429449781E-2</v>
      </c>
      <c r="C140" s="7">
        <f>LN(precios!AA141/precios!AA140)</f>
        <v>7.9396590117652402E-4</v>
      </c>
      <c r="D140" s="7">
        <f>LN(precios!C141/precios!C140)</f>
        <v>1.0169354438445022E-2</v>
      </c>
      <c r="E140" s="7">
        <f>LN(precios!G141/precios!G140)</f>
        <v>3.6399723001800618E-3</v>
      </c>
      <c r="F140" s="7">
        <f>LN(precios!H141/precios!H140)</f>
        <v>-1.0430773360571443E-2</v>
      </c>
      <c r="G140" s="7">
        <f>LN(precios!M141/precios!M140)</f>
        <v>2.6141792739915327E-2</v>
      </c>
      <c r="H140" s="7">
        <f>LN(precios!V141/precios!V140)</f>
        <v>3.2868271912189953E-2</v>
      </c>
      <c r="J140" s="8">
        <f>precios!X141*precios!Z141</f>
        <v>415.72210609999996</v>
      </c>
    </row>
    <row r="141" spans="1:10" x14ac:dyDescent="0.2">
      <c r="A141" s="3">
        <v>45082</v>
      </c>
      <c r="B141" s="7">
        <f t="shared" si="0"/>
        <v>-6.6200800897596298E-3</v>
      </c>
      <c r="C141" s="7">
        <f>LN(precios!AA142/precios!AA141)</f>
        <v>-1.1173300598125189E-2</v>
      </c>
      <c r="D141" s="7">
        <f>LN(precios!C142/precios!C141)</f>
        <v>1.8736890190008907E-2</v>
      </c>
      <c r="E141" s="7">
        <f>LN(precios!G142/precios!G141)</f>
        <v>-1.2623475644675508E-2</v>
      </c>
      <c r="F141" s="7">
        <f>LN(precios!H142/precios!H141)</f>
        <v>1.0803695776360628E-3</v>
      </c>
      <c r="G141" s="7">
        <f>LN(precios!M142/precios!M141)</f>
        <v>5.2645434224604128E-4</v>
      </c>
      <c r="H141" s="7">
        <f>LN(precios!V142/precios!V141)</f>
        <v>1.863769731974417E-2</v>
      </c>
      <c r="J141" s="8">
        <f>precios!X142*precios!Z142</f>
        <v>412.97908200000001</v>
      </c>
    </row>
    <row r="142" spans="1:10" x14ac:dyDescent="0.2">
      <c r="A142" s="3">
        <v>45083</v>
      </c>
      <c r="B142" s="7">
        <f t="shared" si="0"/>
        <v>-1.6154730972505655E-3</v>
      </c>
      <c r="C142" s="7">
        <f>LN(precios!AA143/precios!AA142)</f>
        <v>2.4048107781791494E-3</v>
      </c>
      <c r="D142" s="7">
        <f>LN(precios!C143/precios!C142)</f>
        <v>1.0495373278703795E-2</v>
      </c>
      <c r="E142" s="7">
        <f>LN(precios!G143/precios!G142)</f>
        <v>2.6131435060753095E-2</v>
      </c>
      <c r="F142" s="7">
        <f>LN(precios!H143/precios!H142)</f>
        <v>-3.6781089029598439E-3</v>
      </c>
      <c r="G142" s="7">
        <f>LN(precios!M143/precios!M142)</f>
        <v>5.029279405396711E-2</v>
      </c>
      <c r="H142" s="7">
        <f>LN(precios!V143/precios!V142)</f>
        <v>4.181400087662257E-2</v>
      </c>
      <c r="J142" s="8">
        <f>precios!X143*precios!Z143</f>
        <v>412.31246400000003</v>
      </c>
    </row>
    <row r="143" spans="1:10" x14ac:dyDescent="0.2">
      <c r="A143" s="3">
        <v>45084</v>
      </c>
      <c r="B143" s="7">
        <f t="shared" si="0"/>
        <v>-9.332975652305538E-3</v>
      </c>
      <c r="C143" s="7">
        <f>LN(precios!AA144/precios!AA143)</f>
        <v>-2.4048107781791729E-3</v>
      </c>
      <c r="D143" s="7">
        <f>LN(precios!C144/precios!C143)</f>
        <v>1.0993975344458281E-2</v>
      </c>
      <c r="E143" s="7">
        <f>LN(precios!G144/precios!G143)</f>
        <v>-3.1288826565950213E-3</v>
      </c>
      <c r="F143" s="7">
        <f>LN(precios!H144/precios!H143)</f>
        <v>-5.7605617089032278E-3</v>
      </c>
      <c r="G143" s="7">
        <f>LN(precios!M144/precios!M143)</f>
        <v>-2.0733991812422636E-2</v>
      </c>
      <c r="H143" s="7">
        <f>LN(precios!V144/precios!V143)</f>
        <v>-7.7778169870956265E-3</v>
      </c>
      <c r="J143" s="8">
        <f>precios!X144*precios!Z144</f>
        <v>408.48226320000003</v>
      </c>
    </row>
    <row r="144" spans="1:10" x14ac:dyDescent="0.2">
      <c r="A144" s="3">
        <v>45085</v>
      </c>
      <c r="B144" s="7">
        <f t="shared" si="0"/>
        <v>3.6959809300834028E-2</v>
      </c>
      <c r="C144" s="7">
        <f>LN(precios!AA145/precios!AA144)</f>
        <v>-8.0289044859051294E-4</v>
      </c>
      <c r="D144" s="7">
        <f>LN(precios!C145/precios!C144)</f>
        <v>-6.5930155601619271E-3</v>
      </c>
      <c r="E144" s="7">
        <f>LN(precios!G145/precios!G144)</f>
        <v>-7.2783031533975584E-3</v>
      </c>
      <c r="F144" s="7">
        <f>LN(precios!H145/precios!H144)</f>
        <v>1.600383430362208E-2</v>
      </c>
      <c r="G144" s="7">
        <f>LN(precios!M145/precios!M144)</f>
        <v>2.5517236976304578E-3</v>
      </c>
      <c r="H144" s="7">
        <f>LN(precios!V145/precios!V144)</f>
        <v>-6.7152464637040103E-3</v>
      </c>
      <c r="J144" s="8">
        <f>precios!X145*precios!Z145</f>
        <v>423.86215799999997</v>
      </c>
    </row>
    <row r="145" spans="1:10" x14ac:dyDescent="0.2">
      <c r="A145" s="3">
        <v>45086</v>
      </c>
      <c r="B145" s="7">
        <f t="shared" si="0"/>
        <v>-4.6342008446442736E-3</v>
      </c>
      <c r="C145" s="7">
        <f>LN(precios!AA146/precios!AA145)</f>
        <v>-4.8309272696655803E-3</v>
      </c>
      <c r="D145" s="7">
        <f>LN(precios!C146/precios!C145)</f>
        <v>-5.0153017638696548E-3</v>
      </c>
      <c r="E145" s="7">
        <f>LN(precios!G146/precios!G145)</f>
        <v>-1.5592979907423682E-3</v>
      </c>
      <c r="F145" s="7">
        <f>LN(precios!H146/precios!H145)</f>
        <v>9.9269746739525638E-3</v>
      </c>
      <c r="G145" s="7">
        <f>LN(precios!M146/precios!M145)</f>
        <v>2.8637976748599563E-2</v>
      </c>
      <c r="H145" s="7">
        <f>LN(precios!V146/precios!V145)</f>
        <v>-2.7320937425822794E-2</v>
      </c>
      <c r="J145" s="8">
        <f>precios!X146*precios!Z146</f>
        <v>421.90243999999996</v>
      </c>
    </row>
    <row r="146" spans="1:10" x14ac:dyDescent="0.2">
      <c r="A146" s="3">
        <v>45089</v>
      </c>
      <c r="B146" s="7">
        <f t="shared" si="0"/>
        <v>-1.2865052887474061E-2</v>
      </c>
      <c r="C146" s="7">
        <f>LN(precios!AA147/precios!AA146)</f>
        <v>4.0273916699823482E-3</v>
      </c>
      <c r="D146" s="7">
        <f>LN(precios!C147/precios!C146)</f>
        <v>-7.4579200497648804E-3</v>
      </c>
      <c r="E146" s="7">
        <f>LN(precios!G147/precios!G146)</f>
        <v>1.90504709195667E-2</v>
      </c>
      <c r="F146" s="7">
        <f>LN(precios!H147/precios!H146)</f>
        <v>-1.6060302027874184E-2</v>
      </c>
      <c r="G146" s="7">
        <f>LN(precios!M147/precios!M146)</f>
        <v>-7.9562822513769456E-3</v>
      </c>
      <c r="H146" s="7">
        <f>LN(precios!V147/precios!V146)</f>
        <v>8.0459631774645254E-3</v>
      </c>
      <c r="J146" s="8">
        <f>precios!X147*precios!Z147</f>
        <v>416.50940800000006</v>
      </c>
    </row>
    <row r="147" spans="1:10" x14ac:dyDescent="0.2">
      <c r="A147" s="3">
        <v>45090</v>
      </c>
      <c r="B147" s="7">
        <f t="shared" si="0"/>
        <v>-1.5315138936848265E-2</v>
      </c>
      <c r="C147" s="7">
        <f>LN(precios!AA148/precios!AA147)</f>
        <v>-8.0710688337916614E-3</v>
      </c>
      <c r="D147" s="7">
        <f>LN(precios!C148/precios!C147)</f>
        <v>1.855664501095133E-3</v>
      </c>
      <c r="E147" s="7">
        <f>LN(precios!G148/precios!G147)</f>
        <v>4.6025573054830774E-3</v>
      </c>
      <c r="F147" s="7">
        <f>LN(precios!H148/precios!H147)</f>
        <v>-1.2490002036509211E-2</v>
      </c>
      <c r="G147" s="7">
        <f>LN(precios!M148/precios!M147)</f>
        <v>-1.86450848838174E-2</v>
      </c>
      <c r="H147" s="7">
        <f>LN(precios!V148/precios!V147)</f>
        <v>2.2078564534413814E-2</v>
      </c>
      <c r="J147" s="8">
        <f>precios!X148*precios!Z148</f>
        <v>410.17910699999993</v>
      </c>
    </row>
    <row r="148" spans="1:10" x14ac:dyDescent="0.2">
      <c r="A148" s="3">
        <v>45091</v>
      </c>
      <c r="B148" s="7">
        <f t="shared" si="0"/>
        <v>6.3472429540201531E-3</v>
      </c>
      <c r="C148" s="7">
        <f>LN(precios!AA149/precios!AA148)</f>
        <v>-8.9540687781606461E-3</v>
      </c>
      <c r="D148" s="7">
        <f>LN(precios!C149/precios!C148)</f>
        <v>1.3474344988982795E-3</v>
      </c>
      <c r="E148" s="7">
        <f>LN(precios!G149/precios!G148)</f>
        <v>8.5141668161765501E-3</v>
      </c>
      <c r="F148" s="7">
        <f>LN(precios!H149/precios!H148)</f>
        <v>2.2905095634883247E-2</v>
      </c>
      <c r="G148" s="7">
        <f>LN(precios!M149/precios!M148)</f>
        <v>-1.1253264246399698E-2</v>
      </c>
      <c r="H148" s="7">
        <f>LN(precios!V149/precios!V148)</f>
        <v>2.0504957251178735E-2</v>
      </c>
      <c r="J148" s="8">
        <f>precios!X149*precios!Z149</f>
        <v>412.79089350000004</v>
      </c>
    </row>
    <row r="149" spans="1:10" x14ac:dyDescent="0.2">
      <c r="A149" s="3">
        <v>45092</v>
      </c>
      <c r="B149" s="7">
        <f t="shared" si="0"/>
        <v>-5.9146299610482777E-3</v>
      </c>
      <c r="C149" s="7">
        <f>LN(precios!AA150/precios!AA149)</f>
        <v>-4.9180426996452567E-3</v>
      </c>
      <c r="D149" s="7">
        <f>LN(precios!C150/precios!C149)</f>
        <v>7.3227525895461464E-3</v>
      </c>
      <c r="E149" s="7">
        <f>LN(precios!G150/precios!G149)</f>
        <v>5.7922828046280033E-3</v>
      </c>
      <c r="F149" s="7">
        <f>LN(precios!H150/precios!H149)</f>
        <v>-9.2285339680105456E-3</v>
      </c>
      <c r="G149" s="7">
        <f>LN(precios!M150/precios!M149)</f>
        <v>-3.5072999874203377E-2</v>
      </c>
      <c r="H149" s="7">
        <f>LN(precios!V150/precios!V149)</f>
        <v>1.1453683667809441E-2</v>
      </c>
      <c r="J149" s="8">
        <f>precios!X150*precios!Z150</f>
        <v>410.35659420000002</v>
      </c>
    </row>
    <row r="150" spans="1:10" x14ac:dyDescent="0.2">
      <c r="A150" s="3">
        <v>45093</v>
      </c>
      <c r="B150" s="7">
        <f t="shared" si="0"/>
        <v>2.0503188982965242E-3</v>
      </c>
      <c r="C150" s="7">
        <f>LN(precios!AA151/precios!AA150)</f>
        <v>-4.116926358267394E-3</v>
      </c>
      <c r="D150" s="7">
        <f>LN(precios!C151/precios!C150)</f>
        <v>-3.1237710875998449E-3</v>
      </c>
      <c r="E150" s="7">
        <f>LN(precios!G151/precios!G150)</f>
        <v>-8.8387949506570623E-3</v>
      </c>
      <c r="F150" s="7">
        <f>LN(precios!H151/precios!H150)</f>
        <v>-6.7063852936271396E-3</v>
      </c>
      <c r="G150" s="7">
        <f>LN(precios!M151/precios!M150)</f>
        <v>-2.9191261907845767E-2</v>
      </c>
      <c r="H150" s="7">
        <f>LN(precios!V151/precios!V150)</f>
        <v>-9.8093971915586223E-3</v>
      </c>
      <c r="J150" s="8">
        <f>precios!X151*precios!Z151</f>
        <v>411.1988192</v>
      </c>
    </row>
    <row r="151" spans="1:10" x14ac:dyDescent="0.2">
      <c r="A151" s="3">
        <v>45096</v>
      </c>
      <c r="B151" s="7">
        <f t="shared" si="0"/>
        <v>3.1376441513382203E-4</v>
      </c>
      <c r="C151" s="7">
        <f>LN(precios!AA152/precios!AA151)</f>
        <v>-5.7923207045044332E-3</v>
      </c>
      <c r="D151" s="7">
        <f>LN(precios!C152/precios!C151)</f>
        <v>8.9344396654510291E-4</v>
      </c>
      <c r="E151" s="7">
        <f>LN(precios!G152/precios!G151)</f>
        <v>-7.1118553830387017E-3</v>
      </c>
      <c r="F151" s="7">
        <f>LN(precios!H152/precios!H151)</f>
        <v>-2.4992677638684519E-3</v>
      </c>
      <c r="G151" s="7">
        <f>LN(precios!M152/precios!M151)</f>
        <v>-3.2967062824917548E-3</v>
      </c>
      <c r="H151" s="7">
        <f>LN(precios!V152/precios!V151)</f>
        <v>-2.3830443291773546E-2</v>
      </c>
      <c r="J151" s="8">
        <f>precios!X152*precios!Z152</f>
        <v>411.32785900000005</v>
      </c>
    </row>
    <row r="152" spans="1:10" x14ac:dyDescent="0.2">
      <c r="A152" s="3">
        <v>45097</v>
      </c>
      <c r="B152" s="7">
        <f t="shared" si="0"/>
        <v>-3.038074537557324E-2</v>
      </c>
      <c r="C152" s="7">
        <f>LN(precios!AA153/precios!AA152)</f>
        <v>9.9092470627717682E-3</v>
      </c>
      <c r="D152" s="7">
        <f>LN(precios!C153/precios!C152)</f>
        <v>-1.3964532830912629E-3</v>
      </c>
      <c r="E152" s="7">
        <f>LN(precios!G153/precios!G152)</f>
        <v>-1.6128590311069904E-2</v>
      </c>
      <c r="F152" s="7">
        <f>LN(precios!H153/precios!H152)</f>
        <v>-7.6199187360445186E-4</v>
      </c>
      <c r="G152" s="7">
        <f>LN(precios!M153/precios!M152)</f>
        <v>-6.0723897902276681E-3</v>
      </c>
      <c r="H152" s="7">
        <f>LN(precios!V153/precios!V152)</f>
        <v>8.3775971684252916E-3</v>
      </c>
      <c r="J152" s="8">
        <f>precios!X153*precios!Z153</f>
        <v>399.0193299</v>
      </c>
    </row>
    <row r="153" spans="1:10" x14ac:dyDescent="0.2">
      <c r="A153" s="3">
        <v>45098</v>
      </c>
      <c r="B153" s="7">
        <f t="shared" si="0"/>
        <v>-2.1118138648086749E-2</v>
      </c>
      <c r="C153" s="7">
        <f>LN(precios!AA154/precios!AA153)</f>
        <v>-5.7684543967404201E-3</v>
      </c>
      <c r="D153" s="7">
        <f>LN(precios!C154/precios!C153)</f>
        <v>5.0300931654624463E-4</v>
      </c>
      <c r="E153" s="7">
        <f>LN(precios!G154/precios!G153)</f>
        <v>-1.6413432127585063E-2</v>
      </c>
      <c r="F153" s="7">
        <f>LN(precios!H154/precios!H153)</f>
        <v>6.2954947845342678E-3</v>
      </c>
      <c r="G153" s="7">
        <f>LN(precios!M154/precios!M153)</f>
        <v>-8.8987797711430894E-3</v>
      </c>
      <c r="H153" s="7">
        <f>LN(precios!V154/precios!V153)</f>
        <v>-2.648788274571371E-2</v>
      </c>
      <c r="J153" s="8">
        <f>precios!X154*precios!Z154</f>
        <v>390.68113779999999</v>
      </c>
    </row>
    <row r="154" spans="1:10" x14ac:dyDescent="0.2">
      <c r="A154" s="3">
        <v>45099</v>
      </c>
      <c r="B154" s="7">
        <f t="shared" si="0"/>
        <v>-1.3985525789921337E-2</v>
      </c>
      <c r="C154" s="7">
        <f>LN(precios!AA155/precios!AA154)</f>
        <v>-1.6542600960264651E-3</v>
      </c>
      <c r="D154" s="7">
        <f>LN(precios!C155/precios!C154)</f>
        <v>-1.3952462627749334E-2</v>
      </c>
      <c r="E154" s="7">
        <f>LN(precios!G155/precios!G154)</f>
        <v>-4.6189458562945285E-3</v>
      </c>
      <c r="F154" s="7">
        <f>LN(precios!H155/precios!H154)</f>
        <v>-1.1426153957719976E-2</v>
      </c>
      <c r="G154" s="7">
        <f>LN(precios!M155/precios!M154)</f>
        <v>-3.357585694845934E-3</v>
      </c>
      <c r="H154" s="7">
        <f>LN(precios!V155/precios!V154)</f>
        <v>-1.7147760703711983E-3</v>
      </c>
      <c r="J154" s="8">
        <f>precios!X155*precios!Z155</f>
        <v>385.25528679999996</v>
      </c>
    </row>
    <row r="155" spans="1:10" x14ac:dyDescent="0.2">
      <c r="A155" s="3">
        <v>45100</v>
      </c>
      <c r="B155" s="7">
        <f t="shared" si="0"/>
        <v>-4.3478883852892825E-3</v>
      </c>
      <c r="C155" s="7">
        <f>LN(precios!AA156/precios!AA155)</f>
        <v>-7.4782234672460231E-3</v>
      </c>
      <c r="D155" s="7">
        <f>LN(precios!C156/precios!C155)</f>
        <v>8.4060466269049328E-3</v>
      </c>
      <c r="E155" s="7">
        <f>LN(precios!G156/precios!G155)</f>
        <v>-1.3861058365568731E-2</v>
      </c>
      <c r="F155" s="7">
        <f>LN(precios!H156/precios!H155)</f>
        <v>4.9129089770132105E-3</v>
      </c>
      <c r="G155" s="7">
        <f>LN(precios!M156/precios!M155)</f>
        <v>2.1076709795205466E-2</v>
      </c>
      <c r="H155" s="7">
        <f>LN(precios!V156/precios!V155)</f>
        <v>-1.2086478068802269E-2</v>
      </c>
      <c r="J155" s="8">
        <f>precios!X156*precios!Z156</f>
        <v>383.58387600000003</v>
      </c>
    </row>
    <row r="156" spans="1:10" x14ac:dyDescent="0.2">
      <c r="A156" s="3">
        <v>45103</v>
      </c>
      <c r="B156" s="7">
        <f t="shared" si="0"/>
        <v>1.9098923874244573E-2</v>
      </c>
      <c r="C156" s="7">
        <f>LN(precios!AA157/precios!AA156)</f>
        <v>-8.34376352119561E-4</v>
      </c>
      <c r="D156" s="7">
        <f>LN(precios!C157/precios!C156)</f>
        <v>-1.4617138507786401E-3</v>
      </c>
      <c r="E156" s="7">
        <f>LN(precios!G157/precios!G156)</f>
        <v>-6.2607063881465086E-4</v>
      </c>
      <c r="F156" s="7">
        <f>LN(precios!H157/precios!H156)</f>
        <v>-1.2824179557336866E-2</v>
      </c>
      <c r="G156" s="7">
        <f>LN(precios!M157/precios!M156)</f>
        <v>2.7405334428466286E-3</v>
      </c>
      <c r="H156" s="7">
        <f>LN(precios!V157/precios!V156)</f>
        <v>8.0738616215103795E-3</v>
      </c>
      <c r="J156" s="8">
        <f>precios!X157*precios!Z157</f>
        <v>390.9803225</v>
      </c>
    </row>
    <row r="157" spans="1:10" x14ac:dyDescent="0.2">
      <c r="A157" s="3">
        <v>45104</v>
      </c>
      <c r="B157" s="7">
        <f t="shared" si="0"/>
        <v>3.3357701507769999E-3</v>
      </c>
      <c r="C157" s="7">
        <f>LN(precios!AA158/precios!AA157)</f>
        <v>-6.7001925698196739E-3</v>
      </c>
      <c r="D157" s="7">
        <f>LN(precios!C158/precios!C157)</f>
        <v>-2.027484304929804E-3</v>
      </c>
      <c r="E157" s="7">
        <f>LN(precios!G158/precios!G157)</f>
        <v>5.8906055378442094E-3</v>
      </c>
      <c r="F157" s="7">
        <f>LN(precios!H158/precios!H157)</f>
        <v>4.0732703649672278E-3</v>
      </c>
      <c r="G157" s="7">
        <f>LN(precios!M158/precios!M157)</f>
        <v>3.0190972279145731E-2</v>
      </c>
      <c r="H157" s="7">
        <f>LN(precios!V158/precios!V157)</f>
        <v>2.9988158591910823E-2</v>
      </c>
      <c r="J157" s="8">
        <f>precios!X158*precios!Z158</f>
        <v>392.28672069999999</v>
      </c>
    </row>
    <row r="158" spans="1:10" x14ac:dyDescent="0.2">
      <c r="A158" s="3">
        <v>45105</v>
      </c>
      <c r="B158" s="7">
        <f t="shared" si="0"/>
        <v>-4.814754821664032E-3</v>
      </c>
      <c r="C158" s="7">
        <f>LN(precios!AA159/precios!AA158)</f>
        <v>-4.2105325363434943E-3</v>
      </c>
      <c r="D158" s="7">
        <f>LN(precios!C159/precios!C158)</f>
        <v>-8.378734503154869E-3</v>
      </c>
      <c r="E158" s="7">
        <f>LN(precios!G159/precios!G158)</f>
        <v>-1.1732166003245602E-2</v>
      </c>
      <c r="F158" s="7">
        <f>LN(precios!H159/precios!H158)</f>
        <v>-3.4116360259964771E-3</v>
      </c>
      <c r="G158" s="7">
        <f>LN(precios!M159/precios!M158)</f>
        <v>-2.6912280817447419E-2</v>
      </c>
      <c r="H158" s="7">
        <f>LN(precios!V159/precios!V158)</f>
        <v>-1.1774792285892019E-2</v>
      </c>
      <c r="J158" s="8">
        <f>precios!X159*precios!Z159</f>
        <v>390.40249599999993</v>
      </c>
    </row>
    <row r="159" spans="1:10" x14ac:dyDescent="0.2">
      <c r="A159" s="3">
        <v>45106</v>
      </c>
      <c r="B159" s="7">
        <f t="shared" si="0"/>
        <v>-9.4552178350562587E-3</v>
      </c>
      <c r="C159" s="7">
        <f>LN(precios!AA160/precios!AA159)</f>
        <v>1.6863410404366337E-3</v>
      </c>
      <c r="D159" s="7">
        <f>LN(precios!C160/precios!C159)</f>
        <v>5.6837740492983783E-4</v>
      </c>
      <c r="E159" s="7">
        <f>LN(precios!G160/precios!G159)</f>
        <v>-4.6514948151574554E-3</v>
      </c>
      <c r="F159" s="7">
        <f>LN(precios!H160/precios!H159)</f>
        <v>5.0582800570607997E-3</v>
      </c>
      <c r="G159" s="7">
        <f>LN(precios!M160/precios!M159)</f>
        <v>2.9564045899638149E-2</v>
      </c>
      <c r="H159" s="7">
        <f>LN(precios!V160/precios!V159)</f>
        <v>-1.1287247566498678E-3</v>
      </c>
      <c r="J159" s="8">
        <f>precios!X160*precios!Z160</f>
        <v>386.72855170000003</v>
      </c>
    </row>
    <row r="160" spans="1:10" x14ac:dyDescent="0.2">
      <c r="A160" s="3">
        <v>45107</v>
      </c>
      <c r="B160" s="7">
        <f t="shared" si="0"/>
        <v>1.0645848472312378E-2</v>
      </c>
      <c r="C160" s="7">
        <f>LN(precios!AA161/precios!AA160)</f>
        <v>-1.6863410404364776E-3</v>
      </c>
      <c r="D160" s="7">
        <f>LN(precios!C161/precios!C160)</f>
        <v>-1.8198765621598798E-3</v>
      </c>
      <c r="E160" s="7">
        <f>LN(precios!G161/precios!G160)</f>
        <v>9.4068515184108758E-3</v>
      </c>
      <c r="F160" s="7">
        <f>LN(precios!H161/precios!H160)</f>
        <v>8.4103384716286856E-3</v>
      </c>
      <c r="G160" s="7">
        <f>LN(precios!M161/precios!M160)</f>
        <v>-3.0655803679798168E-2</v>
      </c>
      <c r="H160" s="7">
        <f>LN(precios!V161/precios!V160)</f>
        <v>-8.5058640701058848E-3</v>
      </c>
      <c r="J160" s="8">
        <f>precios!X161*precios!Z161</f>
        <v>390.86759799999999</v>
      </c>
    </row>
    <row r="161" spans="1:10" x14ac:dyDescent="0.2">
      <c r="A161" s="3">
        <v>45110</v>
      </c>
      <c r="B161" s="7">
        <f t="shared" si="0"/>
        <v>8.2329900695623948E-3</v>
      </c>
      <c r="C161" s="7">
        <f>LN(precios!AA162/precios!AA161)</f>
        <v>-4.2283361095210642E-3</v>
      </c>
      <c r="D161" s="7">
        <f>LN(precios!C162/precios!C161)</f>
        <v>1.0475484609863443E-2</v>
      </c>
      <c r="E161" s="7">
        <f>LN(precios!G162/precios!G161)</f>
        <v>3.0259208255700536E-2</v>
      </c>
      <c r="F161" s="7">
        <f>LN(precios!H162/precios!H161)</f>
        <v>1.1463281021856869E-2</v>
      </c>
      <c r="G161" s="7">
        <f>LN(precios!M162/precios!M161)</f>
        <v>5.9897267557075121E-3</v>
      </c>
      <c r="H161" s="7">
        <f>LN(precios!V162/precios!V161)</f>
        <v>3.3597841913786397E-2</v>
      </c>
      <c r="J161" s="8">
        <f>precios!X162*precios!Z162</f>
        <v>394.09889039999996</v>
      </c>
    </row>
    <row r="162" spans="1:10" x14ac:dyDescent="0.2">
      <c r="A162" s="3">
        <v>45111</v>
      </c>
      <c r="B162" s="7">
        <f t="shared" si="0"/>
        <v>9.1173499723040251E-4</v>
      </c>
      <c r="C162" s="7">
        <f>LN(precios!AA163/precios!AA162)</f>
        <v>-8.4781692233944813E-4</v>
      </c>
      <c r="D162" s="7">
        <f>LN(precios!C163/precios!C162)</f>
        <v>6.6807378303797554E-3</v>
      </c>
      <c r="E162" s="7">
        <f>LN(precios!G163/precios!G162)</f>
        <v>-2.0008631480773975E-2</v>
      </c>
      <c r="F162" s="7">
        <f>LN(precios!H163/precios!H162)</f>
        <v>-5.9315677700955555E-3</v>
      </c>
      <c r="G162" s="7">
        <f>LN(precios!M163/precios!M162)</f>
        <v>1.8289912750917837E-2</v>
      </c>
      <c r="H162" s="7">
        <f>LN(precios!V163/precios!V162)</f>
        <v>-8.8496152769824993E-3</v>
      </c>
      <c r="J162" s="8">
        <f>precios!X163*precios!Z163</f>
        <v>394.45836800000001</v>
      </c>
    </row>
    <row r="163" spans="1:10" x14ac:dyDescent="0.2">
      <c r="A163" s="3">
        <v>45112</v>
      </c>
      <c r="B163" s="7">
        <f t="shared" si="0"/>
        <v>8.75649562813865E-3</v>
      </c>
      <c r="C163" s="7">
        <f>LN(precios!AA164/precios!AA163)</f>
        <v>0</v>
      </c>
      <c r="D163" s="7">
        <f>LN(precios!C164/precios!C163)</f>
        <v>-4.0367906241500929E-3</v>
      </c>
      <c r="E163" s="7">
        <f>LN(precios!G164/precios!G163)</f>
        <v>0</v>
      </c>
      <c r="F163" s="7">
        <f>LN(precios!H164/precios!H163)</f>
        <v>-1.668794839617839E-2</v>
      </c>
      <c r="G163" s="7">
        <f>LN(precios!M164/precios!M163)</f>
        <v>-7.4906180234663809E-3</v>
      </c>
      <c r="H163" s="7">
        <f>LN(precios!V164/precios!V163)</f>
        <v>-1.5677869152639894E-2</v>
      </c>
      <c r="J163" s="8">
        <f>precios!X164*precios!Z164</f>
        <v>397.92760800000002</v>
      </c>
    </row>
    <row r="164" spans="1:10" x14ac:dyDescent="0.2">
      <c r="A164" s="3">
        <v>45113</v>
      </c>
      <c r="B164" s="7">
        <f t="shared" si="0"/>
        <v>-5.8755364915515813E-3</v>
      </c>
      <c r="C164" s="7">
        <f>LN(precios!AA165/precios!AA164)</f>
        <v>1.8487921542612668E-2</v>
      </c>
      <c r="D164" s="7">
        <f>LN(precios!C165/precios!C164)</f>
        <v>-1.5627058814089337E-2</v>
      </c>
      <c r="E164" s="7">
        <f>LN(precios!G165/precios!G164)</f>
        <v>-4.8107067320612672E-3</v>
      </c>
      <c r="F164" s="7">
        <f>LN(precios!H165/precios!H164)</f>
        <v>-2.2467811969935525E-2</v>
      </c>
      <c r="G164" s="7">
        <f>LN(precios!M165/precios!M164)</f>
        <v>-2.8324387282832104E-2</v>
      </c>
      <c r="H164" s="7">
        <f>LN(precios!V165/precios!V164)</f>
        <v>-4.4425995920017128E-2</v>
      </c>
      <c r="J164" s="8">
        <f>precios!X165*precios!Z165</f>
        <v>395.59642500000001</v>
      </c>
    </row>
    <row r="165" spans="1:10" x14ac:dyDescent="0.2">
      <c r="A165" s="3">
        <v>45114</v>
      </c>
      <c r="B165" s="7">
        <f t="shared" si="0"/>
        <v>6.7352197749242556E-3</v>
      </c>
      <c r="C165" s="7">
        <f>LN(precios!AA166/precios!AA165)</f>
        <v>-5.8455281274360747E-3</v>
      </c>
      <c r="D165" s="7">
        <f>LN(precios!C166/precios!C165)</f>
        <v>2.4507321623125364E-3</v>
      </c>
      <c r="E165" s="7">
        <f>LN(precios!G166/precios!G165)</f>
        <v>1.2230006237970154E-2</v>
      </c>
      <c r="F165" s="7">
        <f>LN(precios!H166/precios!H165)</f>
        <v>-6.7521101558447566E-4</v>
      </c>
      <c r="G165" s="7">
        <f>LN(precios!M166/precios!M165)</f>
        <v>4.2191169479471546E-2</v>
      </c>
      <c r="H165" s="7">
        <f>LN(precios!V166/precios!V165)</f>
        <v>2.9454512327084423E-3</v>
      </c>
      <c r="J165" s="8">
        <f>precios!X166*precios!Z166</f>
        <v>398.26984679999998</v>
      </c>
    </row>
    <row r="166" spans="1:10" x14ac:dyDescent="0.2">
      <c r="A166" s="3">
        <v>45117</v>
      </c>
      <c r="B166" s="7">
        <f t="shared" si="0"/>
        <v>1.8895803834218878E-5</v>
      </c>
      <c r="C166" s="7">
        <f>LN(precios!AA167/precios!AA166)</f>
        <v>3.3444847228473501E-3</v>
      </c>
      <c r="D166" s="7">
        <f>LN(precios!C167/precios!C166)</f>
        <v>3.9768090924719758E-3</v>
      </c>
      <c r="E166" s="7">
        <f>LN(precios!G167/precios!G166)</f>
        <v>-1.3149457492506354E-3</v>
      </c>
      <c r="F166" s="7">
        <f>LN(precios!H167/precios!H166)</f>
        <v>-1.5083858599191624E-2</v>
      </c>
      <c r="G166" s="7">
        <f>LN(precios!M167/precios!M166)</f>
        <v>1.1585227301332759E-2</v>
      </c>
      <c r="H166" s="7">
        <f>LN(precios!V167/precios!V166)</f>
        <v>-2.0803127629763284E-2</v>
      </c>
      <c r="J166" s="8">
        <f>precios!X167*precios!Z167</f>
        <v>398.27737250000001</v>
      </c>
    </row>
    <row r="167" spans="1:10" x14ac:dyDescent="0.2">
      <c r="A167" s="3">
        <v>45118</v>
      </c>
      <c r="B167" s="7">
        <f t="shared" si="0"/>
        <v>-1.7024493224742287E-3</v>
      </c>
      <c r="C167" s="7">
        <f>LN(precios!AA168/precios!AA167)</f>
        <v>1.49132838507176E-2</v>
      </c>
      <c r="D167" s="7">
        <f>LN(precios!C168/precios!C167)</f>
        <v>-7.3730186828900991E-4</v>
      </c>
      <c r="E167" s="7">
        <f>LN(precios!G168/precios!G167)</f>
        <v>-4.4921523784417451E-3</v>
      </c>
      <c r="F167" s="7">
        <f>LN(precios!H168/precios!H167)</f>
        <v>2.404854237472176E-2</v>
      </c>
      <c r="G167" s="7">
        <f>LN(precios!M168/precios!M167)</f>
        <v>-1.5299744902857695E-2</v>
      </c>
      <c r="H167" s="7">
        <f>LN(precios!V168/precios!V167)</f>
        <v>7.1813594086647965E-3</v>
      </c>
      <c r="J167" s="8">
        <f>precios!X168*precios!Z168</f>
        <v>397.59990229999994</v>
      </c>
    </row>
    <row r="168" spans="1:10" x14ac:dyDescent="0.2">
      <c r="A168" s="3">
        <v>45119</v>
      </c>
      <c r="B168" s="7">
        <f t="shared" si="0"/>
        <v>3.0011776532930069E-2</v>
      </c>
      <c r="C168" s="7">
        <f>LN(precios!AA169/precios!AA168)</f>
        <v>-6.6006840313520242E-3</v>
      </c>
      <c r="D168" s="7">
        <f>LN(precios!C169/precios!C168)</f>
        <v>4.0204589730391998E-3</v>
      </c>
      <c r="E168" s="7">
        <f>LN(precios!G169/precios!G168)</f>
        <v>-9.0245017195611701E-3</v>
      </c>
      <c r="F168" s="7">
        <f>LN(precios!H169/precios!H168)</f>
        <v>-1.483505524820704E-2</v>
      </c>
      <c r="G168" s="7">
        <f>LN(precios!M169/precios!M168)</f>
        <v>-4.2620736937294262E-3</v>
      </c>
      <c r="H168" s="7">
        <f>LN(precios!V169/precios!V168)</f>
        <v>8.3135870753714286E-3</v>
      </c>
      <c r="J168" s="8">
        <f>precios!X169*precios!Z169</f>
        <v>409.71344699999997</v>
      </c>
    </row>
    <row r="169" spans="1:10" x14ac:dyDescent="0.2">
      <c r="A169" s="3">
        <v>45120</v>
      </c>
      <c r="B169" s="7">
        <f t="shared" si="0"/>
        <v>2.8127069340113827E-2</v>
      </c>
      <c r="C169" s="7">
        <f>LN(precios!AA170/precios!AA169)</f>
        <v>9.064750986511232E-3</v>
      </c>
      <c r="D169" s="7">
        <f>LN(precios!C170/precios!C169)</f>
        <v>-1.2440682692205637E-3</v>
      </c>
      <c r="E169" s="7">
        <f>LN(precios!G170/precios!G169)</f>
        <v>2.0564423400901585E-2</v>
      </c>
      <c r="F169" s="7">
        <f>LN(precios!H170/precios!H169)</f>
        <v>1.5615651895377737E-2</v>
      </c>
      <c r="G169" s="7">
        <f>LN(precios!M170/precios!M169)</f>
        <v>1.4312462710443315E-2</v>
      </c>
      <c r="H169" s="7">
        <f>LN(precios!V170/precios!V169)</f>
        <v>5.896243497281641E-3</v>
      </c>
      <c r="J169" s="8">
        <f>precios!X170*precios!Z170</f>
        <v>421.40108450000002</v>
      </c>
    </row>
    <row r="170" spans="1:10" x14ac:dyDescent="0.2">
      <c r="A170" s="3">
        <v>45121</v>
      </c>
      <c r="B170" s="7">
        <f t="shared" si="0"/>
        <v>3.756618544128237E-3</v>
      </c>
      <c r="C170" s="7">
        <f>LN(precios!AA171/precios!AA170)</f>
        <v>-6.5843859281792816E-3</v>
      </c>
      <c r="D170" s="7">
        <f>LN(precios!C171/precios!C170)</f>
        <v>8.4844324863291693E-4</v>
      </c>
      <c r="E170" s="7">
        <f>LN(precios!G171/precios!G170)</f>
        <v>-1.6176886587119004E-2</v>
      </c>
      <c r="F170" s="7">
        <f>LN(precios!H171/precios!H170)</f>
        <v>-8.9218252582900809E-4</v>
      </c>
      <c r="G170" s="7">
        <f>LN(precios!M171/precios!M170)</f>
        <v>-1.2179128568023003E-2</v>
      </c>
      <c r="H170" s="7">
        <f>LN(precios!V171/precios!V170)</f>
        <v>-5.6847226658349209E-2</v>
      </c>
      <c r="J170" s="8">
        <f>precios!X171*precios!Z171</f>
        <v>422.9871048</v>
      </c>
    </row>
    <row r="171" spans="1:10" x14ac:dyDescent="0.2">
      <c r="A171" s="3">
        <v>45124</v>
      </c>
      <c r="B171" s="7">
        <f t="shared" si="0"/>
        <v>-7.2128367838236191E-3</v>
      </c>
      <c r="C171" s="7">
        <f>LN(precios!AA172/precios!AA171)</f>
        <v>3.2976122215564512E-3</v>
      </c>
      <c r="D171" s="7">
        <f>LN(precios!C172/precios!C171)</f>
        <v>-1.7796556846694758E-2</v>
      </c>
      <c r="E171" s="7">
        <f>LN(precios!G172/precios!G171)</f>
        <v>4.223802335304983E-3</v>
      </c>
      <c r="F171" s="7">
        <f>LN(precios!H172/precios!H171)</f>
        <v>-1.0317440638524536E-2</v>
      </c>
      <c r="G171" s="7">
        <f>LN(precios!M172/precios!M171)</f>
        <v>5.313561776210585E-3</v>
      </c>
      <c r="H171" s="7">
        <f>LN(precios!V172/precios!V171)</f>
        <v>-1.8685149669150438E-3</v>
      </c>
      <c r="J171" s="8">
        <f>precios!X172*precios!Z172</f>
        <v>419.94714439999996</v>
      </c>
    </row>
    <row r="172" spans="1:10" x14ac:dyDescent="0.2">
      <c r="A172" s="3">
        <v>45125</v>
      </c>
      <c r="B172" s="7">
        <f t="shared" si="0"/>
        <v>7.2137427211964927E-3</v>
      </c>
      <c r="C172" s="7">
        <f>LN(precios!AA173/precios!AA172)</f>
        <v>-3.2976122215566091E-3</v>
      </c>
      <c r="D172" s="7">
        <f>LN(precios!C173/precios!C172)</f>
        <v>1.0875323289985641E-2</v>
      </c>
      <c r="E172" s="7">
        <f>LN(precios!G173/precios!G172)</f>
        <v>1.1728454070630641E-2</v>
      </c>
      <c r="F172" s="7">
        <f>LN(precios!H173/precios!H172)</f>
        <v>1.9977239446071236E-2</v>
      </c>
      <c r="G172" s="7">
        <f>LN(precios!M173/precios!M172)</f>
        <v>-6.9131355643520008E-3</v>
      </c>
      <c r="H172" s="7">
        <f>LN(precios!V173/precios!V172)</f>
        <v>3.0696085272529403E-2</v>
      </c>
      <c r="J172" s="8">
        <f>precios!X173*precios!Z173</f>
        <v>422.98748800000004</v>
      </c>
    </row>
    <row r="173" spans="1:10" x14ac:dyDescent="0.2">
      <c r="A173" s="3">
        <v>45126</v>
      </c>
      <c r="B173" s="7">
        <f t="shared" si="0"/>
        <v>6.2894090754908281E-3</v>
      </c>
      <c r="C173" s="7">
        <f>LN(precios!AA174/precios!AA173)</f>
        <v>-1.0792964877697564E-2</v>
      </c>
      <c r="D173" s="7">
        <f>LN(precios!C174/precios!C173)</f>
        <v>-8.2888230267760838E-3</v>
      </c>
      <c r="E173" s="7">
        <f>LN(precios!G174/precios!G173)</f>
        <v>-2.6296869898921205E-2</v>
      </c>
      <c r="F173" s="7">
        <f>LN(precios!H174/precios!H173)</f>
        <v>-3.0630128282098604E-2</v>
      </c>
      <c r="G173" s="7">
        <f>LN(precios!M174/precios!M173)</f>
        <v>-1.7223245983115143E-2</v>
      </c>
      <c r="H173" s="7">
        <f>LN(precios!V174/precios!V173)</f>
        <v>9.0280475348236029E-3</v>
      </c>
      <c r="J173" s="8">
        <f>precios!X174*precios!Z174</f>
        <v>425.65621290000001</v>
      </c>
    </row>
    <row r="174" spans="1:10" x14ac:dyDescent="0.2">
      <c r="A174" s="3">
        <v>45127</v>
      </c>
      <c r="B174" s="7">
        <f t="shared" si="0"/>
        <v>-1.0962994937630723E-2</v>
      </c>
      <c r="C174" s="7">
        <f>LN(precios!AA175/precios!AA174)</f>
        <v>8.3125998193655654E-3</v>
      </c>
      <c r="D174" s="7">
        <f>LN(precios!C175/precios!C174)</f>
        <v>1.9497425046398193E-3</v>
      </c>
      <c r="E174" s="7">
        <f>LN(precios!G175/precios!G174)</f>
        <v>-1.3231786281294577E-2</v>
      </c>
      <c r="F174" s="7">
        <f>LN(precios!H175/precios!H174)</f>
        <v>-8.3519278271788414E-3</v>
      </c>
      <c r="G174" s="7">
        <f>LN(precios!M175/precios!M174)</f>
        <v>7.0327043179260655E-3</v>
      </c>
      <c r="H174" s="7">
        <f>LN(precios!V175/precios!V174)</f>
        <v>-1.2055661018351852E-2</v>
      </c>
      <c r="J174" s="8">
        <f>precios!X175*precios!Z175</f>
        <v>421.01523200000003</v>
      </c>
    </row>
    <row r="175" spans="1:10" x14ac:dyDescent="0.2">
      <c r="A175" s="3">
        <v>45128</v>
      </c>
      <c r="B175" s="7">
        <f t="shared" si="0"/>
        <v>2.6292052256720102E-5</v>
      </c>
      <c r="C175" s="7">
        <f>LN(precios!AA176/precios!AA175)</f>
        <v>-1.0819914129149243E-2</v>
      </c>
      <c r="D175" s="7">
        <f>LN(precios!C176/precios!C175)</f>
        <v>1.3938481835731801E-2</v>
      </c>
      <c r="E175" s="7">
        <f>LN(precios!G176/precios!G175)</f>
        <v>-5.5600419815032267E-3</v>
      </c>
      <c r="F175" s="7">
        <f>LN(precios!H176/precios!H175)</f>
        <v>1.9117559716924047E-2</v>
      </c>
      <c r="G175" s="7">
        <f>LN(precios!M176/precios!M175)</f>
        <v>-8.6627509062376911E-3</v>
      </c>
      <c r="H175" s="7">
        <f>LN(precios!V176/precios!V175)</f>
        <v>-6.0661209018178063E-4</v>
      </c>
      <c r="J175" s="8">
        <f>precios!X176*precios!Z176</f>
        <v>421.02630149999999</v>
      </c>
    </row>
    <row r="176" spans="1:10" x14ac:dyDescent="0.2">
      <c r="A176" s="3">
        <v>45131</v>
      </c>
      <c r="B176" s="7">
        <f t="shared" si="0"/>
        <v>-2.2463163106825255E-2</v>
      </c>
      <c r="C176" s="7">
        <f>LN(precios!AA177/precios!AA176)</f>
        <v>-1.6750422676948438E-3</v>
      </c>
      <c r="D176" s="7">
        <f>LN(precios!C177/precios!C176)</f>
        <v>-1.7784297697774631E-2</v>
      </c>
      <c r="E176" s="7">
        <f>LN(precios!G177/precios!G176)</f>
        <v>-3.3229951642030402E-2</v>
      </c>
      <c r="F176" s="7">
        <f>LN(precios!H177/precios!H176)</f>
        <v>-2.130288465462302E-2</v>
      </c>
      <c r="G176" s="7">
        <f>LN(precios!M177/precios!M176)</f>
        <v>-1.423901462928898E-2</v>
      </c>
      <c r="H176" s="7">
        <f>LN(precios!V177/precios!V176)</f>
        <v>-1.4670189747793855E-2</v>
      </c>
      <c r="J176" s="8">
        <f>precios!X177*precios!Z177</f>
        <v>411.67415170000004</v>
      </c>
    </row>
    <row r="177" spans="1:10" x14ac:dyDescent="0.2">
      <c r="A177" s="3">
        <v>45132</v>
      </c>
      <c r="B177" s="7">
        <f t="shared" si="0"/>
        <v>1.4125961963667126E-2</v>
      </c>
      <c r="C177" s="7">
        <f>LN(precios!AA178/precios!AA177)</f>
        <v>1.6750422676948956E-3</v>
      </c>
      <c r="D177" s="7">
        <f>LN(precios!C178/precios!C177)</f>
        <v>-1.0696560480046245E-2</v>
      </c>
      <c r="E177" s="7">
        <f>LN(precios!G178/precios!G177)</f>
        <v>-3.4418005185843925E-2</v>
      </c>
      <c r="F177" s="7">
        <f>LN(precios!H178/precios!H177)</f>
        <v>1.1676013990192285E-2</v>
      </c>
      <c r="G177" s="7">
        <f>LN(precios!M178/precios!M177)</f>
        <v>3.8536794182428141E-3</v>
      </c>
      <c r="H177" s="7">
        <f>LN(precios!V178/precios!V177)</f>
        <v>-3.0636969461889686E-2</v>
      </c>
      <c r="J177" s="8">
        <f>precios!X178*precios!Z178</f>
        <v>417.53071249999999</v>
      </c>
    </row>
    <row r="178" spans="1:10" x14ac:dyDescent="0.2">
      <c r="A178" s="3">
        <v>45133</v>
      </c>
      <c r="B178" s="7">
        <f t="shared" si="0"/>
        <v>4.4149919112278987E-3</v>
      </c>
      <c r="C178" s="7">
        <f>LN(precios!AA179/precios!AA178)</f>
        <v>6.6722516090679416E-3</v>
      </c>
      <c r="D178" s="7">
        <f>LN(precios!C179/precios!C178)</f>
        <v>9.4305132700043121E-3</v>
      </c>
      <c r="E178" s="7">
        <f>LN(precios!G179/precios!G178)</f>
        <v>4.7079850171018629E-2</v>
      </c>
      <c r="F178" s="7">
        <f>LN(precios!H179/precios!H178)</f>
        <v>9.0995342418027057E-4</v>
      </c>
      <c r="G178" s="7">
        <f>LN(precios!M179/precios!M178)</f>
        <v>1.9048086117283841E-2</v>
      </c>
      <c r="H178" s="7">
        <f>LN(precios!V179/precios!V178)</f>
        <v>1.1363758650315003E-2</v>
      </c>
      <c r="J178" s="8">
        <f>precios!X179*precios!Z179</f>
        <v>419.37818250000004</v>
      </c>
    </row>
    <row r="179" spans="1:10" x14ac:dyDescent="0.2">
      <c r="A179" s="3">
        <v>45134</v>
      </c>
      <c r="B179" s="7">
        <f t="shared" si="0"/>
        <v>-3.3214554364440284E-2</v>
      </c>
      <c r="C179" s="7">
        <f>LN(precios!AA180/precios!AA179)</f>
        <v>-8.3472938767627652E-3</v>
      </c>
      <c r="D179" s="7">
        <f>LN(precios!C180/precios!C179)</f>
        <v>-7.2820642392046574E-3</v>
      </c>
      <c r="E179" s="7">
        <f>LN(precios!G180/precios!G179)</f>
        <v>3.7282327453381996E-2</v>
      </c>
      <c r="F179" s="7">
        <f>LN(precios!H180/precios!H179)</f>
        <v>-1.1550188508260005E-2</v>
      </c>
      <c r="G179" s="7">
        <f>LN(precios!M180/precios!M179)</f>
        <v>6.8237973824405704E-2</v>
      </c>
      <c r="H179" s="7">
        <f>LN(precios!V180/precios!V179)</f>
        <v>5.0194134349118374E-2</v>
      </c>
      <c r="J179" s="8">
        <f>precios!X180*precios!Z180</f>
        <v>405.67751339999995</v>
      </c>
    </row>
    <row r="180" spans="1:10" x14ac:dyDescent="0.2">
      <c r="A180" s="3">
        <v>45135</v>
      </c>
      <c r="B180" s="7">
        <f t="shared" si="0"/>
        <v>7.6902522504788762E-3</v>
      </c>
      <c r="C180" s="7">
        <f>LN(precios!AA181/precios!AA180)</f>
        <v>4.1823565774785736E-3</v>
      </c>
      <c r="D180" s="7">
        <f>LN(precios!C181/precios!C180)</f>
        <v>2.1439299120502883E-3</v>
      </c>
      <c r="E180" s="7">
        <f>LN(precios!G181/precios!G180)</f>
        <v>-4.3792667276668076E-3</v>
      </c>
      <c r="F180" s="7">
        <f>LN(precios!H181/precios!H180)</f>
        <v>2.0605179790508587E-2</v>
      </c>
      <c r="G180" s="7">
        <f>LN(precios!M181/precios!M180)</f>
        <v>3.1717177174869833E-2</v>
      </c>
      <c r="H180" s="7">
        <f>LN(precios!V181/precios!V180)</f>
        <v>2.7092293846618501E-2</v>
      </c>
      <c r="J180" s="8">
        <f>precios!X181*precios!Z181</f>
        <v>408.8093025</v>
      </c>
    </row>
    <row r="181" spans="1:10" x14ac:dyDescent="0.2">
      <c r="A181" s="3">
        <v>45138</v>
      </c>
      <c r="B181" s="7">
        <f t="shared" si="0"/>
        <v>2.1727849639580004E-2</v>
      </c>
      <c r="C181" s="7">
        <f>LN(precios!AA182/precios!AA181)</f>
        <v>-1.8534650216822466E-2</v>
      </c>
      <c r="D181" s="7">
        <f>LN(precios!C182/precios!C181)</f>
        <v>-2.7937781657680669E-2</v>
      </c>
      <c r="E181" s="7">
        <f>LN(precios!G182/precios!G181)</f>
        <v>2.4235668478239034E-3</v>
      </c>
      <c r="F181" s="7">
        <f>LN(precios!H182/precios!H181)</f>
        <v>-1.9570553044393587E-2</v>
      </c>
      <c r="G181" s="7">
        <f>LN(precios!M182/precios!M181)</f>
        <v>6.0567277274133045E-2</v>
      </c>
      <c r="H181" s="7">
        <f>LN(precios!V182/precios!V181)</f>
        <v>3.033142476373954E-2</v>
      </c>
      <c r="J181" s="8">
        <f>precios!X182*precios!Z182</f>
        <v>417.78905159999999</v>
      </c>
    </row>
    <row r="182" spans="1:10" x14ac:dyDescent="0.2">
      <c r="A182" s="3">
        <v>45139</v>
      </c>
      <c r="B182" s="7">
        <f t="shared" si="0"/>
        <v>-1.8884423379712606E-2</v>
      </c>
      <c r="C182" s="7">
        <f>LN(precios!AA183/precios!AA182)</f>
        <v>4.2426877387899973E-3</v>
      </c>
      <c r="D182" s="7">
        <f>LN(precios!C183/precios!C182)</f>
        <v>-2.5621560860630291E-2</v>
      </c>
      <c r="E182" s="7">
        <f>LN(precios!G183/precios!G182)</f>
        <v>-1.7025458750851347E-2</v>
      </c>
      <c r="F182" s="7">
        <f>LN(precios!H183/precios!H182)</f>
        <v>-4.1047038515063451E-2</v>
      </c>
      <c r="G182" s="7">
        <f>LN(precios!M183/precios!M182)</f>
        <v>-5.4730636333077738E-2</v>
      </c>
      <c r="H182" s="7">
        <f>LN(precios!V183/precios!V182)</f>
        <v>-3.4407122054858547E-2</v>
      </c>
      <c r="J182" s="8">
        <f>precios!X183*precios!Z183</f>
        <v>409.97337580000004</v>
      </c>
    </row>
    <row r="183" spans="1:10" x14ac:dyDescent="0.2">
      <c r="A183" s="3">
        <v>45140</v>
      </c>
      <c r="B183" s="7">
        <f t="shared" si="0"/>
        <v>-9.0380022804904606E-3</v>
      </c>
      <c r="C183" s="7">
        <f>LN(precios!AA184/precios!AA183)</f>
        <v>9.2710314279327143E-3</v>
      </c>
      <c r="D183" s="7">
        <f>LN(precios!C184/precios!C183)</f>
        <v>-5.2654320449609148E-3</v>
      </c>
      <c r="E183" s="7">
        <f>LN(precios!G184/precios!G183)</f>
        <v>-9.4220694934217756E-3</v>
      </c>
      <c r="F183" s="7">
        <f>LN(precios!H184/precios!H183)</f>
        <v>-5.6426226724401434E-3</v>
      </c>
      <c r="G183" s="7">
        <f>LN(precios!M184/precios!M183)</f>
        <v>-1.3180615196813815E-2</v>
      </c>
      <c r="H183" s="7">
        <f>LN(precios!V184/precios!V183)</f>
        <v>-4.4133519996422191E-2</v>
      </c>
      <c r="J183" s="8">
        <f>precios!X184*precios!Z184</f>
        <v>406.28472960000005</v>
      </c>
    </row>
    <row r="184" spans="1:10" x14ac:dyDescent="0.2">
      <c r="A184" s="3">
        <v>45141</v>
      </c>
      <c r="B184" s="7">
        <f t="shared" si="0"/>
        <v>8.3762687189805184E-3</v>
      </c>
      <c r="C184" s="7">
        <f>LN(precios!AA185/precios!AA184)</f>
        <v>1.4987790965491708E-2</v>
      </c>
      <c r="D184" s="7">
        <f>LN(precios!C185/precios!C184)</f>
        <v>4.9601338491994411E-3</v>
      </c>
      <c r="E184" s="7">
        <f>LN(precios!G185/precios!G184)</f>
        <v>5.818631604755535E-3</v>
      </c>
      <c r="F184" s="7">
        <f>LN(precios!H185/precios!H184)</f>
        <v>4.668966118750361E-2</v>
      </c>
      <c r="G184" s="7">
        <f>LN(precios!M185/precios!M184)</f>
        <v>1.4634407518437559E-2</v>
      </c>
      <c r="H184" s="7">
        <f>LN(precios!V185/precios!V184)</f>
        <v>1.5128881596299999E-2</v>
      </c>
      <c r="J184" s="8">
        <f>precios!X185*precios!Z185</f>
        <v>409.70217239999999</v>
      </c>
    </row>
    <row r="185" spans="1:10" x14ac:dyDescent="0.2">
      <c r="A185" s="3">
        <v>45142</v>
      </c>
      <c r="B185" s="7">
        <f t="shared" si="0"/>
        <v>-1.280782875331153E-2</v>
      </c>
      <c r="C185" s="7">
        <f>LN(precios!AA186/precios!AA185)</f>
        <v>-1.2474174225175688E-2</v>
      </c>
      <c r="D185" s="7">
        <f>LN(precios!C186/precios!C185)</f>
        <v>1.70886822023212E-3</v>
      </c>
      <c r="E185" s="7">
        <f>LN(precios!G186/precios!G185)</f>
        <v>3.6462344723133086E-3</v>
      </c>
      <c r="F185" s="7">
        <f>LN(precios!H186/precios!H185)</f>
        <v>2.9214056744465165E-2</v>
      </c>
      <c r="G185" s="7">
        <f>LN(precios!M186/precios!M185)</f>
        <v>3.0991706359979783E-2</v>
      </c>
      <c r="H185" s="7">
        <f>LN(precios!V186/precios!V185)</f>
        <v>8.9686104589492641E-3</v>
      </c>
      <c r="J185" s="8">
        <f>precios!X186*precios!Z186</f>
        <v>404.48823799999997</v>
      </c>
    </row>
    <row r="186" spans="1:10" x14ac:dyDescent="0.2">
      <c r="A186" s="3">
        <v>45145</v>
      </c>
      <c r="B186" s="7">
        <f t="shared" si="0"/>
        <v>-2.0308585277694725E-2</v>
      </c>
      <c r="C186" s="7">
        <f>LN(precios!AA187/precios!AA186)</f>
        <v>3.3416906619032558E-3</v>
      </c>
      <c r="D186" s="7">
        <f>LN(precios!C187/precios!C186)</f>
        <v>-3.2371259331026745E-3</v>
      </c>
      <c r="E186" s="7">
        <f>LN(precios!G187/precios!G186)</f>
        <v>4.2088256133104894E-3</v>
      </c>
      <c r="F186" s="7">
        <f>LN(precios!H187/precios!H186)</f>
        <v>-5.5953592088834074E-3</v>
      </c>
      <c r="G186" s="7">
        <f>LN(precios!M187/precios!M186)</f>
        <v>1.6760215805823077E-2</v>
      </c>
      <c r="H186" s="7">
        <f>LN(precios!V187/precios!V186)</f>
        <v>-4.1753118866693457E-3</v>
      </c>
      <c r="J186" s="8">
        <f>precios!X187*precios!Z187</f>
        <v>396.35650559999999</v>
      </c>
    </row>
    <row r="187" spans="1:10" x14ac:dyDescent="0.2">
      <c r="A187" s="3">
        <v>45146</v>
      </c>
      <c r="B187" s="7">
        <f t="shared" si="0"/>
        <v>-1.545490712381205E-2</v>
      </c>
      <c r="C187" s="7">
        <f>LN(precios!AA188/precios!AA187)</f>
        <v>-3.3416906619033247E-3</v>
      </c>
      <c r="D187" s="7">
        <f>LN(precios!C188/precios!C187)</f>
        <v>-6.0749794152737515E-3</v>
      </c>
      <c r="E187" s="7">
        <f>LN(precios!G188/precios!G187)</f>
        <v>8.5247527805067623E-4</v>
      </c>
      <c r="F187" s="7">
        <f>LN(precios!H188/precios!H187)</f>
        <v>-1.7204782339030507E-2</v>
      </c>
      <c r="G187" s="7">
        <f>LN(precios!M188/precios!M187)</f>
        <v>3.2265526954937973E-3</v>
      </c>
      <c r="H187" s="7">
        <f>LN(precios!V188/precios!V187)</f>
        <v>7.7404968869560506E-3</v>
      </c>
      <c r="J187" s="8">
        <f>precios!X188*precios!Z188</f>
        <v>390.27794540000002</v>
      </c>
    </row>
    <row r="188" spans="1:10" x14ac:dyDescent="0.2">
      <c r="A188" s="3">
        <v>45147</v>
      </c>
      <c r="B188" s="7">
        <f t="shared" si="0"/>
        <v>-5.4145729206484207E-3</v>
      </c>
      <c r="C188" s="7">
        <f>LN(precios!AA189/precios!AA188)</f>
        <v>-3.3528950103108792E-3</v>
      </c>
      <c r="D188" s="7">
        <f>LN(precios!C189/precios!C188)</f>
        <v>1.0457876749008518E-3</v>
      </c>
      <c r="E188" s="7">
        <f>LN(precios!G189/precios!G188)</f>
        <v>-4.5262038506159192E-3</v>
      </c>
      <c r="F188" s="7">
        <f>LN(precios!H189/precios!H188)</f>
        <v>2.2241978891472957E-2</v>
      </c>
      <c r="G188" s="7">
        <f>LN(precios!M189/precios!M188)</f>
        <v>1.2803101270032015E-2</v>
      </c>
      <c r="H188" s="7">
        <f>LN(precios!V189/precios!V188)</f>
        <v>1.777659727387072E-3</v>
      </c>
      <c r="J188" s="8">
        <f>precios!X189*precios!Z189</f>
        <v>388.17046770000002</v>
      </c>
    </row>
    <row r="189" spans="1:10" x14ac:dyDescent="0.2">
      <c r="A189" s="3">
        <v>45148</v>
      </c>
      <c r="B189" s="7">
        <f t="shared" si="0"/>
        <v>-3.2124486188039882E-3</v>
      </c>
      <c r="C189" s="7">
        <f>LN(precios!AA190/precios!AA189)</f>
        <v>-1.012666881792916E-2</v>
      </c>
      <c r="D189" s="7">
        <f>LN(precios!C190/precios!C189)</f>
        <v>-1.5927899882069191E-2</v>
      </c>
      <c r="E189" s="7">
        <f>LN(precios!G190/precios!G189)</f>
        <v>5.4204316427561476E-3</v>
      </c>
      <c r="F189" s="7">
        <f>LN(precios!H190/precios!H189)</f>
        <v>-1.0053846627204616E-3</v>
      </c>
      <c r="G189" s="7">
        <f>LN(precios!M190/precios!M189)</f>
        <v>-2.7297104591045007E-3</v>
      </c>
      <c r="H189" s="7">
        <f>LN(precios!V190/precios!V189)</f>
        <v>-2.1544699284077162E-2</v>
      </c>
      <c r="J189" s="8">
        <f>precios!X190*precios!Z190</f>
        <v>386.92549079999998</v>
      </c>
    </row>
    <row r="190" spans="1:10" x14ac:dyDescent="0.2">
      <c r="A190" s="3">
        <v>45149</v>
      </c>
      <c r="B190" s="7">
        <f t="shared" si="0"/>
        <v>-4.9672360847428053E-4</v>
      </c>
      <c r="C190" s="7">
        <f>LN(precios!AA191/precios!AA190)</f>
        <v>-2.5477720787987755E-3</v>
      </c>
      <c r="D190" s="7">
        <f>LN(precios!C191/precios!C190)</f>
        <v>-2.7680203717343237E-2</v>
      </c>
      <c r="E190" s="7">
        <f>LN(precios!G191/precios!G190)</f>
        <v>-6.8122671024393074E-3</v>
      </c>
      <c r="F190" s="7">
        <f>LN(precios!H191/precios!H190)</f>
        <v>-9.6586553918164234E-3</v>
      </c>
      <c r="G190" s="7">
        <f>LN(precios!M191/precios!M190)</f>
        <v>6.3578323527599514E-3</v>
      </c>
      <c r="H190" s="7">
        <f>LN(precios!V191/precios!V190)</f>
        <v>-1.7084063553252187E-2</v>
      </c>
      <c r="J190" s="8">
        <f>precios!X191*precios!Z191</f>
        <v>386.73334349999999</v>
      </c>
    </row>
    <row r="191" spans="1:10" x14ac:dyDescent="0.2">
      <c r="A191" s="3">
        <v>45152</v>
      </c>
      <c r="B191" s="7">
        <f t="shared" si="0"/>
        <v>2.1403575451362585E-3</v>
      </c>
      <c r="C191" s="7">
        <f>LN(precios!AA192/precios!AA191)</f>
        <v>8.4997880170451618E-4</v>
      </c>
      <c r="D191" s="7">
        <f>LN(precios!C192/precios!C191)</f>
        <v>-1.3774524852709812E-2</v>
      </c>
      <c r="E191" s="7">
        <f>LN(precios!G192/precios!G191)</f>
        <v>-8.8458709718691533E-3</v>
      </c>
      <c r="F191" s="7">
        <f>LN(precios!H192/precios!H191)</f>
        <v>-1.8073426562927283E-3</v>
      </c>
      <c r="G191" s="7">
        <f>LN(precios!M192/precios!M191)</f>
        <v>2.712479059118692E-3</v>
      </c>
      <c r="H191" s="7">
        <f>LN(precios!V192/precios!V191)</f>
        <v>-1.4879381767123048E-2</v>
      </c>
      <c r="J191" s="8">
        <f>precios!X192*precios!Z192</f>
        <v>387.56197759999998</v>
      </c>
    </row>
    <row r="192" spans="1:10" x14ac:dyDescent="0.2">
      <c r="A192" s="3">
        <v>45153</v>
      </c>
      <c r="B192" s="7">
        <f t="shared" si="0"/>
        <v>1.8938383638390692E-3</v>
      </c>
      <c r="C192" s="7">
        <f>LN(precios!AA193/precios!AA192)</f>
        <v>0</v>
      </c>
      <c r="D192" s="7">
        <f>LN(precios!C193/precios!C192)</f>
        <v>3.1282532484092164E-2</v>
      </c>
      <c r="E192" s="7">
        <f>LN(precios!G193/precios!G192)</f>
        <v>1.7996487859397725E-2</v>
      </c>
      <c r="F192" s="7">
        <f>LN(precios!H193/precios!H192)</f>
        <v>1.2471382710829653E-2</v>
      </c>
      <c r="G192" s="7">
        <f>LN(precios!M193/precios!M192)</f>
        <v>-3.4446574463338896E-2</v>
      </c>
      <c r="H192" s="7">
        <f>LN(precios!V193/precios!V192)</f>
        <v>1.179777695810815E-2</v>
      </c>
      <c r="J192" s="8">
        <f>precios!X193*precios!Z193</f>
        <v>388.29665279999995</v>
      </c>
    </row>
    <row r="193" spans="1:10" x14ac:dyDescent="0.2">
      <c r="A193" s="3">
        <v>45154</v>
      </c>
      <c r="B193" s="7">
        <f t="shared" si="0"/>
        <v>-8.9791432412252414E-3</v>
      </c>
      <c r="C193" s="7">
        <f>LN(precios!AA194/precios!AA193)</f>
        <v>-4.2571371233188337E-3</v>
      </c>
      <c r="D193" s="7">
        <f>LN(precios!C194/precios!C193)</f>
        <v>2.4377030926337431E-2</v>
      </c>
      <c r="E193" s="7">
        <f>LN(precios!G194/precios!G193)</f>
        <v>3.899212386791963E-3</v>
      </c>
      <c r="F193" s="7">
        <f>LN(precios!H194/precios!H193)</f>
        <v>1.4301003428714784E-2</v>
      </c>
      <c r="G193" s="7">
        <f>LN(precios!M194/precios!M193)</f>
        <v>1.7141953218650367E-2</v>
      </c>
      <c r="H193" s="7">
        <f>LN(precios!V194/precios!V193)</f>
        <v>-3.710703082799395E-3</v>
      </c>
      <c r="J193" s="8">
        <f>precios!X194*precios!Z194</f>
        <v>384.82568799999996</v>
      </c>
    </row>
    <row r="194" spans="1:10" x14ac:dyDescent="0.2">
      <c r="A194" s="3">
        <v>45155</v>
      </c>
      <c r="B194" s="7">
        <f t="shared" si="0"/>
        <v>1.0628413981114719E-2</v>
      </c>
      <c r="C194" s="7">
        <f>LN(precios!AA195/precios!AA194)</f>
        <v>8.5287851651760587E-4</v>
      </c>
      <c r="D194" s="7">
        <f>LN(precios!C195/precios!C194)</f>
        <v>7.6083627136131456E-3</v>
      </c>
      <c r="E194" s="7">
        <f>LN(precios!G195/precios!G194)</f>
        <v>-3.3747684685989474E-2</v>
      </c>
      <c r="F194" s="7">
        <f>LN(precios!H195/precios!H194)</f>
        <v>-9.5112420067053963E-3</v>
      </c>
      <c r="G194" s="7">
        <f>LN(precios!M195/precios!M194)</f>
        <v>-6.4516815135747729E-3</v>
      </c>
      <c r="H194" s="7">
        <f>LN(precios!V195/precios!V194)</f>
        <v>-2.1923772616381426E-2</v>
      </c>
      <c r="J194" s="8">
        <f>precios!X195*precios!Z195</f>
        <v>388.93758749999995</v>
      </c>
    </row>
    <row r="195" spans="1:10" x14ac:dyDescent="0.2">
      <c r="A195" s="3">
        <v>45156</v>
      </c>
      <c r="B195" s="7">
        <f t="shared" si="0"/>
        <v>-3.5859767147259159E-3</v>
      </c>
      <c r="C195" s="7">
        <f>LN(precios!AA196/precios!AA195)</f>
        <v>-8.5287851651751534E-4</v>
      </c>
      <c r="D195" s="7">
        <f>LN(precios!C196/precios!C195)</f>
        <v>-6.6849532728833231E-3</v>
      </c>
      <c r="E195" s="7">
        <f>LN(precios!G196/precios!G195)</f>
        <v>4.8116048030453151E-4</v>
      </c>
      <c r="F195" s="7">
        <f>LN(precios!H196/precios!H195)</f>
        <v>-1.3199297070739385E-2</v>
      </c>
      <c r="G195" s="7">
        <f>LN(precios!M196/precios!M195)</f>
        <v>3.6917440955954572E-3</v>
      </c>
      <c r="H195" s="7">
        <f>LN(precios!V196/precios!V195)</f>
        <v>4.4233879391512203E-3</v>
      </c>
      <c r="J195" s="8">
        <f>precios!X196*precios!Z196</f>
        <v>387.54536409999997</v>
      </c>
    </row>
    <row r="196" spans="1:10" x14ac:dyDescent="0.2">
      <c r="A196" s="3">
        <v>45159</v>
      </c>
      <c r="B196" s="7">
        <f t="shared" si="0"/>
        <v>3.8311555601090772E-2</v>
      </c>
      <c r="C196" s="7">
        <f>LN(precios!AA197/precios!AA196)</f>
        <v>-5.1326032265203141E-3</v>
      </c>
      <c r="D196" s="7">
        <f>LN(precios!C197/precios!C196)</f>
        <v>3.44009182895613E-3</v>
      </c>
      <c r="E196" s="7">
        <f>LN(precios!G197/precios!G196)</f>
        <v>-7.3519386845932533E-3</v>
      </c>
      <c r="F196" s="7">
        <f>LN(precios!H197/precios!H196)</f>
        <v>-3.6097050725911947E-3</v>
      </c>
      <c r="G196" s="7">
        <f>LN(precios!M197/precios!M196)</f>
        <v>-1.7189691954869385E-2</v>
      </c>
      <c r="H196" s="7">
        <f>LN(precios!V197/precios!V196)</f>
        <v>-1.3329299220539631E-2</v>
      </c>
      <c r="J196" s="8">
        <f>precios!X197*precios!Z197</f>
        <v>402.68091179999993</v>
      </c>
    </row>
    <row r="197" spans="1:10" x14ac:dyDescent="0.2">
      <c r="A197" s="3">
        <v>45160</v>
      </c>
      <c r="B197" s="7">
        <f t="shared" si="0"/>
        <v>-1.1224601516746713E-3</v>
      </c>
      <c r="C197" s="7">
        <f>LN(precios!AA198/precios!AA197)</f>
        <v>-3.4364294985810982E-3</v>
      </c>
      <c r="D197" s="7">
        <f>LN(precios!C198/precios!C197)</f>
        <v>3.0614766660313356E-3</v>
      </c>
      <c r="E197" s="7">
        <f>LN(precios!G198/precios!G197)</f>
        <v>-5.6326712489750746E-3</v>
      </c>
      <c r="F197" s="7">
        <f>LN(precios!H198/precios!H197)</f>
        <v>1.5808382238874763E-3</v>
      </c>
      <c r="G197" s="7">
        <f>LN(precios!M198/precios!M197)</f>
        <v>-1.5584731016698203E-2</v>
      </c>
      <c r="H197" s="7">
        <f>LN(precios!V198/precios!V197)</f>
        <v>-2.2618088587772402E-2</v>
      </c>
      <c r="J197" s="8">
        <f>precios!X198*precios!Z198</f>
        <v>402.22917210000003</v>
      </c>
    </row>
    <row r="198" spans="1:10" x14ac:dyDescent="0.2">
      <c r="A198" s="3">
        <v>45161</v>
      </c>
      <c r="B198" s="7">
        <f t="shared" si="0"/>
        <v>3.2023128704446263E-2</v>
      </c>
      <c r="C198" s="7">
        <f>LN(precios!AA199/precios!AA198)</f>
        <v>-5.1768881795337916E-3</v>
      </c>
      <c r="D198" s="7">
        <f>LN(precios!C199/precios!C198)</f>
        <v>8.3407074652637817E-3</v>
      </c>
      <c r="E198" s="7">
        <f>LN(precios!G199/precios!G198)</f>
        <v>5.3242821017108833E-3</v>
      </c>
      <c r="F198" s="7">
        <f>LN(precios!H199/precios!H198)</f>
        <v>1.0103386574902113E-2</v>
      </c>
      <c r="G198" s="7">
        <f>LN(precios!M199/precios!M198)</f>
        <v>1.6989601268717697E-2</v>
      </c>
      <c r="H198" s="7">
        <f>LN(precios!V199/precios!V198)</f>
        <v>8.4608379766796631E-3</v>
      </c>
      <c r="J198" s="8">
        <f>precios!X199*precios!Z199</f>
        <v>415.31826700000005</v>
      </c>
    </row>
    <row r="199" spans="1:10" x14ac:dyDescent="0.2">
      <c r="A199" s="3">
        <v>45162</v>
      </c>
      <c r="B199" s="7">
        <f t="shared" si="0"/>
        <v>-5.40101145593864E-3</v>
      </c>
      <c r="C199" s="7">
        <f>LN(precios!AA200/precios!AA199)</f>
        <v>0</v>
      </c>
      <c r="D199" s="7">
        <f>LN(precios!C200/precios!C199)</f>
        <v>-1.5765685400981156E-2</v>
      </c>
      <c r="E199" s="7">
        <f>LN(precios!G200/precios!G199)</f>
        <v>2.2889042630989489E-3</v>
      </c>
      <c r="F199" s="7">
        <f>LN(precios!H200/precios!H199)</f>
        <v>-8.9756688189422396E-3</v>
      </c>
      <c r="G199" s="7">
        <f>LN(precios!M200/precios!M199)</f>
        <v>-1.8735836423677825E-3</v>
      </c>
      <c r="H199" s="7">
        <f>LN(precios!V200/precios!V199)</f>
        <v>-1.8313134419691283E-2</v>
      </c>
      <c r="J199" s="8">
        <f>precios!X200*precios!Z200</f>
        <v>413.08117500000003</v>
      </c>
    </row>
    <row r="200" spans="1:10" x14ac:dyDescent="0.2">
      <c r="A200" s="3">
        <v>45163</v>
      </c>
      <c r="B200" s="7">
        <f t="shared" si="0"/>
        <v>-1.8900715455118101E-3</v>
      </c>
      <c r="C200" s="7">
        <f>LN(precios!AA201/precios!AA200)</f>
        <v>-6.073771383567024E-3</v>
      </c>
      <c r="D200" s="7">
        <f>LN(precios!C201/precios!C200)</f>
        <v>1.7824901191140087E-2</v>
      </c>
      <c r="E200" s="7">
        <f>LN(precios!G201/precios!G200)</f>
        <v>1.345080650164217E-2</v>
      </c>
      <c r="F200" s="7">
        <f>LN(precios!H201/precios!H200)</f>
        <v>-2.1415614998777841E-2</v>
      </c>
      <c r="G200" s="7">
        <f>LN(precios!M201/precios!M200)</f>
        <v>-5.641811054241018E-3</v>
      </c>
      <c r="H200" s="7">
        <f>LN(precios!V201/precios!V200)</f>
        <v>-2.6757449169549304E-2</v>
      </c>
      <c r="J200" s="8">
        <f>precios!X201*precios!Z201</f>
        <v>412.30115939999996</v>
      </c>
    </row>
    <row r="201" spans="1:10" x14ac:dyDescent="0.2">
      <c r="A201" s="3">
        <v>45166</v>
      </c>
      <c r="B201" s="7">
        <f t="shared" si="0"/>
        <v>-8.1217172740301097E-4</v>
      </c>
      <c r="C201" s="7">
        <f>LN(precios!AA202/precios!AA201)</f>
        <v>-5.235614053945052E-3</v>
      </c>
      <c r="D201" s="7">
        <f>LN(precios!C202/precios!C201)</f>
        <v>-1.0766879353664483E-2</v>
      </c>
      <c r="E201" s="7">
        <f>LN(precios!G202/precios!G201)</f>
        <v>-5.9606642757214934E-3</v>
      </c>
      <c r="F201" s="7">
        <f>LN(precios!H202/precios!H201)</f>
        <v>1.2017357785355611E-2</v>
      </c>
      <c r="G201" s="7">
        <f>LN(precios!M202/precios!M201)</f>
        <v>-2.3601144389193917E-3</v>
      </c>
      <c r="H201" s="7">
        <f>LN(precios!V202/precios!V201)</f>
        <v>2.146292985257536E-2</v>
      </c>
      <c r="J201" s="8">
        <f>precios!X202*precios!Z202</f>
        <v>411.96643600000004</v>
      </c>
    </row>
    <row r="202" spans="1:10" x14ac:dyDescent="0.2">
      <c r="A202" s="3">
        <v>45167</v>
      </c>
      <c r="B202" s="7">
        <f t="shared" si="0"/>
        <v>2.724743034019492E-2</v>
      </c>
      <c r="C202" s="7">
        <f>LN(precios!AA203/precios!AA202)</f>
        <v>3.4934533345599055E-3</v>
      </c>
      <c r="D202" s="7">
        <f>LN(precios!C203/precios!C202)</f>
        <v>5.6716542248431753E-3</v>
      </c>
      <c r="E202" s="7">
        <f>LN(precios!G203/precios!G202)</f>
        <v>1.9725195842922847E-2</v>
      </c>
      <c r="F202" s="7">
        <f>LN(precios!H203/precios!H202)</f>
        <v>3.7472477917932876E-3</v>
      </c>
      <c r="G202" s="7">
        <f>LN(precios!M203/precios!M202)</f>
        <v>9.4074539183738211E-3</v>
      </c>
      <c r="H202" s="7">
        <f>LN(precios!V203/precios!V202)</f>
        <v>9.9043397951357644E-3</v>
      </c>
      <c r="J202" s="8">
        <f>precios!X203*precios!Z203</f>
        <v>423.34578779999998</v>
      </c>
    </row>
    <row r="203" spans="1:10" x14ac:dyDescent="0.2">
      <c r="A203" s="3">
        <v>45168</v>
      </c>
      <c r="B203" s="7">
        <f t="shared" si="0"/>
        <v>-6.9011789512037963E-3</v>
      </c>
      <c r="C203" s="7">
        <f>LN(precios!AA204/precios!AA203)</f>
        <v>-1.7452011410306386E-3</v>
      </c>
      <c r="D203" s="7">
        <f>LN(precios!C204/precios!C203)</f>
        <v>8.2967682591141272E-3</v>
      </c>
      <c r="E203" s="7">
        <f>LN(precios!G204/precios!G203)</f>
        <v>3.7063429961666491E-2</v>
      </c>
      <c r="F203" s="7">
        <f>LN(precios!H204/precios!H203)</f>
        <v>-2.8375252168209432E-3</v>
      </c>
      <c r="G203" s="7">
        <f>LN(precios!M204/precios!M203)</f>
        <v>7.4626743851113229E-3</v>
      </c>
      <c r="H203" s="7">
        <f>LN(precios!V204/precios!V203)</f>
        <v>1.3055015701643651E-2</v>
      </c>
      <c r="J203" s="8">
        <f>precios!X204*precios!Z204</f>
        <v>420.43426079999995</v>
      </c>
    </row>
    <row r="204" spans="1:10" x14ac:dyDescent="0.2">
      <c r="A204" s="3">
        <v>45169</v>
      </c>
      <c r="B204" s="7">
        <f t="shared" si="0"/>
        <v>-1.6416907965378074E-3</v>
      </c>
      <c r="C204" s="7">
        <f>LN(precios!AA205/precios!AA204)</f>
        <v>1.2152927351411758E-2</v>
      </c>
      <c r="D204" s="7">
        <f>LN(precios!C205/precios!C204)</f>
        <v>4.1527669692160204E-3</v>
      </c>
      <c r="E204" s="7">
        <f>LN(precios!G205/precios!G204)</f>
        <v>-4.4126669567385979E-2</v>
      </c>
      <c r="F204" s="7">
        <f>LN(precios!H205/precios!H204)</f>
        <v>-4.7603145081400601E-2</v>
      </c>
      <c r="G204" s="7">
        <f>LN(precios!M205/precios!M204)</f>
        <v>-3.547309740556269E-2</v>
      </c>
      <c r="H204" s="7">
        <f>LN(precios!V205/precios!V204)</f>
        <v>-1.0430342278872446E-2</v>
      </c>
      <c r="J204" s="8">
        <f>precios!X205*precios!Z205</f>
        <v>419.74460400000004</v>
      </c>
    </row>
    <row r="205" spans="1:10" x14ac:dyDescent="0.2">
      <c r="A205" s="3">
        <v>45170</v>
      </c>
      <c r="B205" s="7">
        <f t="shared" si="0"/>
        <v>1.2931565616863638E-3</v>
      </c>
      <c r="C205" s="7">
        <f>LN(precios!AA206/precios!AA205)</f>
        <v>1.5411263920524946E-2</v>
      </c>
      <c r="D205" s="7">
        <f>LN(precios!C206/precios!C205)</f>
        <v>-1.1659255278116527E-2</v>
      </c>
      <c r="E205" s="7">
        <f>LN(precios!G206/precios!G205)</f>
        <v>-7.50411931330861E-3</v>
      </c>
      <c r="F205" s="7">
        <f>LN(precios!H206/precios!H205)</f>
        <v>8.6642758067011164E-3</v>
      </c>
      <c r="G205" s="7">
        <f>LN(precios!M206/precios!M205)</f>
        <v>1.1488876968888137E-2</v>
      </c>
      <c r="H205" s="7">
        <f>LN(precios!V206/precios!V205)</f>
        <v>-4.1477517323145405E-2</v>
      </c>
      <c r="J205" s="8">
        <f>precios!X206*precios!Z206</f>
        <v>420.28775060000004</v>
      </c>
    </row>
    <row r="206" spans="1:10" x14ac:dyDescent="0.2">
      <c r="A206" s="3">
        <v>45173</v>
      </c>
      <c r="B206" s="7">
        <f t="shared" si="0"/>
        <v>-6.8026685598804428E-3</v>
      </c>
      <c r="C206" s="7">
        <f>LN(precios!AA207/precios!AA206)</f>
        <v>-3.4042586068012653E-3</v>
      </c>
      <c r="D206" s="7">
        <f>LN(precios!C207/precios!C206)</f>
        <v>-9.7699132183859741E-3</v>
      </c>
      <c r="E206" s="7">
        <f>LN(precios!G207/precios!G206)</f>
        <v>5.0234104804566743E-3</v>
      </c>
      <c r="F206" s="7">
        <f>LN(precios!H207/precios!H206)</f>
        <v>-7.353881901218824E-3</v>
      </c>
      <c r="G206" s="7">
        <f>LN(precios!M207/precios!M206)</f>
        <v>2.8517129591885495E-3</v>
      </c>
      <c r="H206" s="7">
        <f>LN(precios!V207/precios!V206)</f>
        <v>-1.1679967889773048E-2</v>
      </c>
      <c r="J206" s="8">
        <f>precios!X207*precios!Z207</f>
        <v>417.43837500000001</v>
      </c>
    </row>
    <row r="207" spans="1:10" x14ac:dyDescent="0.2">
      <c r="A207" s="3">
        <v>45174</v>
      </c>
      <c r="B207" s="7">
        <f t="shared" si="0"/>
        <v>-7.842419561711781E-3</v>
      </c>
      <c r="C207" s="7">
        <f>LN(precios!AA208/precios!AA207)</f>
        <v>4.2535155580566628E-3</v>
      </c>
      <c r="D207" s="7">
        <f>LN(precios!C208/precios!C207)</f>
        <v>-6.0932947975592348E-3</v>
      </c>
      <c r="E207" s="7">
        <f>LN(precios!G208/precios!G207)</f>
        <v>0</v>
      </c>
      <c r="F207" s="7">
        <f>LN(precios!H208/precios!H207)</f>
        <v>-1.0719552912139064E-3</v>
      </c>
      <c r="G207" s="7">
        <f>LN(precios!M208/precios!M207)</f>
        <v>-3.0845818986566954E-2</v>
      </c>
      <c r="H207" s="7">
        <f>LN(precios!V208/precios!V207)</f>
        <v>-3.0879646529023069E-2</v>
      </c>
      <c r="J207" s="8">
        <f>precios!X208*precios!Z208</f>
        <v>414.17745160000004</v>
      </c>
    </row>
    <row r="208" spans="1:10" x14ac:dyDescent="0.2">
      <c r="A208" s="3">
        <v>45175</v>
      </c>
      <c r="B208" s="7">
        <f t="shared" si="0"/>
        <v>-2.3761032040530753E-3</v>
      </c>
      <c r="C208" s="7">
        <f>LN(precios!AA209/precios!AA208)</f>
        <v>1.2653057886384052E-2</v>
      </c>
      <c r="D208" s="7">
        <f>LN(precios!C209/precios!C208)</f>
        <v>1.357277059191149E-3</v>
      </c>
      <c r="E208" s="7">
        <f>LN(precios!G209/precios!G208)</f>
        <v>-2.612669017227157E-2</v>
      </c>
      <c r="F208" s="7">
        <f>LN(precios!H209/precios!H208)</f>
        <v>6.6516100258280182E-3</v>
      </c>
      <c r="G208" s="7">
        <f>LN(precios!M209/precios!M208)</f>
        <v>-9.3435644102660056E-3</v>
      </c>
      <c r="H208" s="7">
        <f>LN(precios!V209/precios!V208)</f>
        <v>3.5574566155268223E-3</v>
      </c>
      <c r="J208" s="8">
        <f>precios!X209*precios!Z209</f>
        <v>413.19449150000003</v>
      </c>
    </row>
    <row r="209" spans="1:10" x14ac:dyDescent="0.2">
      <c r="A209" s="3">
        <v>45176</v>
      </c>
      <c r="B209" s="7">
        <f t="shared" si="0"/>
        <v>-1.2744539710555671E-2</v>
      </c>
      <c r="C209" s="7">
        <f>LN(precios!AA210/precios!AA209)</f>
        <v>-1.6778527426160868E-3</v>
      </c>
      <c r="D209" s="7">
        <f>LN(precios!C210/precios!C209)</f>
        <v>-4.3249805229168244E-3</v>
      </c>
      <c r="E209" s="7">
        <f>LN(precios!G210/precios!G209)</f>
        <v>-8.9970521794137115E-3</v>
      </c>
      <c r="F209" s="7">
        <f>LN(precios!H210/precios!H209)</f>
        <v>-1.575022388607494E-2</v>
      </c>
      <c r="G209" s="7">
        <f>LN(precios!M210/precios!M209)</f>
        <v>1.3739175883304131E-2</v>
      </c>
      <c r="H209" s="7">
        <f>LN(precios!V210/precios!V209)</f>
        <v>-2.6629857155673287E-2</v>
      </c>
      <c r="J209" s="8">
        <f>precios!X210*precios!Z210</f>
        <v>407.96193199999999</v>
      </c>
    </row>
    <row r="210" spans="1:10" x14ac:dyDescent="0.2">
      <c r="A210" s="3">
        <v>45177</v>
      </c>
      <c r="B210" s="7">
        <f t="shared" si="0"/>
        <v>-1.568744228538743E-3</v>
      </c>
      <c r="C210" s="7">
        <f>LN(precios!AA211/precios!AA210)</f>
        <v>8.392782699949171E-4</v>
      </c>
      <c r="D210" s="7">
        <f>LN(precios!C211/precios!C210)</f>
        <v>-6.3358433743104844E-3</v>
      </c>
      <c r="E210" s="7">
        <f>LN(precios!G211/precios!G210)</f>
        <v>-2.1050327451994887E-3</v>
      </c>
      <c r="F210" s="7">
        <f>LN(precios!H211/precios!H210)</f>
        <v>6.3537706247600171E-3</v>
      </c>
      <c r="G210" s="7">
        <f>LN(precios!M211/precios!M210)</f>
        <v>9.2166068190706486E-3</v>
      </c>
      <c r="H210" s="7">
        <f>LN(precios!V211/precios!V210)</f>
        <v>1.1602740752517098E-2</v>
      </c>
      <c r="J210" s="8">
        <f>precios!X211*precios!Z211</f>
        <v>407.32244579999997</v>
      </c>
    </row>
    <row r="211" spans="1:10" x14ac:dyDescent="0.2">
      <c r="A211" s="3">
        <v>45180</v>
      </c>
      <c r="B211" s="7">
        <f t="shared" si="0"/>
        <v>-2.2009436306453826E-3</v>
      </c>
      <c r="C211" s="7">
        <f>LN(precios!AA212/precios!AA211)</f>
        <v>-7.5789836469082952E-3</v>
      </c>
      <c r="D211" s="7">
        <f>LN(precios!C212/precios!C211)</f>
        <v>-8.4477896454578476E-3</v>
      </c>
      <c r="E211" s="7">
        <f>LN(precios!G212/precios!G211)</f>
        <v>-1.2360831003312707E-2</v>
      </c>
      <c r="F211" s="7">
        <f>LN(precios!H212/precios!H211)</f>
        <v>1.1170680427919676E-2</v>
      </c>
      <c r="G211" s="7">
        <f>LN(precios!M212/precios!M211)</f>
        <v>-6.7829234567735354E-3</v>
      </c>
      <c r="H211" s="7">
        <f>LN(precios!V212/precios!V211)</f>
        <v>-6.9404945253985648E-2</v>
      </c>
      <c r="J211" s="8">
        <f>precios!X212*precios!Z212</f>
        <v>406.42693789999998</v>
      </c>
    </row>
    <row r="212" spans="1:10" x14ac:dyDescent="0.2">
      <c r="A212" s="3">
        <v>45181</v>
      </c>
      <c r="B212" s="7">
        <f t="shared" si="0"/>
        <v>-6.4633468098829827E-3</v>
      </c>
      <c r="C212" s="7">
        <f>LN(precios!AA213/precios!AA212)</f>
        <v>-6.7854374001275718E-3</v>
      </c>
      <c r="D212" s="7">
        <f>LN(precios!C213/precios!C212)</f>
        <v>-5.1031641343840563E-3</v>
      </c>
      <c r="E212" s="7">
        <f>LN(precios!G213/precios!G212)</f>
        <v>4.574154841857676E-3</v>
      </c>
      <c r="F212" s="7">
        <f>LN(precios!H213/precios!H212)</f>
        <v>-8.5450434334699375E-3</v>
      </c>
      <c r="G212" s="7">
        <f>LN(precios!M213/precios!M212)</f>
        <v>7.2656654638670855E-3</v>
      </c>
      <c r="H212" s="7">
        <f>LN(precios!V213/precios!V212)</f>
        <v>-4.182068985623863E-2</v>
      </c>
      <c r="J212" s="8">
        <f>precios!X213*precios!Z213</f>
        <v>403.80853059999998</v>
      </c>
    </row>
    <row r="213" spans="1:10" x14ac:dyDescent="0.2">
      <c r="A213" s="3">
        <v>45182</v>
      </c>
      <c r="B213" s="7">
        <f t="shared" si="0"/>
        <v>-1.7156064769811425E-2</v>
      </c>
      <c r="C213" s="7">
        <f>LN(precios!AA214/precios!AA213)</f>
        <v>-1.1125489166402724E-2</v>
      </c>
      <c r="D213" s="7">
        <f>LN(precios!C214/precios!C213)</f>
        <v>-7.481224124635596E-3</v>
      </c>
      <c r="E213" s="7">
        <f>LN(precios!G214/precios!G213)</f>
        <v>-1.333852012607031E-3</v>
      </c>
      <c r="F213" s="7">
        <f>LN(precios!H214/precios!H213)</f>
        <v>-1.5615980997205424E-2</v>
      </c>
      <c r="G213" s="7">
        <f>LN(precios!M214/precios!M213)</f>
        <v>-5.80829333319746E-3</v>
      </c>
      <c r="H213" s="7">
        <f>LN(precios!V214/precios!V213)</f>
        <v>-3.6099079646633975E-2</v>
      </c>
      <c r="J213" s="8">
        <f>precios!X214*precios!Z214</f>
        <v>396.93985350000003</v>
      </c>
    </row>
    <row r="214" spans="1:10" x14ac:dyDescent="0.2">
      <c r="A214" s="3">
        <v>45183</v>
      </c>
      <c r="B214" s="7">
        <f t="shared" si="0"/>
        <v>-9.2274069735717498E-3</v>
      </c>
      <c r="C214" s="7">
        <f>LN(precios!AA215/precios!AA214)</f>
        <v>-8.6095571396508275E-4</v>
      </c>
      <c r="D214" s="7">
        <f>LN(precios!C215/precios!C214)</f>
        <v>1.0319517899172766E-2</v>
      </c>
      <c r="E214" s="7">
        <f>LN(precios!G215/precios!G214)</f>
        <v>8.0888088736506512E-3</v>
      </c>
      <c r="F214" s="7">
        <f>LN(precios!H215/precios!H214)</f>
        <v>-4.9759918195880276E-3</v>
      </c>
      <c r="G214" s="7">
        <f>LN(precios!M215/precios!M214)</f>
        <v>1.0622987391287468E-2</v>
      </c>
      <c r="H214" s="7">
        <f>LN(precios!V215/precios!V214)</f>
        <v>-8.3893109483052231E-3</v>
      </c>
      <c r="J214" s="8">
        <f>precios!X215*precios!Z215</f>
        <v>393.29397479999994</v>
      </c>
    </row>
    <row r="215" spans="1:10" x14ac:dyDescent="0.2">
      <c r="A215" s="3">
        <v>45184</v>
      </c>
      <c r="B215" s="7">
        <f t="shared" si="0"/>
        <v>1.5529364128241668E-2</v>
      </c>
      <c r="C215" s="7">
        <f>LN(precios!AA216/precios!AA215)</f>
        <v>-5.1813587419975177E-3</v>
      </c>
      <c r="D215" s="7">
        <f>LN(precios!C216/precios!C215)</f>
        <v>2.5789541192322374E-3</v>
      </c>
      <c r="E215" s="7">
        <f>LN(precios!G216/precios!G215)</f>
        <v>-7.9530874773890373E-3</v>
      </c>
      <c r="F215" s="7">
        <f>LN(precios!H216/precios!H215)</f>
        <v>-3.5346492152210879E-3</v>
      </c>
      <c r="G215" s="7">
        <f>LN(precios!M216/precios!M215)</f>
        <v>-2.0379162336652254E-2</v>
      </c>
      <c r="H215" s="7">
        <f>LN(precios!V216/precios!V215)</f>
        <v>-5.4535364156031552E-2</v>
      </c>
      <c r="J215" s="8">
        <f>precios!X216*precios!Z216</f>
        <v>399.44925019999999</v>
      </c>
    </row>
    <row r="216" spans="1:10" x14ac:dyDescent="0.2">
      <c r="A216" s="3">
        <v>45187</v>
      </c>
      <c r="B216" s="7">
        <f t="shared" si="0"/>
        <v>7.7007627825161282E-3</v>
      </c>
      <c r="C216" s="7">
        <f>LN(precios!AA217/precios!AA216)</f>
        <v>4.3196611445163796E-3</v>
      </c>
      <c r="D216" s="7">
        <f>LN(precios!C217/precios!C216)</f>
        <v>-2.7679182415524658E-3</v>
      </c>
      <c r="E216" s="7">
        <f>LN(precios!G217/precios!G216)</f>
        <v>-5.9667922221078411E-3</v>
      </c>
      <c r="F216" s="7">
        <f>LN(precios!H217/precios!H216)</f>
        <v>8.8737591276183032E-3</v>
      </c>
      <c r="G216" s="7">
        <f>LN(precios!M217/precios!M216)</f>
        <v>-2.9455102297568031E-3</v>
      </c>
      <c r="H216" s="7">
        <f>LN(precios!V217/precios!V216)</f>
        <v>1.4134510934904716E-2</v>
      </c>
      <c r="J216" s="8">
        <f>precios!X217*precios!Z217</f>
        <v>402.53718860000004</v>
      </c>
    </row>
    <row r="217" spans="1:10" x14ac:dyDescent="0.2">
      <c r="A217" s="3">
        <v>45188</v>
      </c>
      <c r="B217" s="7">
        <f t="shared" si="0"/>
        <v>-4.7236989869456174E-3</v>
      </c>
      <c r="C217" s="7">
        <f>LN(precios!AA218/precios!AA217)</f>
        <v>-2.5895569067337885E-3</v>
      </c>
      <c r="D217" s="7">
        <f>LN(precios!C218/precios!C217)</f>
        <v>8.2186099992383101E-3</v>
      </c>
      <c r="E217" s="7">
        <f>LN(precios!G218/precios!G217)</f>
        <v>-7.0332451370330607E-3</v>
      </c>
      <c r="F217" s="7">
        <f>LN(precios!H218/precios!H217)</f>
        <v>8.4679134728344587E-4</v>
      </c>
      <c r="G217" s="7">
        <f>LN(precios!M218/precios!M217)</f>
        <v>2.2844201731307825E-2</v>
      </c>
      <c r="H217" s="7">
        <f>LN(precios!V218/precios!V217)</f>
        <v>1.2205905679503545E-2</v>
      </c>
      <c r="J217" s="8">
        <f>precios!X218*precios!Z218</f>
        <v>400.64020800000003</v>
      </c>
    </row>
    <row r="218" spans="1:10" x14ac:dyDescent="0.2">
      <c r="A218" s="3">
        <v>45189</v>
      </c>
      <c r="B218" s="7">
        <f t="shared" si="0"/>
        <v>1.2757368403092981E-2</v>
      </c>
      <c r="C218" s="7">
        <f>LN(precios!AA219/precios!AA218)</f>
        <v>-5.199318471793995E-3</v>
      </c>
      <c r="D218" s="7">
        <f>LN(precios!C219/precios!C218)</f>
        <v>9.6378980556929335E-3</v>
      </c>
      <c r="E218" s="7">
        <f>LN(precios!G219/precios!G218)</f>
        <v>1.1908873718624107E-3</v>
      </c>
      <c r="F218" s="7">
        <f>LN(precios!H219/precios!H218)</f>
        <v>7.8290194476520712E-3</v>
      </c>
      <c r="G218" s="7">
        <f>LN(precios!M219/precios!M218)</f>
        <v>4.3155666190435498E-3</v>
      </c>
      <c r="H218" s="7">
        <f>LN(precios!V219/precios!V218)</f>
        <v>-2.603038346162205E-3</v>
      </c>
      <c r="J218" s="8">
        <f>precios!X219*precios!Z219</f>
        <v>405.784064</v>
      </c>
    </row>
    <row r="219" spans="1:10" x14ac:dyDescent="0.2">
      <c r="A219" s="3">
        <v>45190</v>
      </c>
      <c r="B219" s="7">
        <f t="shared" si="0"/>
        <v>2.1232799091730967E-3</v>
      </c>
      <c r="C219" s="7">
        <f>LN(precios!AA220/precios!AA219)</f>
        <v>9.5115286899739721E-3</v>
      </c>
      <c r="D219" s="7">
        <f>LN(precios!C220/precios!C219)</f>
        <v>-2.788612186653259E-3</v>
      </c>
      <c r="E219" s="7">
        <f>LN(precios!G220/precios!G219)</f>
        <v>1.357193974029576E-2</v>
      </c>
      <c r="F219" s="7">
        <f>LN(precios!H220/precios!H219)</f>
        <v>-1.5719731102431155E-2</v>
      </c>
      <c r="G219" s="7">
        <f>LN(precios!M220/precios!M219)</f>
        <v>-5.758125176489718E-3</v>
      </c>
      <c r="H219" s="7">
        <f>LN(precios!V220/precios!V219)</f>
        <v>-1.4879924434185305E-2</v>
      </c>
      <c r="J219" s="8">
        <f>precios!X220*precios!Z220</f>
        <v>406.64657250000005</v>
      </c>
    </row>
    <row r="220" spans="1:10" x14ac:dyDescent="0.2">
      <c r="A220" s="3">
        <v>45191</v>
      </c>
      <c r="B220" s="7">
        <f t="shared" si="0"/>
        <v>5.9827738882849996E-3</v>
      </c>
      <c r="C220" s="7">
        <f>LN(precios!AA221/precios!AA220)</f>
        <v>-4.3122102181799536E-3</v>
      </c>
      <c r="D220" s="7">
        <f>LN(precios!C221/precios!C220)</f>
        <v>1.8599075936259473E-3</v>
      </c>
      <c r="E220" s="7">
        <f>LN(precios!G221/precios!G220)</f>
        <v>-7.1835584864670373E-3</v>
      </c>
      <c r="F220" s="7">
        <f>LN(precios!H221/precios!H220)</f>
        <v>4.7419261831553655E-3</v>
      </c>
      <c r="G220" s="7">
        <f>LN(precios!M221/precios!M220)</f>
        <v>-1.2103754054228531E-2</v>
      </c>
      <c r="H220" s="7">
        <f>LN(precios!V221/precios!V220)</f>
        <v>-2.6811257450656815E-2</v>
      </c>
      <c r="J220" s="8">
        <f>precios!X221*precios!Z221</f>
        <v>409.08673920000001</v>
      </c>
    </row>
    <row r="221" spans="1:10" x14ac:dyDescent="0.2">
      <c r="A221" s="3">
        <v>45194</v>
      </c>
      <c r="B221" s="7">
        <f t="shared" si="0"/>
        <v>-6.8978737261514997E-3</v>
      </c>
      <c r="C221" s="7">
        <f>LN(precios!AA222/precios!AA221)</f>
        <v>1.0318234278391965E-2</v>
      </c>
      <c r="D221" s="7">
        <f>LN(precios!C222/precios!C221)</f>
        <v>-6.4001151511748735E-3</v>
      </c>
      <c r="E221" s="7">
        <f>LN(precios!G222/precios!G221)</f>
        <v>-1.5477584099119392E-3</v>
      </c>
      <c r="F221" s="7">
        <f>LN(precios!H222/precios!H221)</f>
        <v>7.010726206695162E-3</v>
      </c>
      <c r="G221" s="7">
        <f>LN(precios!M222/precios!M221)</f>
        <v>1.9464239248187343E-3</v>
      </c>
      <c r="H221" s="7">
        <f>LN(precios!V222/precios!V221)</f>
        <v>-4.0671039730927748E-2</v>
      </c>
      <c r="J221" s="8">
        <f>precios!X222*precios!Z222</f>
        <v>406.27462050000003</v>
      </c>
    </row>
    <row r="222" spans="1:10" x14ac:dyDescent="0.2">
      <c r="A222" s="3">
        <v>45195</v>
      </c>
      <c r="B222" s="7">
        <f t="shared" si="0"/>
        <v>-2.2324193437977926E-3</v>
      </c>
      <c r="C222" s="7">
        <f>LN(precios!AA223/precios!AA222)</f>
        <v>4.2680389159733319E-3</v>
      </c>
      <c r="D222" s="7">
        <f>LN(precios!C223/precios!C222)</f>
        <v>-2.6840189389317369E-3</v>
      </c>
      <c r="E222" s="7">
        <f>LN(precios!G223/precios!G222)</f>
        <v>4.5679530083779256E-3</v>
      </c>
      <c r="F222" s="7">
        <f>LN(precios!H223/precios!H222)</f>
        <v>2.4392940498771665E-2</v>
      </c>
      <c r="G222" s="7">
        <f>LN(precios!M223/precios!M222)</f>
        <v>1.1119234965482196E-2</v>
      </c>
      <c r="H222" s="7">
        <f>LN(precios!V223/precios!V222)</f>
        <v>-1.8885746878681362E-3</v>
      </c>
      <c r="J222" s="8">
        <f>precios!X223*precios!Z223</f>
        <v>405.3686568</v>
      </c>
    </row>
    <row r="223" spans="1:10" x14ac:dyDescent="0.2">
      <c r="A223" s="3">
        <v>45196</v>
      </c>
      <c r="B223" s="7">
        <f t="shared" si="0"/>
        <v>-6.1904867316885511E-3</v>
      </c>
      <c r="C223" s="7">
        <f>LN(precios!AA224/precios!AA223)</f>
        <v>1.1854499534548379E-2</v>
      </c>
      <c r="D223" s="7">
        <f>LN(precios!C224/precios!C223)</f>
        <v>-1.7020153783805933E-2</v>
      </c>
      <c r="E223" s="7">
        <f>LN(precios!G224/precios!G223)</f>
        <v>2.4232163272224537E-3</v>
      </c>
      <c r="F223" s="7">
        <f>LN(precios!H224/precios!H223)</f>
        <v>8.5445944711580353E-3</v>
      </c>
      <c r="G223" s="7">
        <f>LN(precios!M224/precios!M223)</f>
        <v>-4.8078866037950071E-4</v>
      </c>
      <c r="H223" s="7">
        <f>LN(precios!V224/precios!V223)</f>
        <v>5.0678738857300294E-2</v>
      </c>
      <c r="J223" s="8">
        <f>precios!X224*precios!Z224</f>
        <v>402.86697880000003</v>
      </c>
    </row>
    <row r="224" spans="1:10" x14ac:dyDescent="0.2">
      <c r="A224" s="3">
        <v>45197</v>
      </c>
      <c r="B224" s="7">
        <f t="shared" si="0"/>
        <v>-5.4307240495861013E-3</v>
      </c>
      <c r="C224" s="7">
        <f>LN(precios!AA225/precios!AA224)</f>
        <v>-6.7567824628798736E-3</v>
      </c>
      <c r="D224" s="7">
        <f>LN(precios!C225/precios!C224)</f>
        <v>4.8202668941942969E-3</v>
      </c>
      <c r="E224" s="7">
        <f>LN(precios!G225/precios!G224)</f>
        <v>1.9909029730624143E-2</v>
      </c>
      <c r="F224" s="7">
        <f>LN(precios!H225/precios!H224)</f>
        <v>-1.1487677412506381E-2</v>
      </c>
      <c r="G224" s="7">
        <f>LN(precios!M225/precios!M224)</f>
        <v>8.6206472566868076E-3</v>
      </c>
      <c r="H224" s="7">
        <f>LN(precios!V225/precios!V224)</f>
        <v>-1.9048194970694588E-2</v>
      </c>
      <c r="J224" s="8">
        <f>precios!X225*precios!Z225</f>
        <v>400.68504949999993</v>
      </c>
    </row>
    <row r="225" spans="1:10" x14ac:dyDescent="0.2">
      <c r="A225" s="3">
        <v>45198</v>
      </c>
      <c r="B225" s="7">
        <f t="shared" si="0"/>
        <v>-2.468526676054077E-2</v>
      </c>
      <c r="C225" s="7">
        <f>LN(precios!AA226/precios!AA225)</f>
        <v>-1.0221554071538028E-2</v>
      </c>
      <c r="D225" s="7">
        <f>LN(precios!C226/precios!C225)</f>
        <v>4.5451816401345831E-3</v>
      </c>
      <c r="E225" s="7">
        <f>LN(precios!G226/precios!G225)</f>
        <v>-5.4544069842010018E-2</v>
      </c>
      <c r="F225" s="7">
        <f>LN(precios!H226/precios!H225)</f>
        <v>-1.2337060463578655E-2</v>
      </c>
      <c r="G225" s="7">
        <f>LN(precios!M226/precios!M225)</f>
        <v>-2.510986583809028E-2</v>
      </c>
      <c r="H225" s="7">
        <f>LN(precios!V226/precios!V225)</f>
        <v>-3.2576170434612715E-2</v>
      </c>
      <c r="J225" s="8">
        <f>precios!X226*precios!Z226</f>
        <v>390.91511500000001</v>
      </c>
    </row>
    <row r="226" spans="1:10" x14ac:dyDescent="0.2">
      <c r="A226" s="3">
        <v>45201</v>
      </c>
      <c r="B226" s="7">
        <f t="shared" si="0"/>
        <v>-3.6674436706520541E-2</v>
      </c>
      <c r="C226" s="7">
        <f>LN(precios!AA227/precios!AA226)</f>
        <v>5.9752631900868002E-3</v>
      </c>
      <c r="D226" s="7">
        <f>LN(precios!C227/precios!C226)</f>
        <v>8.6541993071934109E-3</v>
      </c>
      <c r="E226" s="7">
        <f>LN(precios!G227/precios!G226)</f>
        <v>1.284310487661528E-2</v>
      </c>
      <c r="F226" s="7">
        <f>LN(precios!H227/precios!H226)</f>
        <v>-9.4742090717986199E-3</v>
      </c>
      <c r="G226" s="7">
        <f>LN(precios!M227/precios!M226)</f>
        <v>-4.4106905903306525E-3</v>
      </c>
      <c r="H226" s="7">
        <f>LN(precios!V227/precios!V226)</f>
        <v>2.5223196129353826E-2</v>
      </c>
      <c r="J226" s="8">
        <f>precios!X227*precios!Z227</f>
        <v>376.83823199999995</v>
      </c>
    </row>
    <row r="227" spans="1:10" x14ac:dyDescent="0.2">
      <c r="A227" s="3">
        <v>45202</v>
      </c>
      <c r="B227" s="7">
        <f t="shared" si="0"/>
        <v>1.543994307296245E-2</v>
      </c>
      <c r="C227" s="7">
        <f>LN(precios!AA228/precios!AA227)</f>
        <v>1.6040867374288149E-2</v>
      </c>
      <c r="D227" s="7">
        <f>LN(precios!C228/precios!C227)</f>
        <v>-1.3832330335548053E-2</v>
      </c>
      <c r="E227" s="7">
        <f>LN(precios!G228/precios!G227)</f>
        <v>-1.6267747056942037E-2</v>
      </c>
      <c r="F227" s="7">
        <f>LN(precios!H228/precios!H227)</f>
        <v>-1.3343223440473631E-2</v>
      </c>
      <c r="G227" s="7">
        <f>LN(precios!M228/precios!M227)</f>
        <v>0</v>
      </c>
      <c r="H227" s="7">
        <f>LN(precios!V228/precios!V227)</f>
        <v>-4.0476113384622599E-2</v>
      </c>
      <c r="J227" s="8">
        <f>precios!X228*precios!Z228</f>
        <v>382.70174249999997</v>
      </c>
    </row>
    <row r="228" spans="1:10" x14ac:dyDescent="0.2">
      <c r="A228" s="3">
        <v>45203</v>
      </c>
      <c r="B228" s="7">
        <f t="shared" si="0"/>
        <v>-4.4894266522034522E-3</v>
      </c>
      <c r="C228" s="7">
        <f>LN(precios!AA229/precios!AA228)</f>
        <v>1.2484556662245277E-2</v>
      </c>
      <c r="D228" s="7">
        <f>LN(precios!C229/precios!C228)</f>
        <v>9.4927391134822111E-4</v>
      </c>
      <c r="E228" s="7">
        <f>LN(precios!G229/precios!G228)</f>
        <v>2.200751590241419E-2</v>
      </c>
      <c r="F228" s="7">
        <f>LN(precios!H229/precios!H228)</f>
        <v>-7.4768995435714513E-3</v>
      </c>
      <c r="G228" s="7">
        <f>LN(precios!M229/precios!M228)</f>
        <v>1.9626600519362467E-3</v>
      </c>
      <c r="H228" s="7">
        <f>LN(precios!V229/precios!V228)</f>
        <v>9.6015369834328668E-4</v>
      </c>
      <c r="J228" s="8">
        <f>precios!X229*precios!Z229</f>
        <v>380.987482</v>
      </c>
    </row>
    <row r="229" spans="1:10" x14ac:dyDescent="0.2">
      <c r="A229" s="3">
        <v>45204</v>
      </c>
      <c r="B229" s="7">
        <f t="shared" si="0"/>
        <v>6.3156327367271036E-3</v>
      </c>
      <c r="C229" s="7">
        <f>LN(precios!AA230/precios!AA229)</f>
        <v>1.3963265881364057E-2</v>
      </c>
      <c r="D229" s="7">
        <f>LN(precios!C230/precios!C229)</f>
        <v>-2.4698342813603597E-3</v>
      </c>
      <c r="E229" s="7">
        <f>LN(precios!G230/precios!G229)</f>
        <v>-0.18397783412158886</v>
      </c>
      <c r="F229" s="7">
        <f>LN(precios!H230/precios!H229)</f>
        <v>1.8648831366913744E-2</v>
      </c>
      <c r="G229" s="7">
        <f>LN(precios!M230/precios!M229)</f>
        <v>-5.4066977270861936E-3</v>
      </c>
      <c r="H229" s="7">
        <f>LN(precios!V230/precios!V229)</f>
        <v>3.8314223115560888E-3</v>
      </c>
      <c r="J229" s="8">
        <f>precios!X230*precios!Z230</f>
        <v>383.40127329999996</v>
      </c>
    </row>
    <row r="230" spans="1:10" x14ac:dyDescent="0.2">
      <c r="A230" s="3">
        <v>45205</v>
      </c>
      <c r="B230" s="7">
        <f t="shared" si="0"/>
        <v>2.9815043788079174E-2</v>
      </c>
      <c r="C230" s="7">
        <f>LN(precios!AA231/precios!AA230)</f>
        <v>-4.9059787688545183E-3</v>
      </c>
      <c r="D230" s="7">
        <f>LN(precios!C231/precios!C230)</f>
        <v>1.2673725486084744E-4</v>
      </c>
      <c r="E230" s="7">
        <f>LN(precios!G231/precios!G230)</f>
        <v>5.7285792409044189E-2</v>
      </c>
      <c r="F230" s="7">
        <f>LN(precios!H231/precios!H230)</f>
        <v>-5.084744703832563E-3</v>
      </c>
      <c r="G230" s="7">
        <f>LN(precios!M231/precios!M230)</f>
        <v>1.9522336966893868E-2</v>
      </c>
      <c r="H230" s="7">
        <f>LN(precios!V231/precios!V230)</f>
        <v>-4.7915760098993952E-3</v>
      </c>
      <c r="J230" s="8">
        <f>precios!X231*precios!Z231</f>
        <v>395.00451509999999</v>
      </c>
    </row>
    <row r="231" spans="1:10" x14ac:dyDescent="0.2">
      <c r="A231" s="3">
        <v>45208</v>
      </c>
      <c r="B231" s="7">
        <f t="shared" si="0"/>
        <v>1.8216208761295406E-2</v>
      </c>
      <c r="C231" s="7">
        <f>LN(precios!AA232/precios!AA231)</f>
        <v>1.2220111334775397E-2</v>
      </c>
      <c r="D231" s="7">
        <f>LN(precios!C232/precios!C231)</f>
        <v>-1.7911328313085922E-2</v>
      </c>
      <c r="E231" s="7">
        <f>LN(precios!G232/precios!G231)</f>
        <v>-2.0799798132487765E-2</v>
      </c>
      <c r="F231" s="7">
        <f>LN(precios!H232/precios!H231)</f>
        <v>-1.1229191593096136E-2</v>
      </c>
      <c r="G231" s="7">
        <f>LN(precios!M232/precios!M231)</f>
        <v>4.7661766539383831E-2</v>
      </c>
      <c r="H231" s="7">
        <f>LN(precios!V232/precios!V231)</f>
        <v>1.9193863858034481E-3</v>
      </c>
      <c r="J231" s="8">
        <f>precios!X232*precios!Z232</f>
        <v>402.26593679999996</v>
      </c>
    </row>
    <row r="232" spans="1:10" x14ac:dyDescent="0.2">
      <c r="A232" s="3">
        <v>45209</v>
      </c>
      <c r="B232" s="7">
        <f t="shared" si="0"/>
        <v>-1.8299059347580755E-2</v>
      </c>
      <c r="C232" s="7">
        <f>LN(precios!AA233/precios!AA232)</f>
        <v>-2.2104870567317251E-2</v>
      </c>
      <c r="D232" s="7">
        <f>LN(precios!C233/precios!C232)</f>
        <v>1.0018785299498871E-2</v>
      </c>
      <c r="E232" s="7">
        <f>LN(precios!G233/precios!G232)</f>
        <v>6.1219918919057356E-2</v>
      </c>
      <c r="F232" s="7">
        <f>LN(precios!H233/precios!H232)</f>
        <v>1.0136277538021172E-2</v>
      </c>
      <c r="G232" s="7">
        <f>LN(precios!M233/precios!M232)</f>
        <v>2.3680432577620342E-2</v>
      </c>
      <c r="H232" s="7">
        <f>LN(precios!V233/precios!V232)</f>
        <v>3.9478810973787422E-2</v>
      </c>
      <c r="J232" s="8">
        <f>precios!X233*precios!Z233</f>
        <v>394.97179010000002</v>
      </c>
    </row>
    <row r="233" spans="1:10" x14ac:dyDescent="0.2">
      <c r="A233" s="3">
        <v>45210</v>
      </c>
      <c r="B233" s="7">
        <f t="shared" si="0"/>
        <v>-1.8940893091899509E-4</v>
      </c>
      <c r="C233" s="7">
        <f>LN(precios!AA234/precios!AA233)</f>
        <v>-6.6445427186686131E-3</v>
      </c>
      <c r="D233" s="7">
        <f>LN(precios!C234/precios!C233)</f>
        <v>-1.3834207013353741E-2</v>
      </c>
      <c r="E233" s="7">
        <f>LN(precios!G234/precios!G233)</f>
        <v>-7.2676760799185612E-3</v>
      </c>
      <c r="F233" s="7">
        <f>LN(precios!H234/precios!H233)</f>
        <v>-3.0722359306627575E-2</v>
      </c>
      <c r="G233" s="7">
        <f>LN(precios!M234/precios!M233)</f>
        <v>-3.5734356362591341E-2</v>
      </c>
      <c r="H233" s="7">
        <f>LN(precios!V234/precios!V233)</f>
        <v>4.5977092486295494E-3</v>
      </c>
      <c r="J233" s="8">
        <f>precios!X234*precios!Z234</f>
        <v>394.89698599999997</v>
      </c>
    </row>
    <row r="234" spans="1:10" x14ac:dyDescent="0.2">
      <c r="A234" s="3">
        <v>45211</v>
      </c>
      <c r="B234" s="7">
        <f t="shared" si="0"/>
        <v>-3.9099864413659003E-3</v>
      </c>
      <c r="C234" s="7">
        <f>LN(precios!AA235/precios!AA234)</f>
        <v>8.3298630389199292E-4</v>
      </c>
      <c r="D234" s="7">
        <f>LN(precios!C235/precios!C234)</f>
        <v>-1.5211659849294979E-2</v>
      </c>
      <c r="E234" s="7">
        <f>LN(precios!G235/precios!G234)</f>
        <v>-1.0988667773146424E-2</v>
      </c>
      <c r="F234" s="7">
        <f>LN(precios!H235/precios!H234)</f>
        <v>-1.1214129016104975E-2</v>
      </c>
      <c r="G234" s="7">
        <f>LN(precios!M235/precios!M234)</f>
        <v>-1.3618477352104192E-2</v>
      </c>
      <c r="H234" s="7">
        <f>LN(precios!V235/precios!V234)</f>
        <v>-5.6618893999507931E-2</v>
      </c>
      <c r="J234" s="8">
        <f>precios!X235*precios!Z235</f>
        <v>393.3559588</v>
      </c>
    </row>
    <row r="235" spans="1:10" x14ac:dyDescent="0.2">
      <c r="A235" s="3">
        <v>45212</v>
      </c>
      <c r="B235" s="7">
        <f t="shared" si="0"/>
        <v>4.8584446029525559E-2</v>
      </c>
      <c r="C235" s="7">
        <f>LN(precios!AA236/precios!AA235)</f>
        <v>4.1545552071473191E-3</v>
      </c>
      <c r="D235" s="7">
        <f>LN(precios!C236/precios!C235)</f>
        <v>-1.0980325921933392E-2</v>
      </c>
      <c r="E235" s="7">
        <f>LN(precios!G236/precios!G235)</f>
        <v>-9.4349815886387821E-3</v>
      </c>
      <c r="F235" s="7">
        <f>LN(precios!H236/precios!H235)</f>
        <v>-8.9092737004737282E-3</v>
      </c>
      <c r="G235" s="7">
        <f>LN(precios!M236/precios!M235)</f>
        <v>6.1278059736367451E-3</v>
      </c>
      <c r="H235" s="7">
        <f>LN(precios!V236/precios!V235)</f>
        <v>-3.1560804912217556E-2</v>
      </c>
      <c r="J235" s="8">
        <f>precios!X236*precios!Z236</f>
        <v>412.93879900000002</v>
      </c>
    </row>
    <row r="236" spans="1:10" x14ac:dyDescent="0.2">
      <c r="A236" s="3">
        <v>45215</v>
      </c>
      <c r="B236" s="7">
        <f t="shared" si="0"/>
        <v>-1.0106253473059665E-2</v>
      </c>
      <c r="C236" s="7">
        <f>LN(precios!AA237/precios!AA236)</f>
        <v>-4.154555207147248E-3</v>
      </c>
      <c r="D236" s="7">
        <f>LN(precios!C237/precios!C236)</f>
        <v>7.5536998342892779E-3</v>
      </c>
      <c r="E236" s="7">
        <f>LN(precios!G237/precios!G236)</f>
        <v>4.8824302464717502E-3</v>
      </c>
      <c r="F236" s="7">
        <f>LN(precios!H237/precios!H236)</f>
        <v>4.9735484148708134E-3</v>
      </c>
      <c r="G236" s="7">
        <f>LN(precios!M237/precios!M236)</f>
        <v>4.6981440987188338E-4</v>
      </c>
      <c r="H236" s="7">
        <f>LN(precios!V237/precios!V236)</f>
        <v>2.4741489640162585E-2</v>
      </c>
      <c r="J236" s="8">
        <f>precios!X237*precios!Z237</f>
        <v>408.78655200000003</v>
      </c>
    </row>
    <row r="237" spans="1:10" x14ac:dyDescent="0.2">
      <c r="A237" s="3">
        <v>45216</v>
      </c>
      <c r="B237" s="7">
        <f t="shared" si="0"/>
        <v>8.6864735919822932E-3</v>
      </c>
      <c r="C237" s="7">
        <f>LN(precios!AA238/precios!AA237)</f>
        <v>-2.5010434045888369E-3</v>
      </c>
      <c r="D237" s="7">
        <f>LN(precios!C238/precios!C237)</f>
        <v>2.4259434587568362E-2</v>
      </c>
      <c r="E237" s="7">
        <f>LN(precios!G238/precios!G237)</f>
        <v>8.3475001818762006E-3</v>
      </c>
      <c r="F237" s="7">
        <f>LN(precios!H238/precios!H237)</f>
        <v>-1.7825316435874487E-3</v>
      </c>
      <c r="G237" s="7">
        <f>LN(precios!M238/precios!M237)</f>
        <v>-3.293439815313005E-3</v>
      </c>
      <c r="H237" s="7">
        <f>LN(precios!V238/precios!V237)</f>
        <v>-7.9309838457883891E-2</v>
      </c>
      <c r="J237" s="8">
        <f>precios!X238*precios!Z238</f>
        <v>412.35293280000002</v>
      </c>
    </row>
    <row r="238" spans="1:10" x14ac:dyDescent="0.2">
      <c r="A238" s="3">
        <v>45217</v>
      </c>
      <c r="B238" s="7">
        <f t="shared" si="0"/>
        <v>2.1745969738288656E-2</v>
      </c>
      <c r="C238" s="7">
        <f>LN(precios!AA239/precios!AA238)</f>
        <v>1.7377350805876799E-2</v>
      </c>
      <c r="D238" s="7">
        <f>LN(precios!C239/precios!C238)</f>
        <v>9.490260117094397E-3</v>
      </c>
      <c r="E238" s="7">
        <f>LN(precios!G239/precios!G238)</f>
        <v>-7.3482969267863289E-3</v>
      </c>
      <c r="F238" s="7">
        <f>LN(precios!H239/precios!H238)</f>
        <v>-1.1277897530284089E-2</v>
      </c>
      <c r="G238" s="7">
        <f>LN(precios!M239/precios!M238)</f>
        <v>-2.8682558975064689E-2</v>
      </c>
      <c r="H238" s="7">
        <f>LN(precios!V239/precios!V238)</f>
        <v>-1.0587613482419878E-3</v>
      </c>
      <c r="J238" s="8">
        <f>precios!X239*precios!Z239</f>
        <v>421.41815600000001</v>
      </c>
    </row>
    <row r="239" spans="1:10" x14ac:dyDescent="0.2">
      <c r="A239" s="3">
        <v>45218</v>
      </c>
      <c r="B239" s="7">
        <f t="shared" si="0"/>
        <v>-5.7762102854945019E-4</v>
      </c>
      <c r="C239" s="7">
        <f>LN(precios!AA240/precios!AA239)</f>
        <v>1.6393446294332124E-3</v>
      </c>
      <c r="D239" s="7">
        <f>LN(precios!C240/precios!C239)</f>
        <v>-1.5565003927958735E-2</v>
      </c>
      <c r="E239" s="7">
        <f>LN(precios!G240/precios!G239)</f>
        <v>-2.3081841918079583E-2</v>
      </c>
      <c r="F239" s="7">
        <f>LN(precios!H240/precios!H239)</f>
        <v>-3.2751160510440358E-2</v>
      </c>
      <c r="G239" s="7">
        <f>LN(precios!M240/precios!M239)</f>
        <v>-6.7193186035799823E-2</v>
      </c>
      <c r="H239" s="7">
        <f>LN(precios!V240/precios!V239)</f>
        <v>-7.7045790489965141E-2</v>
      </c>
      <c r="J239" s="8">
        <f>precios!X240*precios!Z240</f>
        <v>421.17480629999994</v>
      </c>
    </row>
    <row r="240" spans="1:10" x14ac:dyDescent="0.2">
      <c r="A240" s="3">
        <v>45219</v>
      </c>
      <c r="B240" s="7">
        <f t="shared" si="0"/>
        <v>1.7427090871085633E-2</v>
      </c>
      <c r="C240" s="7">
        <f>LN(precios!AA241/precios!AA240)</f>
        <v>-4.1034115845923419E-3</v>
      </c>
      <c r="D240" s="7">
        <f>LN(precios!C241/precios!C240)</f>
        <v>-7.1559373333392809E-3</v>
      </c>
      <c r="E240" s="7">
        <f>LN(precios!G241/precios!G240)</f>
        <v>3.668649384818337E-4</v>
      </c>
      <c r="F240" s="7">
        <f>LN(precios!H241/precios!H240)</f>
        <v>-2.2899667911244224E-2</v>
      </c>
      <c r="G240" s="7">
        <f>LN(precios!M241/precios!M240)</f>
        <v>-2.5211524405205271E-2</v>
      </c>
      <c r="H240" s="7">
        <f>LN(precios!V241/precios!V240)</f>
        <v>-9.1954670931002746E-3</v>
      </c>
      <c r="J240" s="8">
        <f>precios!X241*precios!Z241</f>
        <v>428.57898720000003</v>
      </c>
    </row>
    <row r="241" spans="1:10" x14ac:dyDescent="0.2">
      <c r="A241" s="3">
        <v>45222</v>
      </c>
      <c r="B241" s="7">
        <f t="shared" si="0"/>
        <v>-2.3743277927328027E-2</v>
      </c>
      <c r="C241" s="7">
        <f>LN(precios!AA242/precios!AA241)</f>
        <v>-6.6006840313520242E-3</v>
      </c>
      <c r="D241" s="7">
        <f>LN(precios!C242/precios!C241)</f>
        <v>9.0339549051739274E-3</v>
      </c>
      <c r="E241" s="7">
        <f>LN(precios!G242/precios!G241)</f>
        <v>5.7728679026499644E-3</v>
      </c>
      <c r="F241" s="7">
        <f>LN(precios!H242/precios!H241)</f>
        <v>2.0366244294306259E-2</v>
      </c>
      <c r="G241" s="7">
        <f>LN(precios!M242/precios!M241)</f>
        <v>-1.0157692255703449E-2</v>
      </c>
      <c r="H241" s="7">
        <f>LN(precios!V242/precios!V241)</f>
        <v>-1.8648559078072977E-2</v>
      </c>
      <c r="J241" s="8">
        <f>precios!X242*precios!Z242</f>
        <v>418.52297099999998</v>
      </c>
    </row>
    <row r="242" spans="1:10" x14ac:dyDescent="0.2">
      <c r="A242" s="3">
        <v>45223</v>
      </c>
      <c r="B242" s="7">
        <f t="shared" si="0"/>
        <v>4.7562583461535747E-3</v>
      </c>
      <c r="C242" s="7">
        <f>LN(precios!AA243/precios!AA242)</f>
        <v>1.0704095615944339E-2</v>
      </c>
      <c r="D242" s="7">
        <f>LN(precios!C243/precios!C242)</f>
        <v>3.2346605814106868E-4</v>
      </c>
      <c r="E242" s="7">
        <f>LN(precios!G243/precios!G242)</f>
        <v>-2.2015335493407673E-2</v>
      </c>
      <c r="F242" s="7">
        <f>LN(precios!H243/precios!H242)</f>
        <v>-1.5337310862137641E-2</v>
      </c>
      <c r="G242" s="7">
        <f>LN(precios!M243/precios!M242)</f>
        <v>4.0026404656419962E-2</v>
      </c>
      <c r="H242" s="7">
        <f>LN(precios!V243/precios!V242)</f>
        <v>1.6336419319693599E-2</v>
      </c>
      <c r="J242" s="8">
        <f>precios!X243*precios!Z243</f>
        <v>420.51831579999993</v>
      </c>
    </row>
    <row r="243" spans="1:10" x14ac:dyDescent="0.2">
      <c r="A243" s="3">
        <v>45224</v>
      </c>
      <c r="B243" s="7">
        <f t="shared" si="0"/>
        <v>-3.0019851586379196E-3</v>
      </c>
      <c r="C243" s="7">
        <f>LN(precios!AA244/precios!AA243)</f>
        <v>0</v>
      </c>
      <c r="D243" s="7">
        <f>LN(precios!C244/precios!C243)</f>
        <v>3.0259976528998402E-2</v>
      </c>
      <c r="E243" s="7">
        <f>LN(precios!G244/precios!G243)</f>
        <v>2.482444337177328E-2</v>
      </c>
      <c r="F243" s="7">
        <f>LN(precios!H244/precios!H243)</f>
        <v>2.0530730780701657E-2</v>
      </c>
      <c r="G243" s="7">
        <f>LN(precios!M244/precios!M243)</f>
        <v>1.0272252362855576E-2</v>
      </c>
      <c r="H243" s="7">
        <f>LN(precios!V244/precios!V243)</f>
        <v>-1.6336419319693499E-2</v>
      </c>
      <c r="J243" s="8">
        <f>precios!X244*precios!Z244</f>
        <v>419.25781899999998</v>
      </c>
    </row>
    <row r="244" spans="1:10" x14ac:dyDescent="0.2">
      <c r="A244" s="3">
        <v>45225</v>
      </c>
      <c r="B244" s="7">
        <f t="shared" si="0"/>
        <v>-9.5456987253065978E-3</v>
      </c>
      <c r="C244" s="7">
        <f>LN(precios!AA245/precios!AA244)</f>
        <v>-7.3983074814449245E-3</v>
      </c>
      <c r="D244" s="7">
        <f>LN(precios!C245/precios!C244)</f>
        <v>4.9698117156105025E-2</v>
      </c>
      <c r="E244" s="7">
        <f>LN(precios!G245/precios!G244)</f>
        <v>-3.2519506980290252E-3</v>
      </c>
      <c r="F244" s="7">
        <f>LN(precios!H245/precios!H244)</f>
        <v>-2.5268050050769627E-3</v>
      </c>
      <c r="G244" s="7">
        <f>LN(precios!M245/precios!M244)</f>
        <v>-1.0788647906662722E-2</v>
      </c>
      <c r="H244" s="7">
        <f>LN(precios!V245/precios!V244)</f>
        <v>-1.1834457647002796E-2</v>
      </c>
      <c r="J244" s="8">
        <f>precios!X245*precios!Z245</f>
        <v>415.27475100000004</v>
      </c>
    </row>
    <row r="245" spans="1:10" x14ac:dyDescent="0.2">
      <c r="A245" s="3">
        <v>45226</v>
      </c>
      <c r="B245" s="7">
        <f t="shared" si="0"/>
        <v>-8.7799843953475631E-3</v>
      </c>
      <c r="C245" s="7">
        <f>LN(precios!AA246/precios!AA245)</f>
        <v>-6.6225407604934942E-3</v>
      </c>
      <c r="D245" s="7">
        <f>LN(precios!C246/precios!C245)</f>
        <v>-1.075291342856396E-3</v>
      </c>
      <c r="E245" s="7">
        <f>LN(precios!G246/precios!G245)</f>
        <v>-9.8461305313295999E-3</v>
      </c>
      <c r="F245" s="7">
        <f>LN(precios!H246/precios!H245)</f>
        <v>-3.3580124841807772E-2</v>
      </c>
      <c r="G245" s="7">
        <f>LN(precios!M246/precios!M245)</f>
        <v>-3.1040894039552004E-3</v>
      </c>
      <c r="H245" s="7">
        <f>LN(precios!V246/precios!V245)</f>
        <v>1.301023673601479E-2</v>
      </c>
      <c r="J245" s="8">
        <f>precios!X246*precios!Z246</f>
        <v>411.64460479999997</v>
      </c>
    </row>
    <row r="246" spans="1:10" x14ac:dyDescent="0.2">
      <c r="A246" s="3">
        <v>45229</v>
      </c>
      <c r="B246" s="7">
        <f t="shared" si="0"/>
        <v>2.6325707609145214E-2</v>
      </c>
      <c r="C246" s="7">
        <f>LN(precios!AA247/precios!AA246)</f>
        <v>1.6597514183644708E-3</v>
      </c>
      <c r="D246" s="7">
        <f>LN(precios!C247/precios!C246)</f>
        <v>-9.4890026811613667E-3</v>
      </c>
      <c r="E246" s="7">
        <f>LN(precios!G247/precios!G246)</f>
        <v>3.0146276553247222E-2</v>
      </c>
      <c r="F246" s="7">
        <f>LN(precios!H247/precios!H246)</f>
        <v>-3.6602289740669099E-2</v>
      </c>
      <c r="G246" s="7">
        <f>LN(precios!M247/precios!M246)</f>
        <v>-1.9357078876135563E-2</v>
      </c>
      <c r="H246" s="7">
        <f>LN(precios!V247/precios!V246)</f>
        <v>-7.4379183112306943E-2</v>
      </c>
      <c r="J246" s="8">
        <f>precios!X247*precios!Z247</f>
        <v>422.62534400000004</v>
      </c>
    </row>
    <row r="247" spans="1:10" x14ac:dyDescent="0.2">
      <c r="A247" s="3">
        <v>45230</v>
      </c>
      <c r="B247" s="7">
        <f t="shared" si="0"/>
        <v>-2.0666881000892104E-2</v>
      </c>
      <c r="C247" s="7">
        <f>LN(precios!AA248/precios!AA247)</f>
        <v>-7.4906717291576257E-3</v>
      </c>
      <c r="D247" s="7">
        <f>LN(precios!C248/precios!C247)</f>
        <v>-2.4062241834902964E-2</v>
      </c>
      <c r="E247" s="7">
        <f>LN(precios!G248/precios!G247)</f>
        <v>-4.1707901499866036E-3</v>
      </c>
      <c r="F247" s="7">
        <f>LN(precios!H248/precios!H247)</f>
        <v>4.4284042034607417E-2</v>
      </c>
      <c r="G247" s="7">
        <f>LN(precios!M248/precios!M247)</f>
        <v>8.9403698313528217E-3</v>
      </c>
      <c r="H247" s="7">
        <f>LN(precios!V248/precios!V247)</f>
        <v>3.8490163991361029E-2</v>
      </c>
      <c r="J247" s="8">
        <f>precios!X248*precios!Z248</f>
        <v>413.98063360000003</v>
      </c>
    </row>
    <row r="248" spans="1:10" x14ac:dyDescent="0.2">
      <c r="A248" s="3">
        <v>45231</v>
      </c>
      <c r="B248" s="7">
        <f t="shared" si="0"/>
        <v>-7.6552297565252517E-3</v>
      </c>
      <c r="C248" s="7">
        <f>LN(precios!AA249/precios!AA248)</f>
        <v>-9.2321260003024406E-3</v>
      </c>
      <c r="D248" s="7">
        <f>LN(precios!C249/precios!C248)</f>
        <v>3.3072935293484963E-2</v>
      </c>
      <c r="E248" s="7">
        <f>LN(precios!G249/precios!G248)</f>
        <v>1.2739025777429712E-2</v>
      </c>
      <c r="F248" s="7">
        <f>LN(precios!H249/precios!H248)</f>
        <v>3.583551983564872E-2</v>
      </c>
      <c r="G248" s="7">
        <f>LN(precios!M249/precios!M248)</f>
        <v>1.712992833676439E-2</v>
      </c>
      <c r="H248" s="7">
        <f>LN(precios!V249/precios!V248)</f>
        <v>1.210668540301983E-2</v>
      </c>
      <c r="J248" s="8">
        <f>precios!X249*precios!Z249</f>
        <v>410.82361599999996</v>
      </c>
    </row>
    <row r="249" spans="1:10" x14ac:dyDescent="0.2">
      <c r="A249" s="3">
        <v>45233</v>
      </c>
      <c r="B249" s="7">
        <f t="shared" si="0"/>
        <v>-8.0291704333708379E-3</v>
      </c>
      <c r="C249" s="7">
        <f>LN(precios!AA250/precios!AA249)</f>
        <v>-2.3028736217918986E-2</v>
      </c>
      <c r="D249" s="7">
        <f>LN(precios!C250/precios!C249)</f>
        <v>7.9221427768847077E-3</v>
      </c>
      <c r="E249" s="7">
        <f>LN(precios!G250/precios!G249)</f>
        <v>7.1389807792208333E-3</v>
      </c>
      <c r="F249" s="7">
        <f>LN(precios!H250/precios!H249)</f>
        <v>3.6504183491789667E-2</v>
      </c>
      <c r="G249" s="7">
        <f>LN(precios!M250/precios!M249)</f>
        <v>5.8472812406186674E-2</v>
      </c>
      <c r="H249" s="7">
        <f>LN(precios!V250/precios!V249)</f>
        <v>6.2957850152481148E-2</v>
      </c>
      <c r="J249" s="8">
        <f>precios!X250*precios!Z250</f>
        <v>407.53825019999999</v>
      </c>
    </row>
    <row r="250" spans="1:10" x14ac:dyDescent="0.2">
      <c r="A250" s="3">
        <v>45236</v>
      </c>
      <c r="B250" s="7">
        <f t="shared" si="0"/>
        <v>4.6356341011056131E-3</v>
      </c>
      <c r="C250" s="7">
        <f>LN(precios!AA251/precios!AA250)</f>
        <v>1.1154126797206182E-2</v>
      </c>
      <c r="D250" s="7">
        <f>LN(precios!C251/precios!C250)</f>
        <v>-1.4843404568701717E-3</v>
      </c>
      <c r="E250" s="7">
        <f>LN(precios!G251/precios!G250)</f>
        <v>3.3079265344429336E-2</v>
      </c>
      <c r="F250" s="7">
        <f>LN(precios!H251/precios!H250)</f>
        <v>4.4501526726982051E-2</v>
      </c>
      <c r="G250" s="7">
        <f>LN(precios!M251/precios!M250)</f>
        <v>-2.656334311219587E-2</v>
      </c>
      <c r="H250" s="7">
        <f>LN(precios!V251/precios!V250)</f>
        <v>1.6807118316381191E-2</v>
      </c>
      <c r="J250" s="8">
        <f>precios!X251*precios!Z251</f>
        <v>409.43183399999998</v>
      </c>
    </row>
    <row r="251" spans="1:10" x14ac:dyDescent="0.2">
      <c r="A251" s="3">
        <v>45237</v>
      </c>
      <c r="B251" s="7">
        <f t="shared" si="0"/>
        <v>-2.9254093131702182E-2</v>
      </c>
      <c r="C251" s="7">
        <f>LN(precios!AA252/precios!AA251)</f>
        <v>-6.849341845574783E-3</v>
      </c>
      <c r="D251" s="7">
        <f>LN(precios!C252/precios!C251)</f>
        <v>-1.5689944184864996E-2</v>
      </c>
      <c r="E251" s="7">
        <f>LN(precios!G252/precios!G251)</f>
        <v>-1.9894570680031563E-2</v>
      </c>
      <c r="F251" s="7">
        <f>LN(precios!H252/precios!H251)</f>
        <v>-1.8033991889516269E-2</v>
      </c>
      <c r="G251" s="7">
        <f>LN(precios!M252/precios!M251)</f>
        <v>-1.3550922538295603E-2</v>
      </c>
      <c r="H251" s="7">
        <f>LN(precios!V252/precios!V251)</f>
        <v>-2.7028672387919374E-2</v>
      </c>
      <c r="J251" s="8">
        <f>precios!X252*precios!Z252</f>
        <v>397.62777729999999</v>
      </c>
    </row>
    <row r="252" spans="1:10" x14ac:dyDescent="0.2">
      <c r="A252" s="3">
        <v>45238</v>
      </c>
      <c r="B252" s="7">
        <f t="shared" si="0"/>
        <v>5.5577316136041612E-3</v>
      </c>
      <c r="C252" s="7">
        <f>LN(precios!AA253/precios!AA252)</f>
        <v>-2.5806465934917369E-3</v>
      </c>
      <c r="D252" s="7">
        <f>LN(precios!C253/precios!C252)</f>
        <v>4.7386638585803574E-2</v>
      </c>
      <c r="E252" s="7">
        <f>LN(precios!G253/precios!G252)</f>
        <v>-1.776995163195972E-2</v>
      </c>
      <c r="F252" s="7">
        <f>LN(precios!H253/precios!H252)</f>
        <v>-9.2028755466791907E-3</v>
      </c>
      <c r="G252" s="7">
        <f>LN(precios!M253/precios!M252)</f>
        <v>-1.1179028737059159E-2</v>
      </c>
      <c r="H252" s="7">
        <f>LN(precios!V253/precios!V252)</f>
        <v>-2.0761991448429128E-2</v>
      </c>
      <c r="J252" s="8">
        <f>precios!X253*precios!Z253</f>
        <v>399.84383819999999</v>
      </c>
    </row>
    <row r="253" spans="1:10" x14ac:dyDescent="0.2">
      <c r="A253" s="3">
        <v>45239</v>
      </c>
      <c r="B253" s="7">
        <f t="shared" si="0"/>
        <v>6.9803259239734645E-3</v>
      </c>
      <c r="C253" s="7">
        <f>LN(precios!AA254/precios!AA253)</f>
        <v>-3.451254504214954E-3</v>
      </c>
      <c r="D253" s="7">
        <f>LN(precios!C254/precios!C253)</f>
        <v>-8.2076524776352813E-3</v>
      </c>
      <c r="E253" s="7">
        <f>LN(precios!G254/precios!G253)</f>
        <v>-3.2517175305075037E-2</v>
      </c>
      <c r="F253" s="7">
        <f>LN(precios!H254/precios!H253)</f>
        <v>8.0881544373481388E-3</v>
      </c>
      <c r="G253" s="7">
        <f>LN(precios!M254/precios!M253)</f>
        <v>-1.3892737310617909E-2</v>
      </c>
      <c r="H253" s="7">
        <f>LN(precios!V254/precios!V253)</f>
        <v>-4.6729056993924821E-3</v>
      </c>
      <c r="J253" s="8">
        <f>precios!X254*precios!Z254</f>
        <v>402.64464240000001</v>
      </c>
    </row>
    <row r="254" spans="1:10" x14ac:dyDescent="0.2">
      <c r="A254" s="3">
        <v>45240</v>
      </c>
      <c r="B254" s="7">
        <f t="shared" si="0"/>
        <v>-1.2765243780285837E-2</v>
      </c>
      <c r="C254" s="7">
        <f>LN(precios!AA255/precios!AA254)</f>
        <v>1.2881242943281399E-2</v>
      </c>
      <c r="D254" s="7">
        <f>LN(precios!C255/precios!C254)</f>
        <v>2.3403625862544276E-2</v>
      </c>
      <c r="E254" s="7">
        <f>LN(precios!G255/precios!G254)</f>
        <v>5.9301022374117279E-3</v>
      </c>
      <c r="F254" s="7">
        <f>LN(precios!H255/precios!H254)</f>
        <v>-2.3574922221161797E-3</v>
      </c>
      <c r="G254" s="7">
        <f>LN(precios!M255/precios!M254)</f>
        <v>-1.1988624485039248E-2</v>
      </c>
      <c r="H254" s="7">
        <f>LN(precios!V255/precios!V254)</f>
        <v>-1.5339533815621713E-2</v>
      </c>
      <c r="J254" s="8">
        <f>precios!X255*precios!Z255</f>
        <v>397.53745200000003</v>
      </c>
    </row>
    <row r="255" spans="1:10" x14ac:dyDescent="0.2">
      <c r="A255" s="3">
        <v>45243</v>
      </c>
      <c r="B255" s="7">
        <f t="shared" si="0"/>
        <v>-4.1138986467903907E-3</v>
      </c>
      <c r="C255" s="7">
        <f>LN(precios!AA256/precios!AA255)</f>
        <v>-9.4299884390665126E-3</v>
      </c>
      <c r="D255" s="7">
        <f>LN(precios!C256/precios!C255)</f>
        <v>1.2731815126132216E-2</v>
      </c>
      <c r="E255" s="7">
        <f>LN(precios!G256/precios!G255)</f>
        <v>1.26984846654018E-3</v>
      </c>
      <c r="F255" s="7">
        <f>LN(precios!H256/precios!H255)</f>
        <v>-8.2326025215108262E-3</v>
      </c>
      <c r="G255" s="7">
        <f>LN(precios!M256/precios!M255)</f>
        <v>-3.6774404458873051E-3</v>
      </c>
      <c r="H255" s="7">
        <f>LN(precios!V256/precios!V255)</f>
        <v>-8.3582576142013591E-3</v>
      </c>
      <c r="J255" s="8">
        <f>precios!X256*precios!Z256</f>
        <v>395.90538260000005</v>
      </c>
    </row>
    <row r="256" spans="1:10" x14ac:dyDescent="0.2">
      <c r="A256" s="3">
        <v>45244</v>
      </c>
      <c r="B256" s="7">
        <f t="shared" si="0"/>
        <v>2.1079951398541151E-2</v>
      </c>
      <c r="C256" s="7">
        <f>LN(precios!AA257/precios!AA256)</f>
        <v>-1.3004084423206684E-2</v>
      </c>
      <c r="D256" s="7">
        <f>LN(precios!C257/precios!C256)</f>
        <v>4.3568130500560662E-3</v>
      </c>
      <c r="E256" s="7">
        <f>LN(precios!G257/precios!G256)</f>
        <v>4.9603895331193134E-3</v>
      </c>
      <c r="F256" s="7">
        <f>LN(precios!H257/precios!H256)</f>
        <v>3.5074118017789709E-2</v>
      </c>
      <c r="G256" s="7">
        <f>LN(precios!M257/precios!M256)</f>
        <v>1.3072081567352701E-2</v>
      </c>
      <c r="H256" s="7">
        <f>LN(precios!V257/precios!V256)</f>
        <v>3.0698986888806686E-2</v>
      </c>
      <c r="J256" s="8">
        <f>precios!X257*precios!Z257</f>
        <v>404.3396333</v>
      </c>
    </row>
    <row r="257" spans="1:10" x14ac:dyDescent="0.2">
      <c r="A257" s="3">
        <v>45245</v>
      </c>
      <c r="B257" s="7">
        <f t="shared" si="0"/>
        <v>1.4429388331389289E-2</v>
      </c>
      <c r="C257" s="7">
        <f>LN(precios!AA258/precios!AA257)</f>
        <v>6.9565497933601513E-3</v>
      </c>
      <c r="D257" s="7">
        <f>LN(precios!C258/precios!C257)</f>
        <v>-4.5807129470850525E-3</v>
      </c>
      <c r="E257" s="7">
        <f>LN(precios!G258/precios!G257)</f>
        <v>8.8772931322582127E-3</v>
      </c>
      <c r="F257" s="7">
        <f>LN(precios!H258/precios!H257)</f>
        <v>6.749428939756546E-3</v>
      </c>
      <c r="G257" s="7">
        <f>LN(precios!M258/precios!M257)</f>
        <v>-6.7695012771351593E-2</v>
      </c>
      <c r="H257" s="7">
        <f>LN(precios!V258/precios!V257)</f>
        <v>-2.472168278034708E-2</v>
      </c>
      <c r="J257" s="8">
        <f>precios!X258*precios!Z258</f>
        <v>410.21630329999999</v>
      </c>
    </row>
    <row r="258" spans="1:10" x14ac:dyDescent="0.2">
      <c r="A258" s="3">
        <v>45246</v>
      </c>
      <c r="B258" s="7">
        <f t="shared" ref="B258:B497" si="1">LN(J258/J257)</f>
        <v>1.259235347932876E-2</v>
      </c>
      <c r="C258" s="7">
        <f>LN(precios!AA259/precios!AA258)</f>
        <v>-1.0453056852089368E-2</v>
      </c>
      <c r="D258" s="7">
        <f>LN(precios!C259/precios!C258)</f>
        <v>5.6391371359661253E-3</v>
      </c>
      <c r="E258" s="7">
        <f>LN(precios!G259/precios!G258)</f>
        <v>-1.6872972082728845E-3</v>
      </c>
      <c r="F258" s="7">
        <f>LN(precios!H259/precios!H258)</f>
        <v>5.5103038654076494E-3</v>
      </c>
      <c r="G258" s="7">
        <f>LN(precios!M259/precios!M258)</f>
        <v>2.8495078622964517E-2</v>
      </c>
      <c r="H258" s="7">
        <f>LN(precios!V259/precios!V258)</f>
        <v>-2.7796351503099261E-2</v>
      </c>
      <c r="J258" s="8">
        <f>precios!X259*precios!Z259</f>
        <v>415.41455240000005</v>
      </c>
    </row>
    <row r="259" spans="1:10" x14ac:dyDescent="0.2">
      <c r="A259" s="3">
        <v>45247</v>
      </c>
      <c r="B259" s="7">
        <f t="shared" si="1"/>
        <v>-6.5475862034520072E-3</v>
      </c>
      <c r="C259" s="7">
        <f>LN(precios!AA260/precios!AA259)</f>
        <v>8.7184510398810294E-3</v>
      </c>
      <c r="D259" s="7">
        <f>LN(precios!C260/precios!C259)</f>
        <v>-7.544708519335537E-3</v>
      </c>
      <c r="E259" s="7">
        <f>LN(precios!G260/precios!G259)</f>
        <v>1.6670665450816458E-2</v>
      </c>
      <c r="F259" s="7">
        <f>LN(precios!H260/precios!H259)</f>
        <v>-3.2305980641247553E-3</v>
      </c>
      <c r="G259" s="7">
        <f>LN(precios!M260/precios!M259)</f>
        <v>3.3991589041248667E-2</v>
      </c>
      <c r="H259" s="7">
        <f>LN(precios!V260/precios!V259)</f>
        <v>-2.2305757514298162E-2</v>
      </c>
      <c r="J259" s="8">
        <f>precios!X260*precios!Z260</f>
        <v>412.70347500000003</v>
      </c>
    </row>
    <row r="260" spans="1:10" x14ac:dyDescent="0.2">
      <c r="A260" s="3">
        <v>45251</v>
      </c>
      <c r="B260" s="7">
        <f t="shared" si="1"/>
        <v>3.6826637119281549E-4</v>
      </c>
      <c r="C260" s="7">
        <f>LN(precios!AA261/precios!AA260)</f>
        <v>1.1221524743964489E-2</v>
      </c>
      <c r="D260" s="7">
        <f>LN(precios!C261/precios!C260)</f>
        <v>-3.1339811503038342E-2</v>
      </c>
      <c r="E260" s="7">
        <f>LN(precios!G261/precios!G260)</f>
        <v>-6.9186701429923593E-3</v>
      </c>
      <c r="F260" s="7">
        <f>LN(precios!H261/precios!H260)</f>
        <v>1.828813532725293E-2</v>
      </c>
      <c r="G260" s="7">
        <f>LN(precios!M261/precios!M260)</f>
        <v>-2.3244628788012454E-2</v>
      </c>
      <c r="H260" s="7">
        <f>LN(precios!V261/precios!V260)</f>
        <v>0.13572197400434133</v>
      </c>
      <c r="J260" s="8">
        <f>precios!X261*precios!Z261</f>
        <v>412.85548780000005</v>
      </c>
    </row>
    <row r="261" spans="1:10" x14ac:dyDescent="0.2">
      <c r="A261" s="3">
        <v>45252</v>
      </c>
      <c r="B261" s="7">
        <f t="shared" si="1"/>
        <v>-7.3936237784098567E-3</v>
      </c>
      <c r="C261" s="7">
        <f>LN(precios!AA262/precios!AA261)</f>
        <v>-6.8906388061244156E-3</v>
      </c>
      <c r="D261" s="7">
        <f>LN(precios!C262/precios!C261)</f>
        <v>7.2669389731264732E-3</v>
      </c>
      <c r="E261" s="7">
        <f>LN(precios!G262/precios!G261)</f>
        <v>2.6750879286923133E-2</v>
      </c>
      <c r="F261" s="7">
        <f>LN(precios!H262/precios!H261)</f>
        <v>2.3528650122753026E-4</v>
      </c>
      <c r="G261" s="7">
        <f>LN(precios!M262/precios!M261)</f>
        <v>-5.345095021671146E-4</v>
      </c>
      <c r="H261" s="7">
        <f>LN(precios!V262/precios!V261)</f>
        <v>-5.2791594673608278E-2</v>
      </c>
      <c r="J261" s="8">
        <f>precios!X262*precios!Z262</f>
        <v>409.8142464</v>
      </c>
    </row>
    <row r="262" spans="1:10" x14ac:dyDescent="0.2">
      <c r="A262" s="3">
        <v>45253</v>
      </c>
      <c r="B262" s="7">
        <f t="shared" si="1"/>
        <v>-4.5775484530933656E-3</v>
      </c>
      <c r="C262" s="7">
        <f>LN(precios!AA263/precios!AA262)</f>
        <v>-6.9384493449208672E-3</v>
      </c>
      <c r="D262" s="7">
        <f>LN(precios!C263/precios!C262)</f>
        <v>-1.8406021478398799E-3</v>
      </c>
      <c r="E262" s="7">
        <f>LN(precios!G263/precios!G262)</f>
        <v>-9.1695545963055881E-3</v>
      </c>
      <c r="F262" s="7">
        <f>LN(precios!H263/precios!H262)</f>
        <v>4.2263622182704876E-3</v>
      </c>
      <c r="G262" s="7">
        <f>LN(precios!M263/precios!M262)</f>
        <v>5.3450950216706505E-4</v>
      </c>
      <c r="H262" s="7">
        <f>LN(precios!V263/precios!V262)</f>
        <v>-8.0427249112614549E-2</v>
      </c>
      <c r="J262" s="8">
        <f>precios!X263*precios!Z263</f>
        <v>407.94258889999998</v>
      </c>
    </row>
    <row r="263" spans="1:10" x14ac:dyDescent="0.2">
      <c r="A263" s="3">
        <v>45254</v>
      </c>
      <c r="B263" s="7">
        <f t="shared" si="1"/>
        <v>2.6598049588769105E-2</v>
      </c>
      <c r="C263" s="7">
        <f>LN(precios!AA264/precios!AA263)</f>
        <v>-2.6143805740709322E-3</v>
      </c>
      <c r="D263" s="7">
        <f>LN(precios!C264/precios!C263)</f>
        <v>1.3232231980832001E-3</v>
      </c>
      <c r="E263" s="7">
        <f>LN(precios!G264/precios!G263)</f>
        <v>5.3384957870855508E-3</v>
      </c>
      <c r="F263" s="7">
        <f>LN(precios!H264/precios!H263)</f>
        <v>6.0733193695289983E-3</v>
      </c>
      <c r="G263" s="7">
        <f>LN(precios!M264/precios!M263)</f>
        <v>1.6021899716335962E-3</v>
      </c>
      <c r="H263" s="7">
        <f>LN(precios!V264/precios!V263)</f>
        <v>8.0427249112614549E-2</v>
      </c>
      <c r="J263" s="8">
        <f>precios!X264*precios!Z264</f>
        <v>418.93865479999994</v>
      </c>
    </row>
    <row r="264" spans="1:10" x14ac:dyDescent="0.2">
      <c r="A264" s="3">
        <v>45257</v>
      </c>
      <c r="B264" s="7">
        <f t="shared" si="1"/>
        <v>1.5558934892640845E-2</v>
      </c>
      <c r="C264" s="7">
        <f>LN(precios!AA265/precios!AA264)</f>
        <v>4.3535114471978395E-3</v>
      </c>
      <c r="D264" s="7">
        <f>LN(precios!C265/precios!C264)</f>
        <v>-3.7441016923110272E-3</v>
      </c>
      <c r="E264" s="7">
        <f>LN(precios!G265/precios!G264)</f>
        <v>-1.215851999900577E-2</v>
      </c>
      <c r="F264" s="7">
        <f>LN(precios!H265/precios!H264)</f>
        <v>1.1638078818542593E-3</v>
      </c>
      <c r="G264" s="7">
        <f>LN(precios!M265/precios!M264)</f>
        <v>2.1642438816378826E-2</v>
      </c>
      <c r="H264" s="7">
        <f>LN(precios!V265/precios!V264)</f>
        <v>4.6030000719609401E-3</v>
      </c>
      <c r="J264" s="8">
        <f>precios!X265*precios!Z265</f>
        <v>425.50786650000003</v>
      </c>
    </row>
    <row r="265" spans="1:10" x14ac:dyDescent="0.2">
      <c r="A265" s="3">
        <v>45258</v>
      </c>
      <c r="B265" s="7">
        <f t="shared" si="1"/>
        <v>9.3929172345642627E-3</v>
      </c>
      <c r="C265" s="7">
        <f>LN(precios!AA266/precios!AA265)</f>
        <v>1.7361115471765172E-3</v>
      </c>
      <c r="D265" s="7">
        <f>LN(precios!C266/precios!C265)</f>
        <v>6.9586845834013989E-3</v>
      </c>
      <c r="E265" s="7">
        <f>LN(precios!G266/precios!G265)</f>
        <v>-1.3679439447804842E-2</v>
      </c>
      <c r="F265" s="7">
        <f>LN(precios!H266/precios!H265)</f>
        <v>2.3255029353755894E-4</v>
      </c>
      <c r="G265" s="7">
        <f>LN(precios!M266/precios!M265)</f>
        <v>-2.6143805740707093E-3</v>
      </c>
      <c r="H265" s="7">
        <f>LN(precios!V266/precios!V265)</f>
        <v>3.8292966847423233E-2</v>
      </c>
      <c r="J265" s="8">
        <f>precios!X266*precios!Z266</f>
        <v>429.5234562</v>
      </c>
    </row>
    <row r="266" spans="1:10" x14ac:dyDescent="0.2">
      <c r="A266" s="3">
        <v>45259</v>
      </c>
      <c r="B266" s="7">
        <f t="shared" si="1"/>
        <v>1.3940029732593904E-2</v>
      </c>
      <c r="C266" s="7">
        <f>LN(precios!AA267/precios!AA266)</f>
        <v>9.4951080223242453E-3</v>
      </c>
      <c r="D266" s="7">
        <f>LN(precios!C267/precios!C266)</f>
        <v>-3.4445524218599324E-3</v>
      </c>
      <c r="E266" s="7">
        <f>LN(precios!G267/precios!G266)</f>
        <v>-6.2711075464715856E-3</v>
      </c>
      <c r="F266" s="7">
        <f>LN(precios!H267/precios!H266)</f>
        <v>6.0282701572859617E-3</v>
      </c>
      <c r="G266" s="7">
        <f>LN(precios!M267/precios!M266)</f>
        <v>3.0422608385650224E-2</v>
      </c>
      <c r="H266" s="7">
        <f>LN(precios!V267/precios!V266)</f>
        <v>9.4807793458666412E-2</v>
      </c>
      <c r="J266" s="8">
        <f>precios!X267*precios!Z267</f>
        <v>435.552954</v>
      </c>
    </row>
    <row r="267" spans="1:10" x14ac:dyDescent="0.2">
      <c r="A267" s="3">
        <v>45260</v>
      </c>
      <c r="B267" s="7">
        <f t="shared" si="1"/>
        <v>1.8585898546195703E-2</v>
      </c>
      <c r="C267" s="7">
        <f>LN(precios!AA268/precios!AA267)</f>
        <v>1.0256500167189061E-2</v>
      </c>
      <c r="D267" s="7">
        <f>LN(precios!C268/precios!C267)</f>
        <v>1.8291669024736272E-2</v>
      </c>
      <c r="E267" s="7">
        <f>LN(precios!G268/precios!G267)</f>
        <v>4.7419339503271672E-2</v>
      </c>
      <c r="F267" s="7">
        <f>LN(precios!H268/precios!H267)</f>
        <v>8.7457636566432208E-3</v>
      </c>
      <c r="G267" s="7">
        <f>LN(precios!M268/precios!M267)</f>
        <v>1.7619382678627983E-2</v>
      </c>
      <c r="H267" s="7">
        <f>LN(precios!V268/precios!V267)</f>
        <v>0.11117273765193492</v>
      </c>
      <c r="J267" s="8">
        <f>precios!X268*precios!Z268</f>
        <v>443.72379300000006</v>
      </c>
    </row>
    <row r="268" spans="1:10" x14ac:dyDescent="0.2">
      <c r="A268" s="3">
        <v>45261</v>
      </c>
      <c r="B268" s="7">
        <f t="shared" si="1"/>
        <v>-1.493348195418853E-3</v>
      </c>
      <c r="C268" s="7">
        <f>LN(precios!AA269/precios!AA268)</f>
        <v>-1.1976191046715649E-2</v>
      </c>
      <c r="D268" s="7">
        <f>LN(precios!C269/precios!C268)</f>
        <v>-1.5363101596742796E-2</v>
      </c>
      <c r="E268" s="7">
        <f>LN(precios!G269/precios!G268)</f>
        <v>-1.7516674525329519E-2</v>
      </c>
      <c r="F268" s="7">
        <f>LN(precios!H269/precios!H268)</f>
        <v>-1.1460326829167069E-4</v>
      </c>
      <c r="G268" s="7">
        <f>LN(precios!M269/precios!M268)</f>
        <v>3.1920213973115737E-2</v>
      </c>
      <c r="H268" s="7">
        <f>LN(precios!V269/precios!V268)</f>
        <v>1.1622839827992859E-2</v>
      </c>
      <c r="J268" s="8">
        <f>precios!X269*precios!Z269</f>
        <v>443.06165340000001</v>
      </c>
    </row>
    <row r="269" spans="1:10" x14ac:dyDescent="0.2">
      <c r="A269" s="3">
        <v>45264</v>
      </c>
      <c r="B269" s="7">
        <f t="shared" si="1"/>
        <v>-2.6614980812039345E-2</v>
      </c>
      <c r="C269" s="7">
        <f>LN(precios!AA270/precios!AA269)</f>
        <v>2.2128562510733692E-2</v>
      </c>
      <c r="D269" s="7">
        <f>LN(precios!C270/precios!C269)</f>
        <v>1.8238663838340184E-2</v>
      </c>
      <c r="E269" s="7">
        <f>LN(precios!G270/precios!G269)</f>
        <v>3.740587723822721E-3</v>
      </c>
      <c r="F269" s="7">
        <f>LN(precios!H270/precios!H269)</f>
        <v>1.603011554604961E-3</v>
      </c>
      <c r="G269" s="7">
        <f>LN(precios!M270/precios!M269)</f>
        <v>-3.4918766869570697E-2</v>
      </c>
      <c r="H269" s="7">
        <f>LN(precios!V270/precios!V269)</f>
        <v>4.688358589885025E-2</v>
      </c>
      <c r="J269" s="8">
        <f>precios!X270*precios!Z270</f>
        <v>431.425116</v>
      </c>
    </row>
    <row r="270" spans="1:10" x14ac:dyDescent="0.2">
      <c r="A270" s="3">
        <v>45265</v>
      </c>
      <c r="B270" s="7">
        <f t="shared" si="1"/>
        <v>-1.3576991101144052E-2</v>
      </c>
      <c r="C270" s="7">
        <f>LN(precios!AA271/precios!AA270)</f>
        <v>-2.5284463533587487E-3</v>
      </c>
      <c r="D270" s="7">
        <f>LN(precios!C271/precios!C270)</f>
        <v>1.6306822499772056E-2</v>
      </c>
      <c r="E270" s="7">
        <f>LN(precios!G271/precios!G270)</f>
        <v>5.5971913561848954E-3</v>
      </c>
      <c r="F270" s="7">
        <f>LN(precios!H271/precios!H270)</f>
        <v>1.7239805057798617E-2</v>
      </c>
      <c r="G270" s="7">
        <f>LN(precios!M271/precios!M270)</f>
        <v>-3.5096551443025135E-3</v>
      </c>
      <c r="H270" s="7">
        <f>LN(precios!V271/precios!V270)</f>
        <v>-2.664532365785904E-2</v>
      </c>
      <c r="J270" s="8">
        <f>precios!X271*precios!Z271</f>
        <v>425.60724500000003</v>
      </c>
    </row>
    <row r="271" spans="1:10" x14ac:dyDescent="0.2">
      <c r="A271" s="3">
        <v>45266</v>
      </c>
      <c r="B271" s="7">
        <f t="shared" si="1"/>
        <v>-2.1923286457658613E-2</v>
      </c>
      <c r="C271" s="7">
        <f>LN(precios!AA272/precios!AA271)</f>
        <v>-1.1031083432273546E-2</v>
      </c>
      <c r="D271" s="7">
        <f>LN(precios!C272/precios!C271)</f>
        <v>0</v>
      </c>
      <c r="E271" s="7">
        <f>LN(precios!G272/precios!G271)</f>
        <v>2.9699586070510937E-2</v>
      </c>
      <c r="F271" s="7">
        <f>LN(precios!H272/precios!H271)</f>
        <v>7.8682632059105459E-4</v>
      </c>
      <c r="G271" s="7">
        <f>LN(precios!M272/precios!M271)</f>
        <v>4.5101554778861092E-3</v>
      </c>
      <c r="H271" s="7">
        <f>LN(precios!V272/precios!V271)</f>
        <v>-1.6689012729849854E-2</v>
      </c>
      <c r="J271" s="8">
        <f>precios!X272*precios!Z272</f>
        <v>416.37807199999997</v>
      </c>
    </row>
    <row r="272" spans="1:10" x14ac:dyDescent="0.2">
      <c r="A272" s="3">
        <v>45267</v>
      </c>
      <c r="B272" s="7">
        <f t="shared" si="1"/>
        <v>1.6423140696540557E-3</v>
      </c>
      <c r="C272" s="7">
        <f>LN(precios!AA273/precios!AA272)</f>
        <v>2.4442851943025597E-2</v>
      </c>
      <c r="D272" s="7">
        <f>LN(precios!C273/precios!C272)</f>
        <v>2.6000678565045675E-3</v>
      </c>
      <c r="E272" s="7">
        <f>LN(precios!G273/precios!G272)</f>
        <v>-1.9133580139381674E-2</v>
      </c>
      <c r="F272" s="7">
        <f>LN(precios!H273/precios!H272)</f>
        <v>-6.7436216251970816E-4</v>
      </c>
      <c r="G272" s="7">
        <f>LN(precios!M273/precios!M272)</f>
        <v>4.4899052728520012E-3</v>
      </c>
      <c r="H272" s="7">
        <f>LN(precios!V273/precios!V272)</f>
        <v>-8.8968558377367762E-3</v>
      </c>
      <c r="J272" s="8">
        <f>precios!X273*precios!Z273</f>
        <v>417.06245739999997</v>
      </c>
    </row>
    <row r="273" spans="1:10" x14ac:dyDescent="0.2">
      <c r="A273" s="3">
        <v>45268</v>
      </c>
      <c r="B273" s="7">
        <f t="shared" si="1"/>
        <v>-3.60906656173903E-2</v>
      </c>
      <c r="C273" s="7">
        <f>LN(precios!AA274/precios!AA273)</f>
        <v>8.3229301516936946E-4</v>
      </c>
      <c r="D273" s="7">
        <f>LN(precios!C274/precios!C273)</f>
        <v>1.4354057761245302E-3</v>
      </c>
      <c r="E273" s="7">
        <f>LN(precios!G274/precios!G273)</f>
        <v>-2.1816709919814155E-2</v>
      </c>
      <c r="F273" s="7">
        <f>LN(precios!H274/precios!H273)</f>
        <v>-2.0216451600590764E-2</v>
      </c>
      <c r="G273" s="7">
        <f>LN(precios!M274/precios!M273)</f>
        <v>3.9741731392773571E-3</v>
      </c>
      <c r="H273" s="7">
        <f>LN(precios!V274/precios!V273)</f>
        <v>-1.7889092427244883E-3</v>
      </c>
      <c r="J273" s="8">
        <f>precios!X274*precios!Z274</f>
        <v>402.2787768</v>
      </c>
    </row>
    <row r="274" spans="1:10" x14ac:dyDescent="0.2">
      <c r="A274" s="3">
        <v>45271</v>
      </c>
      <c r="B274" s="7">
        <f t="shared" si="1"/>
        <v>-4.5289618878763633E-3</v>
      </c>
      <c r="C274" s="7">
        <f>LN(precios!AA275/precios!AA274)</f>
        <v>-6.6778211426054869E-3</v>
      </c>
      <c r="D274" s="7">
        <f>LN(precios!C275/precios!C274)</f>
        <v>1.3698094129488662E-2</v>
      </c>
      <c r="E274" s="7">
        <f>LN(precios!G275/precios!G274)</f>
        <v>-3.4623690866198028E-3</v>
      </c>
      <c r="F274" s="7">
        <f>LN(precios!H275/precios!H274)</f>
        <v>-1.2628552918795295E-3</v>
      </c>
      <c r="G274" s="7">
        <f>LN(precios!M275/precios!M274)</f>
        <v>-1.3476620235673833E-2</v>
      </c>
      <c r="H274" s="7">
        <f>LN(precios!V275/precios!V274)</f>
        <v>-1.6245844665579358E-2</v>
      </c>
      <c r="J274" s="8">
        <f>precios!X275*precios!Z275</f>
        <v>400.46099099999998</v>
      </c>
    </row>
    <row r="275" spans="1:10" x14ac:dyDescent="0.2">
      <c r="A275" s="3">
        <v>45273</v>
      </c>
      <c r="B275" s="7">
        <f t="shared" si="1"/>
        <v>-8.8428895508742347E-3</v>
      </c>
      <c r="C275" s="7">
        <f>LN(precios!AA276/precios!AA275)</f>
        <v>8.3717041306355649E-4</v>
      </c>
      <c r="D275" s="7">
        <f>LN(precios!C276/precios!C275)</f>
        <v>1.8600487639902338E-2</v>
      </c>
      <c r="E275" s="7">
        <f>LN(precios!G276/precios!G275)</f>
        <v>-1.5946405001940611E-2</v>
      </c>
      <c r="F275" s="7">
        <f>LN(precios!H276/precios!H275)</f>
        <v>1.5276129082209797E-2</v>
      </c>
      <c r="G275" s="7">
        <f>LN(precios!M276/precios!M275)</f>
        <v>1.9901105056210081E-2</v>
      </c>
      <c r="H275" s="7">
        <f>LN(precios!V276/precios!V275)</f>
        <v>7.2529783050155772E-3</v>
      </c>
      <c r="J275" s="8">
        <f>precios!X276*precios!Z276</f>
        <v>396.93537000000003</v>
      </c>
    </row>
    <row r="276" spans="1:10" x14ac:dyDescent="0.2">
      <c r="A276" s="3">
        <v>45274</v>
      </c>
      <c r="B276" s="7">
        <f t="shared" si="1"/>
        <v>5.6239846393937531E-2</v>
      </c>
      <c r="C276" s="7">
        <f>LN(precios!AA277/precios!AA276)</f>
        <v>2.3160671321561459E-2</v>
      </c>
      <c r="D276" s="7">
        <f>LN(precios!C277/precios!C276)</f>
        <v>9.410149376877364E-3</v>
      </c>
      <c r="E276" s="7">
        <f>LN(precios!G277/precios!G276)</f>
        <v>0.22643406529773141</v>
      </c>
      <c r="F276" s="7">
        <f>LN(precios!H277/precios!H276)</f>
        <v>-2.8323816911052066E-3</v>
      </c>
      <c r="G276" s="7">
        <f>LN(precios!M277/precios!M276)</f>
        <v>9.8440122074337486E-2</v>
      </c>
      <c r="H276" s="7">
        <f>LN(precios!V277/precios!V276)</f>
        <v>4.4176794485039791E-2</v>
      </c>
      <c r="J276" s="8">
        <f>precios!X277*precios!Z277</f>
        <v>419.89862699999998</v>
      </c>
    </row>
    <row r="277" spans="1:10" x14ac:dyDescent="0.2">
      <c r="A277" s="3">
        <v>45275</v>
      </c>
      <c r="B277" s="7">
        <f t="shared" si="1"/>
        <v>-1.583665997944092E-2</v>
      </c>
      <c r="C277" s="7">
        <f>LN(precios!AA278/precios!AA277)</f>
        <v>-8.2102267431222002E-3</v>
      </c>
      <c r="D277" s="7">
        <f>LN(precios!C278/precios!C277)</f>
        <v>-1.390724992399755E-2</v>
      </c>
      <c r="E277" s="7">
        <f>LN(precios!G278/precios!G277)</f>
        <v>2.2923355802540162E-2</v>
      </c>
      <c r="F277" s="7">
        <f>LN(precios!H278/precios!H277)</f>
        <v>4.5279905300709324E-3</v>
      </c>
      <c r="G277" s="7">
        <f>LN(precios!M278/precios!M277)</f>
        <v>1.2863384003033702E-2</v>
      </c>
      <c r="H277" s="7">
        <f>LN(precios!V278/precios!V277)</f>
        <v>-1.3049336977721098E-2</v>
      </c>
      <c r="J277" s="8">
        <f>precios!X278*precios!Z278</f>
        <v>413.30121360000004</v>
      </c>
    </row>
    <row r="278" spans="1:10" x14ac:dyDescent="0.2">
      <c r="A278" s="3">
        <v>45278</v>
      </c>
      <c r="B278" s="7">
        <f t="shared" si="1"/>
        <v>1.4569474088589891E-4</v>
      </c>
      <c r="C278" s="7">
        <f>LN(precios!AA279/precios!AA278)</f>
        <v>-4.9586878465186024E-3</v>
      </c>
      <c r="D278" s="7">
        <f>LN(precios!C279/precios!C278)</f>
        <v>3.3746985903654841E-3</v>
      </c>
      <c r="E278" s="7">
        <f>LN(precios!G279/precios!G278)</f>
        <v>7.5781169777048218E-3</v>
      </c>
      <c r="F278" s="7">
        <f>LN(precios!H279/precios!H278)</f>
        <v>7.9869820614232954E-3</v>
      </c>
      <c r="G278" s="7">
        <f>LN(precios!M279/precios!M278)</f>
        <v>7.4643592471676165E-3</v>
      </c>
      <c r="H278" s="7">
        <f>LN(precios!V279/precios!V278)</f>
        <v>-1.3221876176179237E-2</v>
      </c>
      <c r="J278" s="8">
        <f>precios!X279*precios!Z279</f>
        <v>413.36143379999999</v>
      </c>
    </row>
    <row r="279" spans="1:10" x14ac:dyDescent="0.2">
      <c r="A279" s="3">
        <v>45279</v>
      </c>
      <c r="B279" s="7">
        <f t="shared" si="1"/>
        <v>-6.8051411917147467E-4</v>
      </c>
      <c r="C279" s="7">
        <f>LN(precios!AA280/precios!AA279)</f>
        <v>-2.3471320560160581E-2</v>
      </c>
      <c r="D279" s="7">
        <f>LN(precios!C280/precios!C279)</f>
        <v>1.058551320878541E-2</v>
      </c>
      <c r="E279" s="7">
        <f>LN(precios!G280/precios!G279)</f>
        <v>-3.2997338751359225E-3</v>
      </c>
      <c r="F279" s="7">
        <f>LN(precios!H280/precios!H279)</f>
        <v>-2.2090923449931299E-2</v>
      </c>
      <c r="G279" s="7">
        <f>LN(precios!M280/precios!M279)</f>
        <v>-1.7652797324497028E-2</v>
      </c>
      <c r="H279" s="7">
        <f>LN(precios!V280/precios!V279)</f>
        <v>1.1469027348764819E-2</v>
      </c>
      <c r="J279" s="8">
        <f>precios!X280*precios!Z280</f>
        <v>413.08023120000001</v>
      </c>
    </row>
    <row r="280" spans="1:10" x14ac:dyDescent="0.2">
      <c r="A280" s="3">
        <v>45280</v>
      </c>
      <c r="B280" s="7">
        <f t="shared" si="1"/>
        <v>1.2848479186375808E-2</v>
      </c>
      <c r="C280" s="7">
        <f>LN(precios!AA281/precios!AA280)</f>
        <v>9.2866855682039503E-3</v>
      </c>
      <c r="D280" s="7">
        <f>LN(precios!C281/precios!C280)</f>
        <v>-6.9024537393449501E-3</v>
      </c>
      <c r="E280" s="7">
        <f>LN(precios!G281/precios!G280)</f>
        <v>-8.7735519098344171E-3</v>
      </c>
      <c r="F280" s="7">
        <f>LN(precios!H281/precios!H280)</f>
        <v>-6.5506179233462188E-3</v>
      </c>
      <c r="G280" s="7">
        <f>LN(precios!M281/precios!M280)</f>
        <v>-7.5977125257548125E-3</v>
      </c>
      <c r="H280" s="7">
        <f>LN(precios!V281/precios!V280)</f>
        <v>-3.5149421074446084E-3</v>
      </c>
      <c r="J280" s="8">
        <f>precios!X281*precios!Z281</f>
        <v>418.42192679999994</v>
      </c>
    </row>
    <row r="281" spans="1:10" x14ac:dyDescent="0.2">
      <c r="A281" s="3">
        <v>45281</v>
      </c>
      <c r="B281" s="7">
        <f t="shared" si="1"/>
        <v>-2.4462526086006893E-3</v>
      </c>
      <c r="C281" s="7">
        <f>LN(precios!AA282/precios!AA281)</f>
        <v>4.1928782600359578E-3</v>
      </c>
      <c r="D281" s="7">
        <f>LN(precios!C282/precios!C281)</f>
        <v>1.2811180939620906E-2</v>
      </c>
      <c r="E281" s="7">
        <f>LN(precios!G282/precios!G281)</f>
        <v>7.809029004509394E-3</v>
      </c>
      <c r="F281" s="7">
        <f>LN(precios!H282/precios!H281)</f>
        <v>1.6353511490183225E-2</v>
      </c>
      <c r="G281" s="7">
        <f>LN(precios!M282/precios!M281)</f>
        <v>4.1736739722766529E-2</v>
      </c>
      <c r="H281" s="7">
        <f>LN(precios!V282/precios!V281)</f>
        <v>2.7779564107075671E-2</v>
      </c>
      <c r="J281" s="8">
        <f>precios!X282*precios!Z282</f>
        <v>417.39961200000005</v>
      </c>
    </row>
    <row r="282" spans="1:10" x14ac:dyDescent="0.2">
      <c r="A282" s="3">
        <v>45282</v>
      </c>
      <c r="B282" s="7">
        <f t="shared" si="1"/>
        <v>-5.9473902965467441E-3</v>
      </c>
      <c r="C282" s="7">
        <f>LN(precios!AA283/precios!AA282)</f>
        <v>0</v>
      </c>
      <c r="D282" s="7">
        <f>LN(precios!C283/precios!C282)</f>
        <v>-2.9736653045394423E-2</v>
      </c>
      <c r="E282" s="7">
        <f>LN(precios!G283/precios!G282)</f>
        <v>-5.9847874473489184E-3</v>
      </c>
      <c r="F282" s="7">
        <f>LN(precios!H283/precios!H282)</f>
        <v>5.6554836564263961E-3</v>
      </c>
      <c r="G282" s="7">
        <f>LN(precios!M283/precios!M282)</f>
        <v>-1.2917547822429327E-3</v>
      </c>
      <c r="H282" s="7">
        <f>LN(precios!V283/precios!V282)</f>
        <v>-7.7353200484206611E-3</v>
      </c>
      <c r="J282" s="8">
        <f>precios!X283*precios!Z283</f>
        <v>414.92454100000003</v>
      </c>
    </row>
    <row r="283" spans="1:10" x14ac:dyDescent="0.2">
      <c r="A283" s="3">
        <v>45286</v>
      </c>
      <c r="B283" s="7">
        <f t="shared" si="1"/>
        <v>-6.6316280923494333E-3</v>
      </c>
      <c r="C283" s="7">
        <f>LN(precios!AA284/precios!AA283)</f>
        <v>-3.3528950103108792E-3</v>
      </c>
      <c r="D283" s="7">
        <f>LN(precios!C284/precios!C283)</f>
        <v>1.8416176730248302E-2</v>
      </c>
      <c r="E283" s="7">
        <f>LN(precios!G284/precios!G283)</f>
        <v>7.4016662586427083E-3</v>
      </c>
      <c r="F283" s="7">
        <f>LN(precios!H284/precios!H283)</f>
        <v>-4.7485221532916917E-3</v>
      </c>
      <c r="G283" s="7">
        <f>LN(precios!M284/precios!M283)</f>
        <v>1.6663534830096943E-2</v>
      </c>
      <c r="H283" s="7">
        <f>LN(precios!V284/precios!V283)</f>
        <v>-2.0924913424248646E-2</v>
      </c>
      <c r="J283" s="8">
        <f>precios!X284*precios!Z284</f>
        <v>412.18201949999997</v>
      </c>
    </row>
    <row r="284" spans="1:10" x14ac:dyDescent="0.2">
      <c r="A284" s="3">
        <v>45287</v>
      </c>
      <c r="B284" s="7">
        <f t="shared" si="1"/>
        <v>6.8832831523386907E-3</v>
      </c>
      <c r="C284" s="7">
        <f>LN(precios!AA285/precios!AA284)</f>
        <v>-8.3998324972509844E-4</v>
      </c>
      <c r="D284" s="7">
        <f>LN(precios!C285/precios!C284)</f>
        <v>-1.1826889915372157E-2</v>
      </c>
      <c r="E284" s="7">
        <f>LN(precios!G285/precios!G284)</f>
        <v>-1.6336584768695456E-2</v>
      </c>
      <c r="F284" s="7">
        <f>LN(precios!H285/precios!H284)</f>
        <v>-6.3665290800834608E-3</v>
      </c>
      <c r="G284" s="7">
        <f>LN(precios!M285/precios!M284)</f>
        <v>1.7223698201597443E-2</v>
      </c>
      <c r="H284" s="7">
        <f>LN(precios!V285/precios!V284)</f>
        <v>1.7605638350329589E-3</v>
      </c>
      <c r="J284" s="8">
        <f>precios!X285*precios!Z285</f>
        <v>415.02897200000001</v>
      </c>
    </row>
    <row r="285" spans="1:10" x14ac:dyDescent="0.2">
      <c r="A285" s="3">
        <v>45288</v>
      </c>
      <c r="B285" s="7">
        <f t="shared" si="1"/>
        <v>-7.9844648949508341E-3</v>
      </c>
      <c r="C285" s="7">
        <f>LN(precios!AA286/precios!AA285)</f>
        <v>7.5345689219393688E-3</v>
      </c>
      <c r="D285" s="7">
        <f>LN(precios!C286/precios!C285)</f>
        <v>-7.1312728509901578E-3</v>
      </c>
      <c r="E285" s="7">
        <f>LN(precios!G286/precios!G285)</f>
        <v>-1.0408165195683905E-2</v>
      </c>
      <c r="F285" s="7">
        <f>LN(precios!H286/precios!H285)</f>
        <v>-3.9997538724267871E-3</v>
      </c>
      <c r="G285" s="7">
        <f>LN(precios!M286/precios!M285)</f>
        <v>1.6645447385658454E-3</v>
      </c>
      <c r="H285" s="7">
        <f>LN(precios!V286/precios!V285)</f>
        <v>3.5118561115396493E-3</v>
      </c>
      <c r="J285" s="8">
        <f>precios!X286*precios!Z286</f>
        <v>411.72838200000001</v>
      </c>
    </row>
    <row r="286" spans="1:10" x14ac:dyDescent="0.2">
      <c r="A286" s="3">
        <v>45289</v>
      </c>
      <c r="B286" s="7">
        <f t="shared" si="1"/>
        <v>-1.0295855332245186E-2</v>
      </c>
      <c r="C286" s="7">
        <f>LN(precios!AA287/precios!AA286)</f>
        <v>8.3368074857740867E-4</v>
      </c>
      <c r="D286" s="7">
        <f>LN(precios!C287/precios!C286)</f>
        <v>2.8694369906001201E-3</v>
      </c>
      <c r="E286" s="7">
        <f>LN(precios!G287/precios!G286)</f>
        <v>7.8262609439301231E-3</v>
      </c>
      <c r="F286" s="7">
        <f>LN(precios!H287/precios!H286)</f>
        <v>-1.6975994883997189E-2</v>
      </c>
      <c r="G286" s="7">
        <f>LN(precios!M287/precios!M286)</f>
        <v>-1.592653144583513E-2</v>
      </c>
      <c r="H286" s="7">
        <f>LN(precios!V287/precios!V286)</f>
        <v>-1.7543864148934732E-3</v>
      </c>
      <c r="J286" s="8">
        <f>precios!X287*precios!Z287</f>
        <v>407.511034</v>
      </c>
    </row>
    <row r="287" spans="1:10" x14ac:dyDescent="0.2">
      <c r="A287" s="3">
        <v>45293</v>
      </c>
      <c r="B287" s="7">
        <f t="shared" si="1"/>
        <v>9.8444590543106327E-4</v>
      </c>
      <c r="C287" s="7">
        <f>LN(precios!AA288/precios!AA287)</f>
        <v>8.3298630389199292E-4</v>
      </c>
      <c r="D287" s="7">
        <f>LN(precios!C288/precios!C287)</f>
        <v>-1.0379698141486099E-2</v>
      </c>
      <c r="E287" s="7">
        <f>LN(precios!G288/precios!G287)</f>
        <v>-2.6192251717980924E-2</v>
      </c>
      <c r="F287" s="7">
        <f>LN(precios!H288/precios!H287)</f>
        <v>1.3075072085019375E-2</v>
      </c>
      <c r="G287" s="7">
        <f>LN(precios!M288/precios!M287)</f>
        <v>-2.827951947861811E-2</v>
      </c>
      <c r="H287" s="7">
        <f>LN(precios!V288/precios!V287)</f>
        <v>4.3802084925609773E-3</v>
      </c>
      <c r="J287" s="8">
        <f>precios!X288*precios!Z288</f>
        <v>407.91240409999995</v>
      </c>
    </row>
    <row r="288" spans="1:10" x14ac:dyDescent="0.2">
      <c r="A288" s="3">
        <v>45294</v>
      </c>
      <c r="B288" s="7">
        <f t="shared" si="1"/>
        <v>-3.2652063076956769E-2</v>
      </c>
      <c r="C288" s="7">
        <f>LN(precios!AA289/precios!AA288)</f>
        <v>-6.6833999820673801E-3</v>
      </c>
      <c r="D288" s="7">
        <f>LN(precios!C289/precios!C288)</f>
        <v>-3.0637840087074154E-3</v>
      </c>
      <c r="E288" s="7">
        <f>LN(precios!G289/precios!G288)</f>
        <v>-8.6156315651849461E-3</v>
      </c>
      <c r="F288" s="7">
        <f>LN(precios!H289/precios!H288)</f>
        <v>-2.6913700261636173E-2</v>
      </c>
      <c r="G288" s="7">
        <f>LN(precios!M289/precios!M288)</f>
        <v>-2.8655211037657974E-2</v>
      </c>
      <c r="H288" s="7">
        <f>LN(precios!V289/precios!V288)</f>
        <v>-2.7471820664198246E-2</v>
      </c>
      <c r="J288" s="8">
        <f>precios!X289*precios!Z289</f>
        <v>394.8083244</v>
      </c>
    </row>
    <row r="289" spans="1:10" x14ac:dyDescent="0.2">
      <c r="A289" s="3">
        <v>45295</v>
      </c>
      <c r="B289" s="7">
        <f t="shared" si="1"/>
        <v>1.0952234228174362E-3</v>
      </c>
      <c r="C289" s="7">
        <f>LN(precios!AA290/precios!AA289)</f>
        <v>-9.2632241318726469E-3</v>
      </c>
      <c r="D289" s="7">
        <f>LN(precios!C290/precios!C289)</f>
        <v>-7.3695322546040876E-3</v>
      </c>
      <c r="E289" s="7">
        <f>LN(precios!G290/precios!G289)</f>
        <v>-1.5158299008393538E-2</v>
      </c>
      <c r="F289" s="7">
        <f>LN(precios!H290/precios!H289)</f>
        <v>1.0622249637707037E-3</v>
      </c>
      <c r="G289" s="7">
        <f>LN(precios!M290/precios!M289)</f>
        <v>5.7970729616076194E-3</v>
      </c>
      <c r="H289" s="7">
        <f>LN(precios!V290/precios!V289)</f>
        <v>-3.0098031157279413E-2</v>
      </c>
      <c r="J289" s="8">
        <f>precios!X290*precios!Z290</f>
        <v>395.24096460000004</v>
      </c>
    </row>
    <row r="290" spans="1:10" x14ac:dyDescent="0.2">
      <c r="A290" s="3">
        <v>45296</v>
      </c>
      <c r="B290" s="7">
        <f t="shared" si="1"/>
        <v>-3.1619897125817298E-3</v>
      </c>
      <c r="C290" s="7">
        <f>LN(precios!AA291/precios!AA290)</f>
        <v>-1.6205045447379114E-2</v>
      </c>
      <c r="D290" s="7">
        <f>LN(precios!C291/precios!C290)</f>
        <v>-1.1599073373564021E-3</v>
      </c>
      <c r="E290" s="7">
        <f>LN(precios!G291/precios!G290)</f>
        <v>1.8721006182338056E-2</v>
      </c>
      <c r="F290" s="7">
        <f>LN(precios!H291/precios!H290)</f>
        <v>4.1251289658342738E-2</v>
      </c>
      <c r="G290" s="7">
        <f>LN(precios!M291/precios!M290)</f>
        <v>6.2479975929696299E-2</v>
      </c>
      <c r="H290" s="7">
        <f>LN(precios!V291/precios!V290)</f>
        <v>-2.2472855852058628E-2</v>
      </c>
      <c r="J290" s="8">
        <f>precios!X291*precios!Z291</f>
        <v>393.99319050000008</v>
      </c>
    </row>
    <row r="291" spans="1:10" x14ac:dyDescent="0.2">
      <c r="A291" s="3">
        <v>45299</v>
      </c>
      <c r="B291" s="7">
        <f t="shared" si="1"/>
        <v>-5.2809332328767533E-3</v>
      </c>
      <c r="C291" s="7">
        <f>LN(precios!AA292/precios!AA291)</f>
        <v>0</v>
      </c>
      <c r="D291" s="7">
        <f>LN(precios!C292/precios!C291)</f>
        <v>-9.66239181496901E-3</v>
      </c>
      <c r="E291" s="7">
        <f>LN(precios!G292/precios!G291)</f>
        <v>-2.0283790059754756E-3</v>
      </c>
      <c r="F291" s="7">
        <f>LN(precios!H292/precios!H291)</f>
        <v>-2.5567400567651017E-2</v>
      </c>
      <c r="G291" s="7">
        <f>LN(precios!M292/precios!M291)</f>
        <v>-3.3472833200030084E-3</v>
      </c>
      <c r="H291" s="7">
        <f>LN(precios!V292/precios!V291)</f>
        <v>-1.33462419528946E-2</v>
      </c>
      <c r="J291" s="8">
        <f>precios!X292*precios!Z292</f>
        <v>391.91802300000001</v>
      </c>
    </row>
    <row r="292" spans="1:10" x14ac:dyDescent="0.2">
      <c r="A292" s="3">
        <v>45300</v>
      </c>
      <c r="B292" s="7">
        <f t="shared" si="1"/>
        <v>-2.2449903795154886E-3</v>
      </c>
      <c r="C292" s="7">
        <f>LN(precios!AA293/precios!AA292)</f>
        <v>1.0265274059594843E-2</v>
      </c>
      <c r="D292" s="7">
        <f>LN(precios!C293/precios!C292)</f>
        <v>-1.015130556200979E-2</v>
      </c>
      <c r="E292" s="7">
        <f>LN(precios!G293/precios!G292)</f>
        <v>-1.7071958377824374E-2</v>
      </c>
      <c r="F292" s="7">
        <f>LN(precios!H293/precios!H292)</f>
        <v>-1.9702771639718196E-2</v>
      </c>
      <c r="G292" s="7">
        <f>LN(precios!M293/precios!M292)</f>
        <v>-1.8613100411346232E-2</v>
      </c>
      <c r="H292" s="7">
        <f>LN(precios!V293/precios!V292)</f>
        <v>-4.1141943331175185E-2</v>
      </c>
      <c r="J292" s="8">
        <f>precios!X293*precios!Z293</f>
        <v>391.03915770000003</v>
      </c>
    </row>
    <row r="293" spans="1:10" x14ac:dyDescent="0.2">
      <c r="A293" s="3">
        <v>45301</v>
      </c>
      <c r="B293" s="7">
        <f t="shared" si="1"/>
        <v>2.2475322343815749E-3</v>
      </c>
      <c r="C293" s="7">
        <f>LN(precios!AA294/precios!AA293)</f>
        <v>-2.5564564413013257E-3</v>
      </c>
      <c r="D293" s="7">
        <f>LN(precios!C294/precios!C293)</f>
        <v>2.1960031025794751E-3</v>
      </c>
      <c r="E293" s="7">
        <f>LN(precios!G294/precios!G293)</f>
        <v>1.2357783290074392E-2</v>
      </c>
      <c r="F293" s="7">
        <f>LN(precios!H294/precios!H293)</f>
        <v>-3.5596027777860377E-3</v>
      </c>
      <c r="G293" s="7">
        <f>LN(precios!M294/precios!M293)</f>
        <v>-9.0071809681038402E-3</v>
      </c>
      <c r="H293" s="7">
        <f>LN(precios!V294/precios!V293)</f>
        <v>-2.2245608947319737E-2</v>
      </c>
      <c r="J293" s="8">
        <f>precios!X294*precios!Z294</f>
        <v>391.91901919999998</v>
      </c>
    </row>
    <row r="294" spans="1:10" x14ac:dyDescent="0.2">
      <c r="A294" s="3">
        <v>45302</v>
      </c>
      <c r="B294" s="7">
        <f t="shared" si="1"/>
        <v>-1.5856906241548927E-2</v>
      </c>
      <c r="C294" s="7">
        <f>LN(precios!AA295/precios!AA294)</f>
        <v>-2.5630086648894949E-3</v>
      </c>
      <c r="D294" s="7">
        <f>LN(precios!C295/precios!C294)</f>
        <v>1.5016906990386778E-2</v>
      </c>
      <c r="E294" s="7">
        <f>LN(precios!G295/precios!G294)</f>
        <v>-2.1046924821413624E-3</v>
      </c>
      <c r="F294" s="7">
        <f>LN(precios!H295/precios!H294)</f>
        <v>6.8704607348551274E-3</v>
      </c>
      <c r="G294" s="7">
        <f>LN(precios!M295/precios!M294)</f>
        <v>-1.2933392898618532E-3</v>
      </c>
      <c r="H294" s="7">
        <f>LN(precios!V295/precios!V294)</f>
        <v>-3.0100871424889368E-2</v>
      </c>
      <c r="J294" s="8">
        <f>precios!X295*precios!Z295</f>
        <v>385.75340899999992</v>
      </c>
    </row>
    <row r="295" spans="1:10" x14ac:dyDescent="0.2">
      <c r="A295" s="3">
        <v>45303</v>
      </c>
      <c r="B295" s="7">
        <f t="shared" si="1"/>
        <v>1.9324214889694127E-2</v>
      </c>
      <c r="C295" s="7">
        <f>LN(precios!AA296/precios!AA295)</f>
        <v>-6.8669797741769375E-3</v>
      </c>
      <c r="D295" s="7">
        <f>LN(precios!C296/precios!C295)</f>
        <v>4.9191699148032073E-3</v>
      </c>
      <c r="E295" s="7">
        <f>LN(precios!G296/precios!G295)</f>
        <v>-1.1412877120657094E-2</v>
      </c>
      <c r="F295" s="7">
        <f>LN(precios!H296/precios!H295)</f>
        <v>9.2827293042368562E-3</v>
      </c>
      <c r="G295" s="7">
        <f>LN(precios!M296/precios!M295)</f>
        <v>6.4502481217329054E-3</v>
      </c>
      <c r="H295" s="7">
        <f>LN(precios!V296/precios!V295)</f>
        <v>-5.2826324644272239E-3</v>
      </c>
      <c r="J295" s="8">
        <f>precios!X296*precios!Z296</f>
        <v>393.280282</v>
      </c>
    </row>
    <row r="296" spans="1:10" x14ac:dyDescent="0.2">
      <c r="A296" s="3">
        <v>45306</v>
      </c>
      <c r="B296" s="7">
        <f t="shared" si="1"/>
        <v>2.3448375558207924E-3</v>
      </c>
      <c r="C296" s="7">
        <f>LN(precios!AA297/precios!AA296)</f>
        <v>-1.7241383581396931E-3</v>
      </c>
      <c r="D296" s="7">
        <f>LN(precios!C297/precios!C296)</f>
        <v>1.3363488463495519E-2</v>
      </c>
      <c r="E296" s="7">
        <f>LN(precios!G297/precios!G296)</f>
        <v>-1.2612439706679465E-2</v>
      </c>
      <c r="F296" s="7">
        <f>LN(precios!H297/precios!H296)</f>
        <v>-8.9286543459065736E-3</v>
      </c>
      <c r="G296" s="7">
        <f>LN(precios!M297/precios!M296)</f>
        <v>-3.4349539999731578E-3</v>
      </c>
      <c r="H296" s="7">
        <f>LN(precios!V297/precios!V296)</f>
        <v>1.1585174335229693E-2</v>
      </c>
      <c r="J296" s="8">
        <f>precios!X297*precios!Z297</f>
        <v>394.20354239999995</v>
      </c>
    </row>
    <row r="297" spans="1:10" x14ac:dyDescent="0.2">
      <c r="A297" s="3">
        <v>45307</v>
      </c>
      <c r="B297" s="7">
        <f t="shared" si="1"/>
        <v>5.2315993023857353E-3</v>
      </c>
      <c r="C297" s="7">
        <f>LN(precios!AA298/precios!AA297)</f>
        <v>9.4461844520501159E-3</v>
      </c>
      <c r="D297" s="7">
        <f>LN(precios!C298/precios!C297)</f>
        <v>1.4135535487686801E-3</v>
      </c>
      <c r="E297" s="7">
        <f>LN(precios!G298/precios!G297)</f>
        <v>-8.5837436913914419E-3</v>
      </c>
      <c r="F297" s="7">
        <f>LN(precios!H298/precios!H297)</f>
        <v>2.6435355966988462E-2</v>
      </c>
      <c r="G297" s="7">
        <f>LN(precios!M298/precios!M297)</f>
        <v>-4.0821994520255166E-2</v>
      </c>
      <c r="H297" s="7">
        <f>LN(precios!V298/precios!V297)</f>
        <v>-1.7961391474505581E-2</v>
      </c>
      <c r="J297" s="8">
        <f>precios!X298*precios!Z298</f>
        <v>396.27126140000001</v>
      </c>
    </row>
    <row r="298" spans="1:10" x14ac:dyDescent="0.2">
      <c r="A298" s="3">
        <v>45308</v>
      </c>
      <c r="B298" s="7">
        <f t="shared" si="1"/>
        <v>-1.0642712200063884E-2</v>
      </c>
      <c r="C298" s="7">
        <f>LN(precios!AA299/precios!AA298)</f>
        <v>8.5433580591553592E-4</v>
      </c>
      <c r="D298" s="7">
        <f>LN(precios!C299/precios!C298)</f>
        <v>3.0376914152002443E-3</v>
      </c>
      <c r="E298" s="7">
        <f>LN(precios!G299/precios!G298)</f>
        <v>1.1272454925467457E-2</v>
      </c>
      <c r="F298" s="7">
        <f>LN(precios!H299/precios!H298)</f>
        <v>-1.283922529070001E-2</v>
      </c>
      <c r="G298" s="7">
        <f>LN(precios!M299/precios!M298)</f>
        <v>-2.3573213589627523E-2</v>
      </c>
      <c r="H298" s="7">
        <f>LN(precios!V299/precios!V298)</f>
        <v>-3.3607498891088071E-2</v>
      </c>
      <c r="J298" s="8">
        <f>precios!X299*precios!Z299</f>
        <v>392.07622330000004</v>
      </c>
    </row>
    <row r="299" spans="1:10" x14ac:dyDescent="0.2">
      <c r="A299" s="3">
        <v>45309</v>
      </c>
      <c r="B299" s="7">
        <f t="shared" si="1"/>
        <v>4.9155193150962162E-4</v>
      </c>
      <c r="C299" s="7">
        <f>LN(precios!AA300/precios!AA299)</f>
        <v>-5.9957353063341571E-3</v>
      </c>
      <c r="D299" s="7">
        <f>LN(precios!C300/precios!C299)</f>
        <v>-2.9291027588726004E-3</v>
      </c>
      <c r="E299" s="7">
        <f>LN(precios!G300/precios!G299)</f>
        <v>3.7010868646950505E-3</v>
      </c>
      <c r="F299" s="7">
        <f>LN(precios!H300/precios!H299)</f>
        <v>-1.6432317909968314E-2</v>
      </c>
      <c r="G299" s="7">
        <f>LN(precios!M300/precios!M299)</f>
        <v>-1.8051821321891162E-2</v>
      </c>
      <c r="H299" s="7">
        <f>LN(precios!V300/precios!V299)</f>
        <v>-1.3318731840281315E-2</v>
      </c>
      <c r="J299" s="8">
        <f>precios!X300*precios!Z300</f>
        <v>392.26899650000001</v>
      </c>
    </row>
    <row r="300" spans="1:10" x14ac:dyDescent="0.2">
      <c r="A300" s="3">
        <v>45310</v>
      </c>
      <c r="B300" s="7">
        <f t="shared" si="1"/>
        <v>-8.1211869221465421E-3</v>
      </c>
      <c r="C300" s="7">
        <f>LN(precios!AA301/precios!AA300)</f>
        <v>-5.1679701584425612E-3</v>
      </c>
      <c r="D300" s="7">
        <f>LN(precios!C301/precios!C300)</f>
        <v>-1.0326477461207217E-3</v>
      </c>
      <c r="E300" s="7">
        <f>LN(precios!G301/precios!G300)</f>
        <v>1.6383105611919132E-2</v>
      </c>
      <c r="F300" s="7">
        <f>LN(precios!H301/precios!H300)</f>
        <v>-2.9629651306570721E-3</v>
      </c>
      <c r="G300" s="7">
        <f>LN(precios!M301/precios!M300)</f>
        <v>4.8322939091862624E-2</v>
      </c>
      <c r="H300" s="7">
        <f>LN(precios!V301/precios!V300)</f>
        <v>6.0690344270535081E-2</v>
      </c>
      <c r="J300" s="8">
        <f>precios!X301*precios!Z301</f>
        <v>389.09620749999999</v>
      </c>
    </row>
    <row r="301" spans="1:10" x14ac:dyDescent="0.2">
      <c r="A301" s="3">
        <v>45313</v>
      </c>
      <c r="B301" s="7">
        <f t="shared" si="1"/>
        <v>-1.9610152297083575E-2</v>
      </c>
      <c r="C301" s="7">
        <f>LN(precios!AA302/precios!AA301)</f>
        <v>-8.639309392640184E-4</v>
      </c>
      <c r="D301" s="7">
        <f>LN(precios!C302/precios!C301)</f>
        <v>-2.2658223400948228E-2</v>
      </c>
      <c r="E301" s="7">
        <f>LN(precios!G302/precios!G301)</f>
        <v>-1.9956346157717596E-2</v>
      </c>
      <c r="F301" s="7">
        <f>LN(precios!H302/precios!H301)</f>
        <v>-7.3113286009147613E-2</v>
      </c>
      <c r="G301" s="7">
        <f>LN(precios!M302/precios!M301)</f>
        <v>-2.7980120151854831E-2</v>
      </c>
      <c r="H301" s="7">
        <f>LN(precios!V302/precios!V301)</f>
        <v>3.2077245809075602E-2</v>
      </c>
      <c r="J301" s="8">
        <f>precios!X302*precios!Z302</f>
        <v>381.5403</v>
      </c>
    </row>
    <row r="302" spans="1:10" x14ac:dyDescent="0.2">
      <c r="A302" s="3">
        <v>45314</v>
      </c>
      <c r="B302" s="7">
        <f t="shared" si="1"/>
        <v>2.1316285271203272E-2</v>
      </c>
      <c r="C302" s="7">
        <f>LN(precios!AA303/precios!AA302)</f>
        <v>1.2881242943281399E-2</v>
      </c>
      <c r="D302" s="7">
        <f>LN(precios!C303/precios!C302)</f>
        <v>1.0127660653812744E-2</v>
      </c>
      <c r="E302" s="7">
        <f>LN(precios!G303/precios!G302)</f>
        <v>1.0765981565341401E-2</v>
      </c>
      <c r="F302" s="7">
        <f>LN(precios!H303/precios!H302)</f>
        <v>-3.197547092171947E-3</v>
      </c>
      <c r="G302" s="7">
        <f>LN(precios!M303/precios!M302)</f>
        <v>2.3519898663164826E-2</v>
      </c>
      <c r="H302" s="7">
        <f>LN(precios!V303/precios!V302)</f>
        <v>2.6132140276848122E-2</v>
      </c>
      <c r="J302" s="8">
        <f>precios!X303*precios!Z303</f>
        <v>389.76062400000001</v>
      </c>
    </row>
    <row r="303" spans="1:10" x14ac:dyDescent="0.2">
      <c r="A303" s="3">
        <v>45315</v>
      </c>
      <c r="B303" s="7">
        <f t="shared" si="1"/>
        <v>8.1300912700205796E-3</v>
      </c>
      <c r="C303" s="7">
        <f>LN(precios!AA304/precios!AA303)</f>
        <v>-6.849341845574783E-3</v>
      </c>
      <c r="D303" s="7">
        <f>LN(precios!C304/precios!C303)</f>
        <v>-5.7429832427940255E-3</v>
      </c>
      <c r="E303" s="7">
        <f>LN(precios!G304/precios!G303)</f>
        <v>2.5290857562150249E-4</v>
      </c>
      <c r="F303" s="7">
        <f>LN(precios!H304/precios!H303)</f>
        <v>-8.4909296956772028E-3</v>
      </c>
      <c r="G303" s="7">
        <f>LN(precios!M304/precios!M303)</f>
        <v>4.9052048207263825E-3</v>
      </c>
      <c r="H303" s="7">
        <f>LN(precios!V304/precios!V303)</f>
        <v>-1.6000341346441189E-2</v>
      </c>
      <c r="J303" s="8">
        <f>precios!X304*precios!Z304</f>
        <v>392.94232970000002</v>
      </c>
    </row>
    <row r="304" spans="1:10" x14ac:dyDescent="0.2">
      <c r="A304" s="3">
        <v>45316</v>
      </c>
      <c r="B304" s="7">
        <f t="shared" si="1"/>
        <v>5.739641124507245E-3</v>
      </c>
      <c r="C304" s="7">
        <f>LN(precios!AA305/precios!AA304)</f>
        <v>4.2863331806852652E-3</v>
      </c>
      <c r="D304" s="7">
        <f>LN(precios!C305/precios!C304)</f>
        <v>1.5496474261965723E-2</v>
      </c>
      <c r="E304" s="7">
        <f>LN(precios!G305/precios!G304)</f>
        <v>3.2264872946601207E-2</v>
      </c>
      <c r="F304" s="7">
        <f>LN(precios!H305/precios!H304)</f>
        <v>-5.9608831170443128E-3</v>
      </c>
      <c r="G304" s="7">
        <f>LN(precios!M305/precios!M304)</f>
        <v>-4.9052048207263478E-3</v>
      </c>
      <c r="H304" s="7">
        <f>LN(precios!V305/precios!V304)</f>
        <v>1.798250255043227E-2</v>
      </c>
      <c r="J304" s="8">
        <f>precios!X305*precios!Z305</f>
        <v>395.2041625</v>
      </c>
    </row>
    <row r="305" spans="1:10" x14ac:dyDescent="0.2">
      <c r="A305" s="3">
        <v>45317</v>
      </c>
      <c r="B305" s="7">
        <f t="shared" si="1"/>
        <v>-6.5758367034712611E-3</v>
      </c>
      <c r="C305" s="7">
        <f>LN(precios!AA306/precios!AA305)</f>
        <v>-6.0060240602119218E-3</v>
      </c>
      <c r="D305" s="7">
        <f>LN(precios!C306/precios!C305)</f>
        <v>1.8958655102904169E-2</v>
      </c>
      <c r="E305" s="7">
        <f>LN(precios!G306/precios!G305)</f>
        <v>2.5484651980435719E-2</v>
      </c>
      <c r="F305" s="7">
        <f>LN(precios!H306/precios!H305)</f>
        <v>2.6928142773004194E-2</v>
      </c>
      <c r="G305" s="7">
        <f>LN(precios!M306/precios!M305)</f>
        <v>2.5597159874773984E-2</v>
      </c>
      <c r="H305" s="7">
        <f>LN(precios!V306/precios!V305)</f>
        <v>7.8975878341233499E-2</v>
      </c>
      <c r="J305" s="8">
        <f>precios!X306*precios!Z306</f>
        <v>392.6138904</v>
      </c>
    </row>
    <row r="306" spans="1:10" x14ac:dyDescent="0.2">
      <c r="A306" s="3">
        <v>45320</v>
      </c>
      <c r="B306" s="7">
        <f t="shared" si="1"/>
        <v>2.0365038713070008E-2</v>
      </c>
      <c r="C306" s="7">
        <f>LN(precios!AA307/precios!AA306)</f>
        <v>2.5784285879445288E-3</v>
      </c>
      <c r="D306" s="7">
        <f>LN(precios!C307/precios!C306)</f>
        <v>1.6450389801698346E-2</v>
      </c>
      <c r="E306" s="7">
        <f>LN(precios!G307/precios!G306)</f>
        <v>5.6727877058702506E-3</v>
      </c>
      <c r="F306" s="7">
        <f>LN(precios!H307/precios!H306)</f>
        <v>6.3059862604009703E-3</v>
      </c>
      <c r="G306" s="7">
        <f>LN(precios!M307/precios!M306)</f>
        <v>-2.7386914227471536E-2</v>
      </c>
      <c r="H306" s="7">
        <f>LN(precios!V307/precios!V306)</f>
        <v>7.2926485461413584E-3</v>
      </c>
      <c r="J306" s="8">
        <f>precios!X307*precios!Z307</f>
        <v>400.69145830000002</v>
      </c>
    </row>
    <row r="307" spans="1:10" x14ac:dyDescent="0.2">
      <c r="A307" s="3">
        <v>45321</v>
      </c>
      <c r="B307" s="7">
        <f t="shared" si="1"/>
        <v>1.6194096446015003E-3</v>
      </c>
      <c r="C307" s="7">
        <f>LN(precios!AA308/precios!AA307)</f>
        <v>1.715266286754946E-3</v>
      </c>
      <c r="D307" s="7">
        <f>LN(precios!C308/precios!C307)</f>
        <v>8.4379893000557302E-3</v>
      </c>
      <c r="E307" s="7">
        <f>LN(precios!G308/precios!G307)</f>
        <v>-8.7607522156572994E-3</v>
      </c>
      <c r="F307" s="7">
        <f>LN(precios!H308/precios!H307)</f>
        <v>-2.4821550999013835E-2</v>
      </c>
      <c r="G307" s="7">
        <f>LN(precios!M308/precios!M307)</f>
        <v>2.8257907313893955E-2</v>
      </c>
      <c r="H307" s="7">
        <f>LN(precios!V308/precios!V307)</f>
        <v>-1.9257816604414533E-2</v>
      </c>
      <c r="J307" s="8">
        <f>precios!X308*precios!Z308</f>
        <v>401.34086760000002</v>
      </c>
    </row>
    <row r="308" spans="1:10" x14ac:dyDescent="0.2">
      <c r="A308" s="3">
        <v>45322</v>
      </c>
      <c r="B308" s="7">
        <f t="shared" si="1"/>
        <v>-4.3571970247262837E-3</v>
      </c>
      <c r="C308" s="7">
        <f>LN(precios!AA309/precios!AA308)</f>
        <v>-5.1546505886645375E-3</v>
      </c>
      <c r="D308" s="7">
        <f>LN(precios!C309/precios!C308)</f>
        <v>2.1018574705629667E-2</v>
      </c>
      <c r="E308" s="7">
        <f>LN(precios!G309/precios!G308)</f>
        <v>-3.7918318349115804E-4</v>
      </c>
      <c r="F308" s="7">
        <f>LN(precios!H309/precios!H308)</f>
        <v>8.5981409852841917E-3</v>
      </c>
      <c r="G308" s="7">
        <f>LN(precios!M309/precios!M308)</f>
        <v>1.7264218174706983E-2</v>
      </c>
      <c r="H308" s="7">
        <f>LN(precios!V309/precios!V308)</f>
        <v>-4.2559614418796007E-2</v>
      </c>
      <c r="J308" s="8">
        <f>precios!X309*precios!Z309</f>
        <v>399.59595059999998</v>
      </c>
    </row>
    <row r="309" spans="1:10" x14ac:dyDescent="0.2">
      <c r="A309" s="3">
        <v>45323</v>
      </c>
      <c r="B309" s="7">
        <f t="shared" si="1"/>
        <v>1.0501944860373032E-3</v>
      </c>
      <c r="C309" s="7">
        <f>LN(precios!AA310/precios!AA309)</f>
        <v>5.1546505886644221E-3</v>
      </c>
      <c r="D309" s="7">
        <f>LN(precios!C310/precios!C309)</f>
        <v>1.928349865806054E-2</v>
      </c>
      <c r="E309" s="7">
        <f>LN(precios!G310/precios!G309)</f>
        <v>1.6745615129767112E-2</v>
      </c>
      <c r="F309" s="7">
        <f>LN(precios!H310/precios!H309)</f>
        <v>3.3166888633277391E-3</v>
      </c>
      <c r="G309" s="7">
        <f>LN(precios!M310/precios!M309)</f>
        <v>-2.5707811930451769E-3</v>
      </c>
      <c r="H309" s="7">
        <f>LN(precios!V310/precios!V309)</f>
        <v>2.0086758566737511E-2</v>
      </c>
      <c r="J309" s="8">
        <f>precios!X310*precios!Z310</f>
        <v>400.01582450000006</v>
      </c>
    </row>
    <row r="310" spans="1:10" x14ac:dyDescent="0.2">
      <c r="A310" s="3">
        <v>45324</v>
      </c>
      <c r="B310" s="7">
        <f t="shared" si="1"/>
        <v>-1.8328825094823864E-2</v>
      </c>
      <c r="C310" s="7">
        <f>LN(precios!AA311/precios!AA310)</f>
        <v>2.5673955052459545E-3</v>
      </c>
      <c r="D310" s="7">
        <f>LN(precios!C311/precios!C310)</f>
        <v>-1.7037443535795112E-2</v>
      </c>
      <c r="E310" s="7">
        <f>LN(precios!G311/precios!G310)</f>
        <v>1.8572147190780448E-2</v>
      </c>
      <c r="F310" s="7">
        <f>LN(precios!H311/precios!H310)</f>
        <v>-7.9273526507901548E-3</v>
      </c>
      <c r="G310" s="7">
        <f>LN(precios!M311/precios!M310)</f>
        <v>-1.3388194218472267E-2</v>
      </c>
      <c r="H310" s="7">
        <f>LN(precios!V311/precios!V310)</f>
        <v>1.1299555253933247E-2</v>
      </c>
      <c r="J310" s="8">
        <f>precios!X311*precios!Z311</f>
        <v>392.75078760000002</v>
      </c>
    </row>
    <row r="311" spans="1:10" x14ac:dyDescent="0.2">
      <c r="A311" s="3">
        <v>45328</v>
      </c>
      <c r="B311" s="7">
        <f t="shared" si="1"/>
        <v>-2.0445348531680316E-2</v>
      </c>
      <c r="C311" s="7">
        <f>LN(precios!AA312/precios!AA311)</f>
        <v>-2.0726130517117081E-2</v>
      </c>
      <c r="D311" s="7">
        <f>LN(precios!C312/precios!C311)</f>
        <v>-1.8370815447150482E-2</v>
      </c>
      <c r="E311" s="7">
        <f>LN(precios!G312/precios!G311)</f>
        <v>2.2575567083180908E-2</v>
      </c>
      <c r="F311" s="7">
        <f>LN(precios!H312/precios!H311)</f>
        <v>4.394931902787564E-2</v>
      </c>
      <c r="G311" s="7">
        <f>LN(precios!M312/precios!M311)</f>
        <v>4.2559614418795903E-2</v>
      </c>
      <c r="H311" s="7">
        <f>LN(precios!V312/precios!V311)</f>
        <v>6.5329210416230953E-3</v>
      </c>
      <c r="J311" s="8">
        <f>precios!X312*precios!Z312</f>
        <v>384.80239159999996</v>
      </c>
    </row>
    <row r="312" spans="1:10" x14ac:dyDescent="0.2">
      <c r="A312" s="3">
        <v>45329</v>
      </c>
      <c r="B312" s="7">
        <f t="shared" si="1"/>
        <v>-4.9525607160693253E-3</v>
      </c>
      <c r="C312" s="7">
        <f>LN(precios!AA313/precios!AA312)</f>
        <v>4.3535114471978395E-3</v>
      </c>
      <c r="D312" s="7">
        <f>LN(precios!C313/precios!C312)</f>
        <v>7.9145796594822515E-3</v>
      </c>
      <c r="E312" s="7">
        <f>LN(precios!G313/precios!G312)</f>
        <v>1.6700684026876144E-2</v>
      </c>
      <c r="F312" s="7">
        <f>LN(precios!H313/precios!H312)</f>
        <v>-2.4121559777014544E-2</v>
      </c>
      <c r="G312" s="7">
        <f>LN(precios!M313/precios!M312)</f>
        <v>1.3656326447485555E-2</v>
      </c>
      <c r="H312" s="7">
        <f>LN(precios!V313/precios!V312)</f>
        <v>7.4143064392274607E-3</v>
      </c>
      <c r="J312" s="8">
        <f>precios!X313*precios!Z313</f>
        <v>382.9013458</v>
      </c>
    </row>
    <row r="313" spans="1:10" x14ac:dyDescent="0.2">
      <c r="A313" s="3">
        <v>45330</v>
      </c>
      <c r="B313" s="7">
        <f t="shared" si="1"/>
        <v>1.5956772541908665E-2</v>
      </c>
      <c r="C313" s="7">
        <f>LN(precios!AA314/precios!AA313)</f>
        <v>-4.3535114471977754E-3</v>
      </c>
      <c r="D313" s="7">
        <f>LN(precios!C314/precios!C313)</f>
        <v>3.5489402780831325E-3</v>
      </c>
      <c r="E313" s="7">
        <f>LN(precios!G314/precios!G313)</f>
        <v>-7.9792443881422752E-3</v>
      </c>
      <c r="F313" s="7">
        <f>LN(precios!H314/precios!H313)</f>
        <v>1.3833995879391305E-3</v>
      </c>
      <c r="G313" s="7">
        <f>LN(precios!M314/precios!M313)</f>
        <v>-3.9829243523109278E-2</v>
      </c>
      <c r="H313" s="7">
        <f>LN(precios!V314/precios!V313)</f>
        <v>-3.7633792000218144E-2</v>
      </c>
      <c r="J313" s="8">
        <f>precios!X314*precios!Z314</f>
        <v>389.0602227</v>
      </c>
    </row>
    <row r="314" spans="1:10" x14ac:dyDescent="0.2">
      <c r="A314" s="3">
        <v>45331</v>
      </c>
      <c r="B314" s="7">
        <f t="shared" si="1"/>
        <v>-2.87478845590092E-3</v>
      </c>
      <c r="C314" s="7">
        <f>LN(precios!AA315/precios!AA314)</f>
        <v>-1.7467253349416486E-3</v>
      </c>
      <c r="D314" s="7">
        <f>LN(precios!C315/precios!C314)</f>
        <v>-1.7986386729366328E-3</v>
      </c>
      <c r="E314" s="7">
        <f>LN(precios!G315/precios!G314)</f>
        <v>-2.7374117872904079E-2</v>
      </c>
      <c r="F314" s="7">
        <f>LN(precios!H315/precios!H314)</f>
        <v>-1.2647190201713213E-2</v>
      </c>
      <c r="G314" s="7">
        <f>LN(precios!M315/precios!M314)</f>
        <v>-1.2048295744573974E-2</v>
      </c>
      <c r="H314" s="7">
        <f>LN(precios!V315/precios!V314)</f>
        <v>-2.1318636836106762E-2</v>
      </c>
      <c r="J314" s="8">
        <f>precios!X315*precios!Z315</f>
        <v>387.94336299999998</v>
      </c>
    </row>
    <row r="315" spans="1:10" x14ac:dyDescent="0.2">
      <c r="A315" s="3">
        <v>45334</v>
      </c>
      <c r="B315" s="7">
        <f t="shared" si="1"/>
        <v>6.5217581103446812E-3</v>
      </c>
      <c r="C315" s="7">
        <f>LN(precios!AA316/precios!AA315)</f>
        <v>8.7374404859677122E-4</v>
      </c>
      <c r="D315" s="7">
        <f>LN(precios!C316/precios!C315)</f>
        <v>-1.8533778148528298E-3</v>
      </c>
      <c r="E315" s="7">
        <f>LN(precios!G316/precios!G315)</f>
        <v>-2.2750255565849468E-2</v>
      </c>
      <c r="F315" s="7">
        <f>LN(precios!H316/precios!H315)</f>
        <v>3.0499198003375674E-3</v>
      </c>
      <c r="G315" s="7">
        <f>LN(precios!M316/precios!M315)</f>
        <v>3.3627301951451111E-2</v>
      </c>
      <c r="H315" s="7">
        <f>LN(precios!V316/precios!V315)</f>
        <v>-9.4051647895975032E-2</v>
      </c>
      <c r="J315" s="8">
        <f>precios!X316*precios!Z316</f>
        <v>390.48170400000004</v>
      </c>
    </row>
    <row r="316" spans="1:10" x14ac:dyDescent="0.2">
      <c r="A316" s="3">
        <v>45335</v>
      </c>
      <c r="B316" s="7">
        <f t="shared" si="1"/>
        <v>-1.9515536942418234E-2</v>
      </c>
      <c r="C316" s="7">
        <f>LN(precios!AA317/precios!AA316)</f>
        <v>5.2264927335425888E-3</v>
      </c>
      <c r="D316" s="7">
        <f>LN(precios!C317/precios!C316)</f>
        <v>-1.5684585728366895E-2</v>
      </c>
      <c r="E316" s="7">
        <f>LN(precios!G317/precios!G316)</f>
        <v>-3.954263811198221E-3</v>
      </c>
      <c r="F316" s="7">
        <f>LN(precios!H317/precios!H316)</f>
        <v>-9.9465116749814959E-3</v>
      </c>
      <c r="G316" s="7">
        <f>LN(precios!M317/precios!M316)</f>
        <v>-4.6149861644195298E-3</v>
      </c>
      <c r="H316" s="7">
        <f>LN(precios!V317/precios!V316)</f>
        <v>-4.9711397925125599E-2</v>
      </c>
      <c r="J316" s="8">
        <f>precios!X317*precios!Z317</f>
        <v>382.93512119999997</v>
      </c>
    </row>
    <row r="317" spans="1:10" x14ac:dyDescent="0.2">
      <c r="A317" s="3">
        <v>45336</v>
      </c>
      <c r="B317" s="7">
        <f t="shared" si="1"/>
        <v>5.1197939602436546E-3</v>
      </c>
      <c r="C317" s="7">
        <f>LN(precios!AA318/precios!AA317)</f>
        <v>-1.311780944078589E-2</v>
      </c>
      <c r="D317" s="7">
        <f>LN(precios!C318/precios!C317)</f>
        <v>5.1688110518064512E-3</v>
      </c>
      <c r="E317" s="7">
        <f>LN(precios!G318/precios!G317)</f>
        <v>1.024467665863484E-3</v>
      </c>
      <c r="F317" s="7">
        <f>LN(precios!H318/precios!H317)</f>
        <v>-4.7529795029990322E-3</v>
      </c>
      <c r="G317" s="7">
        <f>LN(precios!M318/precios!M317)</f>
        <v>9.2088970331662291E-3</v>
      </c>
      <c r="H317" s="7">
        <f>LN(precios!V318/precios!V317)</f>
        <v>0.14669703325588815</v>
      </c>
      <c r="J317" s="8">
        <f>precios!X318*precios!Z318</f>
        <v>384.90069749999998</v>
      </c>
    </row>
    <row r="318" spans="1:10" x14ac:dyDescent="0.2">
      <c r="A318" s="3">
        <v>45337</v>
      </c>
      <c r="B318" s="7">
        <f t="shared" si="1"/>
        <v>2.2362871913797423E-2</v>
      </c>
      <c r="C318" s="7">
        <f>LN(precios!AA319/precios!AA318)</f>
        <v>8.798944694392958E-4</v>
      </c>
      <c r="D318" s="7">
        <f>LN(precios!C319/precios!C318)</f>
        <v>-1.4318530551364509E-2</v>
      </c>
      <c r="E318" s="7">
        <f>LN(precios!G319/precios!G318)</f>
        <v>5.6551765029525369E-3</v>
      </c>
      <c r="F318" s="7">
        <f>LN(precios!H319/precios!H318)</f>
        <v>1.3048617710771392E-2</v>
      </c>
      <c r="G318" s="7">
        <f>LN(precios!M319/precios!M318)</f>
        <v>7.8855356133858794E-3</v>
      </c>
      <c r="H318" s="7">
        <f>LN(precios!V319/precios!V318)</f>
        <v>1.5504186535965254E-2</v>
      </c>
      <c r="J318" s="8">
        <f>precios!X319*precios!Z319</f>
        <v>393.60514800000004</v>
      </c>
    </row>
    <row r="319" spans="1:10" x14ac:dyDescent="0.2">
      <c r="A319" s="3">
        <v>45338</v>
      </c>
      <c r="B319" s="7">
        <f t="shared" si="1"/>
        <v>2.1968536970308549E-2</v>
      </c>
      <c r="C319" s="7">
        <f>LN(precios!AA320/precios!AA319)</f>
        <v>-8.7989446943928149E-4</v>
      </c>
      <c r="D319" s="7">
        <f>LN(precios!C320/precios!C319)</f>
        <v>1.8471624345434332E-3</v>
      </c>
      <c r="E319" s="7">
        <f>LN(precios!G320/precios!G319)</f>
        <v>9.8396635845597151E-3</v>
      </c>
      <c r="F319" s="7">
        <f>LN(precios!H320/precios!H319)</f>
        <v>-1.356382893026647E-2</v>
      </c>
      <c r="G319" s="7">
        <f>LN(precios!M320/precios!M319)</f>
        <v>1.2733751589349883E-2</v>
      </c>
      <c r="H319" s="7">
        <f>LN(precios!V320/precios!V319)</f>
        <v>8.4765266627709807E-2</v>
      </c>
      <c r="J319" s="8">
        <f>precios!X320*precios!Z320</f>
        <v>402.34775679999996</v>
      </c>
    </row>
    <row r="320" spans="1:10" x14ac:dyDescent="0.2">
      <c r="A320" s="3">
        <v>45341</v>
      </c>
      <c r="B320" s="7">
        <f t="shared" si="1"/>
        <v>-2.5541935395759274E-2</v>
      </c>
      <c r="C320" s="7">
        <f>LN(precios!AA321/precios!AA320)</f>
        <v>-8.8066936559363603E-4</v>
      </c>
      <c r="D320" s="7">
        <f>LN(precios!C321/precios!C320)</f>
        <v>7.093191548948859E-3</v>
      </c>
      <c r="E320" s="7">
        <f>LN(precios!G321/precios!G320)</f>
        <v>1.33086968563967E-2</v>
      </c>
      <c r="F320" s="7">
        <f>LN(precios!H321/precios!H320)</f>
        <v>1.9393258730851015E-2</v>
      </c>
      <c r="G320" s="7">
        <f>LN(precios!M321/precios!M320)</f>
        <v>-1.6461277054071962E-2</v>
      </c>
      <c r="H320" s="7">
        <f>LN(precios!V321/precios!V320)</f>
        <v>6.1647046840539402E-3</v>
      </c>
      <c r="J320" s="8">
        <f>precios!X321*precios!Z321</f>
        <v>392.20115000000004</v>
      </c>
    </row>
    <row r="321" spans="1:10" x14ac:dyDescent="0.2">
      <c r="A321" s="3">
        <v>45342</v>
      </c>
      <c r="B321" s="7">
        <f t="shared" si="1"/>
        <v>1.0434125171353168E-2</v>
      </c>
      <c r="C321" s="7">
        <f>LN(precios!AA322/precios!AA321)</f>
        <v>0</v>
      </c>
      <c r="D321" s="7">
        <f>LN(precios!C322/precios!C321)</f>
        <v>2.7710210468258468E-3</v>
      </c>
      <c r="E321" s="7">
        <f>LN(precios!G322/precios!G321)</f>
        <v>-1.8401515593290559E-2</v>
      </c>
      <c r="F321" s="7">
        <f>LN(precios!H322/precios!H321)</f>
        <v>-3.9038747903264941E-2</v>
      </c>
      <c r="G321" s="7">
        <f>LN(precios!M322/precios!M321)</f>
        <v>-1.661171512837155E-3</v>
      </c>
      <c r="H321" s="7">
        <f>LN(precios!V322/precios!V321)</f>
        <v>-2.3990488636654539E-2</v>
      </c>
      <c r="J321" s="8">
        <f>precios!X322*precios!Z322</f>
        <v>396.31484999999998</v>
      </c>
    </row>
    <row r="322" spans="1:10" x14ac:dyDescent="0.2">
      <c r="A322" s="3">
        <v>45343</v>
      </c>
      <c r="B322" s="7">
        <f t="shared" si="1"/>
        <v>-1.0439003547326593E-2</v>
      </c>
      <c r="C322" s="7">
        <f>LN(precios!AA323/precios!AA322)</f>
        <v>1.7605638350329589E-3</v>
      </c>
      <c r="D322" s="7">
        <f>LN(precios!C323/precios!C322)</f>
        <v>2.5029788710587931E-3</v>
      </c>
      <c r="E322" s="7">
        <f>LN(precios!G323/precios!G322)</f>
        <v>-1.7635203084101953E-2</v>
      </c>
      <c r="F322" s="7">
        <f>LN(precios!H323/precios!H322)</f>
        <v>-1.8030463147382162E-2</v>
      </c>
      <c r="G322" s="7">
        <f>LN(precios!M323/precios!M322)</f>
        <v>6.2150606609483574E-3</v>
      </c>
      <c r="H322" s="7">
        <f>LN(precios!V323/precios!V322)</f>
        <v>2.0472455104975348E-2</v>
      </c>
      <c r="J322" s="8">
        <f>precios!X323*precios!Z323</f>
        <v>392.19923670000003</v>
      </c>
    </row>
    <row r="323" spans="1:10" x14ac:dyDescent="0.2">
      <c r="A323" s="3">
        <v>45344</v>
      </c>
      <c r="B323" s="7">
        <f t="shared" si="1"/>
        <v>-3.709458523105595E-4</v>
      </c>
      <c r="C323" s="7">
        <f>LN(precios!AA324/precios!AA323)</f>
        <v>2.6350476380052534E-3</v>
      </c>
      <c r="D323" s="7">
        <f>LN(precios!C324/precios!C323)</f>
        <v>1.3758379062875531E-2</v>
      </c>
      <c r="E323" s="7">
        <f>LN(precios!G324/precios!G323)</f>
        <v>1.9679312276336319E-2</v>
      </c>
      <c r="F323" s="7">
        <f>LN(precios!H324/precios!H323)</f>
        <v>-2.5472139419400429E-2</v>
      </c>
      <c r="G323" s="7">
        <f>LN(precios!M324/precios!M323)</f>
        <v>8.6598280507549891E-2</v>
      </c>
      <c r="H323" s="7">
        <f>LN(precios!V324/precios!V323)</f>
        <v>-3.7706441738964508E-2</v>
      </c>
      <c r="J323" s="8">
        <f>precios!X324*precios!Z324</f>
        <v>392.05377899999996</v>
      </c>
    </row>
    <row r="324" spans="1:10" x14ac:dyDescent="0.2">
      <c r="A324" s="3">
        <v>45345</v>
      </c>
      <c r="B324" s="7">
        <f t="shared" si="1"/>
        <v>8.4684434470639839E-3</v>
      </c>
      <c r="C324" s="7">
        <f>LN(precios!AA325/precios!AA324)</f>
        <v>-2.6350476380052252E-3</v>
      </c>
      <c r="D324" s="7">
        <f>LN(precios!C325/precios!C324)</f>
        <v>-1.3706252926749056E-2</v>
      </c>
      <c r="E324" s="7">
        <f>LN(precios!G325/precios!G324)</f>
        <v>-8.1821251281963964E-3</v>
      </c>
      <c r="F324" s="7">
        <f>LN(precios!H325/precios!H324)</f>
        <v>1.0375437784967367E-2</v>
      </c>
      <c r="G324" s="7">
        <f>LN(precios!M325/precios!M324)</f>
        <v>0</v>
      </c>
      <c r="H324" s="7">
        <f>LN(precios!V325/precios!V324)</f>
        <v>9.1449480538794889E-4</v>
      </c>
      <c r="J324" s="8">
        <f>precios!X325*precios!Z325</f>
        <v>395.38796200000002</v>
      </c>
    </row>
    <row r="325" spans="1:10" x14ac:dyDescent="0.2">
      <c r="A325" s="3">
        <v>45348</v>
      </c>
      <c r="B325" s="7">
        <f t="shared" si="1"/>
        <v>-1.963977833995861E-2</v>
      </c>
      <c r="C325" s="7">
        <f>LN(precios!AA326/precios!AA325)</f>
        <v>0</v>
      </c>
      <c r="D325" s="7">
        <f>LN(precios!C326/precios!C325)</f>
        <v>-1.2208382818491167E-2</v>
      </c>
      <c r="E325" s="7">
        <f>LN(precios!G326/precios!G325)</f>
        <v>-1.9627091678487058E-3</v>
      </c>
      <c r="F325" s="7">
        <f>LN(precios!H326/precios!H325)</f>
        <v>-1.2986267108392289E-2</v>
      </c>
      <c r="G325" s="7">
        <f>LN(precios!M326/precios!M325)</f>
        <v>-3.9402587267132715E-2</v>
      </c>
      <c r="H325" s="7">
        <f>LN(precios!V326/precios!V325)</f>
        <v>-1.2879662863661026E-2</v>
      </c>
      <c r="J325" s="8">
        <f>precios!X326*precios!Z326</f>
        <v>387.69838800000008</v>
      </c>
    </row>
    <row r="326" spans="1:10" x14ac:dyDescent="0.2">
      <c r="A326" s="3">
        <v>45349</v>
      </c>
      <c r="B326" s="7">
        <f t="shared" si="1"/>
        <v>-3.2578357917816192E-3</v>
      </c>
      <c r="C326" s="7">
        <f>LN(precios!AA327/precios!AA326)</f>
        <v>-1.7605638350329032E-3</v>
      </c>
      <c r="D326" s="7">
        <f>LN(precios!C327/precios!C326)</f>
        <v>-1.5815473619645084E-4</v>
      </c>
      <c r="E326" s="7">
        <f>LN(precios!G327/precios!G326)</f>
        <v>-2.9285169859116927E-2</v>
      </c>
      <c r="F326" s="7">
        <f>LN(precios!H327/precios!H326)</f>
        <v>8.3579440542144393E-3</v>
      </c>
      <c r="G326" s="7">
        <f>LN(precios!M327/precios!M326)</f>
        <v>-1.0297041476223439E-2</v>
      </c>
      <c r="H326" s="7">
        <f>LN(precios!V327/precios!V326)</f>
        <v>-8.3682496705165792E-3</v>
      </c>
      <c r="J326" s="8">
        <f>precios!X327*precios!Z327</f>
        <v>386.4373855</v>
      </c>
    </row>
    <row r="327" spans="1:10" x14ac:dyDescent="0.2">
      <c r="A327" s="3">
        <v>45350</v>
      </c>
      <c r="B327" s="7">
        <f t="shared" si="1"/>
        <v>1.4279248492052783E-3</v>
      </c>
      <c r="C327" s="7">
        <f>LN(precios!AA328/precios!AA327)</f>
        <v>0</v>
      </c>
      <c r="D327" s="7">
        <f>LN(precios!C328/precios!C327)</f>
        <v>-3.2963881869842088E-2</v>
      </c>
      <c r="E327" s="7">
        <f>LN(precios!G328/precios!G327)</f>
        <v>-2.9397597173586993E-2</v>
      </c>
      <c r="F327" s="7">
        <f>LN(precios!H328/precios!H327)</f>
        <v>-1.3876735693243096E-2</v>
      </c>
      <c r="G327" s="7">
        <f>LN(precios!M328/precios!M327)</f>
        <v>-6.3898779717906822E-3</v>
      </c>
      <c r="H327" s="7">
        <f>LN(precios!V328/precios!V327)</f>
        <v>-5.3704178971861097E-2</v>
      </c>
      <c r="J327" s="8">
        <f>precios!X328*precios!Z328</f>
        <v>386.98958319999997</v>
      </c>
    </row>
    <row r="328" spans="1:10" x14ac:dyDescent="0.2">
      <c r="A328" s="3">
        <v>45351</v>
      </c>
      <c r="B328" s="7">
        <f t="shared" si="1"/>
        <v>9.0138565268828887E-3</v>
      </c>
      <c r="C328" s="7">
        <f>LN(precios!AA329/precios!AA328)</f>
        <v>2.6396847707730242E-3</v>
      </c>
      <c r="D328" s="7">
        <f>LN(precios!C329/precios!C328)</f>
        <v>1.252607379574152E-3</v>
      </c>
      <c r="E328" s="7">
        <f>LN(precios!G329/precios!G328)</f>
        <v>4.0862868703975611E-2</v>
      </c>
      <c r="F328" s="7">
        <f>LN(precios!H329/precios!H328)</f>
        <v>-1.351090989528742E-2</v>
      </c>
      <c r="G328" s="7">
        <f>LN(precios!M329/precios!M328)</f>
        <v>2.6098832063469968E-2</v>
      </c>
      <c r="H328" s="7">
        <f>LN(precios!V329/precios!V328)</f>
        <v>1.9685045726721534E-3</v>
      </c>
      <c r="J328" s="8">
        <f>precios!X329*precios!Z329</f>
        <v>390.49362050000008</v>
      </c>
    </row>
    <row r="329" spans="1:10" x14ac:dyDescent="0.2">
      <c r="A329" s="3">
        <v>45352</v>
      </c>
      <c r="B329" s="7">
        <f t="shared" si="1"/>
        <v>1.827374442801848E-2</v>
      </c>
      <c r="C329" s="7">
        <f>LN(precios!AA330/precios!AA329)</f>
        <v>-5.2863559231480601E-3</v>
      </c>
      <c r="D329" s="7">
        <f>LN(precios!C330/precios!C329)</f>
        <v>1.2117377486676678E-2</v>
      </c>
      <c r="E329" s="7">
        <f>LN(precios!G330/precios!G329)</f>
        <v>-2.4189773204664335E-2</v>
      </c>
      <c r="F329" s="7">
        <f>LN(precios!H330/precios!H329)</f>
        <v>3.7791912849904651E-3</v>
      </c>
      <c r="G329" s="7">
        <f>LN(precios!M330/precios!M329)</f>
        <v>-8.6241614761027909E-3</v>
      </c>
      <c r="H329" s="7">
        <f>LN(precios!V330/precios!V329)</f>
        <v>0</v>
      </c>
      <c r="J329" s="8">
        <f>precios!X330*precios!Z330</f>
        <v>397.69499880000001</v>
      </c>
    </row>
    <row r="330" spans="1:10" x14ac:dyDescent="0.2">
      <c r="A330" s="3">
        <v>45355</v>
      </c>
      <c r="B330" s="7">
        <f t="shared" si="1"/>
        <v>2.4194450362232972E-2</v>
      </c>
      <c r="C330" s="7">
        <f>LN(precios!AA331/precios!AA330)</f>
        <v>-2.6536946134661336E-3</v>
      </c>
      <c r="D330" s="7">
        <f>LN(precios!C331/precios!C330)</f>
        <v>-5.769877691322191E-3</v>
      </c>
      <c r="E330" s="7">
        <f>LN(precios!G331/precios!G330)</f>
        <v>-5.7329306170451266E-3</v>
      </c>
      <c r="F330" s="7">
        <f>LN(precios!H331/precios!H330)</f>
        <v>1.953929401399321E-3</v>
      </c>
      <c r="G330" s="7">
        <f>LN(precios!M331/precios!M330)</f>
        <v>0</v>
      </c>
      <c r="H330" s="7">
        <f>LN(precios!V331/precios!V330)</f>
        <v>-4.9285462011492047E-3</v>
      </c>
      <c r="J330" s="8">
        <f>precios!X331*precios!Z331</f>
        <v>407.43435479999999</v>
      </c>
    </row>
    <row r="331" spans="1:10" x14ac:dyDescent="0.2">
      <c r="A331" s="3">
        <v>45356</v>
      </c>
      <c r="B331" s="7">
        <f t="shared" si="1"/>
        <v>-3.6597089489791693E-3</v>
      </c>
      <c r="C331" s="7">
        <f>LN(precios!AA332/precios!AA331)</f>
        <v>-3.5492495111414629E-3</v>
      </c>
      <c r="D331" s="7">
        <f>LN(precios!C332/precios!C331)</f>
        <v>-4.716154598982409E-3</v>
      </c>
      <c r="E331" s="7">
        <f>LN(precios!G332/precios!G331)</f>
        <v>1.5702358964204854E-2</v>
      </c>
      <c r="F331" s="7">
        <f>LN(precios!H332/precios!H331)</f>
        <v>1.0541040445407344E-2</v>
      </c>
      <c r="G331" s="7">
        <f>LN(precios!M332/precios!M331)</f>
        <v>1.9879820549527843E-2</v>
      </c>
      <c r="H331" s="7">
        <f>LN(precios!V332/precios!V331)</f>
        <v>-5.9464991877261914E-3</v>
      </c>
      <c r="J331" s="8">
        <f>precios!X332*precios!Z332</f>
        <v>405.94598880000001</v>
      </c>
    </row>
    <row r="332" spans="1:10" x14ac:dyDescent="0.2">
      <c r="A332" s="3">
        <v>45357</v>
      </c>
      <c r="B332" s="7">
        <f t="shared" si="1"/>
        <v>1.7870102090324309E-2</v>
      </c>
      <c r="C332" s="7">
        <f>LN(precios!AA333/precios!AA332)</f>
        <v>1.7761994012556728E-3</v>
      </c>
      <c r="D332" s="7">
        <f>LN(precios!C333/precios!C332)</f>
        <v>-2.2751979647432738E-2</v>
      </c>
      <c r="E332" s="7">
        <f>LN(precios!G333/precios!G332)</f>
        <v>5.7850114227514984E-3</v>
      </c>
      <c r="F332" s="7">
        <f>LN(precios!H333/precios!H332)</f>
        <v>-8.0344105820391015E-3</v>
      </c>
      <c r="G332" s="7">
        <f>LN(precios!M333/precios!M332)</f>
        <v>3.0828540793803251E-3</v>
      </c>
      <c r="H332" s="7">
        <f>LN(precios!V333/precios!V332)</f>
        <v>-4.98257134446405E-3</v>
      </c>
      <c r="J332" s="8">
        <f>precios!X333*precios!Z333</f>
        <v>413.26549040000003</v>
      </c>
    </row>
    <row r="333" spans="1:10" x14ac:dyDescent="0.2">
      <c r="A333" s="3">
        <v>45358</v>
      </c>
      <c r="B333" s="7">
        <f t="shared" si="1"/>
        <v>3.7132617866206126E-3</v>
      </c>
      <c r="C333" s="7">
        <f>LN(precios!AA334/precios!AA333)</f>
        <v>1.3221876176179297E-2</v>
      </c>
      <c r="D333" s="7">
        <f>LN(precios!C334/precios!C333)</f>
        <v>6.8139255046832815E-3</v>
      </c>
      <c r="E333" s="7">
        <f>LN(precios!G334/precios!G333)</f>
        <v>-1.1297738073042117E-2</v>
      </c>
      <c r="F333" s="7">
        <f>LN(precios!H334/precios!H333)</f>
        <v>1.3898264726430974E-3</v>
      </c>
      <c r="G333" s="7">
        <f>LN(precios!M334/precios!M333)</f>
        <v>-5.4012476989606607E-3</v>
      </c>
      <c r="H333" s="7">
        <f>LN(precios!V334/precios!V333)</f>
        <v>-6.0120421566278344E-3</v>
      </c>
      <c r="J333" s="8">
        <f>precios!X334*precios!Z334</f>
        <v>414.80290599999995</v>
      </c>
    </row>
    <row r="334" spans="1:10" x14ac:dyDescent="0.2">
      <c r="A334" s="3">
        <v>45359</v>
      </c>
      <c r="B334" s="7">
        <f t="shared" si="1"/>
        <v>-5.8427651946774371E-3</v>
      </c>
      <c r="C334" s="7">
        <f>LN(precios!AA335/precios!AA334)</f>
        <v>0</v>
      </c>
      <c r="D334" s="7">
        <f>LN(precios!C335/precios!C334)</f>
        <v>6.6226062547637362E-4</v>
      </c>
      <c r="E334" s="7">
        <f>LN(precios!G335/precios!G334)</f>
        <v>1.2547425822602279E-2</v>
      </c>
      <c r="F334" s="7">
        <f>LN(precios!H335/precios!H334)</f>
        <v>-4.3148232533810546E-3</v>
      </c>
      <c r="G334" s="7">
        <f>LN(precios!M335/precios!M334)</f>
        <v>1.5355388083194518E-2</v>
      </c>
      <c r="H334" s="7">
        <f>LN(precios!V335/precios!V334)</f>
        <v>1.0045204260057121E-3</v>
      </c>
      <c r="J334" s="8">
        <f>precios!X335*precios!Z335</f>
        <v>412.38637649999998</v>
      </c>
    </row>
    <row r="335" spans="1:10" x14ac:dyDescent="0.2">
      <c r="A335" s="3">
        <v>45362</v>
      </c>
      <c r="B335" s="7">
        <f t="shared" si="1"/>
        <v>7.322441863764532E-3</v>
      </c>
      <c r="C335" s="7">
        <f>LN(precios!AA336/precios!AA335)</f>
        <v>3.496507058729306E-3</v>
      </c>
      <c r="D335" s="7">
        <f>LN(precios!C336/precios!C335)</f>
        <v>3.8617094364348976E-4</v>
      </c>
      <c r="E335" s="7">
        <f>LN(precios!G336/precios!G335)</f>
        <v>-2.2788571701505482E-3</v>
      </c>
      <c r="F335" s="7">
        <f>LN(precios!H336/precios!H335)</f>
        <v>4.0370485664533006E-3</v>
      </c>
      <c r="G335" s="7">
        <f>LN(precios!M336/precios!M335)</f>
        <v>2.6317345423124042E-2</v>
      </c>
      <c r="H335" s="7">
        <f>LN(precios!V336/precios!V335)</f>
        <v>4.0080213975386466E-3</v>
      </c>
      <c r="J335" s="8">
        <f>precios!X336*precios!Z336</f>
        <v>415.41713449999997</v>
      </c>
    </row>
    <row r="336" spans="1:10" x14ac:dyDescent="0.2">
      <c r="A336" s="3">
        <v>45363</v>
      </c>
      <c r="B336" s="7">
        <f t="shared" si="1"/>
        <v>-1.1949333581166312E-2</v>
      </c>
      <c r="C336" s="7">
        <f>LN(precios!AA337/precios!AA336)</f>
        <v>-4.3725474126091925E-3</v>
      </c>
      <c r="D336" s="7">
        <f>LN(precios!C337/precios!C336)</f>
        <v>6.2126817611677125E-3</v>
      </c>
      <c r="E336" s="7">
        <f>LN(precios!G337/precios!G336)</f>
        <v>2.1579909316366956E-3</v>
      </c>
      <c r="F336" s="7">
        <f>LN(precios!H337/precios!H336)</f>
        <v>-2.2253555311910461E-3</v>
      </c>
      <c r="G336" s="7">
        <f>LN(precios!M337/precios!M336)</f>
        <v>-7.82276278695976E-3</v>
      </c>
      <c r="H336" s="7">
        <f>LN(precios!V337/precios!V336)</f>
        <v>-2.9428810690812053E-2</v>
      </c>
      <c r="J336" s="8">
        <f>precios!X337*precios!Z337</f>
        <v>410.48271679999999</v>
      </c>
    </row>
    <row r="337" spans="1:10" x14ac:dyDescent="0.2">
      <c r="A337" s="3">
        <v>45364</v>
      </c>
      <c r="B337" s="7">
        <f t="shared" si="1"/>
        <v>2.3931520923541141E-2</v>
      </c>
      <c r="C337" s="7">
        <f>LN(precios!AA338/precios!AA337)</f>
        <v>-1.0572785712413577E-2</v>
      </c>
      <c r="D337" s="7">
        <f>LN(precios!C338/precios!C337)</f>
        <v>1.0088734513990026E-2</v>
      </c>
      <c r="E337" s="7">
        <f>LN(precios!G338/precios!G337)</f>
        <v>2.5087138361461689E-2</v>
      </c>
      <c r="F337" s="7">
        <f>LN(precios!H338/precios!H337)</f>
        <v>-1.2187627475184091E-2</v>
      </c>
      <c r="G337" s="7">
        <f>LN(precios!M338/precios!M337)</f>
        <v>1.1212858584641527E-3</v>
      </c>
      <c r="H337" s="7">
        <f>LN(precios!V338/precios!V337)</f>
        <v>1.4315172880763829E-2</v>
      </c>
      <c r="J337" s="8">
        <f>precios!X338*precios!Z338</f>
        <v>420.42468120000001</v>
      </c>
    </row>
    <row r="338" spans="1:10" x14ac:dyDescent="0.2">
      <c r="A338" s="3">
        <v>45365</v>
      </c>
      <c r="B338" s="7">
        <f t="shared" si="1"/>
        <v>-5.0628339309862396E-3</v>
      </c>
      <c r="C338" s="7">
        <f>LN(precios!AA339/precios!AA338)</f>
        <v>8.8534755672433436E-4</v>
      </c>
      <c r="D338" s="7">
        <f>LN(precios!C339/precios!C338)</f>
        <v>4.385367420201629E-3</v>
      </c>
      <c r="E338" s="7">
        <f>LN(precios!G339/precios!G338)</f>
        <v>6.9505578072329753E-3</v>
      </c>
      <c r="F338" s="7">
        <f>LN(precios!H339/precios!H338)</f>
        <v>9.3990451352738719E-3</v>
      </c>
      <c r="G338" s="7">
        <f>LN(precios!M339/precios!M338)</f>
        <v>-1.495327381433501E-3</v>
      </c>
      <c r="H338" s="7">
        <f>LN(precios!V339/precios!V338)</f>
        <v>-1.5345569674660421E-2</v>
      </c>
      <c r="J338" s="8">
        <f>precios!X339*precios!Z339</f>
        <v>418.30151999999998</v>
      </c>
    </row>
    <row r="339" spans="1:10" x14ac:dyDescent="0.2">
      <c r="A339" s="3">
        <v>45366</v>
      </c>
      <c r="B339" s="7">
        <f t="shared" si="1"/>
        <v>1.3805693023343507E-2</v>
      </c>
      <c r="C339" s="7">
        <f>LN(precios!AA340/precios!AA339)</f>
        <v>-5.3238812527498548E-3</v>
      </c>
      <c r="D339" s="7">
        <f>LN(precios!C340/precios!C339)</f>
        <v>1.5119267446810315E-2</v>
      </c>
      <c r="E339" s="7">
        <f>LN(precios!G340/precios!G339)</f>
        <v>-3.2832856842188746E-3</v>
      </c>
      <c r="F339" s="7">
        <f>LN(precios!H340/precios!H339)</f>
        <v>-6.1625263759798998E-3</v>
      </c>
      <c r="G339" s="7">
        <f>LN(precios!M340/precios!M339)</f>
        <v>-3.5799671482856052E-2</v>
      </c>
      <c r="H339" s="7">
        <f>LN(precios!V340/precios!V339)</f>
        <v>-1.558473101669809E-2</v>
      </c>
      <c r="J339" s="8">
        <f>precios!X340*precios!Z340</f>
        <v>424.11651000000001</v>
      </c>
    </row>
    <row r="340" spans="1:10" x14ac:dyDescent="0.2">
      <c r="A340" s="3">
        <v>45370</v>
      </c>
      <c r="B340" s="7">
        <f t="shared" si="1"/>
        <v>-1.2597620764167915E-3</v>
      </c>
      <c r="C340" s="7">
        <f>LN(precios!AA341/precios!AA340)</f>
        <v>-2.6726073814764368E-3</v>
      </c>
      <c r="D340" s="7">
        <f>LN(precios!C341/precios!C340)</f>
        <v>-2.1133758211611675E-2</v>
      </c>
      <c r="E340" s="7">
        <f>LN(precios!G341/precios!G340)</f>
        <v>-7.8609031163328191E-3</v>
      </c>
      <c r="F340" s="7">
        <f>LN(precios!H341/precios!H340)</f>
        <v>3.5469115137882527E-2</v>
      </c>
      <c r="G340" s="7">
        <f>LN(precios!M341/precios!M340)</f>
        <v>-1.5522315582263966E-3</v>
      </c>
      <c r="H340" s="7">
        <f>LN(precios!V341/precios!V340)</f>
        <v>1.5584731016698111E-2</v>
      </c>
      <c r="J340" s="8">
        <f>precios!X341*precios!Z341</f>
        <v>423.5825605</v>
      </c>
    </row>
    <row r="341" spans="1:10" x14ac:dyDescent="0.2">
      <c r="A341" s="3">
        <v>45371</v>
      </c>
      <c r="B341" s="7">
        <f t="shared" si="1"/>
        <v>-6.7858197507418248E-3</v>
      </c>
      <c r="C341" s="7">
        <f>LN(precios!AA342/precios!AA341)</f>
        <v>-1.4375809120306782E-2</v>
      </c>
      <c r="D341" s="7">
        <f>LN(precios!C342/precios!C341)</f>
        <v>-2.2852069236077234E-3</v>
      </c>
      <c r="E341" s="7">
        <f>LN(precios!G342/precios!G341)</f>
        <v>6.1956120521410082E-3</v>
      </c>
      <c r="F341" s="7">
        <f>LN(precios!H342/precios!H341)</f>
        <v>5.1530580131366653E-2</v>
      </c>
      <c r="G341" s="7">
        <f>LN(precios!M342/precios!M341)</f>
        <v>1.9612241764904986E-2</v>
      </c>
      <c r="H341" s="7">
        <f>LN(precios!V342/precios!V341)</f>
        <v>2.7454698464409944E-2</v>
      </c>
      <c r="J341" s="8">
        <f>precios!X342*precios!Z342</f>
        <v>420.71793600000001</v>
      </c>
    </row>
    <row r="342" spans="1:10" x14ac:dyDescent="0.2">
      <c r="A342" s="3">
        <v>45372</v>
      </c>
      <c r="B342" s="7">
        <f t="shared" si="1"/>
        <v>-3.692418041182101E-3</v>
      </c>
      <c r="C342" s="7">
        <f>LN(precios!AA343/precios!AA342)</f>
        <v>3.6133733985138313E-3</v>
      </c>
      <c r="D342" s="7">
        <f>LN(precios!C343/precios!C342)</f>
        <v>-1.5203805583650525E-2</v>
      </c>
      <c r="E342" s="7">
        <f>LN(precios!G343/precios!G342)</f>
        <v>-1.9627643601322644E-5</v>
      </c>
      <c r="F342" s="7">
        <f>LN(precios!H343/precios!H342)</f>
        <v>-1.7276548211264918E-2</v>
      </c>
      <c r="G342" s="7">
        <f>LN(precios!M343/precios!M342)</f>
        <v>1.3240253694804119E-2</v>
      </c>
      <c r="H342" s="7">
        <f>LN(precios!V343/precios!V342)</f>
        <v>-1.1094415359202988E-2</v>
      </c>
      <c r="J342" s="8">
        <f>precios!X343*precios!Z343</f>
        <v>419.16733400000004</v>
      </c>
    </row>
    <row r="343" spans="1:10" x14ac:dyDescent="0.2">
      <c r="A343" s="3">
        <v>45373</v>
      </c>
      <c r="B343" s="7">
        <f t="shared" si="1"/>
        <v>-8.090269620904797E-3</v>
      </c>
      <c r="C343" s="7">
        <f>LN(precios!AA344/precios!AA343)</f>
        <v>-3.6133733985138148E-3</v>
      </c>
      <c r="D343" s="7">
        <f>LN(precios!C344/precios!C343)</f>
        <v>1.5802819944154473E-2</v>
      </c>
      <c r="E343" s="7">
        <f>LN(precios!G344/precios!G343)</f>
        <v>1.4038572024788155E-2</v>
      </c>
      <c r="F343" s="7">
        <f>LN(precios!H344/precios!H343)</f>
        <v>-3.2492912415381353E-2</v>
      </c>
      <c r="G343" s="7">
        <f>LN(precios!M344/precios!M343)</f>
        <v>8.6061895340267761E-3</v>
      </c>
      <c r="H343" s="7">
        <f>LN(precios!V344/precios!V343)</f>
        <v>2.2067094028678604E-2</v>
      </c>
      <c r="J343" s="8">
        <f>precios!X344*precios!Z344</f>
        <v>415.7898381</v>
      </c>
    </row>
    <row r="344" spans="1:10" x14ac:dyDescent="0.2">
      <c r="A344" s="3">
        <v>45376</v>
      </c>
      <c r="B344" s="7">
        <f t="shared" si="1"/>
        <v>-7.3325548039630611E-5</v>
      </c>
      <c r="C344" s="7">
        <f>LN(precios!AA345/precios!AA344)</f>
        <v>-9.0538711481256778E-4</v>
      </c>
      <c r="D344" s="7">
        <f>LN(precios!C345/precios!C344)</f>
        <v>-1.4089797637071036E-2</v>
      </c>
      <c r="E344" s="7">
        <f>LN(precios!G345/precios!G344)</f>
        <v>4.610420902216787E-3</v>
      </c>
      <c r="F344" s="7">
        <f>LN(precios!H345/precios!H344)</f>
        <v>5.0413104038912672E-2</v>
      </c>
      <c r="G344" s="7">
        <f>LN(precios!M345/precios!M344)</f>
        <v>0</v>
      </c>
      <c r="H344" s="7">
        <f>LN(precios!V345/precios!V344)</f>
        <v>1.7699577099400857E-2</v>
      </c>
      <c r="J344" s="8">
        <f>precios!X345*precios!Z345</f>
        <v>415.75935119999997</v>
      </c>
    </row>
    <row r="345" spans="1:10" x14ac:dyDescent="0.2">
      <c r="A345" s="3">
        <v>45377</v>
      </c>
      <c r="B345" s="7">
        <f t="shared" si="1"/>
        <v>-1.2335159032834603E-2</v>
      </c>
      <c r="C345" s="7">
        <f>LN(precios!AA346/precios!AA345)</f>
        <v>-1.8132371241807201E-3</v>
      </c>
      <c r="D345" s="7">
        <f>LN(precios!C346/precios!C345)</f>
        <v>1.4089797637071005E-2</v>
      </c>
      <c r="E345" s="7">
        <f>LN(precios!G346/precios!G345)</f>
        <v>1.0205746640422991E-2</v>
      </c>
      <c r="F345" s="7">
        <f>LN(precios!H346/precios!H345)</f>
        <v>1.9121042178029114E-2</v>
      </c>
      <c r="G345" s="7">
        <f>LN(precios!M346/precios!M345)</f>
        <v>1.6260557528671164E-2</v>
      </c>
      <c r="H345" s="7">
        <f>LN(precios!V346/precios!V345)</f>
        <v>7.7670293376595964E-3</v>
      </c>
      <c r="J345" s="8">
        <f>precios!X346*precios!Z346</f>
        <v>410.66239400000006</v>
      </c>
    </row>
    <row r="346" spans="1:10" x14ac:dyDescent="0.2">
      <c r="A346" s="3">
        <v>45378</v>
      </c>
      <c r="B346" s="7">
        <f t="shared" si="1"/>
        <v>1.5686660962899669E-3</v>
      </c>
      <c r="C346" s="7">
        <f>LN(precios!AA347/precios!AA346)</f>
        <v>-8.2005015363213352E-3</v>
      </c>
      <c r="D346" s="7">
        <f>LN(precios!C347/precios!C346)</f>
        <v>-1.072751796338722E-2</v>
      </c>
      <c r="E346" s="7">
        <f>LN(precios!G347/precios!G346)</f>
        <v>1.2945838661011348E-3</v>
      </c>
      <c r="F346" s="7">
        <f>LN(precios!H347/precios!H346)</f>
        <v>-6.3331436376756834E-3</v>
      </c>
      <c r="G346" s="7">
        <f>LN(precios!M347/precios!M346)</f>
        <v>4.0587326233944385E-2</v>
      </c>
      <c r="H346" s="7">
        <f>LN(precios!V347/precios!V346)</f>
        <v>1.9323677510538603E-3</v>
      </c>
      <c r="J346" s="8">
        <f>precios!X347*precios!Z347</f>
        <v>411.3070917</v>
      </c>
    </row>
    <row r="347" spans="1:10" x14ac:dyDescent="0.2">
      <c r="A347" s="3">
        <v>45383</v>
      </c>
      <c r="B347" s="7">
        <f t="shared" si="1"/>
        <v>2.0501493001904486E-2</v>
      </c>
      <c r="C347" s="7">
        <f>LN(precios!AA348/precios!AA347)</f>
        <v>6.3839706099233133E-3</v>
      </c>
      <c r="D347" s="7">
        <f>LN(precios!C348/precios!C347)</f>
        <v>-9.3985489675931389E-3</v>
      </c>
      <c r="E347" s="7">
        <f>LN(precios!G348/precios!G347)</f>
        <v>5.8239650125805308E-3</v>
      </c>
      <c r="F347" s="7">
        <f>LN(precios!H348/precios!H347)</f>
        <v>-1.6010589175706559E-2</v>
      </c>
      <c r="G347" s="7">
        <f>LN(precios!M348/precios!M347)</f>
        <v>-2.820101167930315E-2</v>
      </c>
      <c r="H347" s="7">
        <f>LN(precios!V348/precios!V347)</f>
        <v>9.6478541009890331E-4</v>
      </c>
      <c r="J347" s="8">
        <f>precios!X348*precios!Z348</f>
        <v>419.82653340000002</v>
      </c>
    </row>
    <row r="348" spans="1:10" x14ac:dyDescent="0.2">
      <c r="A348" s="3">
        <v>45384</v>
      </c>
      <c r="B348" s="7">
        <f t="shared" si="1"/>
        <v>2.7875708945108983E-2</v>
      </c>
      <c r="C348" s="7">
        <f>LN(precios!AA349/precios!AA348)</f>
        <v>-7.299302481611496E-3</v>
      </c>
      <c r="D348" s="7">
        <f>LN(precios!C349/precios!C348)</f>
        <v>4.6550154103576352E-3</v>
      </c>
      <c r="E348" s="7">
        <f>LN(precios!G349/precios!G348)</f>
        <v>1.4944466791438309E-2</v>
      </c>
      <c r="F348" s="7">
        <f>LN(precios!H349/precios!H348)</f>
        <v>-1.1949720373150853E-2</v>
      </c>
      <c r="G348" s="7">
        <f>LN(precios!M349/precios!M348)</f>
        <v>2.5311891101969753E-3</v>
      </c>
      <c r="H348" s="7">
        <f>LN(precios!V349/precios!V348)</f>
        <v>3.8498603854417151E-3</v>
      </c>
      <c r="J348" s="8">
        <f>precios!X349*precios!Z349</f>
        <v>431.69413609999998</v>
      </c>
    </row>
    <row r="349" spans="1:10" x14ac:dyDescent="0.2">
      <c r="A349" s="3">
        <v>45385</v>
      </c>
      <c r="B349" s="7">
        <f t="shared" si="1"/>
        <v>4.1077867921794763E-2</v>
      </c>
      <c r="C349" s="7">
        <f>LN(precios!AA350/precios!AA349)</f>
        <v>-1.8331810816610717E-3</v>
      </c>
      <c r="D349" s="7">
        <f>LN(precios!C350/precios!C349)</f>
        <v>-1.3021864801688279E-2</v>
      </c>
      <c r="E349" s="7">
        <f>LN(precios!G350/precios!G349)</f>
        <v>-1.6412189586315956E-3</v>
      </c>
      <c r="F349" s="7">
        <f>LN(precios!H350/precios!H349)</f>
        <v>-3.4158414756956607E-2</v>
      </c>
      <c r="G349" s="7">
        <f>LN(precios!M350/precios!M349)</f>
        <v>-1.6384892015678804E-2</v>
      </c>
      <c r="H349" s="7">
        <f>LN(precios!V350/precios!V349)</f>
        <v>4.9658914366957498E-2</v>
      </c>
      <c r="J349" s="8">
        <f>precios!X350*precios!Z350</f>
        <v>449.796468</v>
      </c>
    </row>
    <row r="350" spans="1:10" x14ac:dyDescent="0.2">
      <c r="A350" s="3">
        <v>45386</v>
      </c>
      <c r="B350" s="7">
        <f t="shared" si="1"/>
        <v>5.6085475988204543E-3</v>
      </c>
      <c r="C350" s="7">
        <f>LN(precios!AA351/precios!AA350)</f>
        <v>-9.1785229022888577E-4</v>
      </c>
      <c r="D350" s="7">
        <f>LN(precios!C351/precios!C350)</f>
        <v>-6.5187306957363491E-3</v>
      </c>
      <c r="E350" s="7">
        <f>LN(precios!G351/precios!G350)</f>
        <v>1.6494062848951687E-2</v>
      </c>
      <c r="F350" s="7">
        <f>LN(precios!H351/precios!H350)</f>
        <v>-2.7830969118836917E-2</v>
      </c>
      <c r="G350" s="7">
        <f>LN(precios!M351/precios!M350)</f>
        <v>2.178735418490723E-2</v>
      </c>
      <c r="H350" s="7">
        <f>LN(precios!V351/precios!V350)</f>
        <v>-6.4190958607171283E-3</v>
      </c>
      <c r="J350" s="8">
        <f>precios!X351*precios!Z351</f>
        <v>452.32626049999999</v>
      </c>
    </row>
    <row r="351" spans="1:10" x14ac:dyDescent="0.2">
      <c r="A351" s="3">
        <v>45387</v>
      </c>
      <c r="B351" s="7">
        <f t="shared" si="1"/>
        <v>7.0784638661742375E-3</v>
      </c>
      <c r="C351" s="7">
        <f>LN(precios!AA352/precios!AA351)</f>
        <v>0</v>
      </c>
      <c r="D351" s="7">
        <f>LN(precios!C352/precios!C351)</f>
        <v>-6.4479806491678105E-3</v>
      </c>
      <c r="E351" s="7">
        <f>LN(precios!G352/precios!G351)</f>
        <v>-6.2249385935341048E-3</v>
      </c>
      <c r="F351" s="7">
        <f>LN(precios!H352/precios!H351)</f>
        <v>2.2000048728974618E-2</v>
      </c>
      <c r="G351" s="7">
        <f>LN(precios!M352/precios!M351)</f>
        <v>2.3430251808386003E-2</v>
      </c>
      <c r="H351" s="7">
        <f>LN(precios!V352/precios!V351)</f>
        <v>1.8382358117512039E-3</v>
      </c>
      <c r="J351" s="8">
        <f>precios!X352*precios!Z352</f>
        <v>455.5393942</v>
      </c>
    </row>
    <row r="352" spans="1:10" x14ac:dyDescent="0.2">
      <c r="A352" s="3">
        <v>45390</v>
      </c>
      <c r="B352" s="7">
        <f t="shared" si="1"/>
        <v>2.5025439393427024E-3</v>
      </c>
      <c r="C352" s="7">
        <f>LN(precios!AA353/precios!AA352)</f>
        <v>-1.2009382211230681E-2</v>
      </c>
      <c r="D352" s="7">
        <f>LN(precios!C353/precios!C352)</f>
        <v>-1.348207259608613E-2</v>
      </c>
      <c r="E352" s="7">
        <f>LN(precios!G353/precios!G352)</f>
        <v>-2.5713157214682439E-3</v>
      </c>
      <c r="F352" s="7">
        <f>LN(precios!H353/precios!H352)</f>
        <v>-1.922346768423001E-2</v>
      </c>
      <c r="G352" s="7">
        <f>LN(precios!M353/precios!M352)</f>
        <v>-1.7699577099400975E-2</v>
      </c>
      <c r="H352" s="7">
        <f>LN(precios!V353/precios!V352)</f>
        <v>1.1866866779899262E-2</v>
      </c>
      <c r="J352" s="8">
        <f>precios!X353*precios!Z353</f>
        <v>456.68082919999995</v>
      </c>
    </row>
    <row r="353" spans="1:10" x14ac:dyDescent="0.2">
      <c r="A353" s="3">
        <v>45391</v>
      </c>
      <c r="B353" s="7">
        <f t="shared" si="1"/>
        <v>9.860681514921232E-3</v>
      </c>
      <c r="C353" s="7">
        <f>LN(precios!AA354/precios!AA353)</f>
        <v>3.7105793965355534E-3</v>
      </c>
      <c r="D353" s="7">
        <f>LN(precios!C354/precios!C353)</f>
        <v>-2.1216140859015315E-2</v>
      </c>
      <c r="E353" s="7">
        <f>LN(precios!G354/precios!G353)</f>
        <v>-4.6599543206578145E-3</v>
      </c>
      <c r="F353" s="7">
        <f>LN(precios!H354/precios!H353)</f>
        <v>-1.9883013450131638E-2</v>
      </c>
      <c r="G353" s="7">
        <f>LN(precios!M354/precios!M353)</f>
        <v>-7.1685254498362215E-3</v>
      </c>
      <c r="H353" s="7">
        <f>LN(precios!V354/precios!V353)</f>
        <v>-4.5475294376294073E-3</v>
      </c>
      <c r="J353" s="8">
        <f>precios!X354*precios!Z354</f>
        <v>461.20628880000004</v>
      </c>
    </row>
    <row r="354" spans="1:10" x14ac:dyDescent="0.2">
      <c r="A354" s="3">
        <v>45392</v>
      </c>
      <c r="B354" s="7">
        <f t="shared" si="1"/>
        <v>8.2694262955612073E-3</v>
      </c>
      <c r="C354" s="7">
        <f>LN(precios!AA355/precios!AA354)</f>
        <v>5.5401803756153509E-3</v>
      </c>
      <c r="D354" s="7">
        <f>LN(precios!C355/precios!C354)</f>
        <v>-4.2387971030602607E-3</v>
      </c>
      <c r="E354" s="7">
        <f>LN(precios!G355/precios!G354)</f>
        <v>-1.0438032322932897E-2</v>
      </c>
      <c r="F354" s="7">
        <f>LN(precios!H355/precios!H354)</f>
        <v>-2.2164272821890003E-2</v>
      </c>
      <c r="G354" s="7">
        <f>LN(precios!M355/precios!M354)</f>
        <v>-1.5588425136427077E-2</v>
      </c>
      <c r="H354" s="7">
        <f>LN(precios!V355/precios!V354)</f>
        <v>-6.4014850520408345E-3</v>
      </c>
      <c r="J354" s="8">
        <f>precios!X355*precios!Z355</f>
        <v>465.03601319999996</v>
      </c>
    </row>
    <row r="355" spans="1:10" x14ac:dyDescent="0.2">
      <c r="A355" s="3">
        <v>45393</v>
      </c>
      <c r="B355" s="7">
        <f t="shared" si="1"/>
        <v>5.1394147191633653E-3</v>
      </c>
      <c r="C355" s="7">
        <f>LN(precios!AA356/precios!AA355)</f>
        <v>-1.0180559932117604E-2</v>
      </c>
      <c r="D355" s="7">
        <f>LN(precios!C356/precios!C355)</f>
        <v>7.1718665904826817E-3</v>
      </c>
      <c r="E355" s="7">
        <f>LN(precios!G356/precios!G355)</f>
        <v>-8.0996147705538358E-3</v>
      </c>
      <c r="F355" s="7">
        <f>LN(precios!H356/precios!H355)</f>
        <v>4.3365376464256817E-4</v>
      </c>
      <c r="G355" s="7">
        <f>LN(precios!M356/precios!M355)</f>
        <v>0</v>
      </c>
      <c r="H355" s="7">
        <f>LN(precios!V356/precios!V355)</f>
        <v>1.6378892084039681E-2</v>
      </c>
      <c r="J355" s="8">
        <f>precios!X356*precios!Z356</f>
        <v>467.43217830000003</v>
      </c>
    </row>
    <row r="356" spans="1:10" x14ac:dyDescent="0.2">
      <c r="A356" s="3">
        <v>45394</v>
      </c>
      <c r="B356" s="7">
        <f t="shared" si="1"/>
        <v>1.5516525773592428E-2</v>
      </c>
      <c r="C356" s="7">
        <f>LN(precios!AA357/precios!AA356)</f>
        <v>1.2020486854124662E-2</v>
      </c>
      <c r="D356" s="7">
        <f>LN(precios!C357/precios!C356)</f>
        <v>-9.4163008538667367E-3</v>
      </c>
      <c r="E356" s="7">
        <f>LN(precios!G357/precios!G356)</f>
        <v>-2.7906278216426636E-3</v>
      </c>
      <c r="F356" s="7">
        <f>LN(precios!H357/precios!H356)</f>
        <v>-7.1072168564502956E-3</v>
      </c>
      <c r="G356" s="7">
        <f>LN(precios!M357/precios!M356)</f>
        <v>1.0954538050838877E-3</v>
      </c>
      <c r="H356" s="7">
        <f>LN(precios!V357/precios!V356)</f>
        <v>-2.4670049668020853E-2</v>
      </c>
      <c r="J356" s="8">
        <f>precios!X357*precios!Z357</f>
        <v>474.74166400000001</v>
      </c>
    </row>
    <row r="357" spans="1:10" x14ac:dyDescent="0.2">
      <c r="A357" s="3">
        <v>45397</v>
      </c>
      <c r="B357" s="7">
        <f t="shared" si="1"/>
        <v>1.4193962067114782E-2</v>
      </c>
      <c r="C357" s="7">
        <f>LN(precios!AA358/precios!AA357)</f>
        <v>-3.6832454162964048E-3</v>
      </c>
      <c r="D357" s="7">
        <f>LN(precios!C358/precios!C357)</f>
        <v>-2.3391058244305572E-2</v>
      </c>
      <c r="E357" s="7">
        <f>LN(precios!G358/precios!G357)</f>
        <v>-1.8074857612395325E-3</v>
      </c>
      <c r="F357" s="7">
        <f>LN(precios!H358/precios!H357)</f>
        <v>-2.5355043404633452E-2</v>
      </c>
      <c r="G357" s="7">
        <f>LN(precios!M358/precios!M357)</f>
        <v>-1.1378357297020766E-2</v>
      </c>
      <c r="H357" s="7">
        <f>LN(precios!V358/precios!V357)</f>
        <v>-1.8674679025225224E-2</v>
      </c>
      <c r="J357" s="8">
        <f>precios!X358*precios!Z358</f>
        <v>481.52817899999997</v>
      </c>
    </row>
    <row r="358" spans="1:10" x14ac:dyDescent="0.2">
      <c r="A358" s="3">
        <v>45398</v>
      </c>
      <c r="B358" s="7">
        <f t="shared" si="1"/>
        <v>8.545798607814967E-3</v>
      </c>
      <c r="C358" s="7">
        <f>LN(precios!AA359/precios!AA358)</f>
        <v>1.5560954723088617E-2</v>
      </c>
      <c r="D358" s="7">
        <f>LN(precios!C359/precios!C358)</f>
        <v>1.2702478605084565E-3</v>
      </c>
      <c r="E358" s="7">
        <f>LN(precios!G359/precios!G358)</f>
        <v>2.6245669191539674E-3</v>
      </c>
      <c r="F358" s="7">
        <f>LN(precios!H359/precios!H358)</f>
        <v>1.0396603142421065E-2</v>
      </c>
      <c r="G358" s="7">
        <f>LN(precios!M359/precios!M358)</f>
        <v>-7.385524707938714E-4</v>
      </c>
      <c r="H358" s="7">
        <f>LN(precios!V359/precios!V358)</f>
        <v>-3.0624402779933578E-2</v>
      </c>
      <c r="J358" s="8">
        <f>precios!X359*precios!Z359</f>
        <v>485.66085520000007</v>
      </c>
    </row>
    <row r="359" spans="1:10" x14ac:dyDescent="0.2">
      <c r="A359" s="3">
        <v>45399</v>
      </c>
      <c r="B359" s="7">
        <f t="shared" si="1"/>
        <v>-8.4112719559508082E-4</v>
      </c>
      <c r="C359" s="7">
        <f>LN(precios!AA360/precios!AA359)</f>
        <v>-1.8181823190586274E-3</v>
      </c>
      <c r="D359" s="7">
        <f>LN(precios!C360/precios!C359)</f>
        <v>1.5357218711798367E-2</v>
      </c>
      <c r="E359" s="7">
        <f>LN(precios!G360/precios!G359)</f>
        <v>-2.4438045004218218E-2</v>
      </c>
      <c r="F359" s="7">
        <f>LN(precios!H360/precios!H359)</f>
        <v>-2.3319396973094753E-2</v>
      </c>
      <c r="G359" s="7">
        <f>LN(precios!M360/precios!M359)</f>
        <v>-6.6716705339832068E-3</v>
      </c>
      <c r="H359" s="7">
        <f>LN(precios!V360/precios!V359)</f>
        <v>-4.5733615686883007E-2</v>
      </c>
      <c r="J359" s="8">
        <f>precios!X360*precios!Z360</f>
        <v>485.25252440000008</v>
      </c>
    </row>
    <row r="360" spans="1:10" x14ac:dyDescent="0.2">
      <c r="A360" s="3">
        <v>45400</v>
      </c>
      <c r="B360" s="7">
        <f t="shared" si="1"/>
        <v>6.2828975290945685E-3</v>
      </c>
      <c r="C360" s="7">
        <f>LN(precios!AA361/precios!AA360)</f>
        <v>8.1559129036076605E-3</v>
      </c>
      <c r="D360" s="7">
        <f>LN(precios!C361/precios!C360)</f>
        <v>2.4753629028048615E-2</v>
      </c>
      <c r="E360" s="7">
        <f>LN(precios!G361/precios!G360)</f>
        <v>2.5045695584970763E-2</v>
      </c>
      <c r="F360" s="7">
        <f>LN(precios!H361/precios!H360)</f>
        <v>1.2922793830673756E-2</v>
      </c>
      <c r="G360" s="7">
        <f>LN(precios!M361/precios!M360)</f>
        <v>-3.35258288884926E-3</v>
      </c>
      <c r="H360" s="7">
        <f>LN(precios!V361/precios!V360)</f>
        <v>-1.1253315686727368E-2</v>
      </c>
      <c r="J360" s="8">
        <f>precios!X361*precios!Z361</f>
        <v>488.31091399999997</v>
      </c>
    </row>
    <row r="361" spans="1:10" x14ac:dyDescent="0.2">
      <c r="A361" s="3">
        <v>45401</v>
      </c>
      <c r="B361" s="7">
        <f t="shared" si="1"/>
        <v>2.1881355235799926E-2</v>
      </c>
      <c r="C361" s="7">
        <f>LN(precios!AA362/precios!AA361)</f>
        <v>5.4005531800002888E-3</v>
      </c>
      <c r="D361" s="7">
        <f>LN(precios!C362/precios!C361)</f>
        <v>-2.1010168192435161E-2</v>
      </c>
      <c r="E361" s="7">
        <f>LN(precios!G362/precios!G361)</f>
        <v>-2.4327067297166402E-3</v>
      </c>
      <c r="F361" s="7">
        <f>LN(precios!H362/precios!H361)</f>
        <v>2.9712392441712566E-2</v>
      </c>
      <c r="G361" s="7">
        <f>LN(precios!M362/precios!M361)</f>
        <v>-3.1459863034689513E-2</v>
      </c>
      <c r="H361" s="7">
        <f>LN(precios!V362/precios!V361)</f>
        <v>-1.346472957700099E-2</v>
      </c>
      <c r="J361" s="8">
        <f>precios!X362*precios!Z362</f>
        <v>499.11357600000002</v>
      </c>
    </row>
    <row r="362" spans="1:10" x14ac:dyDescent="0.2">
      <c r="A362" s="3">
        <v>45404</v>
      </c>
      <c r="B362" s="7">
        <f t="shared" si="1"/>
        <v>-6.1901651318351958E-2</v>
      </c>
      <c r="C362" s="7">
        <f>LN(precios!AA363/precios!AA362)</f>
        <v>-6.3034877785923989E-3</v>
      </c>
      <c r="D362" s="7">
        <f>LN(precios!C363/precios!C362)</f>
        <v>2.772434502235277E-2</v>
      </c>
      <c r="E362" s="7">
        <f>LN(precios!G363/precios!G362)</f>
        <v>2.7385024501829999E-2</v>
      </c>
      <c r="F362" s="7">
        <f>LN(precios!H363/precios!H362)</f>
        <v>2.6599608952400568E-2</v>
      </c>
      <c r="G362" s="7">
        <f>LN(precios!M363/precios!M362)</f>
        <v>2.1711079414348022E-2</v>
      </c>
      <c r="H362" s="7">
        <f>LN(precios!V363/precios!V362)</f>
        <v>2.7765279719197056E-2</v>
      </c>
      <c r="J362" s="8">
        <f>precios!X363*precios!Z363</f>
        <v>469.15444710000003</v>
      </c>
    </row>
    <row r="363" spans="1:10" x14ac:dyDescent="0.2">
      <c r="A363" s="3">
        <v>45405</v>
      </c>
      <c r="B363" s="7">
        <f t="shared" si="1"/>
        <v>-3.1621691961750088E-3</v>
      </c>
      <c r="C363" s="7">
        <f>LN(precios!AA364/precios!AA363)</f>
        <v>-8.1633106391610939E-3</v>
      </c>
      <c r="D363" s="7">
        <f>LN(precios!C364/precios!C363)</f>
        <v>-1.6636033438715815E-2</v>
      </c>
      <c r="E363" s="7">
        <f>LN(precios!G364/precios!G363)</f>
        <v>6.2076505297007416E-2</v>
      </c>
      <c r="F363" s="7">
        <f>LN(precios!H364/precios!H363)</f>
        <v>-2.4861945651082955E-2</v>
      </c>
      <c r="G363" s="7">
        <f>LN(precios!M364/precios!M363)</f>
        <v>1.8294330701250059E-2</v>
      </c>
      <c r="H363" s="7">
        <f>LN(precios!V364/precios!V363)</f>
        <v>2.2067094028678604E-2</v>
      </c>
      <c r="J363" s="8">
        <f>precios!X364*precios!Z364</f>
        <v>467.67324450000001</v>
      </c>
    </row>
    <row r="364" spans="1:10" x14ac:dyDescent="0.2">
      <c r="A364" s="3">
        <v>45406</v>
      </c>
      <c r="B364" s="7">
        <f t="shared" si="1"/>
        <v>5.9220817597699987E-3</v>
      </c>
      <c r="C364" s="7">
        <f>LN(precios!AA365/precios!AA364)</f>
        <v>5.4496047675646848E-3</v>
      </c>
      <c r="D364" s="7">
        <f>LN(precios!C365/precios!C364)</f>
        <v>5.7899450990679426E-3</v>
      </c>
      <c r="E364" s="7">
        <f>LN(precios!G365/precios!G364)</f>
        <v>7.0225408949037109E-3</v>
      </c>
      <c r="F364" s="7">
        <f>LN(precios!H365/precios!H364)</f>
        <v>2.023399952394909E-3</v>
      </c>
      <c r="G364" s="7">
        <f>LN(precios!M365/precios!M364)</f>
        <v>-8.5455470809084767E-3</v>
      </c>
      <c r="H364" s="7">
        <f>LN(precios!V365/precios!V364)</f>
        <v>-1.2980711472721222E-2</v>
      </c>
      <c r="J364" s="8">
        <f>precios!X365*precios!Z365</f>
        <v>470.45106079999999</v>
      </c>
    </row>
    <row r="365" spans="1:10" x14ac:dyDescent="0.2">
      <c r="A365" s="3">
        <v>45407</v>
      </c>
      <c r="B365" s="7">
        <f t="shared" si="1"/>
        <v>4.7957107862842E-3</v>
      </c>
      <c r="C365" s="7">
        <f>LN(precios!AA366/precios!AA365)</f>
        <v>9.0538711481251964E-4</v>
      </c>
      <c r="D365" s="7">
        <f>LN(precios!C366/precios!C365)</f>
        <v>-3.7249184090625262E-2</v>
      </c>
      <c r="E365" s="7">
        <f>LN(precios!G366/precios!G365)</f>
        <v>3.1315068950802098E-2</v>
      </c>
      <c r="F365" s="7">
        <f>LN(precios!H366/precios!H365)</f>
        <v>1.5757366231006164E-2</v>
      </c>
      <c r="G365" s="7">
        <f>LN(precios!M366/precios!M365)</f>
        <v>0</v>
      </c>
      <c r="H365" s="7">
        <f>LN(precios!V366/precios!V365)</f>
        <v>2.4815169119723993E-2</v>
      </c>
      <c r="J365" s="8">
        <f>precios!X366*precios!Z366</f>
        <v>472.71262660000002</v>
      </c>
    </row>
    <row r="366" spans="1:10" x14ac:dyDescent="0.2">
      <c r="A366" s="3">
        <v>45408</v>
      </c>
      <c r="B366" s="7">
        <f t="shared" si="1"/>
        <v>-5.5703110168839947E-3</v>
      </c>
      <c r="C366" s="7">
        <f>LN(precios!AA367/precios!AA366)</f>
        <v>-1.0004630969926752E-2</v>
      </c>
      <c r="D366" s="7">
        <f>LN(precios!C367/precios!C366)</f>
        <v>2.1378651492132444E-2</v>
      </c>
      <c r="E366" s="7">
        <f>LN(precios!G367/precios!G366)</f>
        <v>1.9419953283258011E-2</v>
      </c>
      <c r="F366" s="7">
        <f>LN(precios!H367/precios!H366)</f>
        <v>-2.4021276739868487E-2</v>
      </c>
      <c r="G366" s="7">
        <f>LN(precios!M367/precios!M366)</f>
        <v>5.7635085057831374E-2</v>
      </c>
      <c r="H366" s="7">
        <f>LN(precios!V367/precios!V366)</f>
        <v>5.8083911360891728E-2</v>
      </c>
      <c r="J366" s="8">
        <f>precios!X367*precios!Z367</f>
        <v>470.08679040000004</v>
      </c>
    </row>
    <row r="367" spans="1:10" x14ac:dyDescent="0.2">
      <c r="A367" s="3">
        <v>45411</v>
      </c>
      <c r="B367" s="7">
        <f t="shared" si="1"/>
        <v>1.7117233390298607E-3</v>
      </c>
      <c r="C367" s="7">
        <f>LN(precios!AA368/precios!AA367)</f>
        <v>-1.829826677076116E-3</v>
      </c>
      <c r="D367" s="7">
        <f>LN(precios!C368/precios!C367)</f>
        <v>2.1306826368661341E-3</v>
      </c>
      <c r="E367" s="7">
        <f>LN(precios!G368/precios!G367)</f>
        <v>-4.7248638075269404E-3</v>
      </c>
      <c r="F367" s="7">
        <f>LN(precios!H368/precios!H367)</f>
        <v>2.0604445494722318E-2</v>
      </c>
      <c r="G367" s="7">
        <f>LN(precios!M368/precios!M367)</f>
        <v>-1.1335544887417743E-2</v>
      </c>
      <c r="H367" s="7">
        <f>LN(precios!V368/precios!V367)</f>
        <v>-1.0227890183256538E-2</v>
      </c>
      <c r="J367" s="8">
        <f>precios!X368*precios!Z368</f>
        <v>470.89213799999999</v>
      </c>
    </row>
    <row r="368" spans="1:10" x14ac:dyDescent="0.2">
      <c r="A368" s="3">
        <v>45412</v>
      </c>
      <c r="B368" s="7">
        <f t="shared" si="1"/>
        <v>-3.2857008958033618E-2</v>
      </c>
      <c r="C368" s="7">
        <f>LN(precios!AA369/precios!AA368)</f>
        <v>-2.7510333718899819E-3</v>
      </c>
      <c r="D368" s="7">
        <f>LN(precios!C369/precios!C368)</f>
        <v>-1.4770935486793712E-2</v>
      </c>
      <c r="E368" s="7">
        <f>LN(precios!G369/precios!G368)</f>
        <v>-2.6910396087182466E-2</v>
      </c>
      <c r="F368" s="7">
        <f>LN(precios!H369/precios!H368)</f>
        <v>2.116630362119451E-2</v>
      </c>
      <c r="G368" s="7">
        <f>LN(precios!M369/precios!M368)</f>
        <v>-2.1242923019642541E-2</v>
      </c>
      <c r="H368" s="7">
        <f>LN(precios!V369/precios!V368)</f>
        <v>-6.0683034737389487E-2</v>
      </c>
      <c r="J368" s="8">
        <f>precios!X369*precios!Z369</f>
        <v>455.67145320000003</v>
      </c>
    </row>
    <row r="369" spans="1:10" x14ac:dyDescent="0.2">
      <c r="A369" s="3">
        <v>45414</v>
      </c>
      <c r="B369" s="7">
        <f t="shared" si="1"/>
        <v>-2.6522943747725541E-3</v>
      </c>
      <c r="C369" s="7">
        <f>LN(precios!AA370/precios!AA369)</f>
        <v>2.7510333718900187E-3</v>
      </c>
      <c r="D369" s="7">
        <f>LN(precios!C370/precios!C369)</f>
        <v>9.0789598276589511E-3</v>
      </c>
      <c r="E369" s="7">
        <f>LN(precios!G370/precios!G369)</f>
        <v>-3.3545075319258849E-2</v>
      </c>
      <c r="F369" s="7">
        <f>LN(precios!H370/precios!H369)</f>
        <v>1.359048782451404E-2</v>
      </c>
      <c r="G369" s="7">
        <f>LN(precios!M370/precios!M369)</f>
        <v>-1.2081420974204202E-2</v>
      </c>
      <c r="H369" s="7">
        <f>LN(precios!V370/precios!V369)</f>
        <v>1.8692133012152546E-2</v>
      </c>
      <c r="J369" s="8">
        <f>precios!X370*precios!Z370</f>
        <v>454.46447969999997</v>
      </c>
    </row>
    <row r="370" spans="1:10" x14ac:dyDescent="0.2">
      <c r="A370" s="3">
        <v>45415</v>
      </c>
      <c r="B370" s="7">
        <f t="shared" si="1"/>
        <v>-1.3704223060492637E-3</v>
      </c>
      <c r="C370" s="7">
        <f>LN(precios!AA371/precios!AA370)</f>
        <v>1.7249633334779583E-2</v>
      </c>
      <c r="D370" s="7">
        <f>LN(precios!C371/precios!C370)</f>
        <v>-5.9637583827074512E-3</v>
      </c>
      <c r="E370" s="7">
        <f>LN(precios!G371/precios!G370)</f>
        <v>8.3098308945137069E-3</v>
      </c>
      <c r="F370" s="7">
        <f>LN(precios!H371/precios!H370)</f>
        <v>-3.6469652233181694E-2</v>
      </c>
      <c r="G370" s="7">
        <f>LN(precios!M371/precios!M370)</f>
        <v>-1.3348325496066784E-2</v>
      </c>
      <c r="H370" s="7">
        <f>LN(precios!V371/precios!V370)</f>
        <v>5.4067221270275793E-2</v>
      </c>
      <c r="J370" s="8">
        <f>precios!X371*precios!Z371</f>
        <v>453.84209800000002</v>
      </c>
    </row>
    <row r="371" spans="1:10" x14ac:dyDescent="0.2">
      <c r="A371" s="3">
        <v>45418</v>
      </c>
      <c r="B371" s="7">
        <f t="shared" si="1"/>
        <v>2.7573517987627277E-2</v>
      </c>
      <c r="C371" s="7">
        <f>LN(precios!AA372/precios!AA371)</f>
        <v>-1.0859835236008673E-2</v>
      </c>
      <c r="D371" s="7">
        <f>LN(precios!C372/precios!C371)</f>
        <v>-1.3610538688364744E-2</v>
      </c>
      <c r="E371" s="7">
        <f>LN(precios!G372/precios!G371)</f>
        <v>1.2336688692845882E-2</v>
      </c>
      <c r="F371" s="7">
        <f>LN(precios!H372/precios!H371)</f>
        <v>-2.5747403724691123E-3</v>
      </c>
      <c r="G371" s="7">
        <f>LN(precios!M372/precios!M371)</f>
        <v>-7.4935156289491637E-3</v>
      </c>
      <c r="H371" s="7">
        <f>LN(precios!V372/precios!V371)</f>
        <v>1.7391742711869239E-2</v>
      </c>
      <c r="J371" s="8">
        <f>precios!X372*precios!Z372</f>
        <v>466.53024580000005</v>
      </c>
    </row>
    <row r="372" spans="1:10" x14ac:dyDescent="0.2">
      <c r="A372" s="3">
        <v>45419</v>
      </c>
      <c r="B372" s="7">
        <f t="shared" si="1"/>
        <v>-1.7335021062417941E-3</v>
      </c>
      <c r="C372" s="7">
        <f>LN(precios!AA373/precios!AA372)</f>
        <v>-3.6463121530201986E-3</v>
      </c>
      <c r="D372" s="7">
        <f>LN(precios!C373/precios!C372)</f>
        <v>6.4670799888168979E-3</v>
      </c>
      <c r="E372" s="7">
        <f>LN(precios!G373/precios!G372)</f>
        <v>-2.8478123427566355E-2</v>
      </c>
      <c r="F372" s="7">
        <f>LN(precios!H373/precios!H372)</f>
        <v>2.0133928670455006E-2</v>
      </c>
      <c r="G372" s="7">
        <f>LN(precios!M373/precios!M372)</f>
        <v>-2.258999412103438E-3</v>
      </c>
      <c r="H372" s="7">
        <f>LN(precios!V373/precios!V372)</f>
        <v>7.2333045935200607E-3</v>
      </c>
      <c r="J372" s="8">
        <f>precios!X373*precios!Z373</f>
        <v>465.72221520000005</v>
      </c>
    </row>
    <row r="373" spans="1:10" x14ac:dyDescent="0.2">
      <c r="A373" s="3">
        <v>45420</v>
      </c>
      <c r="B373" s="7">
        <f t="shared" si="1"/>
        <v>2.0909346552743613E-3</v>
      </c>
      <c r="C373" s="7">
        <f>LN(precios!AA374/precios!AA373)</f>
        <v>-6.4132148347132694E-3</v>
      </c>
      <c r="D373" s="7">
        <f>LN(precios!C374/precios!C373)</f>
        <v>8.1000712635981263E-3</v>
      </c>
      <c r="E373" s="7">
        <f>LN(precios!G374/precios!G373)</f>
        <v>2.2086856595975271E-2</v>
      </c>
      <c r="F373" s="7">
        <f>LN(precios!H374/precios!H373)</f>
        <v>-7.1845768846303332E-3</v>
      </c>
      <c r="G373" s="7">
        <f>LN(precios!M374/precios!M373)</f>
        <v>-1.9410732758465856E-2</v>
      </c>
      <c r="H373" s="7">
        <f>LN(precios!V374/precios!V373)</f>
        <v>-1.3605652055778709E-2</v>
      </c>
      <c r="J373" s="8">
        <f>precios!X374*precios!Z374</f>
        <v>466.69702869999998</v>
      </c>
    </row>
    <row r="374" spans="1:10" x14ac:dyDescent="0.2">
      <c r="A374" s="3">
        <v>45421</v>
      </c>
      <c r="B374" s="7">
        <f t="shared" si="1"/>
        <v>2.4775465612147492E-2</v>
      </c>
      <c r="C374" s="7">
        <f>LN(precios!AA375/precios!AA374)</f>
        <v>-5.5299680094609742E-3</v>
      </c>
      <c r="D374" s="7">
        <f>LN(precios!C375/precios!C374)</f>
        <v>3.4188398709780396E-2</v>
      </c>
      <c r="E374" s="7">
        <f>LN(precios!G375/precios!G374)</f>
        <v>4.7585647842920053E-3</v>
      </c>
      <c r="F374" s="7">
        <f>LN(precios!H375/precios!H374)</f>
        <v>2.609504081982613E-2</v>
      </c>
      <c r="G374" s="7">
        <f>LN(precios!M375/precios!M374)</f>
        <v>1.1843500423858721E-2</v>
      </c>
      <c r="H374" s="7">
        <f>LN(precios!V375/precios!V374)</f>
        <v>2.078701146444337E-2</v>
      </c>
      <c r="J374" s="8">
        <f>precios!X375*precios!Z375</f>
        <v>478.40408999999994</v>
      </c>
    </row>
    <row r="375" spans="1:10" x14ac:dyDescent="0.2">
      <c r="A375" s="3">
        <v>45422</v>
      </c>
      <c r="B375" s="7">
        <f t="shared" si="1"/>
        <v>-8.09216733168547E-4</v>
      </c>
      <c r="C375" s="7">
        <f>LN(precios!AA376/precios!AA375)</f>
        <v>-4.6317822500383252E-3</v>
      </c>
      <c r="D375" s="7">
        <f>LN(precios!C376/precios!C375)</f>
        <v>-7.3613141514111326E-3</v>
      </c>
      <c r="E375" s="7">
        <f>LN(precios!G376/precios!G375)</f>
        <v>6.4464517212066193E-3</v>
      </c>
      <c r="F375" s="7">
        <f>LN(precios!H376/precios!H375)</f>
        <v>-3.8758040024964184E-2</v>
      </c>
      <c r="G375" s="7">
        <f>LN(precios!M376/precios!M375)</f>
        <v>-3.424009432329725E-3</v>
      </c>
      <c r="H375" s="7">
        <f>LN(precios!V376/precios!V375)</f>
        <v>-3.5842332278150498E-3</v>
      </c>
      <c r="J375" s="8">
        <f>precios!X376*precios!Z376</f>
        <v>478.01711399999994</v>
      </c>
    </row>
    <row r="376" spans="1:10" x14ac:dyDescent="0.2">
      <c r="A376" s="3">
        <v>45425</v>
      </c>
      <c r="B376" s="7">
        <f t="shared" si="1"/>
        <v>6.2915433400936494E-5</v>
      </c>
      <c r="C376" s="7">
        <f>LN(precios!AA377/precios!AA376)</f>
        <v>9.2807431255403309E-4</v>
      </c>
      <c r="D376" s="7">
        <f>LN(precios!C377/precios!C376)</f>
        <v>-1.5720302775505347E-3</v>
      </c>
      <c r="E376" s="7">
        <f>LN(precios!G377/precios!G376)</f>
        <v>6.9483002107169007E-3</v>
      </c>
      <c r="F376" s="7">
        <f>LN(precios!H377/precios!H376)</f>
        <v>7.4180798244016339E-3</v>
      </c>
      <c r="G376" s="7">
        <f>LN(precios!M377/precios!M376)</f>
        <v>2.2839370850161623E-3</v>
      </c>
      <c r="H376" s="7">
        <f>LN(precios!V377/precios!V376)</f>
        <v>8.972634069896832E-4</v>
      </c>
      <c r="J376" s="8">
        <f>precios!X377*precios!Z377</f>
        <v>478.04718960000008</v>
      </c>
    </row>
    <row r="377" spans="1:10" x14ac:dyDescent="0.2">
      <c r="A377" s="3">
        <v>45426</v>
      </c>
      <c r="B377" s="7">
        <f t="shared" si="1"/>
        <v>1.1370596010699719E-2</v>
      </c>
      <c r="C377" s="7">
        <f>LN(precios!AA378/precios!AA377)</f>
        <v>-9.2807431255397096E-4</v>
      </c>
      <c r="D377" s="7">
        <f>LN(precios!C378/precios!C377)</f>
        <v>-3.0929907877917562E-3</v>
      </c>
      <c r="E377" s="7">
        <f>LN(precios!G378/precios!G377)</f>
        <v>4.3521538423726249E-3</v>
      </c>
      <c r="F377" s="7">
        <f>LN(precios!H378/precios!H377)</f>
        <v>-9.9986117223617877E-3</v>
      </c>
      <c r="G377" s="7">
        <f>LN(precios!M378/precios!M377)</f>
        <v>-7.6066949274507841E-4</v>
      </c>
      <c r="H377" s="7">
        <f>LN(precios!V378/precios!V377)</f>
        <v>-6.2978165869899882E-3</v>
      </c>
      <c r="J377" s="8">
        <f>precios!X378*precios!Z378</f>
        <v>483.51389200000006</v>
      </c>
    </row>
    <row r="378" spans="1:10" x14ac:dyDescent="0.2">
      <c r="A378" s="3">
        <v>45427</v>
      </c>
      <c r="B378" s="7">
        <f t="shared" si="1"/>
        <v>2.514543118297231E-2</v>
      </c>
      <c r="C378" s="7">
        <f>LN(precios!AA379/precios!AA378)</f>
        <v>-5.5866067086398231E-3</v>
      </c>
      <c r="D378" s="7">
        <f>LN(precios!C379/precios!C378)</f>
        <v>-1.3238213233819797E-2</v>
      </c>
      <c r="E378" s="7">
        <f>LN(precios!G379/precios!G378)</f>
        <v>-2.1244699562295574E-2</v>
      </c>
      <c r="F378" s="7">
        <f>LN(precios!H379/precios!H378)</f>
        <v>1.2837060994247718E-2</v>
      </c>
      <c r="G378" s="7">
        <f>LN(precios!M379/precios!M378)</f>
        <v>1.5855371191227256E-2</v>
      </c>
      <c r="H378" s="7">
        <f>LN(precios!V379/precios!V378)</f>
        <v>1.077209698191104E-2</v>
      </c>
      <c r="J378" s="8">
        <f>precios!X379*precios!Z379</f>
        <v>495.82620780000002</v>
      </c>
    </row>
    <row r="379" spans="1:10" x14ac:dyDescent="0.2">
      <c r="A379" s="3">
        <v>45428</v>
      </c>
      <c r="B379" s="7">
        <f t="shared" si="1"/>
        <v>5.5978001819143733E-3</v>
      </c>
      <c r="C379" s="7">
        <f>LN(precios!AA380/precios!AA379)</f>
        <v>7.4418948103858653E-3</v>
      </c>
      <c r="D379" s="7">
        <f>LN(precios!C380/precios!C379)</f>
        <v>-8.5653750101490119E-3</v>
      </c>
      <c r="E379" s="7">
        <f>LN(precios!G380/precios!G379)</f>
        <v>2.4837435387924711E-2</v>
      </c>
      <c r="F379" s="7">
        <f>LN(precios!H380/precios!H379)</f>
        <v>1.2674455247556685E-2</v>
      </c>
      <c r="G379" s="7">
        <f>LN(precios!M380/precios!M379)</f>
        <v>-1.1299592707116212E-2</v>
      </c>
      <c r="H379" s="7">
        <f>LN(precios!V380/precios!V379)</f>
        <v>-7.168489478612516E-3</v>
      </c>
      <c r="J379" s="8">
        <f>precios!X380*precios!Z380</f>
        <v>498.60952680000003</v>
      </c>
    </row>
    <row r="380" spans="1:10" x14ac:dyDescent="0.2">
      <c r="A380" s="3">
        <v>45429</v>
      </c>
      <c r="B380" s="7">
        <f t="shared" si="1"/>
        <v>4.1193127309902725E-2</v>
      </c>
      <c r="C380" s="7">
        <f>LN(precios!AA381/precios!AA380)</f>
        <v>-1.1183713956381278E-2</v>
      </c>
      <c r="D380" s="7">
        <f>LN(precios!C381/precios!C380)</f>
        <v>1.1949107282578736E-4</v>
      </c>
      <c r="E380" s="7">
        <f>LN(precios!G381/precios!G380)</f>
        <v>-1.1838852154057698E-2</v>
      </c>
      <c r="F380" s="7">
        <f>LN(precios!H381/precios!H380)</f>
        <v>-2.221527542058192E-2</v>
      </c>
      <c r="G380" s="7">
        <f>LN(precios!M381/precios!M380)</f>
        <v>-3.788975301798326E-4</v>
      </c>
      <c r="H380" s="7">
        <f>LN(precios!V381/precios!V380)</f>
        <v>-1.8001805041478545E-3</v>
      </c>
      <c r="J380" s="8">
        <f>precios!X381*precios!Z381</f>
        <v>519.57772030000001</v>
      </c>
    </row>
    <row r="381" spans="1:10" x14ac:dyDescent="0.2">
      <c r="A381" s="3">
        <v>45432</v>
      </c>
      <c r="B381" s="7">
        <f t="shared" si="1"/>
        <v>3.334485750300048E-2</v>
      </c>
      <c r="C381" s="7">
        <f>LN(precios!AA382/precios!AA381)</f>
        <v>-2.8155814001637439E-3</v>
      </c>
      <c r="D381" s="7">
        <f>LN(precios!C382/precios!C381)</f>
        <v>-2.6315924750166318E-3</v>
      </c>
      <c r="E381" s="7">
        <f>LN(precios!G382/precios!G381)</f>
        <v>1.8383915775076626E-3</v>
      </c>
      <c r="F381" s="7">
        <f>LN(precios!H382/precios!H381)</f>
        <v>-1.0020615039490707E-3</v>
      </c>
      <c r="G381" s="7">
        <f>LN(precios!M382/precios!M381)</f>
        <v>-2.6883262574647255E-2</v>
      </c>
      <c r="H381" s="7">
        <f>LN(precios!V382/precios!V381)</f>
        <v>1.6972269843282244E-2</v>
      </c>
      <c r="J381" s="8">
        <f>precios!X382*precios!Z382</f>
        <v>537.19505680000009</v>
      </c>
    </row>
    <row r="382" spans="1:10" x14ac:dyDescent="0.2">
      <c r="A382" s="3">
        <v>45433</v>
      </c>
      <c r="B382" s="7">
        <f t="shared" si="1"/>
        <v>-7.9571506003007376E-3</v>
      </c>
      <c r="C382" s="7">
        <f>LN(precios!AA383/precios!AA382)</f>
        <v>0</v>
      </c>
      <c r="D382" s="7">
        <f>LN(precios!C383/precios!C382)</f>
        <v>5.9873078839882572E-4</v>
      </c>
      <c r="E382" s="7">
        <f>LN(precios!G383/precios!G382)</f>
        <v>-1.7256294747739896E-2</v>
      </c>
      <c r="F382" s="7">
        <f>LN(precios!H383/precios!H382)</f>
        <v>1.7172585542789222E-3</v>
      </c>
      <c r="G382" s="7">
        <f>LN(precios!M383/precios!M382)</f>
        <v>-1.4902315000486513E-2</v>
      </c>
      <c r="H382" s="7">
        <f>LN(precios!V383/precios!V382)</f>
        <v>-3.4237578316591077E-2</v>
      </c>
      <c r="J382" s="8">
        <f>precios!X383*precios!Z383</f>
        <v>532.93747640000004</v>
      </c>
    </row>
    <row r="383" spans="1:10" x14ac:dyDescent="0.2">
      <c r="A383" s="3">
        <v>45434</v>
      </c>
      <c r="B383" s="7">
        <f t="shared" si="1"/>
        <v>-1.6704075559413847E-2</v>
      </c>
      <c r="C383" s="7">
        <f>LN(precios!AA384/precios!AA383)</f>
        <v>0</v>
      </c>
      <c r="D383" s="7">
        <f>LN(precios!C384/precios!C383)</f>
        <v>-9.9850694259643515E-3</v>
      </c>
      <c r="E383" s="7">
        <f>LN(precios!G384/precios!G383)</f>
        <v>9.2312326553109503E-3</v>
      </c>
      <c r="F383" s="7">
        <f>LN(precios!H384/precios!H383)</f>
        <v>4.9917951834199661E-3</v>
      </c>
      <c r="G383" s="7">
        <f>LN(precios!M384/precios!M383)</f>
        <v>-3.0080472484628383E-2</v>
      </c>
      <c r="H383" s="7">
        <f>LN(precios!V384/precios!V383)</f>
        <v>-1.8501915385322035E-2</v>
      </c>
      <c r="J383" s="8">
        <f>precios!X384*precios!Z384</f>
        <v>524.1091879999999</v>
      </c>
    </row>
    <row r="384" spans="1:10" x14ac:dyDescent="0.2">
      <c r="A384" s="3">
        <v>45435</v>
      </c>
      <c r="B384" s="7">
        <f t="shared" si="1"/>
        <v>-3.0370528510957399E-2</v>
      </c>
      <c r="C384" s="7">
        <f>LN(precios!AA385/precios!AA384)</f>
        <v>9.3940824193588406E-4</v>
      </c>
      <c r="D384" s="7">
        <f>LN(precios!C385/precios!C384)</f>
        <v>3.5001061832195374E-3</v>
      </c>
      <c r="E384" s="7">
        <f>LN(precios!G385/precios!G384)</f>
        <v>-3.0217882214400409E-3</v>
      </c>
      <c r="F384" s="7">
        <f>LN(precios!H385/precios!H384)</f>
        <v>-3.2386782231883161E-2</v>
      </c>
      <c r="G384" s="7">
        <f>LN(precios!M385/precios!M384)</f>
        <v>5.279281296986421E-3</v>
      </c>
      <c r="H384" s="7">
        <f>LN(precios!V385/precios!V384)</f>
        <v>-1.2212458029504146E-2</v>
      </c>
      <c r="J384" s="8">
        <f>precios!X385*precios!Z385</f>
        <v>508.43099749999999</v>
      </c>
    </row>
    <row r="385" spans="1:10" x14ac:dyDescent="0.2">
      <c r="A385" s="3">
        <v>45436</v>
      </c>
      <c r="B385" s="7">
        <f t="shared" si="1"/>
        <v>1.9108225320405971E-3</v>
      </c>
      <c r="C385" s="7">
        <f>LN(precios!AA386/precios!AA385)</f>
        <v>-9.3940824193582974E-4</v>
      </c>
      <c r="D385" s="7">
        <f>LN(precios!C386/precios!C385)</f>
        <v>-1.9956849910767415E-2</v>
      </c>
      <c r="E385" s="7">
        <f>LN(precios!G386/precios!G385)</f>
        <v>-4.4028986648987294E-2</v>
      </c>
      <c r="F385" s="7">
        <f>LN(precios!H386/precios!H385)</f>
        <v>-2.8166662007779356E-2</v>
      </c>
      <c r="G385" s="7">
        <f>LN(precios!M386/precios!M385)</f>
        <v>-2.0272457784122656E-3</v>
      </c>
      <c r="H385" s="7">
        <f>LN(precios!V386/precios!V385)</f>
        <v>-9.4562654800706613E-4</v>
      </c>
      <c r="J385" s="8">
        <f>precios!X386*precios!Z386</f>
        <v>509.40344770000002</v>
      </c>
    </row>
    <row r="386" spans="1:10" x14ac:dyDescent="0.2">
      <c r="A386" s="3">
        <v>45439</v>
      </c>
      <c r="B386" s="7">
        <f t="shared" si="1"/>
        <v>4.0050283902404164E-2</v>
      </c>
      <c r="C386" s="7">
        <f>LN(precios!AA387/precios!AA386)</f>
        <v>-9.4029155964163295E-4</v>
      </c>
      <c r="D386" s="7">
        <f>LN(precios!C387/precios!C386)</f>
        <v>2.2099517691962353E-3</v>
      </c>
      <c r="E386" s="7">
        <f>LN(precios!G387/precios!G386)</f>
        <v>2.1650315736372095E-2</v>
      </c>
      <c r="F386" s="7">
        <f>LN(precios!H387/precios!H386)</f>
        <v>-2.4213691485006511E-3</v>
      </c>
      <c r="G386" s="7">
        <f>LN(precios!M387/precios!M386)</f>
        <v>8.889028226923076E-3</v>
      </c>
      <c r="H386" s="7">
        <f>LN(precios!V387/precios!V386)</f>
        <v>4.7192159316463752E-3</v>
      </c>
      <c r="J386" s="8">
        <f>precios!X387*precios!Z387</f>
        <v>530.21925759999999</v>
      </c>
    </row>
    <row r="387" spans="1:10" x14ac:dyDescent="0.2">
      <c r="A387" s="3">
        <v>45440</v>
      </c>
      <c r="B387" s="7">
        <f t="shared" si="1"/>
        <v>1.4858908634788033E-2</v>
      </c>
      <c r="C387" s="7">
        <f>LN(precios!AA388/precios!AA387)</f>
        <v>4.6926411781922249E-3</v>
      </c>
      <c r="D387" s="7">
        <f>LN(precios!C388/precios!C387)</f>
        <v>-7.4473771580886418E-3</v>
      </c>
      <c r="E387" s="7">
        <f>LN(precios!G388/precios!G387)</f>
        <v>-4.1595968836919489E-2</v>
      </c>
      <c r="F387" s="7">
        <f>LN(precios!H388/precios!H387)</f>
        <v>5.288988608610469E-3</v>
      </c>
      <c r="G387" s="7">
        <f>LN(precios!M388/precios!M387)</f>
        <v>1.7544229899956392E-2</v>
      </c>
      <c r="H387" s="7">
        <f>LN(precios!V388/precios!V387)</f>
        <v>9.411765400639063E-4</v>
      </c>
      <c r="J387" s="8">
        <f>precios!X388*precios!Z388</f>
        <v>538.15656089999993</v>
      </c>
    </row>
    <row r="388" spans="1:10" x14ac:dyDescent="0.2">
      <c r="A388" s="3">
        <v>45441</v>
      </c>
      <c r="B388" s="7">
        <f t="shared" si="1"/>
        <v>1.9443052657902388E-2</v>
      </c>
      <c r="C388" s="7">
        <f>LN(precios!AA389/precios!AA388)</f>
        <v>9.3197319488022273E-3</v>
      </c>
      <c r="D388" s="7">
        <f>LN(precios!C389/precios!C388)</f>
        <v>-6.1791498881773191E-4</v>
      </c>
      <c r="E388" s="7">
        <f>LN(precios!G389/precios!G388)</f>
        <v>2.3479266975992796E-2</v>
      </c>
      <c r="F388" s="7">
        <f>LN(precios!H389/precios!H388)</f>
        <v>-1.4574404354709644E-2</v>
      </c>
      <c r="G388" s="7">
        <f>LN(precios!M389/precios!M388)</f>
        <v>2.4596243342790987E-2</v>
      </c>
      <c r="H388" s="7">
        <f>LN(precios!V389/precios!V388)</f>
        <v>2.2326508779261362E-2</v>
      </c>
      <c r="J388" s="8">
        <f>precios!X389*precios!Z389</f>
        <v>548.72234999999989</v>
      </c>
    </row>
    <row r="389" spans="1:10" x14ac:dyDescent="0.2">
      <c r="A389" s="3">
        <v>45442</v>
      </c>
      <c r="B389" s="7">
        <f t="shared" si="1"/>
        <v>-2.2365102241654684E-2</v>
      </c>
      <c r="C389" s="7">
        <f>LN(precios!AA390/precios!AA389)</f>
        <v>9.2721378919204556E-4</v>
      </c>
      <c r="D389" s="7">
        <f>LN(precios!C390/precios!C389)</f>
        <v>1.5457518242594691E-2</v>
      </c>
      <c r="E389" s="7">
        <f>LN(precios!G390/precios!G389)</f>
        <v>2.3378118073240257E-2</v>
      </c>
      <c r="F389" s="7">
        <f>LN(precios!H390/precios!H389)</f>
        <v>1.5281024106218973E-3</v>
      </c>
      <c r="G389" s="7">
        <f>LN(precios!M390/precios!M389)</f>
        <v>1.8342126758467775E-2</v>
      </c>
      <c r="H389" s="7">
        <f>LN(precios!V390/precios!V389)</f>
        <v>2.0938407185170406E-2</v>
      </c>
      <c r="J389" s="8">
        <f>precios!X390*precios!Z390</f>
        <v>536.58633599999996</v>
      </c>
    </row>
    <row r="390" spans="1:10" x14ac:dyDescent="0.2">
      <c r="A390" s="3">
        <v>45443</v>
      </c>
      <c r="B390" s="7">
        <f t="shared" si="1"/>
        <v>-3.0136897841488781E-2</v>
      </c>
      <c r="C390" s="7">
        <f>LN(precios!AA391/precios!AA390)</f>
        <v>2.7764941482922231E-3</v>
      </c>
      <c r="D390" s="7">
        <f>LN(precios!C391/precios!C390)</f>
        <v>5.7019762863324594E-2</v>
      </c>
      <c r="E390" s="7">
        <f>LN(precios!G391/precios!G390)</f>
        <v>1.8000005284673759E-3</v>
      </c>
      <c r="F390" s="7">
        <f>LN(precios!H391/precios!H390)</f>
        <v>-2.6144254014185235E-2</v>
      </c>
      <c r="G390" s="7">
        <f>LN(precios!M391/precios!M390)</f>
        <v>-7.6017471271031724E-3</v>
      </c>
      <c r="H390" s="7">
        <f>LN(precios!V391/precios!V390)</f>
        <v>8.9686699827603161E-3</v>
      </c>
      <c r="J390" s="8">
        <f>precios!X391*precios!Z391</f>
        <v>520.65653150000003</v>
      </c>
    </row>
    <row r="391" spans="1:10" x14ac:dyDescent="0.2">
      <c r="A391" s="3">
        <v>45446</v>
      </c>
      <c r="B391" s="7">
        <f t="shared" si="1"/>
        <v>4.6841423378161898E-2</v>
      </c>
      <c r="C391" s="7">
        <f>LN(precios!AA392/precios!AA391)</f>
        <v>3.8971855232093629E-2</v>
      </c>
      <c r="D391" s="7">
        <f>LN(precios!C392/precios!C391)</f>
        <v>-6.7359645159906487E-2</v>
      </c>
      <c r="E391" s="7">
        <f>LN(precios!G392/precios!G391)</f>
        <v>-6.6393347986428167E-2</v>
      </c>
      <c r="F391" s="7">
        <f>LN(precios!H392/precios!H391)</f>
        <v>3.5985332362685643E-3</v>
      </c>
      <c r="G391" s="7">
        <f>LN(precios!M392/precios!M391)</f>
        <v>-0.13631492742184445</v>
      </c>
      <c r="H391" s="7">
        <f>LN(precios!V392/precios!V391)</f>
        <v>-5.7893978418902502E-2</v>
      </c>
      <c r="J391" s="8">
        <f>precios!X392*precios!Z392</f>
        <v>545.62503960000004</v>
      </c>
    </row>
    <row r="392" spans="1:10" x14ac:dyDescent="0.2">
      <c r="A392" s="3">
        <v>45447</v>
      </c>
      <c r="B392" s="7">
        <f t="shared" si="1"/>
        <v>-2.5760876264217081E-2</v>
      </c>
      <c r="C392" s="7">
        <f>LN(precios!AA393/precios!AA392)</f>
        <v>2.3716526617316065E-2</v>
      </c>
      <c r="D392" s="7">
        <f>LN(precios!C393/precios!C392)</f>
        <v>5.9104002457335929E-2</v>
      </c>
      <c r="E392" s="7">
        <f>LN(precios!G393/precios!G392)</f>
        <v>3.5324888340490891E-2</v>
      </c>
      <c r="F392" s="7">
        <f>LN(precios!H393/precios!H392)</f>
        <v>6.8357537204963639E-2</v>
      </c>
      <c r="G392" s="7">
        <f>LN(precios!M393/precios!M392)</f>
        <v>3.0572843349131663E-2</v>
      </c>
      <c r="H392" s="7">
        <f>LN(precios!V393/precios!V392)</f>
        <v>7.5400922732878602E-3</v>
      </c>
      <c r="J392" s="8">
        <f>precios!X393*precios!Z393</f>
        <v>531.74876040000004</v>
      </c>
    </row>
    <row r="393" spans="1:10" x14ac:dyDescent="0.2">
      <c r="A393" s="3">
        <v>45448</v>
      </c>
      <c r="B393" s="7">
        <f t="shared" si="1"/>
        <v>-1.7913653022672571E-3</v>
      </c>
      <c r="C393" s="7">
        <f>LN(precios!AA394/precios!AA393)</f>
        <v>-2.3716526617316044E-2</v>
      </c>
      <c r="D393" s="7">
        <f>LN(precios!C394/precios!C393)</f>
        <v>3.1049189584950544E-2</v>
      </c>
      <c r="E393" s="7">
        <f>LN(precios!G394/precios!G393)</f>
        <v>3.5632786515988758E-2</v>
      </c>
      <c r="F393" s="7">
        <f>LN(precios!H394/precios!H393)</f>
        <v>3.0170453422116387E-2</v>
      </c>
      <c r="G393" s="7">
        <f>LN(precios!M394/precios!M393)</f>
        <v>2.801772227426734E-2</v>
      </c>
      <c r="H393" s="7">
        <f>LN(precios!V394/precios!V393)</f>
        <v>-1.8796998015775193E-3</v>
      </c>
      <c r="J393" s="8">
        <f>precios!X394*precios!Z394</f>
        <v>530.79705679999995</v>
      </c>
    </row>
    <row r="394" spans="1:10" x14ac:dyDescent="0.2">
      <c r="A394" s="3">
        <v>45449</v>
      </c>
      <c r="B394" s="7">
        <f t="shared" si="1"/>
        <v>4.0736482326760061E-2</v>
      </c>
      <c r="C394" s="7">
        <f>LN(precios!AA395/precios!AA394)</f>
        <v>-8.8928418488417281E-4</v>
      </c>
      <c r="D394" s="7">
        <f>LN(precios!C395/precios!C394)</f>
        <v>6.1069579211608035E-3</v>
      </c>
      <c r="E394" s="7">
        <f>LN(precios!G395/precios!G394)</f>
        <v>5.5464332330050778E-3</v>
      </c>
      <c r="F394" s="7">
        <f>LN(precios!H395/precios!H394)</f>
        <v>-1.353593338694857E-2</v>
      </c>
      <c r="G394" s="7">
        <f>LN(precios!M395/precios!M394)</f>
        <v>7.8045578364317946E-3</v>
      </c>
      <c r="H394" s="7">
        <f>LN(precios!V395/precios!V394)</f>
        <v>3.7558729598052647E-3</v>
      </c>
      <c r="J394" s="8">
        <f>precios!X395*precios!Z395</f>
        <v>552.86632199999997</v>
      </c>
    </row>
    <row r="395" spans="1:10" x14ac:dyDescent="0.2">
      <c r="A395" s="3">
        <v>45450</v>
      </c>
      <c r="B395" s="7">
        <f t="shared" si="1"/>
        <v>-2.2677461951602383E-2</v>
      </c>
      <c r="C395" s="7">
        <f>LN(precios!AA396/precios!AA395)</f>
        <v>4.3522969934405499E-2</v>
      </c>
      <c r="D395" s="7">
        <f>LN(precios!C396/precios!C395)</f>
        <v>-2.5800571154070789E-2</v>
      </c>
      <c r="E395" s="7">
        <f>LN(precios!G396/precios!G395)</f>
        <v>-2.1984207355665333E-2</v>
      </c>
      <c r="F395" s="7">
        <f>LN(precios!H396/precios!H395)</f>
        <v>-2.6455031569317215E-2</v>
      </c>
      <c r="G395" s="7">
        <f>LN(precios!M396/precios!M395)</f>
        <v>-3.2012751694031297E-2</v>
      </c>
      <c r="H395" s="7">
        <f>LN(precios!V396/precios!V395)</f>
        <v>-2.659226020252593E-2</v>
      </c>
      <c r="J395" s="8">
        <f>precios!X396*precios!Z396</f>
        <v>540.46980899999994</v>
      </c>
    </row>
    <row r="396" spans="1:10" x14ac:dyDescent="0.2">
      <c r="A396" s="3">
        <v>45453</v>
      </c>
      <c r="B396" s="7">
        <f t="shared" si="1"/>
        <v>2.128234027594119E-2</v>
      </c>
      <c r="C396" s="7">
        <f>LN(precios!AA397/precios!AA396)</f>
        <v>-1.7050302510838342E-3</v>
      </c>
      <c r="D396" s="7">
        <f>LN(precios!C397/precios!C396)</f>
        <v>1.7443083388983104E-2</v>
      </c>
      <c r="E396" s="7">
        <f>LN(precios!G397/precios!G396)</f>
        <v>4.4602620961510667E-3</v>
      </c>
      <c r="F396" s="7">
        <f>LN(precios!H397/precios!H396)</f>
        <v>4.3381728162980304E-2</v>
      </c>
      <c r="G396" s="7">
        <f>LN(precios!M397/precios!M396)</f>
        <v>7.1564186712563468E-3</v>
      </c>
      <c r="H396" s="7">
        <f>LN(precios!V397/precios!V396)</f>
        <v>-8.6999098755459053E-3</v>
      </c>
      <c r="J396" s="8">
        <f>precios!X397*precios!Z397</f>
        <v>552.09554400000002</v>
      </c>
    </row>
    <row r="397" spans="1:10" x14ac:dyDescent="0.2">
      <c r="A397" s="3">
        <v>45454</v>
      </c>
      <c r="B397" s="7">
        <f t="shared" si="1"/>
        <v>-1.8371466809376343E-2</v>
      </c>
      <c r="C397" s="7">
        <f>LN(precios!AA398/precios!AA397)</f>
        <v>1.7050302510839691E-3</v>
      </c>
      <c r="D397" s="7">
        <f>LN(precios!C398/precios!C397)</f>
        <v>1.3509289761613325E-3</v>
      </c>
      <c r="E397" s="7">
        <f>LN(precios!G398/precios!G397)</f>
        <v>-8.0942001447029013E-4</v>
      </c>
      <c r="F397" s="7">
        <f>LN(precios!H398/precios!H397)</f>
        <v>-2.1095480123327445E-2</v>
      </c>
      <c r="G397" s="7">
        <f>LN(precios!M398/precios!M397)</f>
        <v>-3.1965218830744997E-2</v>
      </c>
      <c r="H397" s="7">
        <f>LN(precios!V398/precios!V397)</f>
        <v>1.0622987391287468E-2</v>
      </c>
      <c r="J397" s="8">
        <f>precios!X398*precios!Z398</f>
        <v>542.04534019999994</v>
      </c>
    </row>
    <row r="398" spans="1:10" x14ac:dyDescent="0.2">
      <c r="A398" s="3">
        <v>45455</v>
      </c>
      <c r="B398" s="7">
        <f t="shared" si="1"/>
        <v>5.2779232744040318E-2</v>
      </c>
      <c r="C398" s="7">
        <f>LN(precios!AA399/precios!AA398)</f>
        <v>1.6892293564505653E-2</v>
      </c>
      <c r="D398" s="7">
        <f>LN(precios!C399/precios!C398)</f>
        <v>-4.0016510380861446E-3</v>
      </c>
      <c r="E398" s="7">
        <f>LN(precios!G399/precios!G398)</f>
        <v>1.4952390830256089E-3</v>
      </c>
      <c r="F398" s="7">
        <f>LN(precios!H399/precios!H398)</f>
        <v>-1.2972398215594656E-3</v>
      </c>
      <c r="G398" s="7">
        <f>LN(precios!M399/precios!M398)</f>
        <v>-2.8554498148629578E-2</v>
      </c>
      <c r="H398" s="7">
        <f>LN(precios!V399/precios!V398)</f>
        <v>-1.159433278091937E-2</v>
      </c>
      <c r="J398" s="8">
        <f>precios!X399*precios!Z399</f>
        <v>571.42251040000008</v>
      </c>
    </row>
    <row r="399" spans="1:10" x14ac:dyDescent="0.2">
      <c r="A399" s="3">
        <v>45456</v>
      </c>
      <c r="B399" s="7">
        <f t="shared" si="1"/>
        <v>-5.3562729062141295E-2</v>
      </c>
      <c r="C399" s="7">
        <f>LN(precios!AA400/precios!AA399)</f>
        <v>-1.2642393415176468E-2</v>
      </c>
      <c r="D399" s="7">
        <f>LN(precios!C400/precios!C399)</f>
        <v>1.2013167465103768E-2</v>
      </c>
      <c r="E399" s="7">
        <f>LN(precios!G400/precios!G399)</f>
        <v>-7.5520510530445702E-3</v>
      </c>
      <c r="F399" s="7">
        <f>LN(precios!H400/precios!H399)</f>
        <v>-2.6305813023422095E-2</v>
      </c>
      <c r="G399" s="7">
        <f>LN(precios!M400/precios!M399)</f>
        <v>3.2876069171700301E-2</v>
      </c>
      <c r="H399" s="7">
        <f>LN(precios!V400/precios!V399)</f>
        <v>-5.2880149420957083E-2</v>
      </c>
      <c r="J399" s="8">
        <f>precios!X400*precios!Z400</f>
        <v>541.62081599999999</v>
      </c>
    </row>
    <row r="400" spans="1:10" x14ac:dyDescent="0.2">
      <c r="A400" s="3">
        <v>45457</v>
      </c>
      <c r="B400" s="7">
        <f t="shared" si="1"/>
        <v>9.2493616186544499E-3</v>
      </c>
      <c r="C400" s="7">
        <f>LN(precios!AA401/precios!AA400)</f>
        <v>-2.5477720787987755E-3</v>
      </c>
      <c r="D400" s="7">
        <f>LN(precios!C401/precios!C400)</f>
        <v>-6.7186412145851977E-3</v>
      </c>
      <c r="E400" s="7">
        <f>LN(precios!G401/precios!G400)</f>
        <v>-9.9234134671507797E-4</v>
      </c>
      <c r="F400" s="7">
        <f>LN(precios!H401/precios!H400)</f>
        <v>-7.1332743081012227E-3</v>
      </c>
      <c r="G400" s="7">
        <f>LN(precios!M401/precios!M400)</f>
        <v>2.0064664160766046E-2</v>
      </c>
      <c r="H400" s="7">
        <f>LN(precios!V401/precios!V400)</f>
        <v>1.0240656296901303E-3</v>
      </c>
      <c r="J400" s="8">
        <f>precios!X401*precios!Z401</f>
        <v>546.65370239999993</v>
      </c>
    </row>
    <row r="401" spans="1:10" x14ac:dyDescent="0.2">
      <c r="A401" s="3">
        <v>45460</v>
      </c>
      <c r="B401" s="7">
        <f t="shared" si="1"/>
        <v>1.2093829532111449E-3</v>
      </c>
      <c r="C401" s="7">
        <f>LN(precios!AA402/precios!AA401)</f>
        <v>-8.5070188031292253E-4</v>
      </c>
      <c r="D401" s="7">
        <f>LN(precios!C402/precios!C401)</f>
        <v>3.3649631141514152E-3</v>
      </c>
      <c r="E401" s="7">
        <f>LN(precios!G402/precios!G401)</f>
        <v>2.4790607036975225E-3</v>
      </c>
      <c r="F401" s="7">
        <f>LN(precios!H402/precios!H401)</f>
        <v>-5.0838027392482998E-3</v>
      </c>
      <c r="G401" s="7">
        <f>LN(precios!M402/precios!M401)</f>
        <v>-1.3188874435334388E-2</v>
      </c>
      <c r="H401" s="7">
        <f>LN(precios!V402/precios!V401)</f>
        <v>9.1697025598525914E-3</v>
      </c>
      <c r="J401" s="8">
        <f>precios!X402*precios!Z402</f>
        <v>547.31521599999996</v>
      </c>
    </row>
    <row r="402" spans="1:10" x14ac:dyDescent="0.2">
      <c r="A402" s="3">
        <v>45461</v>
      </c>
      <c r="B402" s="7">
        <f t="shared" si="1"/>
        <v>-2.5955213710420058E-4</v>
      </c>
      <c r="C402" s="7">
        <f>LN(precios!AA403/precios!AA402)</f>
        <v>-8.5470605784582973E-3</v>
      </c>
      <c r="D402" s="7">
        <f>LN(precios!C403/precios!C402)</f>
        <v>6.8073077835374609E-3</v>
      </c>
      <c r="E402" s="7">
        <f>LN(precios!G403/precios!G402)</f>
        <v>1.8086731899496312E-2</v>
      </c>
      <c r="F402" s="7">
        <f>LN(precios!H403/precios!H402)</f>
        <v>4.370201241778171E-2</v>
      </c>
      <c r="G402" s="7">
        <f>LN(precios!M403/precios!M402)</f>
        <v>1.7827297257196152E-2</v>
      </c>
      <c r="H402" s="7">
        <f>LN(precios!V403/precios!V402)</f>
        <v>3.0956041445924499E-2</v>
      </c>
      <c r="J402" s="8">
        <f>precios!X403*precios!Z403</f>
        <v>547.17317760000003</v>
      </c>
    </row>
    <row r="403" spans="1:10" x14ac:dyDescent="0.2">
      <c r="A403" s="3">
        <v>45462</v>
      </c>
      <c r="B403" s="7">
        <f t="shared" si="1"/>
        <v>4.0138457888821335E-3</v>
      </c>
      <c r="C403" s="7">
        <f>LN(precios!AA404/precios!AA403)</f>
        <v>1.715266286754946E-3</v>
      </c>
      <c r="D403" s="7">
        <f>LN(precios!C404/precios!C403)</f>
        <v>-8.8249120043150005E-3</v>
      </c>
      <c r="E403" s="7">
        <f>LN(precios!G404/precios!G403)</f>
        <v>-2.1665601171020069E-2</v>
      </c>
      <c r="F403" s="7">
        <f>LN(precios!H404/precios!H403)</f>
        <v>8.5726912656394812E-3</v>
      </c>
      <c r="G403" s="7">
        <f>LN(precios!M404/precios!M403)</f>
        <v>9.6295489758430469E-3</v>
      </c>
      <c r="H403" s="7">
        <f>LN(precios!V404/precios!V403)</f>
        <v>-1.8859119737095982E-2</v>
      </c>
      <c r="J403" s="8">
        <f>precios!X404*precios!Z404</f>
        <v>549.37385999999992</v>
      </c>
    </row>
    <row r="404" spans="1:10" x14ac:dyDescent="0.2">
      <c r="A404" s="3">
        <v>45463</v>
      </c>
      <c r="B404" s="7">
        <f t="shared" si="1"/>
        <v>3.709231298565413E-2</v>
      </c>
      <c r="C404" s="7">
        <f>LN(precios!AA405/precios!AA404)</f>
        <v>-4.2936948746994516E-3</v>
      </c>
      <c r="D404" s="7">
        <f>LN(precios!C405/precios!C404)</f>
        <v>1.6248746654158812E-2</v>
      </c>
      <c r="E404" s="7">
        <f>LN(precios!G405/precios!G404)</f>
        <v>1.9370333277193303E-2</v>
      </c>
      <c r="F404" s="7">
        <f>LN(precios!H405/precios!H404)</f>
        <v>3.5503835696709665E-3</v>
      </c>
      <c r="G404" s="7">
        <f>LN(precios!M405/precios!M404)</f>
        <v>-1.9352686034932252E-2</v>
      </c>
      <c r="H404" s="7">
        <f>LN(precios!V405/precios!V404)</f>
        <v>5.4594452789843505E-2</v>
      </c>
      <c r="J404" s="8">
        <f>precios!X405*precios!Z405</f>
        <v>570.13404869999999</v>
      </c>
    </row>
    <row r="405" spans="1:10" x14ac:dyDescent="0.2">
      <c r="A405" s="3">
        <v>45464</v>
      </c>
      <c r="B405" s="7">
        <f t="shared" si="1"/>
        <v>-5.1582726134587156E-2</v>
      </c>
      <c r="C405" s="7">
        <f>LN(precios!AA406/precios!AA405)</f>
        <v>-1.5611765472113315E-2</v>
      </c>
      <c r="D405" s="7">
        <f>LN(precios!C406/precios!C405)</f>
        <v>-3.6496557474907936E-3</v>
      </c>
      <c r="E405" s="7">
        <f>LN(precios!G406/precios!G405)</f>
        <v>1.843571487867666E-3</v>
      </c>
      <c r="F405" s="7">
        <f>LN(precios!H406/precios!H405)</f>
        <v>-3.6672233808153078E-2</v>
      </c>
      <c r="G405" s="7">
        <f>LN(precios!M406/precios!M405)</f>
        <v>5.5072792128792415E-3</v>
      </c>
      <c r="H405" s="7">
        <f>LN(precios!V406/precios!V405)</f>
        <v>-6.3653397478595386E-2</v>
      </c>
      <c r="J405" s="8">
        <f>precios!X406*precios!Z406</f>
        <v>541.47060479999993</v>
      </c>
    </row>
    <row r="406" spans="1:10" x14ac:dyDescent="0.2">
      <c r="A406" s="3">
        <v>45467</v>
      </c>
      <c r="B406" s="7">
        <f t="shared" si="1"/>
        <v>-1.5349526829649624E-2</v>
      </c>
      <c r="C406" s="7">
        <f>LN(precios!AA407/precios!AA406)</f>
        <v>-1.5859363240107512E-2</v>
      </c>
      <c r="D406" s="7">
        <f>LN(precios!C407/precios!C406)</f>
        <v>3.5392340182899863E-3</v>
      </c>
      <c r="E406" s="7">
        <f>LN(precios!G407/precios!G406)</f>
        <v>1.6667630888547434E-3</v>
      </c>
      <c r="F406" s="7">
        <f>LN(precios!H407/precios!H406)</f>
        <v>-3.3343943476349648E-2</v>
      </c>
      <c r="G406" s="7">
        <f>LN(precios!M407/precios!M406)</f>
        <v>-3.3855301063089953E-3</v>
      </c>
      <c r="H406" s="7">
        <f>LN(precios!V407/precios!V406)</f>
        <v>1.6048488870464086E-2</v>
      </c>
      <c r="J406" s="8">
        <f>precios!X407*precios!Z407</f>
        <v>533.22274950000008</v>
      </c>
    </row>
    <row r="407" spans="1:10" x14ac:dyDescent="0.2">
      <c r="A407" s="3">
        <v>45468</v>
      </c>
      <c r="B407" s="7">
        <f t="shared" si="1"/>
        <v>-1.2713294201000067E-2</v>
      </c>
      <c r="C407" s="7">
        <f>LN(precios!AA408/precios!AA407)</f>
        <v>1.0600805986640548E-2</v>
      </c>
      <c r="D407" s="7">
        <f>LN(precios!C408/precios!C407)</f>
        <v>-3.2068312254454208E-3</v>
      </c>
      <c r="E407" s="7">
        <f>LN(precios!G408/precios!G407)</f>
        <v>-3.6137697000209801E-2</v>
      </c>
      <c r="F407" s="7">
        <f>LN(precios!H408/precios!H407)</f>
        <v>-1.6093473498346722E-2</v>
      </c>
      <c r="G407" s="7">
        <f>LN(precios!M408/precios!M407)</f>
        <v>-1.5808960216161197E-2</v>
      </c>
      <c r="H407" s="7">
        <f>LN(precios!V408/precios!V407)</f>
        <v>-3.1331516850641089E-2</v>
      </c>
      <c r="J407" s="8">
        <f>precios!X408*precios!Z408</f>
        <v>526.48664159999998</v>
      </c>
    </row>
    <row r="408" spans="1:10" x14ac:dyDescent="0.2">
      <c r="A408" s="3">
        <v>45469</v>
      </c>
      <c r="B408" s="7">
        <f t="shared" si="1"/>
        <v>6.805104374321462E-3</v>
      </c>
      <c r="C408" s="7">
        <f>LN(precios!AA409/precios!AA408)</f>
        <v>-1.7590154051794476E-3</v>
      </c>
      <c r="D408" s="7">
        <f>LN(precios!C409/precios!C408)</f>
        <v>-1.1529951774224088E-2</v>
      </c>
      <c r="E408" s="7">
        <f>LN(precios!G409/precios!G408)</f>
        <v>-1.4839786401591112E-2</v>
      </c>
      <c r="F408" s="7">
        <f>LN(precios!H409/precios!H408)</f>
        <v>1.0604924924438089E-2</v>
      </c>
      <c r="G408" s="7">
        <f>LN(precios!M409/precios!M408)</f>
        <v>3.8684769441996469E-3</v>
      </c>
      <c r="H408" s="7">
        <f>LN(precios!V409/precios!V408)</f>
        <v>3.0335996609139257E-2</v>
      </c>
      <c r="J408" s="8">
        <f>precios!X409*precios!Z409</f>
        <v>530.08165650000001</v>
      </c>
    </row>
    <row r="409" spans="1:10" x14ac:dyDescent="0.2">
      <c r="A409" s="3">
        <v>45470</v>
      </c>
      <c r="B409" s="7">
        <f t="shared" si="1"/>
        <v>1.416982463418562E-2</v>
      </c>
      <c r="C409" s="7">
        <f>LN(precios!AA410/precios!AA409)</f>
        <v>7.8913167072432715E-3</v>
      </c>
      <c r="D409" s="7">
        <f>LN(precios!C410/precios!C409)</f>
        <v>1.7988520559336755E-2</v>
      </c>
      <c r="E409" s="7">
        <f>LN(precios!G410/precios!G409)</f>
        <v>-1.2420645616326158E-3</v>
      </c>
      <c r="F409" s="7">
        <f>LN(precios!H410/precios!H409)</f>
        <v>-6.1172960860011484E-4</v>
      </c>
      <c r="G409" s="7">
        <f>LN(precios!M410/precios!M409)</f>
        <v>0</v>
      </c>
      <c r="H409" s="7">
        <f>LN(precios!V410/precios!V409)</f>
        <v>-1.303276592168639E-2</v>
      </c>
      <c r="J409" s="8">
        <f>precios!X410*precios!Z410</f>
        <v>537.64628880000009</v>
      </c>
    </row>
    <row r="410" spans="1:10" x14ac:dyDescent="0.2">
      <c r="A410" s="3">
        <v>45471</v>
      </c>
      <c r="B410" s="7">
        <f t="shared" si="1"/>
        <v>3.2657327159201551E-3</v>
      </c>
      <c r="C410" s="7">
        <f>LN(precios!AA411/precios!AA410)</f>
        <v>-7.0114222378040896E-3</v>
      </c>
      <c r="D410" s="7">
        <f>LN(precios!C411/precios!C410)</f>
        <v>-1.0176014174405959E-2</v>
      </c>
      <c r="E410" s="7">
        <f>LN(precios!G411/precios!G410)</f>
        <v>8.0460313711649134E-3</v>
      </c>
      <c r="F410" s="7">
        <f>LN(precios!H411/precios!H410)</f>
        <v>-1.1694270469694231E-2</v>
      </c>
      <c r="G410" s="7">
        <f>LN(precios!M411/precios!M410)</f>
        <v>-2.783994562818435E-2</v>
      </c>
      <c r="H410" s="7">
        <f>LN(precios!V411/precios!V410)</f>
        <v>1.3032765921686486E-2</v>
      </c>
      <c r="J410" s="8">
        <f>precios!X411*precios!Z411</f>
        <v>539.40496800000005</v>
      </c>
    </row>
    <row r="411" spans="1:10" x14ac:dyDescent="0.2">
      <c r="A411" s="3">
        <v>45474</v>
      </c>
      <c r="B411" s="7">
        <f t="shared" si="1"/>
        <v>9.5375584765167633E-3</v>
      </c>
      <c r="C411" s="7">
        <f>LN(precios!AA412/precios!AA411)</f>
        <v>3.5118561115396493E-3</v>
      </c>
      <c r="D411" s="7">
        <f>LN(precios!C412/precios!C411)</f>
        <v>-1.5686528936672991E-2</v>
      </c>
      <c r="E411" s="7">
        <f>LN(precios!G412/precios!G411)</f>
        <v>5.0277332867633825E-3</v>
      </c>
      <c r="F411" s="7">
        <f>LN(precios!H412/precios!H411)</f>
        <v>3.0035049138374917E-2</v>
      </c>
      <c r="G411" s="7">
        <f>LN(precios!M412/precios!M411)</f>
        <v>3.7233780718770058E-2</v>
      </c>
      <c r="H411" s="7">
        <f>LN(precios!V412/precios!V411)</f>
        <v>-1.4042357123038769E-2</v>
      </c>
      <c r="J411" s="8">
        <f>precios!X412*precios!Z412</f>
        <v>544.57418610000002</v>
      </c>
    </row>
    <row r="412" spans="1:10" x14ac:dyDescent="0.2">
      <c r="A412" s="3">
        <v>45475</v>
      </c>
      <c r="B412" s="7">
        <f t="shared" si="1"/>
        <v>-6.1893909506989487E-3</v>
      </c>
      <c r="C412" s="7">
        <f>LN(precios!AA413/precios!AA412)</f>
        <v>-1.0572785712413577E-2</v>
      </c>
      <c r="D412" s="7">
        <f>LN(precios!C413/precios!C412)</f>
        <v>-4.6976455436294143E-3</v>
      </c>
      <c r="E412" s="7">
        <f>LN(precios!G413/precios!G412)</f>
        <v>-3.170619507437069E-2</v>
      </c>
      <c r="F412" s="7">
        <f>LN(precios!H413/precios!H412)</f>
        <v>-5.2733072798487789E-2</v>
      </c>
      <c r="G412" s="7">
        <f>LN(precios!M413/precios!M412)</f>
        <v>-3.4590607373755793E-2</v>
      </c>
      <c r="H412" s="7">
        <f>LN(precios!V413/precios!V412)</f>
        <v>-3.3901551675681339E-2</v>
      </c>
      <c r="J412" s="8">
        <f>precios!X413*precios!Z413</f>
        <v>541.21401300000002</v>
      </c>
    </row>
    <row r="413" spans="1:10" x14ac:dyDescent="0.2">
      <c r="A413" s="3">
        <v>45476</v>
      </c>
      <c r="B413" s="7">
        <f t="shared" si="1"/>
        <v>3.2933952362944052E-2</v>
      </c>
      <c r="C413" s="7">
        <f>LN(precios!AA414/precios!AA413)</f>
        <v>-8.0035998605217946E-3</v>
      </c>
      <c r="D413" s="7">
        <f>LN(precios!C414/precios!C413)</f>
        <v>1.0496715749458612E-2</v>
      </c>
      <c r="E413" s="7">
        <f>LN(precios!G414/precios!G413)</f>
        <v>1.2380342259853495E-2</v>
      </c>
      <c r="F413" s="7">
        <f>LN(precios!H414/precios!H413)</f>
        <v>3.7927036014796796E-3</v>
      </c>
      <c r="G413" s="7">
        <f>LN(precios!M414/precios!M413)</f>
        <v>-1.5071251916585255E-2</v>
      </c>
      <c r="H413" s="7">
        <f>LN(precios!V414/precios!V413)</f>
        <v>9.3604427595636724E-3</v>
      </c>
      <c r="J413" s="8">
        <f>precios!X414*precios!Z414</f>
        <v>559.33509100000003</v>
      </c>
    </row>
    <row r="414" spans="1:10" x14ac:dyDescent="0.2">
      <c r="A414" s="3">
        <v>45477</v>
      </c>
      <c r="B414" s="7">
        <f t="shared" si="1"/>
        <v>-8.4362112568857252E-3</v>
      </c>
      <c r="C414" s="7">
        <f>LN(precios!AA415/precios!AA414)</f>
        <v>2.6749904493028336E-3</v>
      </c>
      <c r="D414" s="7">
        <f>LN(precios!C415/precios!C414)</f>
        <v>-7.7773440970986315E-3</v>
      </c>
      <c r="E414" s="7">
        <f>LN(precios!G415/precios!G414)</f>
        <v>-3.2605867267469545E-3</v>
      </c>
      <c r="F414" s="7">
        <f>LN(precios!H415/precios!H414)</f>
        <v>-1.7365384014228376E-3</v>
      </c>
      <c r="G414" s="7">
        <f>LN(precios!M415/precios!M414)</f>
        <v>2.2307392699079027E-3</v>
      </c>
      <c r="H414" s="7">
        <f>LN(precios!V415/precios!V414)</f>
        <v>6.1919702479212007E-3</v>
      </c>
      <c r="J414" s="8">
        <f>precios!X415*precios!Z415</f>
        <v>554.63626999999997</v>
      </c>
    </row>
    <row r="415" spans="1:10" x14ac:dyDescent="0.2">
      <c r="A415" s="3">
        <v>45478</v>
      </c>
      <c r="B415" s="7">
        <f t="shared" si="1"/>
        <v>3.3441946354717665E-2</v>
      </c>
      <c r="C415" s="7">
        <f>LN(precios!AA416/precios!AA415)</f>
        <v>8.9007571519333028E-4</v>
      </c>
      <c r="D415" s="7">
        <f>LN(precios!C416/precios!C415)</f>
        <v>1.4134277971469427E-3</v>
      </c>
      <c r="E415" s="7">
        <f>LN(precios!G416/precios!G415)</f>
        <v>-1.6971312551567721E-2</v>
      </c>
      <c r="F415" s="7">
        <f>LN(precios!H416/precios!H415)</f>
        <v>-4.5926281959655126E-3</v>
      </c>
      <c r="G415" s="7">
        <f>LN(precios!M416/precios!M415)</f>
        <v>-4.4577668565746017E-4</v>
      </c>
      <c r="H415" s="7">
        <f>LN(precios!V416/precios!V415)</f>
        <v>-2.6056711274360798E-2</v>
      </c>
      <c r="J415" s="8">
        <f>precios!X416*precios!Z416</f>
        <v>573.49801530000002</v>
      </c>
    </row>
    <row r="416" spans="1:10" x14ac:dyDescent="0.2">
      <c r="A416" s="3">
        <v>45481</v>
      </c>
      <c r="B416" s="7">
        <f t="shared" si="1"/>
        <v>-2.9678272031825496E-2</v>
      </c>
      <c r="C416" s="7">
        <f>LN(precios!AA417/precios!AA416)</f>
        <v>-4.4583221417111643E-3</v>
      </c>
      <c r="D416" s="7">
        <f>LN(precios!C417/precios!C416)</f>
        <v>-3.5656998410488359E-3</v>
      </c>
      <c r="E416" s="7">
        <f>LN(precios!G417/precios!G416)</f>
        <v>1.5142923775561246E-2</v>
      </c>
      <c r="F416" s="7">
        <f>LN(precios!H417/precios!H416)</f>
        <v>6.6445111828750524E-3</v>
      </c>
      <c r="G416" s="7">
        <f>LN(precios!M417/precios!M416)</f>
        <v>2.335417936524075E-2</v>
      </c>
      <c r="H416" s="7">
        <f>LN(precios!V417/precios!V416)</f>
        <v>3.3232549344432039E-2</v>
      </c>
      <c r="J416" s="8">
        <f>precios!X417*precios!Z417</f>
        <v>556.72767349999992</v>
      </c>
    </row>
    <row r="417" spans="1:10" x14ac:dyDescent="0.2">
      <c r="A417" s="3">
        <v>45482</v>
      </c>
      <c r="B417" s="7">
        <f t="shared" si="1"/>
        <v>9.0474283541534925E-4</v>
      </c>
      <c r="C417" s="7">
        <f>LN(precios!AA418/precios!AA417)</f>
        <v>-4.4782878246958672E-3</v>
      </c>
      <c r="D417" s="7">
        <f>LN(precios!C418/precios!C417)</f>
        <v>1.9825320377505635E-3</v>
      </c>
      <c r="E417" s="7">
        <f>LN(precios!G418/precios!G417)</f>
        <v>3.6165684895836801E-3</v>
      </c>
      <c r="F417" s="7">
        <f>LN(precios!H418/precios!H417)</f>
        <v>4.7192631610999264E-3</v>
      </c>
      <c r="G417" s="7">
        <f>LN(precios!M418/precios!M417)</f>
        <v>6.5119396602419249E-3</v>
      </c>
      <c r="H417" s="7">
        <f>LN(precios!V418/precios!V417)</f>
        <v>-1.8557233560217812E-2</v>
      </c>
      <c r="J417" s="8">
        <f>precios!X418*precios!Z418</f>
        <v>557.23159679999992</v>
      </c>
    </row>
    <row r="418" spans="1:10" x14ac:dyDescent="0.2">
      <c r="A418" s="3">
        <v>45483</v>
      </c>
      <c r="B418" s="7">
        <f t="shared" si="1"/>
        <v>-7.7271039343824585E-3</v>
      </c>
      <c r="C418" s="7">
        <f>LN(precios!AA419/precios!AA418)</f>
        <v>-9.0171936501887446E-3</v>
      </c>
      <c r="D418" s="7">
        <f>LN(precios!C419/precios!C418)</f>
        <v>1.4939923793113334E-2</v>
      </c>
      <c r="E418" s="7">
        <f>LN(precios!G419/precios!G418)</f>
        <v>2.6912990332989488E-2</v>
      </c>
      <c r="F418" s="7">
        <f>LN(precios!H419/precios!H418)</f>
        <v>4.3845826241644837E-3</v>
      </c>
      <c r="G418" s="7">
        <f>LN(precios!M419/precios!M418)</f>
        <v>3.8868542181119993E-3</v>
      </c>
      <c r="H418" s="7">
        <f>LN(precios!V419/precios!V418)</f>
        <v>-3.8180671457867278E-2</v>
      </c>
      <c r="J418" s="8">
        <f>precios!X419*precios!Z419</f>
        <v>552.94240320000006</v>
      </c>
    </row>
    <row r="419" spans="1:10" x14ac:dyDescent="0.2">
      <c r="A419" s="3">
        <v>45484</v>
      </c>
      <c r="B419" s="7">
        <f t="shared" si="1"/>
        <v>2.0424120579756306E-2</v>
      </c>
      <c r="C419" s="7">
        <f>LN(precios!AA420/precios!AA419)</f>
        <v>-9.0620758353820888E-4</v>
      </c>
      <c r="D419" s="7">
        <f>LN(precios!C420/precios!C419)</f>
        <v>3.9011231222333412E-4</v>
      </c>
      <c r="E419" s="7">
        <f>LN(precios!G420/precios!G419)</f>
        <v>-1.3938460389690857E-2</v>
      </c>
      <c r="F419" s="7">
        <f>LN(precios!H420/precios!H419)</f>
        <v>1.5626903935762998E-4</v>
      </c>
      <c r="G419" s="7">
        <f>LN(precios!M420/precios!M419)</f>
        <v>4.3085542575582719E-4</v>
      </c>
      <c r="H419" s="7">
        <f>LN(precios!V420/precios!V419)</f>
        <v>-7.5963468919347634E-3</v>
      </c>
      <c r="J419" s="8">
        <f>precios!X420*precios!Z420</f>
        <v>564.35188319999997</v>
      </c>
    </row>
    <row r="420" spans="1:10" x14ac:dyDescent="0.2">
      <c r="A420" s="3">
        <v>45485</v>
      </c>
      <c r="B420" s="7">
        <f t="shared" si="1"/>
        <v>-2.5731444777338627E-2</v>
      </c>
      <c r="C420" s="7">
        <f>LN(precios!AA421/precios!AA420)</f>
        <v>5.4249680968646539E-3</v>
      </c>
      <c r="D420" s="7">
        <f>LN(precios!C421/precios!C420)</f>
        <v>-2.2288914927347757E-4</v>
      </c>
      <c r="E420" s="7">
        <f>LN(precios!G421/precios!G420)</f>
        <v>1.6195087957124574E-2</v>
      </c>
      <c r="F420" s="7">
        <f>LN(precios!H421/precios!H420)</f>
        <v>1.457834452820142E-2</v>
      </c>
      <c r="G420" s="7">
        <f>LN(precios!M421/precios!M420)</f>
        <v>9.4340753182368502E-3</v>
      </c>
      <c r="H420" s="7">
        <f>LN(precios!V421/precios!V420)</f>
        <v>1.1911348193347939E-2</v>
      </c>
      <c r="J420" s="8">
        <f>precios!X421*precios!Z421</f>
        <v>550.01553239999998</v>
      </c>
    </row>
    <row r="421" spans="1:10" x14ac:dyDescent="0.2">
      <c r="A421" s="3">
        <v>45488</v>
      </c>
      <c r="B421" s="7">
        <f t="shared" si="1"/>
        <v>2.5634317376262096E-4</v>
      </c>
      <c r="C421" s="7">
        <f>LN(precios!AA422/precios!AA421)</f>
        <v>1.5212821349268643E-2</v>
      </c>
      <c r="D421" s="7">
        <f>LN(precios!C422/precios!C421)</f>
        <v>1.6718963114576113E-4</v>
      </c>
      <c r="E421" s="7">
        <f>LN(precios!G422/precios!G421)</f>
        <v>-8.9849480260361225E-3</v>
      </c>
      <c r="F421" s="7">
        <f>LN(precios!H422/precios!H421)</f>
        <v>-1.2323834559291784E-3</v>
      </c>
      <c r="G421" s="7">
        <f>LN(precios!M422/precios!M421)</f>
        <v>-1.2812301560485731E-3</v>
      </c>
      <c r="H421" s="7">
        <f>LN(precios!V422/precios!V421)</f>
        <v>-1.9565841553880192E-2</v>
      </c>
      <c r="J421" s="8">
        <f>precios!X422*precios!Z422</f>
        <v>550.15654319999999</v>
      </c>
    </row>
    <row r="422" spans="1:10" x14ac:dyDescent="0.2">
      <c r="A422" s="3">
        <v>45489</v>
      </c>
      <c r="B422" s="7">
        <f t="shared" si="1"/>
        <v>1.0856237356269501E-2</v>
      </c>
      <c r="C422" s="7">
        <f>LN(precios!AA423/precios!AA422)</f>
        <v>-8.9206657583794889E-3</v>
      </c>
      <c r="D422" s="7">
        <f>LN(precios!C423/precios!C422)</f>
        <v>8.6561299080861395E-3</v>
      </c>
      <c r="E422" s="7">
        <f>LN(precios!G423/precios!G422)</f>
        <v>7.0689344650350103E-3</v>
      </c>
      <c r="F422" s="7">
        <f>LN(precios!H423/precios!H422)</f>
        <v>1.0784840010571635E-3</v>
      </c>
      <c r="G422" s="7">
        <f>LN(precios!M423/precios!M422)</f>
        <v>-1.9418042284117722E-2</v>
      </c>
      <c r="H422" s="7">
        <f>LN(precios!V423/precios!V422)</f>
        <v>9.8307727831277343E-3</v>
      </c>
      <c r="J422" s="8">
        <f>precios!X423*precios!Z423</f>
        <v>556.16171099999997</v>
      </c>
    </row>
    <row r="423" spans="1:10" x14ac:dyDescent="0.2">
      <c r="A423" s="3">
        <v>45490</v>
      </c>
      <c r="B423" s="7">
        <f t="shared" si="1"/>
        <v>-3.1337196841745532E-2</v>
      </c>
      <c r="C423" s="7">
        <f>LN(precios!AA424/precios!AA423)</f>
        <v>1.423511582187191E-2</v>
      </c>
      <c r="D423" s="7">
        <f>LN(precios!C424/precios!C423)</f>
        <v>-1.301245060323789E-2</v>
      </c>
      <c r="E423" s="7">
        <f>LN(precios!G424/precios!G423)</f>
        <v>-8.7852606001378921E-3</v>
      </c>
      <c r="F423" s="7">
        <f>LN(precios!H424/precios!H423)</f>
        <v>-3.2389785685794483E-3</v>
      </c>
      <c r="G423" s="7">
        <f>LN(precios!M424/precios!M423)</f>
        <v>-1.9802670869163565E-2</v>
      </c>
      <c r="H423" s="7">
        <f>LN(precios!V424/precios!V423)</f>
        <v>-4.2181614036294557E-2</v>
      </c>
      <c r="J423" s="8">
        <f>precios!X424*precios!Z424</f>
        <v>539.00341259999993</v>
      </c>
    </row>
    <row r="424" spans="1:10" x14ac:dyDescent="0.2">
      <c r="A424" s="3">
        <v>45491</v>
      </c>
      <c r="B424" s="7">
        <f t="shared" si="1"/>
        <v>3.1954332754588646E-3</v>
      </c>
      <c r="C424" s="7">
        <f>LN(precios!AA425/precios!AA424)</f>
        <v>1.054491317661504E-2</v>
      </c>
      <c r="D424" s="7">
        <f>LN(precios!C425/precios!C424)</f>
        <v>-7.8670275594896581E-3</v>
      </c>
      <c r="E424" s="7">
        <f>LN(precios!G425/precios!G424)</f>
        <v>1.7524633192221341E-3</v>
      </c>
      <c r="F424" s="7">
        <f>LN(precios!H425/precios!H424)</f>
        <v>-1.6511356286813977E-2</v>
      </c>
      <c r="G424" s="7">
        <f>LN(precios!M425/precios!M424)</f>
        <v>-1.7794044236758267E-3</v>
      </c>
      <c r="H424" s="7">
        <f>LN(precios!V425/precios!V424)</f>
        <v>-6.8259650703998706E-3</v>
      </c>
      <c r="J424" s="8">
        <f>precios!X425*precios!Z425</f>
        <v>540.72851679999997</v>
      </c>
    </row>
    <row r="425" spans="1:10" x14ac:dyDescent="0.2">
      <c r="A425" s="3">
        <v>45492</v>
      </c>
      <c r="B425" s="7">
        <f t="shared" si="1"/>
        <v>-2.5158872431949614E-2</v>
      </c>
      <c r="C425" s="7">
        <f>LN(precios!AA426/precios!AA425)</f>
        <v>-8.7450814493262013E-4</v>
      </c>
      <c r="D425" s="7">
        <f>LN(precios!C426/precios!C425)</f>
        <v>6.7469725933824295E-3</v>
      </c>
      <c r="E425" s="7">
        <f>LN(precios!G426/precios!G425)</f>
        <v>4.3047480076160802E-3</v>
      </c>
      <c r="F425" s="7">
        <f>LN(precios!H426/precios!H425)</f>
        <v>2.1903850465278513E-2</v>
      </c>
      <c r="G425" s="7">
        <f>LN(precios!M426/precios!M425)</f>
        <v>1.4147097130492638E-2</v>
      </c>
      <c r="H425" s="7">
        <f>LN(precios!V426/precios!V425)</f>
        <v>-9.1743762760412694E-3</v>
      </c>
      <c r="J425" s="8">
        <f>precios!X426*precios!Z426</f>
        <v>527.29410299999995</v>
      </c>
    </row>
    <row r="426" spans="1:10" x14ac:dyDescent="0.2">
      <c r="A426" s="3">
        <v>45495</v>
      </c>
      <c r="B426" s="7">
        <f t="shared" si="1"/>
        <v>-4.0561806186878747E-3</v>
      </c>
      <c r="C426" s="7">
        <f>LN(precios!AA427/precios!AA426)</f>
        <v>-8.7527357885515281E-4</v>
      </c>
      <c r="D426" s="7">
        <f>LN(precios!C427/precios!C426)</f>
        <v>2.76321725404844E-2</v>
      </c>
      <c r="E426" s="7">
        <f>LN(precios!G427/precios!G426)</f>
        <v>1.9876598915995421E-2</v>
      </c>
      <c r="F426" s="7">
        <f>LN(precios!H427/precios!H426)</f>
        <v>-2.3075465618484898E-3</v>
      </c>
      <c r="G426" s="7">
        <f>LN(precios!M427/precios!M426)</f>
        <v>1.8700175284276095E-2</v>
      </c>
      <c r="H426" s="7">
        <f>LN(precios!V427/precios!V426)</f>
        <v>-2.3068060979149481E-3</v>
      </c>
      <c r="J426" s="8">
        <f>precios!X427*precios!Z427</f>
        <v>525.15963469999997</v>
      </c>
    </row>
    <row r="427" spans="1:10" x14ac:dyDescent="0.2">
      <c r="A427" s="3">
        <v>45496</v>
      </c>
      <c r="B427" s="7">
        <f t="shared" si="1"/>
        <v>1.0782807211458885E-2</v>
      </c>
      <c r="C427" s="7">
        <f>LN(precios!AA428/precios!AA427)</f>
        <v>1.5638893884454948E-2</v>
      </c>
      <c r="D427" s="7">
        <f>LN(precios!C428/precios!C427)</f>
        <v>3.7539120719746943E-3</v>
      </c>
      <c r="E427" s="7">
        <f>LN(precios!G428/precios!G427)</f>
        <v>-8.8075833358217204E-5</v>
      </c>
      <c r="F427" s="7">
        <f>LN(precios!H428/precios!H427)</f>
        <v>2.3075465618484195E-3</v>
      </c>
      <c r="G427" s="7">
        <f>LN(precios!M428/precios!M427)</f>
        <v>3.4409496316640002E-3</v>
      </c>
      <c r="H427" s="7">
        <f>LN(precios!V428/precios!V427)</f>
        <v>-1.8648559078072977E-2</v>
      </c>
      <c r="J427" s="8">
        <f>precios!X428*precios!Z428</f>
        <v>530.85296970000002</v>
      </c>
    </row>
    <row r="428" spans="1:10" x14ac:dyDescent="0.2">
      <c r="A428" s="3">
        <v>45497</v>
      </c>
      <c r="B428" s="7">
        <f t="shared" si="1"/>
        <v>1.3049017853127901E-2</v>
      </c>
      <c r="C428" s="7">
        <f>LN(precios!AA429/precios!AA428)</f>
        <v>2.300911050925767E-2</v>
      </c>
      <c r="D428" s="7">
        <f>LN(precios!C429/precios!C428)</f>
        <v>-1.8082618734167406E-2</v>
      </c>
      <c r="E428" s="7">
        <f>LN(precios!G429/precios!G428)</f>
        <v>4.3603345622359466E-3</v>
      </c>
      <c r="F428" s="7">
        <f>LN(precios!H429/precios!H428)</f>
        <v>5.6691334371474786E-3</v>
      </c>
      <c r="G428" s="7">
        <f>LN(precios!M429/precios!M428)</f>
        <v>-4.3437493210108806E-2</v>
      </c>
      <c r="H428" s="7">
        <f>LN(precios!V429/precios!V428)</f>
        <v>-7.0838548884050436E-3</v>
      </c>
      <c r="J428" s="8">
        <f>precios!X429*precios!Z429</f>
        <v>537.82547279999994</v>
      </c>
    </row>
    <row r="429" spans="1:10" x14ac:dyDescent="0.2">
      <c r="A429" s="3">
        <v>45498</v>
      </c>
      <c r="B429" s="7">
        <f t="shared" si="1"/>
        <v>-4.4687738581497535E-2</v>
      </c>
      <c r="C429" s="7">
        <f>LN(precios!AA430/precios!AA429)</f>
        <v>1.7536983885092335E-2</v>
      </c>
      <c r="D429" s="7">
        <f>LN(precios!C430/precios!C429)</f>
        <v>2.0437767372971753E-3</v>
      </c>
      <c r="E429" s="7">
        <f>LN(precios!G430/precios!G429)</f>
        <v>-1.8271181505505638E-2</v>
      </c>
      <c r="F429" s="7">
        <f>LN(precios!H430/precios!H429)</f>
        <v>5.3109827684802838E-2</v>
      </c>
      <c r="G429" s="7">
        <f>LN(precios!M430/precios!M429)</f>
        <v>-3.5139275799933811E-2</v>
      </c>
      <c r="H429" s="7">
        <f>LN(precios!V430/precios!V429)</f>
        <v>-1.67267938053134E-2</v>
      </c>
      <c r="J429" s="8">
        <f>precios!X430*precios!Z430</f>
        <v>514.32037500000013</v>
      </c>
    </row>
    <row r="430" spans="1:10" x14ac:dyDescent="0.2">
      <c r="A430" s="3">
        <v>45499</v>
      </c>
      <c r="B430" s="7">
        <f t="shared" si="1"/>
        <v>5.0010319080211708E-3</v>
      </c>
      <c r="C430" s="7">
        <f>LN(precios!AA431/precios!AA430)</f>
        <v>-1.1657084542212865E-2</v>
      </c>
      <c r="D430" s="7">
        <f>LN(precios!C431/precios!C430)</f>
        <v>1.4081995078365639E-2</v>
      </c>
      <c r="E430" s="7">
        <f>LN(precios!G431/precios!G430)</f>
        <v>5.3652434995588446E-5</v>
      </c>
      <c r="F430" s="7">
        <f>LN(precios!H431/precios!H430)</f>
        <v>-2.1528165386440441E-2</v>
      </c>
      <c r="G430" s="7">
        <f>LN(precios!M431/precios!M430)</f>
        <v>2.7034864039000687E-2</v>
      </c>
      <c r="H430" s="7">
        <f>LN(precios!V431/precios!V430)</f>
        <v>3.6079413761990835E-3</v>
      </c>
      <c r="J430" s="8">
        <f>precios!X431*precios!Z431</f>
        <v>516.89895000000001</v>
      </c>
    </row>
    <row r="431" spans="1:10" x14ac:dyDescent="0.2">
      <c r="A431" s="3">
        <v>45502</v>
      </c>
      <c r="B431" s="7">
        <f t="shared" si="1"/>
        <v>7.1096947335897087E-3</v>
      </c>
      <c r="C431" s="7">
        <f>LN(precios!AA432/precios!AA431)</f>
        <v>1.8257768573564963E-2</v>
      </c>
      <c r="D431" s="7">
        <f>LN(precios!C432/precios!C431)</f>
        <v>-3.1061413454529859E-3</v>
      </c>
      <c r="E431" s="7">
        <f>LN(precios!G432/precios!G431)</f>
        <v>-1.75551532039223E-2</v>
      </c>
      <c r="F431" s="7">
        <f>LN(precios!H432/precios!H431)</f>
        <v>9.4298470446211157E-3</v>
      </c>
      <c r="G431" s="7">
        <f>LN(precios!M432/precios!M431)</f>
        <v>-1.7788427593751221E-2</v>
      </c>
      <c r="H431" s="7">
        <f>LN(precios!V432/precios!V431)</f>
        <v>-1.0863112257371016E-2</v>
      </c>
      <c r="J431" s="8">
        <f>precios!X432*precios!Z432</f>
        <v>520.58703879999996</v>
      </c>
    </row>
    <row r="432" spans="1:10" x14ac:dyDescent="0.2">
      <c r="A432" s="3">
        <v>45503</v>
      </c>
      <c r="B432" s="7">
        <f t="shared" si="1"/>
        <v>3.4742055886372976E-2</v>
      </c>
      <c r="C432" s="7">
        <f>LN(precios!AA433/precios!AA432)</f>
        <v>-1.6460909066687917E-3</v>
      </c>
      <c r="D432" s="7">
        <f>LN(precios!C433/precios!C432)</f>
        <v>-1.4846024927972171E-2</v>
      </c>
      <c r="E432" s="7">
        <f>LN(precios!G433/precios!G432)</f>
        <v>8.3834113530812937E-3</v>
      </c>
      <c r="F432" s="7">
        <f>LN(precios!H433/precios!H432)</f>
        <v>-4.8988189341979502E-2</v>
      </c>
      <c r="G432" s="7">
        <f>LN(precios!M433/precios!M432)</f>
        <v>8.7056678114766466E-3</v>
      </c>
      <c r="H432" s="7">
        <f>LN(precios!V433/precios!V432)</f>
        <v>-6.0864460564023278E-3</v>
      </c>
      <c r="J432" s="8">
        <f>precios!X433*precios!Z433</f>
        <v>538.99114999999995</v>
      </c>
    </row>
    <row r="433" spans="1:10" x14ac:dyDescent="0.2">
      <c r="A433" s="3">
        <v>45504</v>
      </c>
      <c r="B433" s="7">
        <f t="shared" si="1"/>
        <v>3.1110343292065417E-3</v>
      </c>
      <c r="C433" s="7">
        <f>LN(precios!AA434/precios!AA433)</f>
        <v>1.7959666398192641E-2</v>
      </c>
      <c r="D433" s="7">
        <f>LN(precios!C434/precios!C433)</f>
        <v>1.6754469025549033E-2</v>
      </c>
      <c r="E433" s="7">
        <f>LN(precios!G434/precios!G433)</f>
        <v>8.8857993567914156E-3</v>
      </c>
      <c r="F433" s="7">
        <f>LN(precios!H434/precios!H433)</f>
        <v>1.0113478785248781E-2</v>
      </c>
      <c r="G433" s="7">
        <f>LN(precios!M434/precios!M433)</f>
        <v>2.278424316703824E-3</v>
      </c>
      <c r="H433" s="7">
        <f>LN(precios!V434/precios!V433)</f>
        <v>6.0864460564022532E-3</v>
      </c>
      <c r="J433" s="8">
        <f>precios!X434*precios!Z434</f>
        <v>540.67058100000008</v>
      </c>
    </row>
    <row r="434" spans="1:10" x14ac:dyDescent="0.2">
      <c r="A434" s="3">
        <v>45505</v>
      </c>
      <c r="B434" s="7">
        <f t="shared" si="1"/>
        <v>-1.0314414673172033E-2</v>
      </c>
      <c r="C434" s="7">
        <f>LN(precios!AA435/precios!AA434)</f>
        <v>8.8603076624004032E-3</v>
      </c>
      <c r="D434" s="7">
        <f>LN(precios!C435/precios!C434)</f>
        <v>-4.476967512670905E-3</v>
      </c>
      <c r="E434" s="7">
        <f>LN(precios!G435/precios!G434)</f>
        <v>-1.9617495653829951E-2</v>
      </c>
      <c r="F434" s="7">
        <f>LN(precios!H435/precios!H434)</f>
        <v>-1.9839762326097896E-3</v>
      </c>
      <c r="G434" s="7">
        <f>LN(precios!M435/precios!M434)</f>
        <v>-9.1450111500627294E-3</v>
      </c>
      <c r="H434" s="7">
        <f>LN(precios!V435/precios!V434)</f>
        <v>-3.4571344065088667E-2</v>
      </c>
      <c r="J434" s="8">
        <f>precios!X435*precios!Z435</f>
        <v>535.12254199999995</v>
      </c>
    </row>
    <row r="435" spans="1:10" x14ac:dyDescent="0.2">
      <c r="A435" s="3">
        <v>45506</v>
      </c>
      <c r="B435" s="7">
        <f t="shared" si="1"/>
        <v>1.5012660303320109E-2</v>
      </c>
      <c r="C435" s="7">
        <f>LN(precios!AA436/precios!AA435)</f>
        <v>2.6119411233626384E-2</v>
      </c>
      <c r="D435" s="7">
        <f>LN(precios!C436/precios!C435)</f>
        <v>6.0173410639265503E-4</v>
      </c>
      <c r="E435" s="7">
        <f>LN(precios!G436/precios!G435)</f>
        <v>-2.7119554650011323E-2</v>
      </c>
      <c r="F435" s="7">
        <f>LN(precios!H436/precios!H435)</f>
        <v>2.325335031793176E-2</v>
      </c>
      <c r="G435" s="7">
        <f>LN(precios!M436/precios!M435)</f>
        <v>-2.0418342763196876E-2</v>
      </c>
      <c r="H435" s="7">
        <f>LN(precios!V436/precios!V435)</f>
        <v>-3.3208670996653457E-2</v>
      </c>
      <c r="J435" s="8">
        <f>precios!X436*precios!Z436</f>
        <v>543.21676079999997</v>
      </c>
    </row>
    <row r="436" spans="1:10" x14ac:dyDescent="0.2">
      <c r="A436" s="3">
        <v>45509</v>
      </c>
      <c r="B436" s="7">
        <f t="shared" si="1"/>
        <v>-2.4447500298126715E-2</v>
      </c>
      <c r="C436" s="7">
        <f>LN(precios!AA437/precios!AA436)</f>
        <v>6.062462181643484E-2</v>
      </c>
      <c r="D436" s="7">
        <f>LN(precios!C437/precios!C436)</f>
        <v>2.0514372624312389E-2</v>
      </c>
      <c r="E436" s="7">
        <f>LN(precios!G437/precios!G436)</f>
        <v>-1.2531374237571561E-2</v>
      </c>
      <c r="F436" s="7">
        <f>LN(precios!H437/precios!H436)</f>
        <v>-2.8768070176442631E-2</v>
      </c>
      <c r="G436" s="7">
        <f>LN(precios!M437/precios!M436)</f>
        <v>-1.036767062302993E-2</v>
      </c>
      <c r="H436" s="7">
        <f>LN(precios!V437/precios!V436)</f>
        <v>-2.6007817000574785E-3</v>
      </c>
      <c r="J436" s="8">
        <f>precios!X437*precios!Z437</f>
        <v>530.097489</v>
      </c>
    </row>
    <row r="437" spans="1:10" x14ac:dyDescent="0.2">
      <c r="A437" s="3">
        <v>45510</v>
      </c>
      <c r="B437" s="7">
        <f t="shared" si="1"/>
        <v>-3.0152308485254958E-3</v>
      </c>
      <c r="C437" s="7">
        <f>LN(precios!AA438/precios!AA437)</f>
        <v>-2.0052658551389064E-2</v>
      </c>
      <c r="D437" s="7">
        <f>LN(precios!C438/precios!C437)</f>
        <v>1.3040770303818868E-2</v>
      </c>
      <c r="E437" s="7">
        <f>LN(precios!G438/precios!G437)</f>
        <v>9.7559908410931231E-3</v>
      </c>
      <c r="F437" s="7">
        <f>LN(precios!H438/precios!H437)</f>
        <v>2.861880530565266E-2</v>
      </c>
      <c r="G437" s="7">
        <f>LN(precios!M438/precios!M437)</f>
        <v>-1.2872644975063021E-2</v>
      </c>
      <c r="H437" s="7">
        <f>LN(precios!V438/precios!V437)</f>
        <v>5.19481687710393E-3</v>
      </c>
      <c r="J437" s="8">
        <f>precios!X438*precios!Z438</f>
        <v>528.50153</v>
      </c>
    </row>
    <row r="438" spans="1:10" x14ac:dyDescent="0.2">
      <c r="A438" s="3">
        <v>45511</v>
      </c>
      <c r="B438" s="7">
        <f t="shared" si="1"/>
        <v>-1.731934042383208E-2</v>
      </c>
      <c r="C438" s="7">
        <f>LN(precios!AA439/precios!AA438)</f>
        <v>-2.1995577692110461E-2</v>
      </c>
      <c r="D438" s="7">
        <f>LN(precios!C439/precios!C438)</f>
        <v>-2.806684925580543E-3</v>
      </c>
      <c r="E438" s="7">
        <f>LN(precios!G439/precios!G438)</f>
        <v>-2.2811355397377303E-2</v>
      </c>
      <c r="F438" s="7">
        <f>LN(precios!H439/precios!H438)</f>
        <v>8.6207430439069546E-3</v>
      </c>
      <c r="G438" s="7">
        <f>LN(precios!M439/precios!M438)</f>
        <v>-1.8891334396355437E-2</v>
      </c>
      <c r="H438" s="7">
        <f>LN(precios!V439/precios!V438)</f>
        <v>0</v>
      </c>
      <c r="J438" s="8">
        <f>precios!X439*precios!Z439</f>
        <v>519.42704100000003</v>
      </c>
    </row>
    <row r="439" spans="1:10" x14ac:dyDescent="0.2">
      <c r="A439" s="3">
        <v>45512</v>
      </c>
      <c r="B439" s="7">
        <f t="shared" si="1"/>
        <v>1.906131772562987E-2</v>
      </c>
      <c r="C439" s="7">
        <f>LN(precios!AA440/precios!AA439)</f>
        <v>2.2979711376239489E-3</v>
      </c>
      <c r="D439" s="7">
        <f>LN(precios!C440/precios!C439)</f>
        <v>-4.144973518716265E-3</v>
      </c>
      <c r="E439" s="7">
        <f>LN(precios!G440/precios!G439)</f>
        <v>3.9115728741733816E-3</v>
      </c>
      <c r="F439" s="7">
        <f>LN(precios!H440/precios!H439)</f>
        <v>1.4836849470691233E-2</v>
      </c>
      <c r="G439" s="7">
        <f>LN(precios!M440/precios!M439)</f>
        <v>2.5586720479340491E-2</v>
      </c>
      <c r="H439" s="7">
        <f>LN(precios!V440/precios!V439)</f>
        <v>1.6699167757632319E-2</v>
      </c>
      <c r="J439" s="8">
        <f>precios!X440*precios!Z440</f>
        <v>529.42296999999996</v>
      </c>
    </row>
    <row r="440" spans="1:10" x14ac:dyDescent="0.2">
      <c r="A440" s="3">
        <v>45513</v>
      </c>
      <c r="B440" s="7">
        <f t="shared" si="1"/>
        <v>-1.4001491380145288E-2</v>
      </c>
      <c r="C440" s="7">
        <f>LN(precios!AA441/precios!AA440)</f>
        <v>-2.0874356710559185E-2</v>
      </c>
      <c r="D440" s="7">
        <f>LN(precios!C441/precios!C440)</f>
        <v>1.117645609834215E-3</v>
      </c>
      <c r="E440" s="7">
        <f>LN(precios!G441/precios!G440)</f>
        <v>-2.1314438342342736E-2</v>
      </c>
      <c r="F440" s="7">
        <f>LN(precios!H441/precios!H440)</f>
        <v>7.2643062437036084E-3</v>
      </c>
      <c r="G440" s="7">
        <f>LN(precios!M441/precios!M440)</f>
        <v>4.7551207050102896E-3</v>
      </c>
      <c r="H440" s="7">
        <f>LN(precios!V441/precios!V440)</f>
        <v>5.0826030634658096E-3</v>
      </c>
      <c r="J440" s="8">
        <f>precios!X441*precios!Z441</f>
        <v>522.06191200000001</v>
      </c>
    </row>
    <row r="441" spans="1:10" x14ac:dyDescent="0.2">
      <c r="A441" s="3">
        <v>45516</v>
      </c>
      <c r="B441" s="7">
        <f t="shared" si="1"/>
        <v>2.5314396122597449E-2</v>
      </c>
      <c r="C441" s="7">
        <f>LN(precios!AA442/precios!AA441)</f>
        <v>8.5570339329796054E-3</v>
      </c>
      <c r="D441" s="7">
        <f>LN(precios!C442/precios!C441)</f>
        <v>-8.1179681024475588E-3</v>
      </c>
      <c r="E441" s="7">
        <f>LN(precios!G442/precios!G441)</f>
        <v>4.3694597949327351E-3</v>
      </c>
      <c r="F441" s="7">
        <f>LN(precios!H442/precios!H441)</f>
        <v>-6.8269565756783725E-3</v>
      </c>
      <c r="G441" s="7">
        <f>LN(precios!M442/precios!M441)</f>
        <v>-4.7449585706381289E-4</v>
      </c>
      <c r="H441" s="7">
        <f>LN(precios!V442/precios!V441)</f>
        <v>-1.790329149252725E-2</v>
      </c>
      <c r="J441" s="8">
        <f>precios!X442*precios!Z442</f>
        <v>535.44628799999998</v>
      </c>
    </row>
    <row r="442" spans="1:10" x14ac:dyDescent="0.2">
      <c r="A442" s="3">
        <v>45517</v>
      </c>
      <c r="B442" s="7">
        <f t="shared" si="1"/>
        <v>-7.4268314599624198E-3</v>
      </c>
      <c r="C442" s="7">
        <f>LN(precios!AA443/precios!AA442)</f>
        <v>-7.7489349092457662E-4</v>
      </c>
      <c r="D442" s="7">
        <f>LN(precios!C443/precios!C442)</f>
        <v>2.7311447613673915E-3</v>
      </c>
      <c r="E442" s="7">
        <f>LN(precios!G443/precios!G442)</f>
        <v>1.6409001045633743E-2</v>
      </c>
      <c r="F442" s="7">
        <f>LN(precios!H443/precios!H442)</f>
        <v>2.3622011511055613E-2</v>
      </c>
      <c r="G442" s="7">
        <f>LN(precios!M443/precios!M442)</f>
        <v>1.6474837203505042E-2</v>
      </c>
      <c r="H442" s="7">
        <f>LN(precios!V443/precios!V442)</f>
        <v>-2.5839807659250179E-3</v>
      </c>
      <c r="J442" s="8">
        <f>precios!X443*precios!Z443</f>
        <v>531.4843492</v>
      </c>
    </row>
    <row r="443" spans="1:10" x14ac:dyDescent="0.2">
      <c r="A443" s="3">
        <v>45518</v>
      </c>
      <c r="B443" s="7">
        <f t="shared" si="1"/>
        <v>-2.6219458573298004E-2</v>
      </c>
      <c r="C443" s="7">
        <f>LN(precios!AA444/precios!AA443)</f>
        <v>-5.4411327400814479E-3</v>
      </c>
      <c r="D443" s="7">
        <f>LN(precios!C444/precios!C443)</f>
        <v>5.7590944651178602E-3</v>
      </c>
      <c r="E443" s="7">
        <f>LN(precios!G444/precios!G443)</f>
        <v>4.1272629524657899E-3</v>
      </c>
      <c r="F443" s="7">
        <f>LN(precios!H444/precios!H443)</f>
        <v>-3.4222192247489137E-3</v>
      </c>
      <c r="G443" s="7">
        <f>LN(precios!M444/precios!M443)</f>
        <v>1.3447918870597719E-2</v>
      </c>
      <c r="H443" s="7">
        <f>LN(precios!V444/precios!V443)</f>
        <v>-4.227842329133507E-2</v>
      </c>
      <c r="J443" s="8">
        <f>precios!X444*precios!Z444</f>
        <v>517.73021819999997</v>
      </c>
    </row>
    <row r="444" spans="1:10" x14ac:dyDescent="0.2">
      <c r="A444" s="3">
        <v>45519</v>
      </c>
      <c r="B444" s="7">
        <f t="shared" si="1"/>
        <v>2.8048437560291743E-2</v>
      </c>
      <c r="C444" s="7">
        <f>LN(precios!AA445/precios!AA444)</f>
        <v>-1.2549184294497291E-2</v>
      </c>
      <c r="D444" s="7">
        <f>LN(precios!C445/precios!C444)</f>
        <v>3.2912228456358265E-3</v>
      </c>
      <c r="E444" s="7">
        <f>LN(precios!G445/precios!G444)</f>
        <v>-4.5774447214525291E-4</v>
      </c>
      <c r="F444" s="7">
        <f>LN(precios!H445/precios!H444)</f>
        <v>-7.7430842843167437E-3</v>
      </c>
      <c r="G444" s="7">
        <f>LN(precios!M445/precios!M444)</f>
        <v>-1.625296979820642E-2</v>
      </c>
      <c r="H444" s="7">
        <f>LN(precios!V445/precios!V444)</f>
        <v>9.4023526783903345E-3</v>
      </c>
      <c r="J444" s="8">
        <f>precios!X445*precios!Z445</f>
        <v>532.45731239999998</v>
      </c>
    </row>
    <row r="445" spans="1:10" x14ac:dyDescent="0.2">
      <c r="A445" s="3">
        <v>45520</v>
      </c>
      <c r="B445" s="7">
        <f t="shared" si="1"/>
        <v>1.3627860213026565E-2</v>
      </c>
      <c r="C445" s="7">
        <f>LN(precios!AA446/precios!AA445)</f>
        <v>-9.5163287552548145E-3</v>
      </c>
      <c r="D445" s="7">
        <f>LN(precios!C446/precios!C445)</f>
        <v>-8.7829590758643512E-3</v>
      </c>
      <c r="E445" s="7">
        <f>LN(precios!G446/precios!G445)</f>
        <v>2.0201257060530821E-3</v>
      </c>
      <c r="F445" s="7">
        <f>LN(precios!H446/precios!H445)</f>
        <v>6.0275727842481952E-3</v>
      </c>
      <c r="G445" s="7">
        <f>LN(precios!M446/precios!M445)</f>
        <v>-7.047245515402944E-3</v>
      </c>
      <c r="H445" s="7">
        <f>LN(precios!V446/precios!V445)</f>
        <v>-1.7532478761640637E-2</v>
      </c>
      <c r="J445" s="8">
        <f>precios!X446*precios!Z446</f>
        <v>539.76323520000005</v>
      </c>
    </row>
    <row r="446" spans="1:10" x14ac:dyDescent="0.2">
      <c r="A446" s="3">
        <v>45523</v>
      </c>
      <c r="B446" s="7">
        <f t="shared" si="1"/>
        <v>2.1654498556032201E-2</v>
      </c>
      <c r="C446" s="7">
        <f>LN(precios!AA447/precios!AA446)</f>
        <v>1.9724505347778573E-2</v>
      </c>
      <c r="D446" s="7">
        <f>LN(precios!C447/precios!C446)</f>
        <v>-9.4003324294350873E-3</v>
      </c>
      <c r="E446" s="7">
        <f>LN(precios!G447/precios!G446)</f>
        <v>1.2035798073245904E-2</v>
      </c>
      <c r="F446" s="7">
        <f>LN(precios!H447/precios!H446)</f>
        <v>7.412721042004103E-3</v>
      </c>
      <c r="G446" s="7">
        <f>LN(precios!M447/precios!M446)</f>
        <v>1.6366977464205193E-2</v>
      </c>
      <c r="H446" s="7">
        <f>LN(precios!V447/precios!V446)</f>
        <v>2.4194728587056971E-2</v>
      </c>
      <c r="J446" s="8">
        <f>precios!X447*precios!Z447</f>
        <v>551.57900800000004</v>
      </c>
    </row>
    <row r="447" spans="1:10" x14ac:dyDescent="0.2">
      <c r="A447" s="3">
        <v>45524</v>
      </c>
      <c r="B447" s="7">
        <f t="shared" si="1"/>
        <v>1.8510019607159759E-2</v>
      </c>
      <c r="C447" s="7">
        <f>LN(precios!AA448/precios!AA447)</f>
        <v>1.0878118147182848E-2</v>
      </c>
      <c r="D447" s="7">
        <f>LN(precios!C448/precios!C447)</f>
        <v>4.0395390615731172E-3</v>
      </c>
      <c r="E447" s="7">
        <f>LN(precios!G448/precios!G447)</f>
        <v>-1.1292843420303636E-3</v>
      </c>
      <c r="F447" s="7">
        <f>LN(precios!H448/precios!H447)</f>
        <v>-1.4203536704497156E-4</v>
      </c>
      <c r="G447" s="7">
        <f>LN(precios!M448/precios!M447)</f>
        <v>1.7927393480384017E-2</v>
      </c>
      <c r="H447" s="7">
        <f>LN(precios!V448/precios!V447)</f>
        <v>4.6701093045980621E-2</v>
      </c>
      <c r="J447" s="8">
        <f>precios!X448*precios!Z448</f>
        <v>561.88382320000005</v>
      </c>
    </row>
    <row r="448" spans="1:10" x14ac:dyDescent="0.2">
      <c r="A448" s="3">
        <v>45525</v>
      </c>
      <c r="B448" s="7">
        <f t="shared" si="1"/>
        <v>1.6736392476557921E-2</v>
      </c>
      <c r="C448" s="7">
        <f>LN(precios!AA449/precios!AA448)</f>
        <v>1.7618226682435397E-2</v>
      </c>
      <c r="D448" s="7">
        <f>LN(precios!C449/precios!C448)</f>
        <v>-3.6789785068657523E-2</v>
      </c>
      <c r="E448" s="7">
        <f>LN(precios!G449/precios!G448)</f>
        <v>-7.5330985553180677E-5</v>
      </c>
      <c r="F448" s="7">
        <f>LN(precios!H449/precios!H448)</f>
        <v>-1.8059828670518283E-2</v>
      </c>
      <c r="G448" s="7">
        <f>LN(precios!M449/precios!M448)</f>
        <v>-1.6536894994464309E-2</v>
      </c>
      <c r="H448" s="7">
        <f>LN(precios!V449/precios!V448)</f>
        <v>-8.9115803005630524E-3</v>
      </c>
      <c r="J448" s="8">
        <f>precios!X449*precios!Z449</f>
        <v>571.36686599999996</v>
      </c>
    </row>
    <row r="449" spans="1:10" x14ac:dyDescent="0.2">
      <c r="A449" s="3">
        <v>45526</v>
      </c>
      <c r="B449" s="7">
        <f t="shared" si="1"/>
        <v>-7.89294886534672E-3</v>
      </c>
      <c r="C449" s="7">
        <f>LN(precios!AA450/precios!AA449)</f>
        <v>1.2075618435427543E-2</v>
      </c>
      <c r="D449" s="7">
        <f>LN(precios!C450/precios!C449)</f>
        <v>-1.8687924249086892E-2</v>
      </c>
      <c r="E449" s="7">
        <f>LN(precios!G450/precios!G449)</f>
        <v>-7.334210521695644E-3</v>
      </c>
      <c r="F449" s="7">
        <f>LN(precios!H450/precios!H449)</f>
        <v>-9.0077610375594291E-3</v>
      </c>
      <c r="G449" s="7">
        <f>LN(precios!M450/precios!M449)</f>
        <v>-9.2678412565094554E-4</v>
      </c>
      <c r="H449" s="7">
        <f>LN(precios!V450/precios!V449)</f>
        <v>-1.287019052053502E-2</v>
      </c>
      <c r="J449" s="8">
        <f>precios!X450*precios!Z450</f>
        <v>566.87484749999999</v>
      </c>
    </row>
    <row r="450" spans="1:10" x14ac:dyDescent="0.2">
      <c r="A450" s="3">
        <v>45527</v>
      </c>
      <c r="B450" s="7">
        <f t="shared" si="1"/>
        <v>7.9831047370595397E-3</v>
      </c>
      <c r="C450" s="7">
        <f>LN(precios!AA451/precios!AA450)</f>
        <v>-2.0463010342332364E-2</v>
      </c>
      <c r="D450" s="7">
        <f>LN(precios!C451/precios!C450)</f>
        <v>-1.0969031370573933E-2</v>
      </c>
      <c r="E450" s="7">
        <f>LN(precios!G451/precios!G450)</f>
        <v>2.8454089518843278E-4</v>
      </c>
      <c r="F450" s="7">
        <f>LN(precios!H451/precios!H450)</f>
        <v>3.2055979657686835E-3</v>
      </c>
      <c r="G450" s="7">
        <f>LN(precios!M451/precios!M450)</f>
        <v>1.3898542890542977E-3</v>
      </c>
      <c r="H450" s="7">
        <f>LN(precios!V451/precios!V450)</f>
        <v>6.4558003428712932E-3</v>
      </c>
      <c r="J450" s="8">
        <f>precios!X451*precios!Z451</f>
        <v>571.41838039999993</v>
      </c>
    </row>
    <row r="451" spans="1:10" x14ac:dyDescent="0.2">
      <c r="A451" s="3">
        <v>45530</v>
      </c>
      <c r="B451" s="7">
        <f t="shared" si="1"/>
        <v>2.2573890627627307E-2</v>
      </c>
      <c r="C451" s="7">
        <f>LN(precios!AA452/precios!AA451)</f>
        <v>2.9424982199563309E-2</v>
      </c>
      <c r="D451" s="7">
        <f>LN(precios!C452/precios!C451)</f>
        <v>1.9793616298256711E-2</v>
      </c>
      <c r="E451" s="7">
        <f>LN(precios!G452/precios!G451)</f>
        <v>4.4661517785335846E-3</v>
      </c>
      <c r="F451" s="7">
        <f>LN(precios!H452/precios!H451)</f>
        <v>2.1017039610077833E-2</v>
      </c>
      <c r="G451" s="7">
        <f>LN(precios!M452/precios!M451)</f>
        <v>-2.3174981403625899E-3</v>
      </c>
      <c r="H451" s="7">
        <f>LN(precios!V452/precios!V451)</f>
        <v>7.6923456231556449E-3</v>
      </c>
      <c r="J451" s="8">
        <f>precios!X452*precios!Z452</f>
        <v>584.46421000000009</v>
      </c>
    </row>
    <row r="452" spans="1:10" x14ac:dyDescent="0.2">
      <c r="A452" s="3">
        <v>45531</v>
      </c>
      <c r="B452" s="7">
        <f t="shared" si="1"/>
        <v>1.3713805096688313E-2</v>
      </c>
      <c r="C452" s="7">
        <f>LN(precios!AA453/precios!AA452)</f>
        <v>1.0355122115204132E-2</v>
      </c>
      <c r="D452" s="7">
        <f>LN(precios!C453/precios!C452)</f>
        <v>-8.5973380229438547E-3</v>
      </c>
      <c r="E452" s="7">
        <f>LN(precios!G453/precios!G452)</f>
        <v>-1.4435259835531851E-2</v>
      </c>
      <c r="F452" s="7">
        <f>LN(precios!H453/precios!H452)</f>
        <v>-3.5376260687966392E-2</v>
      </c>
      <c r="G452" s="7">
        <f>LN(precios!M453/precios!M452)</f>
        <v>-4.1850793472044175E-3</v>
      </c>
      <c r="H452" s="7">
        <f>LN(precios!V453/precios!V452)</f>
        <v>1.6466489853579978E-2</v>
      </c>
      <c r="J452" s="8">
        <f>precios!X453*precios!Z453</f>
        <v>592.53465000000006</v>
      </c>
    </row>
    <row r="453" spans="1:10" x14ac:dyDescent="0.2">
      <c r="A453" s="3">
        <v>45532</v>
      </c>
      <c r="B453" s="7">
        <f t="shared" si="1"/>
        <v>-2.97392556663401E-2</v>
      </c>
      <c r="C453" s="7">
        <f>LN(precios!AA454/precios!AA453)</f>
        <v>-1.4727543162746518E-3</v>
      </c>
      <c r="D453" s="7">
        <f>LN(precios!C454/precios!C453)</f>
        <v>-2.0371978166353097E-2</v>
      </c>
      <c r="E453" s="7">
        <f>LN(precios!G454/precios!G453)</f>
        <v>1.8975541370197763E-2</v>
      </c>
      <c r="F453" s="7">
        <f>LN(precios!H454/precios!H453)</f>
        <v>5.1519949094278907E-3</v>
      </c>
      <c r="G453" s="7">
        <f>LN(precios!M454/precios!M453)</f>
        <v>8.8147172459462821E-3</v>
      </c>
      <c r="H453" s="7">
        <f>LN(precios!V454/precios!V453)</f>
        <v>-8.8328649985088374E-3</v>
      </c>
      <c r="J453" s="8">
        <f>precios!X454*precios!Z454</f>
        <v>575.17255799999998</v>
      </c>
    </row>
    <row r="454" spans="1:10" x14ac:dyDescent="0.2">
      <c r="A454" s="3">
        <v>45533</v>
      </c>
      <c r="B454" s="7">
        <f t="shared" si="1"/>
        <v>2.7273989716622961E-2</v>
      </c>
      <c r="C454" s="7">
        <f>LN(precios!AA455/precios!AA454)</f>
        <v>1.0264019727445365E-2</v>
      </c>
      <c r="D454" s="7">
        <f>LN(precios!C455/precios!C454)</f>
        <v>8.7735050509493966E-3</v>
      </c>
      <c r="E454" s="7">
        <f>LN(precios!G455/precios!G454)</f>
        <v>2.9279849743845559E-3</v>
      </c>
      <c r="F454" s="7">
        <f>LN(precios!H455/precios!H454)</f>
        <v>2.0202707317519469E-2</v>
      </c>
      <c r="G454" s="7">
        <f>LN(precios!M455/precios!M454)</f>
        <v>-1.0680389428895992E-2</v>
      </c>
      <c r="H454" s="7">
        <f>LN(precios!V455/precios!V454)</f>
        <v>8.8328649985088842E-3</v>
      </c>
      <c r="J454" s="8">
        <f>precios!X455*precios!Z455</f>
        <v>591.07569360000002</v>
      </c>
    </row>
    <row r="455" spans="1:10" x14ac:dyDescent="0.2">
      <c r="A455" s="3">
        <v>45534</v>
      </c>
      <c r="B455" s="7">
        <f t="shared" si="1"/>
        <v>-3.6289373947689336E-2</v>
      </c>
      <c r="C455" s="7">
        <f>LN(precios!AA456/precios!AA455)</f>
        <v>-1.3216051391526375E-2</v>
      </c>
      <c r="D455" s="7">
        <f>LN(precios!C456/precios!C455)</f>
        <v>2.0364753839016928E-2</v>
      </c>
      <c r="E455" s="7">
        <f>LN(precios!G456/precios!G455)</f>
        <v>-1.1024431116273041E-2</v>
      </c>
      <c r="F455" s="7">
        <f>LN(precios!H456/precios!H455)</f>
        <v>1.7260253045402876E-2</v>
      </c>
      <c r="G455" s="7">
        <f>LN(precios!M456/precios!M455)</f>
        <v>0</v>
      </c>
      <c r="H455" s="7">
        <f>LN(precios!V456/precios!V455)</f>
        <v>-1.391546806197467E-2</v>
      </c>
      <c r="J455" s="8">
        <f>precios!X456*precios!Z456</f>
        <v>570.01046050000002</v>
      </c>
    </row>
    <row r="456" spans="1:10" x14ac:dyDescent="0.2">
      <c r="A456" s="3">
        <v>45537</v>
      </c>
      <c r="B456" s="7">
        <f t="shared" si="1"/>
        <v>3.6985986544444882E-3</v>
      </c>
      <c r="C456" s="7">
        <f>LN(precios!AA457/precios!AA456)</f>
        <v>-4.4444517604241294E-3</v>
      </c>
      <c r="D456" s="7">
        <f>LN(precios!C457/precios!C456)</f>
        <v>-5.6325336624858376E-4</v>
      </c>
      <c r="E456" s="7">
        <f>LN(precios!G457/precios!G456)</f>
        <v>4.2922984280617353E-3</v>
      </c>
      <c r="F456" s="7">
        <f>LN(precios!H457/precios!H456)</f>
        <v>-6.5266974022942306E-3</v>
      </c>
      <c r="G456" s="7">
        <f>LN(precios!M457/precios!M456)</f>
        <v>-6.0875861142146966E-3</v>
      </c>
      <c r="H456" s="7">
        <f>LN(precios!V457/precios!V456)</f>
        <v>-4.4278066018273679E-2</v>
      </c>
      <c r="J456" s="8">
        <f>precios!X457*precios!Z457</f>
        <v>572.12260399999991</v>
      </c>
    </row>
    <row r="457" spans="1:10" x14ac:dyDescent="0.2">
      <c r="A457" s="3">
        <v>45538</v>
      </c>
      <c r="B457" s="7">
        <f t="shared" si="1"/>
        <v>-2.2375258204009794E-2</v>
      </c>
      <c r="C457" s="7">
        <f>LN(precios!AA458/precios!AA457)</f>
        <v>8.1331317082776015E-3</v>
      </c>
      <c r="D457" s="7">
        <f>LN(precios!C458/precios!C457)</f>
        <v>3.3186182269796223E-3</v>
      </c>
      <c r="E457" s="7">
        <f>LN(precios!G458/precios!G457)</f>
        <v>-6.7967584325303353E-3</v>
      </c>
      <c r="F457" s="7">
        <f>LN(precios!H458/precios!H457)</f>
        <v>-1.8823747125135824E-2</v>
      </c>
      <c r="G457" s="7">
        <f>LN(precios!M458/precios!M457)</f>
        <v>-6.0008325152809829E-2</v>
      </c>
      <c r="H457" s="7">
        <f>LN(precios!V458/precios!V457)</f>
        <v>-4.9123109070126965E-2</v>
      </c>
      <c r="J457" s="8">
        <f>precios!X458*precios!Z458</f>
        <v>559.46336799999995</v>
      </c>
    </row>
    <row r="458" spans="1:10" x14ac:dyDescent="0.2">
      <c r="A458" s="3">
        <v>45539</v>
      </c>
      <c r="B458" s="7">
        <f t="shared" si="1"/>
        <v>8.152731165337648E-3</v>
      </c>
      <c r="C458" s="7">
        <f>LN(precios!AA459/precios!AA458)</f>
        <v>7.3367900638543083E-3</v>
      </c>
      <c r="D458" s="7">
        <f>LN(precios!C459/precios!C458)</f>
        <v>-6.5917588467122954E-3</v>
      </c>
      <c r="E458" s="7">
        <f>LN(precios!G459/precios!G458)</f>
        <v>5.2483612803879958E-3</v>
      </c>
      <c r="F458" s="7">
        <f>LN(precios!H459/precios!H458)</f>
        <v>2.9302460962575098E-2</v>
      </c>
      <c r="G458" s="7">
        <f>LN(precios!M459/precios!M458)</f>
        <v>2.9970309938914374E-2</v>
      </c>
      <c r="H458" s="7">
        <f>LN(precios!V459/precios!V458)</f>
        <v>-2.801122279711779E-3</v>
      </c>
      <c r="J458" s="8">
        <f>precios!X459*precios!Z459</f>
        <v>564.04316600000004</v>
      </c>
    </row>
    <row r="459" spans="1:10" x14ac:dyDescent="0.2">
      <c r="A459" s="3">
        <v>45540</v>
      </c>
      <c r="B459" s="7">
        <f t="shared" si="1"/>
        <v>2.6657047242058377E-2</v>
      </c>
      <c r="C459" s="7">
        <f>LN(precios!AA460/precios!AA459)</f>
        <v>1.88274931379733E-2</v>
      </c>
      <c r="D459" s="7">
        <f>LN(precios!C460/precios!C459)</f>
        <v>1.5981499196551268E-2</v>
      </c>
      <c r="E459" s="7">
        <f>LN(precios!G460/precios!G459)</f>
        <v>-6.6551253851680108E-3</v>
      </c>
      <c r="F459" s="7">
        <f>LN(precios!H460/precios!H459)</f>
        <v>-1.575953678543876E-2</v>
      </c>
      <c r="G459" s="7">
        <f>LN(precios!M460/precios!M459)</f>
        <v>1.489338122233611E-2</v>
      </c>
      <c r="H459" s="7">
        <f>LN(precios!V460/precios!V459)</f>
        <v>-5.6258938821684371E-3</v>
      </c>
      <c r="J459" s="8">
        <f>precios!X460*precios!Z460</f>
        <v>579.28108800000007</v>
      </c>
    </row>
    <row r="460" spans="1:10" x14ac:dyDescent="0.2">
      <c r="A460" s="3">
        <v>45541</v>
      </c>
      <c r="B460" s="7">
        <f t="shared" si="1"/>
        <v>-3.1278599127669691E-2</v>
      </c>
      <c r="C460" s="7">
        <f>LN(precios!AA461/precios!AA460)</f>
        <v>5.0089550165379046E-3</v>
      </c>
      <c r="D460" s="7">
        <f>LN(precios!C461/precios!C460)</f>
        <v>-3.5108286500629702E-3</v>
      </c>
      <c r="E460" s="7">
        <f>LN(precios!G461/precios!G460)</f>
        <v>-1.8431578114884318E-2</v>
      </c>
      <c r="F460" s="7">
        <f>LN(precios!H461/precios!H460)</f>
        <v>-9.9231417551360456E-3</v>
      </c>
      <c r="G460" s="7">
        <f>LN(precios!M461/precios!M460)</f>
        <v>4.7573829022691571E-3</v>
      </c>
      <c r="H460" s="7">
        <f>LN(precios!V461/precios!V460)</f>
        <v>3.465350208238803E-2</v>
      </c>
      <c r="J460" s="8">
        <f>precios!X461*precios!Z461</f>
        <v>561.44242559999998</v>
      </c>
    </row>
    <row r="461" spans="1:10" x14ac:dyDescent="0.2">
      <c r="A461" s="3">
        <v>45544</v>
      </c>
      <c r="B461" s="7">
        <f t="shared" si="1"/>
        <v>9.8355667159006344E-3</v>
      </c>
      <c r="C461" s="7">
        <f>LN(precios!AA462/precios!AA461)</f>
        <v>-1.2208410159392183E-2</v>
      </c>
      <c r="D461" s="7">
        <f>LN(precios!C462/precios!C461)</f>
        <v>-5.5826936511333296E-5</v>
      </c>
      <c r="E461" s="7">
        <f>LN(precios!G462/precios!G461)</f>
        <v>6.6822705630927145E-3</v>
      </c>
      <c r="F461" s="7">
        <f>LN(precios!H462/precios!H461)</f>
        <v>-1.3016127370955412E-3</v>
      </c>
      <c r="G461" s="7">
        <f>LN(precios!M462/precios!M461)</f>
        <v>1.132621829442796E-2</v>
      </c>
      <c r="H461" s="7">
        <f>LN(precios!V462/precios!V461)</f>
        <v>-1.3633267278640533E-3</v>
      </c>
      <c r="J461" s="8">
        <f>precios!X462*precios!Z462</f>
        <v>566.99177580000003</v>
      </c>
    </row>
    <row r="462" spans="1:10" x14ac:dyDescent="0.2">
      <c r="A462" s="3">
        <v>45545</v>
      </c>
      <c r="B462" s="7">
        <f t="shared" si="1"/>
        <v>7.6407604391786881E-3</v>
      </c>
      <c r="C462" s="7">
        <f>LN(precios!AA463/precios!AA462)</f>
        <v>1.3634943924846215E-2</v>
      </c>
      <c r="D462" s="7">
        <f>LN(precios!C463/precios!C462)</f>
        <v>-6.9468066480037156E-3</v>
      </c>
      <c r="E462" s="7">
        <f>LN(precios!G463/precios!G462)</f>
        <v>1.300408442320683E-2</v>
      </c>
      <c r="F462" s="7">
        <f>LN(precios!H463/precios!H462)</f>
        <v>-1.2084299343435266E-2</v>
      </c>
      <c r="G462" s="7">
        <f>LN(precios!M463/precios!M462)</f>
        <v>2.4108724451326814E-2</v>
      </c>
      <c r="H462" s="7">
        <f>LN(precios!V463/precios!V462)</f>
        <v>1.8919483246165665E-2</v>
      </c>
      <c r="J462" s="8">
        <f>precios!X463*precios!Z463</f>
        <v>571.3406172</v>
      </c>
    </row>
    <row r="463" spans="1:10" x14ac:dyDescent="0.2">
      <c r="A463" s="3">
        <v>45546</v>
      </c>
      <c r="B463" s="7">
        <f t="shared" si="1"/>
        <v>-2.035598956399941E-4</v>
      </c>
      <c r="C463" s="7">
        <f>LN(precios!AA464/precios!AA463)</f>
        <v>-1.4265337654539576E-3</v>
      </c>
      <c r="D463" s="7">
        <f>LN(precios!C464/precios!C463)</f>
        <v>2.3583592265992155E-3</v>
      </c>
      <c r="E463" s="7">
        <f>LN(precios!G464/precios!G463)</f>
        <v>6.4202942050740341E-3</v>
      </c>
      <c r="F463" s="7">
        <f>LN(precios!H464/precios!H463)</f>
        <v>-4.1097958918207382E-3</v>
      </c>
      <c r="G463" s="7">
        <f>LN(precios!M464/precios!M463)</f>
        <v>5.3946665265838023E-2</v>
      </c>
      <c r="H463" s="7">
        <f>LN(precios!V464/precios!V463)</f>
        <v>2.6737983844022052E-3</v>
      </c>
      <c r="J463" s="8">
        <f>precios!X464*precios!Z464</f>
        <v>571.2243269999999</v>
      </c>
    </row>
    <row r="464" spans="1:10" x14ac:dyDescent="0.2">
      <c r="A464" s="3">
        <v>45547</v>
      </c>
      <c r="B464" s="7">
        <f t="shared" si="1"/>
        <v>2.7257635118255984E-2</v>
      </c>
      <c r="C464" s="7">
        <f>LN(precios!AA465/precios!AA464)</f>
        <v>-1.9460073554712388E-2</v>
      </c>
      <c r="D464" s="7">
        <f>LN(precios!C465/precios!C464)</f>
        <v>3.3594656455786659E-3</v>
      </c>
      <c r="E464" s="7">
        <f>LN(precios!G465/precios!G464)</f>
        <v>2.4798048987804036E-2</v>
      </c>
      <c r="F464" s="7">
        <f>LN(precios!H465/precios!H464)</f>
        <v>1.9661304718509166E-2</v>
      </c>
      <c r="G464" s="7">
        <f>LN(precios!M465/precios!M464)</f>
        <v>-2.727841818367651E-2</v>
      </c>
      <c r="H464" s="7">
        <f>LN(precios!V465/precios!V464)</f>
        <v>-5.0661072105243753E-2</v>
      </c>
      <c r="J464" s="8">
        <f>precios!X465*precios!Z465</f>
        <v>587.00869628999999</v>
      </c>
    </row>
    <row r="465" spans="1:10" x14ac:dyDescent="0.2">
      <c r="A465" s="3">
        <v>45548</v>
      </c>
      <c r="B465" s="7">
        <f t="shared" si="1"/>
        <v>1.4077365727487402E-2</v>
      </c>
      <c r="C465" s="7">
        <f>LN(precios!AA466/precios!AA465)</f>
        <v>-4.3763745997987772E-3</v>
      </c>
      <c r="D465" s="7">
        <f>LN(precios!C466/precios!C465)</f>
        <v>6.0743032767143325E-3</v>
      </c>
      <c r="E465" s="7">
        <f>LN(precios!G466/precios!G465)</f>
        <v>-4.0967025370896842E-3</v>
      </c>
      <c r="F465" s="7">
        <f>LN(precios!H466/precios!H465)</f>
        <v>-9.5639042276025339E-3</v>
      </c>
      <c r="G465" s="7">
        <f>LN(precios!M466/precios!M465)</f>
        <v>-2.575249610241474E-2</v>
      </c>
      <c r="H465" s="7">
        <f>LN(precios!V466/precios!V465)</f>
        <v>6.9979291876446368E-3</v>
      </c>
      <c r="J465" s="8">
        <f>precios!X466*precios!Z466</f>
        <v>595.33067069999993</v>
      </c>
    </row>
    <row r="466" spans="1:10" x14ac:dyDescent="0.2">
      <c r="A466" s="3">
        <v>45552</v>
      </c>
      <c r="B466" s="7">
        <f t="shared" si="1"/>
        <v>-2.1052351131635332E-3</v>
      </c>
      <c r="C466" s="7">
        <f>LN(precios!AA467/precios!AA466)</f>
        <v>1.4609206396748698E-3</v>
      </c>
      <c r="D466" s="7">
        <f>LN(precios!C467/precios!C466)</f>
        <v>7.3621322812606619E-3</v>
      </c>
      <c r="E466" s="7">
        <f>LN(precios!G467/precios!G466)</f>
        <v>2.519806857224308E-2</v>
      </c>
      <c r="F466" s="7">
        <f>LN(precios!H467/precios!H466)</f>
        <v>-1.1863925313607875E-2</v>
      </c>
      <c r="G466" s="7">
        <f>LN(precios!M467/precios!M466)</f>
        <v>-1.3739411366744598E-3</v>
      </c>
      <c r="H466" s="7">
        <f>LN(precios!V467/precios!V466)</f>
        <v>6.21821906848367E-2</v>
      </c>
      <c r="J466" s="8">
        <f>precios!X467*precios!Z467</f>
        <v>594.07867799999997</v>
      </c>
    </row>
    <row r="467" spans="1:10" x14ac:dyDescent="0.2">
      <c r="A467" s="3">
        <v>45553</v>
      </c>
      <c r="B467" s="7">
        <f t="shared" si="1"/>
        <v>-7.6329138551584977E-3</v>
      </c>
      <c r="C467" s="7">
        <f>LN(precios!AA468/precios!AA467)</f>
        <v>-5.1225871256380794E-3</v>
      </c>
      <c r="D467" s="7">
        <f>LN(precios!C468/precios!C467)</f>
        <v>3.0287200662780706E-3</v>
      </c>
      <c r="E467" s="7">
        <f>LN(precios!G468/precios!G467)</f>
        <v>1.0100461718115508E-2</v>
      </c>
      <c r="F467" s="7">
        <f>LN(precios!H468/precios!H467)</f>
        <v>8.509441018790781E-3</v>
      </c>
      <c r="G467" s="7">
        <f>LN(precios!M468/precios!M467)</f>
        <v>1.2750628118782395E-2</v>
      </c>
      <c r="H467" s="7">
        <f>LN(precios!V468/precios!V467)</f>
        <v>7.0826052568612421E-2</v>
      </c>
      <c r="J467" s="8">
        <f>precios!X468*precios!Z468</f>
        <v>589.56138859999999</v>
      </c>
    </row>
    <row r="468" spans="1:10" x14ac:dyDescent="0.2">
      <c r="A468" s="3">
        <v>45554</v>
      </c>
      <c r="B468" s="7">
        <f t="shared" si="1"/>
        <v>2.256027107585146E-2</v>
      </c>
      <c r="C468" s="7">
        <f>LN(precios!AA469/precios!AA468)</f>
        <v>-9.5835602640575029E-3</v>
      </c>
      <c r="D468" s="7">
        <f>LN(precios!C469/precios!C468)</f>
        <v>1.3326976424604786E-2</v>
      </c>
      <c r="E468" s="7">
        <f>LN(precios!G469/precios!G468)</f>
        <v>-6.4647485699900181E-3</v>
      </c>
      <c r="F468" s="7">
        <f>LN(precios!H469/precios!H468)</f>
        <v>1.9387181294602398E-2</v>
      </c>
      <c r="G468" s="7">
        <f>LN(precios!M469/precios!M468)</f>
        <v>1.6603477673530612E-2</v>
      </c>
      <c r="H468" s="7">
        <f>LN(precios!V469/precios!V468)</f>
        <v>7.8632866752011463E-2</v>
      </c>
      <c r="J468" s="8">
        <f>precios!X469*precios!Z469</f>
        <v>603.01322129999994</v>
      </c>
    </row>
    <row r="469" spans="1:10" x14ac:dyDescent="0.2">
      <c r="A469" s="3">
        <v>45555</v>
      </c>
      <c r="B469" s="7">
        <f t="shared" si="1"/>
        <v>7.4486077807115305E-3</v>
      </c>
      <c r="C469" s="7">
        <f>LN(precios!AA470/precios!AA469)</f>
        <v>-5.1986749092375545E-3</v>
      </c>
      <c r="D469" s="7">
        <f>LN(precios!C470/precios!C469)</f>
        <v>2.5127892496111109E-2</v>
      </c>
      <c r="E469" s="7">
        <f>LN(precios!G470/precios!G469)</f>
        <v>1.0686306126040898E-2</v>
      </c>
      <c r="F469" s="7">
        <f>LN(precios!H470/precios!H469)</f>
        <v>-4.9341971351910471E-2</v>
      </c>
      <c r="G469" s="7">
        <f>LN(precios!M470/precios!M469)</f>
        <v>-3.2107664209495783E-2</v>
      </c>
      <c r="H469" s="7">
        <f>LN(precios!V470/precios!V469)</f>
        <v>-4.5016255953026448E-2</v>
      </c>
      <c r="J469" s="8">
        <f>precios!X470*precios!Z470</f>
        <v>607.52159999999992</v>
      </c>
    </row>
    <row r="470" spans="1:10" x14ac:dyDescent="0.2">
      <c r="A470" s="3">
        <v>45558</v>
      </c>
      <c r="B470" s="7">
        <f t="shared" si="1"/>
        <v>-1.1291921809624487E-2</v>
      </c>
      <c r="C470" s="7">
        <f>LN(precios!AA471/precios!AA470)</f>
        <v>8.1572569489826944E-3</v>
      </c>
      <c r="D470" s="7">
        <f>LN(precios!C471/precios!C470)</f>
        <v>-1.3154931003171073E-2</v>
      </c>
      <c r="E470" s="7">
        <f>LN(precios!G471/precios!G470)</f>
        <v>1.2102300481942324E-2</v>
      </c>
      <c r="F470" s="7">
        <f>LN(precios!H471/precios!H470)</f>
        <v>2.8200147115537026E-2</v>
      </c>
      <c r="G470" s="7">
        <f>LN(precios!M471/precios!M470)</f>
        <v>1.9117559934479084E-2</v>
      </c>
      <c r="H470" s="7">
        <f>LN(precios!V471/precios!V470)</f>
        <v>-1.1813350458310943E-3</v>
      </c>
      <c r="J470" s="8">
        <f>precios!X471*precios!Z471</f>
        <v>600.70010000000002</v>
      </c>
    </row>
    <row r="471" spans="1:10" x14ac:dyDescent="0.2">
      <c r="A471" s="3">
        <v>45559</v>
      </c>
      <c r="B471" s="7">
        <f t="shared" si="1"/>
        <v>3.9364816664258076E-2</v>
      </c>
      <c r="C471" s="7">
        <f>LN(precios!AA472/precios!AA471)</f>
        <v>-6.669161436280731E-3</v>
      </c>
      <c r="D471" s="7">
        <f>LN(precios!C472/precios!C471)</f>
        <v>1.8116148758335168E-2</v>
      </c>
      <c r="E471" s="7">
        <f>LN(precios!G472/precios!G471)</f>
        <v>-7.3676194732513085E-3</v>
      </c>
      <c r="F471" s="7">
        <f>LN(precios!H472/precios!H471)</f>
        <v>2.2001176910283853E-2</v>
      </c>
      <c r="G471" s="7">
        <f>LN(precios!M472/precios!M471)</f>
        <v>2.0085477723224925E-2</v>
      </c>
      <c r="H471" s="7">
        <f>LN(precios!V472/precios!V471)</f>
        <v>4.6197590998857521E-2</v>
      </c>
      <c r="J471" s="8">
        <f>precios!X472*precios!Z472</f>
        <v>624.8181360000001</v>
      </c>
    </row>
    <row r="472" spans="1:10" x14ac:dyDescent="0.2">
      <c r="A472" s="3">
        <v>45560</v>
      </c>
      <c r="B472" s="7">
        <f t="shared" si="1"/>
        <v>-9.2941569095754829E-4</v>
      </c>
      <c r="C472" s="7">
        <f>LN(precios!AA473/precios!AA472)</f>
        <v>8.8823677989295132E-3</v>
      </c>
      <c r="D472" s="7">
        <f>LN(precios!C473/precios!C472)</f>
        <v>-7.3450091104402425E-3</v>
      </c>
      <c r="E472" s="7">
        <f>LN(precios!G473/precios!G472)</f>
        <v>-9.1526092775737269E-3</v>
      </c>
      <c r="F472" s="7">
        <f>LN(precios!H473/precios!H472)</f>
        <v>-1.7328953488990613E-2</v>
      </c>
      <c r="G472" s="7">
        <f>LN(precios!M473/precios!M472)</f>
        <v>-4.4287052012928129E-3</v>
      </c>
      <c r="H472" s="7">
        <f>LN(precios!V473/precios!V472)</f>
        <v>2.5628143572397833E-2</v>
      </c>
      <c r="J472" s="8">
        <f>precios!X473*precios!Z473</f>
        <v>624.23769000000004</v>
      </c>
    </row>
    <row r="473" spans="1:10" x14ac:dyDescent="0.2">
      <c r="A473" s="3">
        <v>45561</v>
      </c>
      <c r="B473" s="7">
        <f t="shared" si="1"/>
        <v>1.2288016244007081E-2</v>
      </c>
      <c r="C473" s="7">
        <f>LN(precios!AA474/precios!AA473)</f>
        <v>2.2083188952287188E-3</v>
      </c>
      <c r="D473" s="7">
        <f>LN(precios!C474/precios!C473)</f>
        <v>7.3450091104403075E-3</v>
      </c>
      <c r="E473" s="7">
        <f>LN(precios!G474/precios!G473)</f>
        <v>4.3112729786791357E-3</v>
      </c>
      <c r="F473" s="7">
        <f>LN(precios!H474/precios!H473)</f>
        <v>7.8352112967395096E-3</v>
      </c>
      <c r="G473" s="7">
        <f>LN(precios!M474/precios!M473)</f>
        <v>-2.3350858905782739E-2</v>
      </c>
      <c r="H473" s="7">
        <f>LN(precios!V474/precios!V473)</f>
        <v>2.6060106669865087E-2</v>
      </c>
      <c r="J473" s="8">
        <f>precios!X474*precios!Z474</f>
        <v>631.95565500000009</v>
      </c>
    </row>
    <row r="474" spans="1:10" x14ac:dyDescent="0.2">
      <c r="A474" s="3">
        <v>45562</v>
      </c>
      <c r="B474" s="7">
        <f t="shared" si="1"/>
        <v>-9.7705370080711351E-3</v>
      </c>
      <c r="C474" s="7">
        <f>LN(precios!AA475/precios!AA474)</f>
        <v>1.0241494052196921E-2</v>
      </c>
      <c r="D474" s="7">
        <f>LN(precios!C475/precios!C474)</f>
        <v>-1.9564685721294765E-2</v>
      </c>
      <c r="E474" s="7">
        <f>LN(precios!G475/precios!G474)</f>
        <v>-1.7792649214726985E-3</v>
      </c>
      <c r="F474" s="7">
        <f>LN(precios!H475/precios!H474)</f>
        <v>-1.5145185368177928E-2</v>
      </c>
      <c r="G474" s="7">
        <f>LN(precios!M475/precios!M474)</f>
        <v>3.6281218936554159E-3</v>
      </c>
      <c r="H474" s="7">
        <f>LN(precios!V475/precios!V474)</f>
        <v>4.1978881338661324E-2</v>
      </c>
      <c r="J474" s="8">
        <f>precios!X475*precios!Z475</f>
        <v>625.81117519999998</v>
      </c>
    </row>
    <row r="475" spans="1:10" x14ac:dyDescent="0.2">
      <c r="A475" s="3">
        <v>45565</v>
      </c>
      <c r="B475" s="7">
        <f t="shared" si="1"/>
        <v>-1.2623417542338509E-2</v>
      </c>
      <c r="C475" s="7">
        <f>LN(precios!AA476/precios!AA475)</f>
        <v>2.9069787913093108E-3</v>
      </c>
      <c r="D475" s="7">
        <f>LN(precios!C476/precios!C475)</f>
        <v>-1.2370846255819818E-2</v>
      </c>
      <c r="E475" s="7">
        <f>LN(precios!G476/precios!G475)</f>
        <v>-9.1597684989590256E-3</v>
      </c>
      <c r="F475" s="7">
        <f>LN(precios!H476/precios!H475)</f>
        <v>-6.4772786449878213E-3</v>
      </c>
      <c r="G475" s="7">
        <f>LN(precios!M476/precios!M475)</f>
        <v>-4.5372128653560035E-3</v>
      </c>
      <c r="H475" s="7">
        <f>LN(precios!V476/precios!V475)</f>
        <v>2.3363175398593151E-2</v>
      </c>
      <c r="J475" s="8">
        <f>precios!X476*precios!Z476</f>
        <v>617.96095199999991</v>
      </c>
    </row>
    <row r="476" spans="1:10" x14ac:dyDescent="0.2">
      <c r="A476" s="3">
        <v>45567</v>
      </c>
      <c r="B476" s="7">
        <f t="shared" si="1"/>
        <v>1.4876083846811427E-3</v>
      </c>
      <c r="C476" s="7">
        <f>LN(precios!AA477/precios!AA476)</f>
        <v>-2.8710105882431482E-2</v>
      </c>
      <c r="D476" s="7">
        <f>LN(precios!C477/precios!C476)</f>
        <v>-4.1396649345388252E-3</v>
      </c>
      <c r="E476" s="7">
        <f>LN(precios!G477/precios!G476)</f>
        <v>-4.5031130471346256E-2</v>
      </c>
      <c r="F476" s="7">
        <f>LN(precios!H477/precios!H476)</f>
        <v>-1.0839812131495345E-2</v>
      </c>
      <c r="G476" s="7">
        <f>LN(precios!M477/precios!M476)</f>
        <v>8.1522190615504996E-3</v>
      </c>
      <c r="H476" s="7">
        <f>LN(precios!V477/precios!V476)</f>
        <v>3.5506688456909817E-2</v>
      </c>
      <c r="J476" s="8">
        <f>precios!X477*precios!Z477</f>
        <v>618.88092000000006</v>
      </c>
    </row>
    <row r="477" spans="1:10" x14ac:dyDescent="0.2">
      <c r="A477" s="3">
        <v>45568</v>
      </c>
      <c r="B477" s="7">
        <f t="shared" si="1"/>
        <v>2.0980722352812512E-2</v>
      </c>
      <c r="C477" s="7">
        <f>LN(precios!AA478/precios!AA477)</f>
        <v>-9.7561749453646852E-3</v>
      </c>
      <c r="D477" s="7">
        <f>LN(precios!C478/precios!C477)</f>
        <v>-2.5540360069744635E-2</v>
      </c>
      <c r="E477" s="7">
        <f>LN(precios!G478/precios!G477)</f>
        <v>-1.6185631183793257E-2</v>
      </c>
      <c r="F477" s="7">
        <f>LN(precios!H478/precios!H477)</f>
        <v>-1.8686499129985337E-2</v>
      </c>
      <c r="G477" s="7">
        <f>LN(precios!M478/precios!M477)</f>
        <v>4.1092593899527685E-2</v>
      </c>
      <c r="H477" s="7">
        <f>LN(precios!V478/precios!V477)</f>
        <v>-4.6612304869419245E-2</v>
      </c>
      <c r="J477" s="8">
        <f>precios!X478*precios!Z478</f>
        <v>632.00265920000004</v>
      </c>
    </row>
    <row r="478" spans="1:10" x14ac:dyDescent="0.2">
      <c r="A478" s="3">
        <v>45569</v>
      </c>
      <c r="B478" s="7">
        <f t="shared" si="1"/>
        <v>-1.5348862568810686E-2</v>
      </c>
      <c r="C478" s="7">
        <f>LN(precios!AA479/precios!AA478)</f>
        <v>-1.0614201241773317E-2</v>
      </c>
      <c r="D478" s="7">
        <f>LN(precios!C479/precios!C478)</f>
        <v>3.6397640601301913E-2</v>
      </c>
      <c r="E478" s="7">
        <f>LN(precios!G479/precios!G478)</f>
        <v>2.1978075981841018E-2</v>
      </c>
      <c r="F478" s="7">
        <f>LN(precios!H479/precios!H478)</f>
        <v>2.4046845496855113E-2</v>
      </c>
      <c r="G478" s="7">
        <f>LN(precios!M479/precios!M478)</f>
        <v>1.8443585211523172E-2</v>
      </c>
      <c r="H478" s="7">
        <f>LN(precios!V479/precios!V478)</f>
        <v>1.4113137476464723E-2</v>
      </c>
      <c r="J478" s="8">
        <f>precios!X479*precios!Z479</f>
        <v>622.37620379999998</v>
      </c>
    </row>
    <row r="479" spans="1:10" x14ac:dyDescent="0.2">
      <c r="A479" s="3">
        <v>45572</v>
      </c>
      <c r="B479" s="7">
        <f t="shared" si="1"/>
        <v>-5.5704036459395274E-3</v>
      </c>
      <c r="C479" s="7">
        <f>LN(precios!AA480/precios!AA479)</f>
        <v>-8.4194909915292233E-3</v>
      </c>
      <c r="D479" s="7">
        <f>LN(precios!C480/precios!C479)</f>
        <v>-1.7292627924489221E-3</v>
      </c>
      <c r="E479" s="7">
        <f>LN(precios!G480/precios!G479)</f>
        <v>5.2571847932089211E-3</v>
      </c>
      <c r="F479" s="7">
        <f>LN(precios!H480/precios!H479)</f>
        <v>-1.6922904796173879E-2</v>
      </c>
      <c r="G479" s="7">
        <f>LN(precios!M480/precios!M479)</f>
        <v>-2.9325085399057343E-2</v>
      </c>
      <c r="H479" s="7">
        <f>LN(precios!V480/precios!V479)</f>
        <v>-2.4317307650706357E-2</v>
      </c>
      <c r="J479" s="8">
        <f>precios!X480*precios!Z480</f>
        <v>618.91895519999991</v>
      </c>
    </row>
    <row r="480" spans="1:10" x14ac:dyDescent="0.2">
      <c r="A480" s="3">
        <v>45573</v>
      </c>
      <c r="B480" s="7">
        <f t="shared" si="1"/>
        <v>-4.4116546079947937E-2</v>
      </c>
      <c r="C480" s="7">
        <f>LN(precios!AA481/precios!AA480)</f>
        <v>6.1302873973946327E-3</v>
      </c>
      <c r="D480" s="7">
        <f>LN(precios!C481/precios!C480)</f>
        <v>-1.6084091248345554E-2</v>
      </c>
      <c r="E480" s="7">
        <f>LN(precios!G481/precios!G480)</f>
        <v>-2.3535367169586104E-2</v>
      </c>
      <c r="F480" s="7">
        <f>LN(precios!H481/precios!H480)</f>
        <v>-2.2680889741110437E-3</v>
      </c>
      <c r="G480" s="7">
        <f>LN(precios!M481/precios!M480)</f>
        <v>2.8900005690212338E-2</v>
      </c>
      <c r="H480" s="7">
        <f>LN(precios!V481/precios!V480)</f>
        <v>1.1218883604788244E-2</v>
      </c>
      <c r="J480" s="8">
        <f>precios!X481*precios!Z481</f>
        <v>592.20792000000006</v>
      </c>
    </row>
    <row r="481" spans="1:10" x14ac:dyDescent="0.2">
      <c r="A481" s="3">
        <v>45574</v>
      </c>
      <c r="B481" s="7">
        <f t="shared" si="1"/>
        <v>5.6019099995815377E-3</v>
      </c>
      <c r="C481" s="7">
        <f>LN(precios!AA482/precios!AA481)</f>
        <v>-1.529052285677845E-3</v>
      </c>
      <c r="D481" s="7">
        <f>LN(precios!C482/precios!C481)</f>
        <v>2.1585723248209916E-2</v>
      </c>
      <c r="E481" s="7">
        <f>LN(precios!G482/precios!G481)</f>
        <v>2.1040718198289156E-2</v>
      </c>
      <c r="F481" s="7">
        <f>LN(precios!H482/precios!H481)</f>
        <v>-2.1575314744777033E-2</v>
      </c>
      <c r="G481" s="7">
        <f>LN(precios!M482/precios!M481)</f>
        <v>8.8889474172459942E-3</v>
      </c>
      <c r="H481" s="7">
        <f>LN(precios!V482/precios!V481)</f>
        <v>-1.5329886311310357E-2</v>
      </c>
      <c r="J481" s="8">
        <f>precios!X482*precios!Z482</f>
        <v>595.53472500000009</v>
      </c>
    </row>
    <row r="482" spans="1:10" x14ac:dyDescent="0.2">
      <c r="A482" s="3">
        <v>45575</v>
      </c>
      <c r="B482" s="7">
        <f t="shared" si="1"/>
        <v>2.3233410444988785E-2</v>
      </c>
      <c r="C482" s="7">
        <f>LN(precios!AA483/precios!AA482)</f>
        <v>3.0557701394778418E-3</v>
      </c>
      <c r="D482" s="7">
        <f>LN(precios!C483/precios!C482)</f>
        <v>-3.9498305333420018E-2</v>
      </c>
      <c r="E482" s="7">
        <f>LN(precios!G483/precios!G482)</f>
        <v>5.8173736900706289E-3</v>
      </c>
      <c r="F482" s="7">
        <f>LN(precios!H483/precios!H482)</f>
        <v>-2.3228814161397496E-3</v>
      </c>
      <c r="G482" s="7">
        <f>LN(precios!M483/precios!M482)</f>
        <v>2.8252813957196588E-2</v>
      </c>
      <c r="H482" s="7">
        <f>LN(precios!V483/precios!V482)</f>
        <v>-2.8200302145824377E-2</v>
      </c>
      <c r="J482" s="8">
        <f>precios!X483*precios!Z483</f>
        <v>609.53301199999987</v>
      </c>
    </row>
    <row r="483" spans="1:10" x14ac:dyDescent="0.2">
      <c r="A483" s="3">
        <v>45576</v>
      </c>
      <c r="B483" s="7">
        <f t="shared" si="1"/>
        <v>1.05425167357933E-2</v>
      </c>
      <c r="C483" s="7">
        <f>LN(precios!AA484/precios!AA483)</f>
        <v>-7.6570052511945423E-3</v>
      </c>
      <c r="D483" s="7">
        <f>LN(precios!C484/precios!C483)</f>
        <v>5.8026162924502593E-3</v>
      </c>
      <c r="E483" s="7">
        <f>LN(precios!G484/precios!G483)</f>
        <v>2.5726224384924694E-3</v>
      </c>
      <c r="F483" s="7">
        <f>LN(precios!H484/precios!H483)</f>
        <v>2.2231655361596752E-2</v>
      </c>
      <c r="G483" s="7">
        <f>LN(precios!M484/precios!M483)</f>
        <v>-1.6939054056923128E-2</v>
      </c>
      <c r="H483" s="7">
        <f>LN(precios!V484/precios!V483)</f>
        <v>-4.2462908814509849E-3</v>
      </c>
      <c r="J483" s="8">
        <f>precios!X484*precios!Z484</f>
        <v>615.99301649999995</v>
      </c>
    </row>
    <row r="484" spans="1:10" x14ac:dyDescent="0.2">
      <c r="A484" s="3">
        <v>45579</v>
      </c>
      <c r="B484" s="7">
        <f t="shared" si="1"/>
        <v>-1.6827580278168608E-2</v>
      </c>
      <c r="C484" s="7">
        <f>LN(precios!AA485/precios!AA484)</f>
        <v>-7.7160876658627468E-3</v>
      </c>
      <c r="D484" s="7">
        <f>LN(precios!C485/precios!C484)</f>
        <v>-1.2878117508650713E-2</v>
      </c>
      <c r="E484" s="7">
        <f>LN(precios!G485/precios!G484)</f>
        <v>8.5951185733770582E-3</v>
      </c>
      <c r="F484" s="7">
        <f>LN(precios!H485/precios!H484)</f>
        <v>-2.2696879840794902E-2</v>
      </c>
      <c r="G484" s="7">
        <f>LN(precios!M485/precios!M484)</f>
        <v>5.3145744209086944E-2</v>
      </c>
      <c r="H484" s="7">
        <f>LN(precios!V485/precios!V484)</f>
        <v>-5.9162924658968781E-2</v>
      </c>
      <c r="J484" s="8">
        <f>precios!X485*precios!Z485</f>
        <v>605.71407199999999</v>
      </c>
    </row>
    <row r="485" spans="1:10" x14ac:dyDescent="0.2">
      <c r="A485" s="3">
        <v>45580</v>
      </c>
      <c r="B485" s="7">
        <f t="shared" si="1"/>
        <v>2.8223091659644723E-2</v>
      </c>
      <c r="C485" s="7">
        <f>LN(precios!AA486/precios!AA485)</f>
        <v>1.8419553765222554E-2</v>
      </c>
      <c r="D485" s="7">
        <f>LN(precios!C486/precios!C485)</f>
        <v>1.1931912000157302E-2</v>
      </c>
      <c r="E485" s="7">
        <f>LN(precios!G486/precios!G485)</f>
        <v>5.5556713742065094E-3</v>
      </c>
      <c r="F485" s="7">
        <f>LN(precios!H486/precios!H485)</f>
        <v>-4.820035764269745E-3</v>
      </c>
      <c r="G485" s="7">
        <f>LN(precios!M486/precios!M485)</f>
        <v>-1.2723829710171728E-2</v>
      </c>
      <c r="H485" s="7">
        <f>LN(precios!V486/precios!V485)</f>
        <v>-2.5144181801025175E-2</v>
      </c>
      <c r="J485" s="8">
        <f>precios!X486*precios!Z486</f>
        <v>623.05272000000002</v>
      </c>
    </row>
    <row r="486" spans="1:10" x14ac:dyDescent="0.2">
      <c r="A486" s="3">
        <v>45581</v>
      </c>
      <c r="B486" s="7">
        <f t="shared" si="1"/>
        <v>2.0634710812168881E-2</v>
      </c>
      <c r="C486" s="7">
        <f>LN(precios!AA487/precios!AA486)</f>
        <v>1.2844906488469608E-2</v>
      </c>
      <c r="D486" s="7">
        <f>LN(precios!C487/precios!C486)</f>
        <v>7.8762401731631987E-3</v>
      </c>
      <c r="E486" s="7">
        <f>LN(precios!G487/precios!G486)</f>
        <v>1.7648738868080764E-2</v>
      </c>
      <c r="F486" s="7">
        <f>LN(precios!H487/precios!H486)</f>
        <v>1.8224442614665163E-2</v>
      </c>
      <c r="G486" s="7">
        <f>LN(precios!M487/precios!M486)</f>
        <v>-4.0096284673602836E-3</v>
      </c>
      <c r="H486" s="7">
        <f>LN(precios!V487/precios!V486)</f>
        <v>3.9710265667564693E-2</v>
      </c>
      <c r="J486" s="8">
        <f>precios!X487*precios!Z487</f>
        <v>636.04279499999996</v>
      </c>
    </row>
    <row r="487" spans="1:10" x14ac:dyDescent="0.2">
      <c r="A487" s="3">
        <v>45582</v>
      </c>
      <c r="B487" s="7">
        <f t="shared" si="1"/>
        <v>-4.3261431179441511E-3</v>
      </c>
      <c r="C487" s="7">
        <f>LN(precios!AA488/precios!AA487)</f>
        <v>0</v>
      </c>
      <c r="D487" s="7">
        <f>LN(precios!C488/precios!C487)</f>
        <v>-2.1274428095847744E-2</v>
      </c>
      <c r="E487" s="7">
        <f>LN(precios!G488/precios!G487)</f>
        <v>-1.4119409051193084E-2</v>
      </c>
      <c r="F487" s="7">
        <f>LN(precios!H488/precios!H487)</f>
        <v>9.1785229022895971E-4</v>
      </c>
      <c r="G487" s="7">
        <f>LN(precios!M488/precios!M487)</f>
        <v>8.0032439988302045E-3</v>
      </c>
      <c r="H487" s="7">
        <f>LN(precios!V488/precios!V487)</f>
        <v>4.0332442005971691E-2</v>
      </c>
      <c r="J487" s="8">
        <f>precios!X488*precios!Z488</f>
        <v>633.29712619999998</v>
      </c>
    </row>
    <row r="488" spans="1:10" x14ac:dyDescent="0.2">
      <c r="A488" s="3">
        <v>45583</v>
      </c>
      <c r="B488" s="7">
        <f t="shared" si="1"/>
        <v>3.9955748778733972E-2</v>
      </c>
      <c r="C488" s="7">
        <f>LN(precios!AA489/precios!AA488)</f>
        <v>-6.7796869853788038E-3</v>
      </c>
      <c r="D488" s="7">
        <f>LN(precios!C489/precios!C488)</f>
        <v>1.5234122678550142E-2</v>
      </c>
      <c r="E488" s="7">
        <f>LN(precios!G489/precios!G488)</f>
        <v>1.1465841316331177E-2</v>
      </c>
      <c r="F488" s="7">
        <f>LN(precios!H489/precios!H488)</f>
        <v>1.5278841780531714E-3</v>
      </c>
      <c r="G488" s="7">
        <f>LN(precios!M489/precios!M488)</f>
        <v>1.5031928613034722E-2</v>
      </c>
      <c r="H488" s="7">
        <f>LN(precios!V489/precios!V488)</f>
        <v>2.0095864003138349E-2</v>
      </c>
      <c r="J488" s="8">
        <f>precios!X489*precios!Z489</f>
        <v>659.11330499999997</v>
      </c>
    </row>
    <row r="489" spans="1:10" x14ac:dyDescent="0.2">
      <c r="A489" s="3">
        <v>45586</v>
      </c>
      <c r="B489" s="7">
        <f t="shared" si="1"/>
        <v>3.3863763579068895E-2</v>
      </c>
      <c r="C489" s="7">
        <f>LN(precios!AA490/precios!AA489)</f>
        <v>8.2800623606133026E-3</v>
      </c>
      <c r="D489" s="7">
        <f>LN(precios!C490/precios!C489)</f>
        <v>-1.6589519057055697E-2</v>
      </c>
      <c r="E489" s="7">
        <f>LN(precios!G490/precios!G489)</f>
        <v>2.0087530967218903E-3</v>
      </c>
      <c r="F489" s="7">
        <f>LN(precios!H490/precios!H489)</f>
        <v>-1.2907370343919236E-2</v>
      </c>
      <c r="G489" s="7">
        <f>LN(precios!M490/precios!M489)</f>
        <v>-1.7026742759467795E-2</v>
      </c>
      <c r="H489" s="7">
        <f>LN(precios!V490/precios!V489)</f>
        <v>-1.689586127246738E-2</v>
      </c>
      <c r="J489" s="8">
        <f>precios!X490*precios!Z490</f>
        <v>681.81558500000006</v>
      </c>
    </row>
    <row r="490" spans="1:10" x14ac:dyDescent="0.2">
      <c r="A490" s="3">
        <v>45587</v>
      </c>
      <c r="B490" s="7">
        <f t="shared" si="1"/>
        <v>2.2403938426684547E-2</v>
      </c>
      <c r="C490" s="7">
        <f>LN(precios!AA491/precios!AA490)</f>
        <v>-1.1308073758254418E-2</v>
      </c>
      <c r="D490" s="7">
        <f>LN(precios!C491/precios!C490)</f>
        <v>-1.2739750305119049E-2</v>
      </c>
      <c r="E490" s="7">
        <f>LN(precios!G491/precios!G490)</f>
        <v>-1.2294867428368163E-2</v>
      </c>
      <c r="F490" s="7">
        <f>LN(precios!H491/precios!H490)</f>
        <v>-9.2836150873090576E-4</v>
      </c>
      <c r="G490" s="7">
        <f>LN(precios!M491/precios!M490)</f>
        <v>6.766194967930809E-3</v>
      </c>
      <c r="H490" s="7">
        <f>LN(precios!V491/precios!V490)</f>
        <v>-7.482664522671747E-3</v>
      </c>
      <c r="J490" s="8">
        <f>precios!X491*precios!Z491</f>
        <v>697.26333849999992</v>
      </c>
    </row>
    <row r="491" spans="1:10" x14ac:dyDescent="0.2">
      <c r="A491" s="3">
        <v>45588</v>
      </c>
      <c r="B491" s="7">
        <f t="shared" si="1"/>
        <v>-3.7931261320494215E-2</v>
      </c>
      <c r="C491" s="7">
        <f>LN(precios!AA492/precios!AA491)</f>
        <v>-1.0670832960520751E-2</v>
      </c>
      <c r="D491" s="7">
        <f>LN(precios!C492/precios!C491)</f>
        <v>6.1626443254464806E-3</v>
      </c>
      <c r="E491" s="7">
        <f>LN(precios!G492/precios!G491)</f>
        <v>-4.0251536305959679E-2</v>
      </c>
      <c r="F491" s="7">
        <f>LN(precios!H492/precios!H491)</f>
        <v>-3.1007776782480479E-3</v>
      </c>
      <c r="G491" s="7">
        <f>LN(precios!M492/precios!M491)</f>
        <v>-1.1570047280576074E-2</v>
      </c>
      <c r="H491" s="7">
        <f>LN(precios!V492/precios!V491)</f>
        <v>-4.0509096410735898E-2</v>
      </c>
      <c r="J491" s="8">
        <f>precios!X492*precios!Z492</f>
        <v>671.31058260000009</v>
      </c>
    </row>
    <row r="492" spans="1:10" x14ac:dyDescent="0.2">
      <c r="A492" s="3">
        <v>45589</v>
      </c>
      <c r="B492" s="7">
        <f t="shared" si="1"/>
        <v>-6.0996731589085668E-3</v>
      </c>
      <c r="C492" s="7">
        <f>LN(precios!AA493/precios!AA492)</f>
        <v>7.6599007958241523E-4</v>
      </c>
      <c r="D492" s="7">
        <f>LN(precios!C493/precios!C492)</f>
        <v>-1.7097375745899233E-2</v>
      </c>
      <c r="E492" s="7">
        <f>LN(precios!G493/precios!G492)</f>
        <v>6.1372985291386593E-3</v>
      </c>
      <c r="F492" s="7">
        <f>LN(precios!H493/precios!H492)</f>
        <v>-3.577821347884078E-3</v>
      </c>
      <c r="G492" s="7">
        <f>LN(precios!M493/precios!M492)</f>
        <v>1.9078480105238365E-2</v>
      </c>
      <c r="H492" s="7">
        <f>LN(precios!V493/precios!V492)</f>
        <v>3.2970019237569897E-2</v>
      </c>
      <c r="J492" s="8">
        <f>precios!X493*precios!Z493</f>
        <v>667.22827050000001</v>
      </c>
    </row>
    <row r="493" spans="1:10" x14ac:dyDescent="0.2">
      <c r="A493" s="3">
        <v>45590</v>
      </c>
      <c r="B493" s="7">
        <f t="shared" si="1"/>
        <v>4.2300927768842179E-3</v>
      </c>
      <c r="C493" s="7">
        <f>LN(precios!AA494/precios!AA493)</f>
        <v>4.5836596676581132E-3</v>
      </c>
      <c r="D493" s="7">
        <f>LN(precios!C494/precios!C493)</f>
        <v>6.8625741486286369E-3</v>
      </c>
      <c r="E493" s="7">
        <f>LN(precios!G494/precios!G493)</f>
        <v>3.2042600940431752E-3</v>
      </c>
      <c r="F493" s="7">
        <f>LN(precios!H494/precios!H493)</f>
        <v>-1.6815042215256436E-2</v>
      </c>
      <c r="G493" s="7">
        <f>LN(precios!M494/precios!M493)</f>
        <v>2.2577837217962627E-2</v>
      </c>
      <c r="H493" s="7">
        <f>LN(precios!V494/precios!V493)</f>
        <v>-9.2826779510569724E-2</v>
      </c>
      <c r="J493" s="8">
        <f>precios!X494*precios!Z494</f>
        <v>670.0566859999999</v>
      </c>
    </row>
    <row r="494" spans="1:10" x14ac:dyDescent="0.2">
      <c r="A494" s="3">
        <v>45593</v>
      </c>
      <c r="B494" s="7">
        <f t="shared" si="1"/>
        <v>1.0166689227481991E-2</v>
      </c>
      <c r="C494" s="7">
        <f>LN(precios!AA495/precios!AA494)</f>
        <v>-1.5255533088371798E-3</v>
      </c>
      <c r="D494" s="7">
        <f>LN(precios!C495/precios!C494)</f>
        <v>1.0746645098080414E-2</v>
      </c>
      <c r="E494" s="7">
        <f>LN(precios!G495/precios!G494)</f>
        <v>4.3831753844813359E-2</v>
      </c>
      <c r="F494" s="7">
        <f>LN(precios!H495/precios!H494)</f>
        <v>2.8126854162876913E-2</v>
      </c>
      <c r="G494" s="7">
        <f>LN(precios!M495/precios!M494)</f>
        <v>-9.6693849488006349E-3</v>
      </c>
      <c r="H494" s="7">
        <f>LN(precios!V495/precios!V494)</f>
        <v>1.9965431245698006E-2</v>
      </c>
      <c r="J494" s="8">
        <f>precios!X495*precios!Z495</f>
        <v>676.90369079999994</v>
      </c>
    </row>
    <row r="495" spans="1:10" x14ac:dyDescent="0.2">
      <c r="A495" s="3">
        <v>45594</v>
      </c>
      <c r="B495" s="7">
        <f t="shared" si="1"/>
        <v>1.3658954573271898E-2</v>
      </c>
      <c r="C495" s="7">
        <f>LN(precios!AA496/precios!AA495)</f>
        <v>-5.3578390703521309E-3</v>
      </c>
      <c r="D495" s="7">
        <f>LN(precios!C496/precios!C495)</f>
        <v>6.5172654245776746E-3</v>
      </c>
      <c r="E495" s="7">
        <f>LN(precios!G496/precios!G495)</f>
        <v>-1.4264959708503439E-2</v>
      </c>
      <c r="F495" s="7">
        <f>LN(precios!H496/precios!H495)</f>
        <v>-4.5713238664952811E-2</v>
      </c>
      <c r="G495" s="7">
        <f>LN(precios!M496/precios!M495)</f>
        <v>-1.1728046859624525E-2</v>
      </c>
      <c r="H495" s="7">
        <f>LN(precios!V496/precios!V495)</f>
        <v>0.13367673089961313</v>
      </c>
      <c r="J495" s="8">
        <f>precios!X496*precios!Z496</f>
        <v>686.21292000000005</v>
      </c>
    </row>
    <row r="496" spans="1:10" x14ac:dyDescent="0.2">
      <c r="A496" s="3">
        <v>45595</v>
      </c>
      <c r="B496" s="7">
        <f t="shared" si="1"/>
        <v>1.160784050371599E-3</v>
      </c>
      <c r="C496" s="7">
        <f>LN(precios!AA497/precios!AA496)</f>
        <v>1.0687124618436062E-2</v>
      </c>
      <c r="D496" s="7">
        <f>LN(precios!C497/precios!C496)</f>
        <v>-2.7720691439092573E-2</v>
      </c>
      <c r="E496" s="7">
        <f>LN(precios!G497/precios!G496)</f>
        <v>-2.4751645137756455E-2</v>
      </c>
      <c r="F496" s="7">
        <f>LN(precios!H497/precios!H496)</f>
        <v>-1.1296700951219697E-3</v>
      </c>
      <c r="G496" s="7">
        <f>LN(precios!M497/precios!M496)</f>
        <v>-1.0276770286803689E-2</v>
      </c>
      <c r="H496" s="7">
        <f>LN(precios!V497/precios!V496)</f>
        <v>4.0609192863150121E-3</v>
      </c>
      <c r="J496" s="8">
        <f>precios!X497*precios!Z497</f>
        <v>687.0099275</v>
      </c>
    </row>
    <row r="497" spans="1:10" x14ac:dyDescent="0.2">
      <c r="A497" s="3">
        <v>45596</v>
      </c>
      <c r="B497" s="7">
        <f t="shared" si="1"/>
        <v>-4.4421696142243006E-2</v>
      </c>
      <c r="C497" s="7">
        <f>LN(precios!AA498/precios!AA497)</f>
        <v>-3.8037322392466496E-3</v>
      </c>
      <c r="D497" s="7">
        <f>LN(precios!C498/precios!C497)</f>
        <v>-8.8666508674287992E-3</v>
      </c>
      <c r="E497" s="7">
        <f>LN(precios!G498/precios!G497)</f>
        <v>-6.387888510153786E-3</v>
      </c>
      <c r="F497" s="7">
        <f>LN(precios!H498/precios!H497)</f>
        <v>6.45682024046464E-4</v>
      </c>
      <c r="G497" s="7">
        <f>LN(precios!M498/precios!M497)</f>
        <v>1.6939542338292313E-2</v>
      </c>
      <c r="H497" s="7">
        <f>LN(precios!V498/precios!V497)</f>
        <v>3.0349036951541112E-3</v>
      </c>
      <c r="J497" s="8">
        <f>precios!X498*precios!Z498</f>
        <v>657.15968880000003</v>
      </c>
    </row>
    <row r="498" spans="1:10" x14ac:dyDescent="0.2">
      <c r="B498" s="7"/>
      <c r="C498" s="7"/>
      <c r="D498" s="7"/>
      <c r="E498" s="7"/>
      <c r="F498" s="7"/>
      <c r="G498" s="7"/>
    </row>
    <row r="499" spans="1:10" x14ac:dyDescent="0.2">
      <c r="B499" s="7"/>
      <c r="C499" s="7"/>
      <c r="D499" s="7"/>
      <c r="E499" s="7"/>
      <c r="F499" s="7"/>
      <c r="G499" s="7"/>
    </row>
    <row r="500" spans="1:10" x14ac:dyDescent="0.2">
      <c r="B500" s="7"/>
      <c r="C500" s="7"/>
      <c r="D500" s="7"/>
      <c r="E500" s="7"/>
      <c r="F500" s="7"/>
      <c r="G500" s="7"/>
    </row>
    <row r="501" spans="1:10" x14ac:dyDescent="0.2">
      <c r="B501" s="7"/>
      <c r="C501" s="7"/>
      <c r="D501" s="7"/>
      <c r="E501" s="7"/>
      <c r="F501" s="7"/>
      <c r="G501" s="7"/>
    </row>
    <row r="502" spans="1:10" x14ac:dyDescent="0.2">
      <c r="B502" s="7"/>
      <c r="C502" s="7"/>
      <c r="D502" s="7"/>
      <c r="E502" s="7"/>
      <c r="F502" s="7"/>
      <c r="G502" s="7"/>
    </row>
    <row r="503" spans="1:10" x14ac:dyDescent="0.2">
      <c r="B503" s="7"/>
      <c r="C503" s="7"/>
      <c r="D503" s="7"/>
      <c r="E503" s="7"/>
      <c r="F503" s="7"/>
      <c r="G503" s="7"/>
    </row>
    <row r="504" spans="1:10" x14ac:dyDescent="0.2">
      <c r="B504" s="7"/>
      <c r="C504" s="7"/>
      <c r="D504" s="7"/>
      <c r="E504" s="7"/>
      <c r="F504" s="7"/>
      <c r="G504" s="7"/>
    </row>
    <row r="505" spans="1:10" x14ac:dyDescent="0.2">
      <c r="B505" s="7"/>
      <c r="C505" s="7"/>
      <c r="D505" s="7"/>
      <c r="E505" s="7"/>
      <c r="F505" s="7"/>
      <c r="G505" s="7"/>
    </row>
    <row r="506" spans="1:10" x14ac:dyDescent="0.2">
      <c r="B506" s="7"/>
      <c r="C506" s="7"/>
      <c r="D506" s="7"/>
      <c r="E506" s="7"/>
      <c r="F506" s="7"/>
      <c r="G506" s="7"/>
    </row>
    <row r="507" spans="1:10" x14ac:dyDescent="0.2">
      <c r="B507" s="7"/>
      <c r="C507" s="7"/>
      <c r="D507" s="7"/>
      <c r="E507" s="7"/>
      <c r="F507" s="7"/>
      <c r="G507" s="7"/>
    </row>
    <row r="508" spans="1:10" x14ac:dyDescent="0.2">
      <c r="B508" s="7"/>
      <c r="C508" s="7"/>
      <c r="D508" s="7"/>
      <c r="E508" s="7"/>
      <c r="F508" s="7"/>
      <c r="G508" s="7"/>
    </row>
    <row r="509" spans="1:10" x14ac:dyDescent="0.2">
      <c r="B509" s="7"/>
      <c r="C509" s="7"/>
      <c r="D509" s="7"/>
      <c r="E509" s="7"/>
      <c r="F509" s="7"/>
      <c r="G509" s="7"/>
    </row>
    <row r="510" spans="1:10" x14ac:dyDescent="0.2">
      <c r="B510" s="7"/>
      <c r="C510" s="7"/>
      <c r="D510" s="7"/>
      <c r="E510" s="7"/>
      <c r="F510" s="7"/>
      <c r="G510" s="7"/>
    </row>
    <row r="511" spans="1:10" x14ac:dyDescent="0.2">
      <c r="B511" s="7"/>
      <c r="C511" s="7"/>
      <c r="D511" s="7"/>
      <c r="E511" s="7"/>
      <c r="F511" s="7"/>
      <c r="G511" s="7"/>
    </row>
    <row r="512" spans="1:10" x14ac:dyDescent="0.2">
      <c r="B512" s="7"/>
      <c r="C512" s="7"/>
      <c r="D512" s="7"/>
      <c r="E512" s="7"/>
      <c r="F512" s="7"/>
      <c r="G512" s="7"/>
    </row>
    <row r="513" spans="2:7" x14ac:dyDescent="0.2">
      <c r="B513" s="7"/>
      <c r="C513" s="7"/>
      <c r="D513" s="7"/>
      <c r="E513" s="7"/>
      <c r="F513" s="7"/>
      <c r="G513" s="7"/>
    </row>
    <row r="514" spans="2:7" x14ac:dyDescent="0.2">
      <c r="B514" s="7"/>
      <c r="C514" s="7"/>
      <c r="D514" s="7"/>
      <c r="E514" s="7"/>
      <c r="F514" s="7"/>
      <c r="G514" s="7"/>
    </row>
    <row r="515" spans="2:7" x14ac:dyDescent="0.2">
      <c r="B515" s="7"/>
      <c r="C515" s="7"/>
      <c r="D515" s="7"/>
      <c r="E515" s="7"/>
      <c r="F515" s="7"/>
      <c r="G515" s="7"/>
    </row>
    <row r="516" spans="2:7" x14ac:dyDescent="0.2">
      <c r="B516" s="7"/>
      <c r="C516" s="7"/>
      <c r="D516" s="7"/>
      <c r="E516" s="7"/>
      <c r="F516" s="7"/>
      <c r="G516" s="7"/>
    </row>
    <row r="517" spans="2:7" x14ac:dyDescent="0.2">
      <c r="B517" s="7"/>
      <c r="C517" s="7"/>
      <c r="D517" s="7"/>
      <c r="E517" s="7"/>
      <c r="F517" s="7"/>
      <c r="G517" s="7"/>
    </row>
    <row r="518" spans="2:7" x14ac:dyDescent="0.2">
      <c r="B518" s="7"/>
      <c r="C518" s="7"/>
      <c r="D518" s="7"/>
      <c r="E518" s="7"/>
      <c r="F518" s="7"/>
      <c r="G518" s="7"/>
    </row>
    <row r="519" spans="2:7" x14ac:dyDescent="0.2">
      <c r="B519" s="7"/>
      <c r="C519" s="7"/>
      <c r="D519" s="7"/>
      <c r="E519" s="7"/>
      <c r="F519" s="7"/>
      <c r="G519" s="7"/>
    </row>
    <row r="520" spans="2:7" x14ac:dyDescent="0.2">
      <c r="B520" s="7"/>
      <c r="C520" s="7"/>
      <c r="D520" s="7"/>
      <c r="E520" s="7"/>
      <c r="F520" s="7"/>
      <c r="G520" s="7"/>
    </row>
    <row r="521" spans="2:7" x14ac:dyDescent="0.2">
      <c r="B521" s="7"/>
      <c r="C521" s="7"/>
      <c r="D521" s="7"/>
      <c r="E521" s="7"/>
      <c r="F521" s="7"/>
      <c r="G521" s="7"/>
    </row>
    <row r="522" spans="2:7" x14ac:dyDescent="0.2">
      <c r="B522" s="7"/>
      <c r="C522" s="7"/>
      <c r="D522" s="7"/>
      <c r="E522" s="7"/>
      <c r="F522" s="7"/>
      <c r="G522" s="7"/>
    </row>
    <row r="523" spans="2:7" x14ac:dyDescent="0.2">
      <c r="B523" s="7"/>
      <c r="C523" s="7"/>
      <c r="D523" s="7"/>
      <c r="E523" s="7"/>
      <c r="F523" s="7"/>
      <c r="G523" s="7"/>
    </row>
    <row r="524" spans="2:7" x14ac:dyDescent="0.2">
      <c r="B524" s="7"/>
      <c r="C524" s="7"/>
      <c r="D524" s="7"/>
      <c r="E524" s="7"/>
      <c r="F524" s="7"/>
      <c r="G524" s="7"/>
    </row>
    <row r="525" spans="2:7" x14ac:dyDescent="0.2">
      <c r="B525" s="7"/>
      <c r="C525" s="7"/>
      <c r="D525" s="7"/>
      <c r="E525" s="7"/>
      <c r="F525" s="7"/>
      <c r="G525" s="7"/>
    </row>
    <row r="526" spans="2:7" x14ac:dyDescent="0.2">
      <c r="B526" s="7"/>
      <c r="C526" s="7"/>
      <c r="D526" s="7"/>
      <c r="E526" s="7"/>
      <c r="F526" s="7"/>
      <c r="G526" s="7"/>
    </row>
    <row r="527" spans="2:7" x14ac:dyDescent="0.2">
      <c r="B527" s="7"/>
      <c r="C527" s="7"/>
      <c r="D527" s="7"/>
      <c r="E527" s="7"/>
      <c r="F527" s="7"/>
      <c r="G527" s="7"/>
    </row>
    <row r="528" spans="2:7" x14ac:dyDescent="0.2">
      <c r="B528" s="7"/>
      <c r="C528" s="7"/>
      <c r="D528" s="7"/>
      <c r="E528" s="7"/>
      <c r="F528" s="7"/>
      <c r="G528" s="7"/>
    </row>
    <row r="529" spans="2:7" x14ac:dyDescent="0.2">
      <c r="B529" s="7"/>
      <c r="C529" s="7"/>
      <c r="D529" s="7"/>
      <c r="E529" s="7"/>
      <c r="F529" s="7"/>
      <c r="G529" s="7"/>
    </row>
    <row r="530" spans="2:7" x14ac:dyDescent="0.2">
      <c r="B530" s="7"/>
      <c r="C530" s="7"/>
      <c r="D530" s="7"/>
      <c r="E530" s="7"/>
      <c r="F530" s="7"/>
      <c r="G530" s="7"/>
    </row>
    <row r="531" spans="2:7" x14ac:dyDescent="0.2">
      <c r="B531" s="7"/>
      <c r="C531" s="7"/>
      <c r="D531" s="7"/>
      <c r="E531" s="7"/>
      <c r="F531" s="7"/>
      <c r="G531" s="7"/>
    </row>
    <row r="532" spans="2:7" x14ac:dyDescent="0.2">
      <c r="B532" s="7"/>
      <c r="C532" s="7"/>
      <c r="D532" s="7"/>
      <c r="E532" s="7"/>
      <c r="F532" s="7"/>
      <c r="G532" s="7"/>
    </row>
    <row r="533" spans="2:7" x14ac:dyDescent="0.2">
      <c r="B533" s="7"/>
      <c r="C533" s="7"/>
      <c r="D533" s="7"/>
      <c r="E533" s="7"/>
      <c r="F533" s="7"/>
      <c r="G533" s="7"/>
    </row>
    <row r="534" spans="2:7" x14ac:dyDescent="0.2">
      <c r="B534" s="7"/>
      <c r="C534" s="7"/>
      <c r="D534" s="7"/>
      <c r="E534" s="7"/>
      <c r="F534" s="7"/>
      <c r="G534" s="7"/>
    </row>
    <row r="535" spans="2:7" x14ac:dyDescent="0.2">
      <c r="B535" s="7"/>
      <c r="C535" s="7"/>
      <c r="D535" s="7"/>
      <c r="E535" s="7"/>
      <c r="F535" s="7"/>
      <c r="G535" s="7"/>
    </row>
    <row r="536" spans="2:7" x14ac:dyDescent="0.2">
      <c r="B536" s="7"/>
      <c r="C536" s="7"/>
      <c r="D536" s="7"/>
      <c r="E536" s="7"/>
      <c r="F536" s="7"/>
      <c r="G536" s="7"/>
    </row>
    <row r="537" spans="2:7" x14ac:dyDescent="0.2">
      <c r="B537" s="7"/>
      <c r="C537" s="7"/>
      <c r="D537" s="7"/>
      <c r="E537" s="7"/>
      <c r="F537" s="7"/>
      <c r="G537" s="7"/>
    </row>
    <row r="538" spans="2:7" x14ac:dyDescent="0.2">
      <c r="B538" s="7"/>
      <c r="C538" s="7"/>
      <c r="D538" s="7"/>
      <c r="E538" s="7"/>
      <c r="F538" s="7"/>
      <c r="G538" s="7"/>
    </row>
    <row r="539" spans="2:7" x14ac:dyDescent="0.2">
      <c r="B539" s="7"/>
      <c r="C539" s="7"/>
      <c r="D539" s="7"/>
      <c r="E539" s="7"/>
      <c r="F539" s="7"/>
      <c r="G539" s="7"/>
    </row>
    <row r="540" spans="2:7" x14ac:dyDescent="0.2">
      <c r="B540" s="7"/>
      <c r="C540" s="7"/>
      <c r="D540" s="7"/>
      <c r="E540" s="7"/>
      <c r="F540" s="7"/>
      <c r="G540" s="7"/>
    </row>
    <row r="541" spans="2:7" x14ac:dyDescent="0.2">
      <c r="B541" s="7"/>
      <c r="C541" s="7"/>
      <c r="D541" s="7"/>
      <c r="E541" s="7"/>
      <c r="F541" s="7"/>
      <c r="G541" s="7"/>
    </row>
    <row r="542" spans="2:7" x14ac:dyDescent="0.2">
      <c r="B542" s="7"/>
      <c r="C542" s="7"/>
      <c r="D542" s="7"/>
      <c r="E542" s="7"/>
      <c r="F542" s="7"/>
      <c r="G542" s="7"/>
    </row>
    <row r="543" spans="2:7" x14ac:dyDescent="0.2">
      <c r="B543" s="7"/>
      <c r="C543" s="7"/>
      <c r="D543" s="7"/>
      <c r="E543" s="7"/>
      <c r="F543" s="7"/>
      <c r="G543" s="7"/>
    </row>
    <row r="544" spans="2:7" x14ac:dyDescent="0.2">
      <c r="B544" s="7"/>
      <c r="C544" s="7"/>
      <c r="D544" s="7"/>
      <c r="E544" s="7"/>
      <c r="F544" s="7"/>
      <c r="G544" s="7"/>
    </row>
    <row r="545" spans="2:7" x14ac:dyDescent="0.2">
      <c r="B545" s="7"/>
      <c r="C545" s="7"/>
      <c r="D545" s="7"/>
      <c r="E545" s="7"/>
      <c r="F545" s="7"/>
      <c r="G545" s="7"/>
    </row>
    <row r="546" spans="2:7" x14ac:dyDescent="0.2">
      <c r="B546" s="7"/>
      <c r="C546" s="7"/>
      <c r="D546" s="7"/>
      <c r="E546" s="7"/>
      <c r="F546" s="7"/>
      <c r="G546" s="7"/>
    </row>
    <row r="547" spans="2:7" x14ac:dyDescent="0.2">
      <c r="B547" s="7"/>
      <c r="C547" s="7"/>
      <c r="D547" s="7"/>
      <c r="E547" s="7"/>
      <c r="F547" s="7"/>
      <c r="G547" s="7"/>
    </row>
    <row r="548" spans="2:7" x14ac:dyDescent="0.2">
      <c r="B548" s="7"/>
      <c r="C548" s="7"/>
      <c r="D548" s="7"/>
      <c r="E548" s="7"/>
      <c r="F548" s="7"/>
      <c r="G548" s="7"/>
    </row>
    <row r="549" spans="2:7" x14ac:dyDescent="0.2">
      <c r="B549" s="7"/>
      <c r="C549" s="7"/>
      <c r="D549" s="7"/>
      <c r="E549" s="7"/>
      <c r="F549" s="7"/>
      <c r="G549" s="7"/>
    </row>
    <row r="550" spans="2:7" x14ac:dyDescent="0.2">
      <c r="B550" s="7"/>
      <c r="C550" s="7"/>
      <c r="D550" s="7"/>
      <c r="E550" s="7"/>
      <c r="F550" s="7"/>
      <c r="G550" s="7"/>
    </row>
    <row r="551" spans="2:7" x14ac:dyDescent="0.2">
      <c r="B551" s="7"/>
      <c r="C551" s="7"/>
      <c r="D551" s="7"/>
      <c r="E551" s="7"/>
      <c r="F551" s="7"/>
      <c r="G551" s="7"/>
    </row>
    <row r="552" spans="2:7" x14ac:dyDescent="0.2">
      <c r="B552" s="7"/>
      <c r="C552" s="7"/>
      <c r="D552" s="7"/>
      <c r="E552" s="7"/>
      <c r="F552" s="7"/>
      <c r="G552" s="7"/>
    </row>
    <row r="553" spans="2:7" x14ac:dyDescent="0.2">
      <c r="B553" s="7"/>
      <c r="C553" s="7"/>
      <c r="D553" s="7"/>
      <c r="E553" s="7"/>
      <c r="F553" s="7"/>
      <c r="G553" s="7"/>
    </row>
    <row r="554" spans="2:7" x14ac:dyDescent="0.2">
      <c r="B554" s="7"/>
      <c r="C554" s="7"/>
      <c r="D554" s="7"/>
      <c r="E554" s="7"/>
      <c r="F554" s="7"/>
      <c r="G554" s="7"/>
    </row>
    <row r="555" spans="2:7" x14ac:dyDescent="0.2">
      <c r="B555" s="7"/>
      <c r="C555" s="7"/>
      <c r="D555" s="7"/>
      <c r="E555" s="7"/>
      <c r="F555" s="7"/>
      <c r="G555" s="7"/>
    </row>
    <row r="556" spans="2:7" x14ac:dyDescent="0.2">
      <c r="B556" s="7"/>
      <c r="C556" s="7"/>
      <c r="D556" s="7"/>
      <c r="E556" s="7"/>
      <c r="F556" s="7"/>
      <c r="G556" s="7"/>
    </row>
    <row r="557" spans="2:7" x14ac:dyDescent="0.2">
      <c r="B557" s="7"/>
      <c r="C557" s="7"/>
      <c r="D557" s="7"/>
      <c r="E557" s="7"/>
      <c r="F557" s="7"/>
      <c r="G557" s="7"/>
    </row>
    <row r="558" spans="2:7" x14ac:dyDescent="0.2">
      <c r="B558" s="7"/>
      <c r="C558" s="7"/>
      <c r="D558" s="7"/>
      <c r="E558" s="7"/>
      <c r="F558" s="7"/>
      <c r="G558" s="7"/>
    </row>
    <row r="559" spans="2:7" x14ac:dyDescent="0.2">
      <c r="B559" s="7"/>
      <c r="C559" s="7"/>
      <c r="D559" s="7"/>
      <c r="E559" s="7"/>
      <c r="F559" s="7"/>
      <c r="G559" s="7"/>
    </row>
    <row r="560" spans="2:7" x14ac:dyDescent="0.2">
      <c r="B560" s="7"/>
      <c r="C560" s="7"/>
      <c r="D560" s="7"/>
      <c r="E560" s="7"/>
      <c r="F560" s="7"/>
      <c r="G560" s="7"/>
    </row>
    <row r="561" spans="2:7" x14ac:dyDescent="0.2">
      <c r="B561" s="7"/>
      <c r="C561" s="7"/>
      <c r="D561" s="7"/>
      <c r="E561" s="7"/>
      <c r="F561" s="7"/>
      <c r="G561" s="7"/>
    </row>
    <row r="562" spans="2:7" x14ac:dyDescent="0.2">
      <c r="B562" s="7"/>
      <c r="C562" s="7"/>
      <c r="D562" s="7"/>
      <c r="E562" s="7"/>
      <c r="F562" s="7"/>
      <c r="G562" s="7"/>
    </row>
    <row r="563" spans="2:7" x14ac:dyDescent="0.2">
      <c r="B563" s="7"/>
      <c r="C563" s="7"/>
      <c r="D563" s="7"/>
      <c r="E563" s="7"/>
      <c r="F563" s="7"/>
      <c r="G563" s="7"/>
    </row>
    <row r="564" spans="2:7" x14ac:dyDescent="0.2">
      <c r="B564" s="7"/>
      <c r="C564" s="7"/>
      <c r="D564" s="7"/>
      <c r="E564" s="7"/>
      <c r="F564" s="7"/>
      <c r="G564" s="7"/>
    </row>
    <row r="565" spans="2:7" x14ac:dyDescent="0.2">
      <c r="B565" s="7"/>
      <c r="C565" s="7"/>
      <c r="D565" s="7"/>
      <c r="E565" s="7"/>
      <c r="F565" s="7"/>
      <c r="G565" s="7"/>
    </row>
    <row r="566" spans="2:7" x14ac:dyDescent="0.2">
      <c r="B566" s="7"/>
      <c r="C566" s="7"/>
      <c r="D566" s="7"/>
      <c r="E566" s="7"/>
      <c r="F566" s="7"/>
      <c r="G566" s="7"/>
    </row>
    <row r="567" spans="2:7" x14ac:dyDescent="0.2">
      <c r="B567" s="7"/>
      <c r="C567" s="7"/>
      <c r="D567" s="7"/>
      <c r="E567" s="7"/>
      <c r="F567" s="7"/>
      <c r="G567" s="7"/>
    </row>
    <row r="568" spans="2:7" x14ac:dyDescent="0.2">
      <c r="B568" s="7"/>
      <c r="C568" s="7"/>
      <c r="D568" s="7"/>
      <c r="E568" s="7"/>
      <c r="F568" s="7"/>
      <c r="G568" s="7"/>
    </row>
    <row r="569" spans="2:7" x14ac:dyDescent="0.2">
      <c r="B569" s="7"/>
      <c r="C569" s="7"/>
      <c r="D569" s="7"/>
      <c r="E569" s="7"/>
      <c r="F569" s="7"/>
      <c r="G569" s="7"/>
    </row>
    <row r="570" spans="2:7" x14ac:dyDescent="0.2">
      <c r="B570" s="7"/>
      <c r="C570" s="7"/>
      <c r="D570" s="7"/>
      <c r="E570" s="7"/>
      <c r="F570" s="7"/>
      <c r="G570" s="7"/>
    </row>
    <row r="571" spans="2:7" x14ac:dyDescent="0.2">
      <c r="B571" s="7"/>
      <c r="C571" s="7"/>
      <c r="D571" s="7"/>
      <c r="E571" s="7"/>
      <c r="F571" s="7"/>
      <c r="G571" s="7"/>
    </row>
    <row r="572" spans="2:7" x14ac:dyDescent="0.2">
      <c r="B572" s="7"/>
      <c r="C572" s="7"/>
      <c r="D572" s="7"/>
      <c r="E572" s="7"/>
      <c r="F572" s="7"/>
      <c r="G572" s="7"/>
    </row>
    <row r="573" spans="2:7" x14ac:dyDescent="0.2">
      <c r="B573" s="7"/>
      <c r="C573" s="7"/>
      <c r="D573" s="7"/>
      <c r="E573" s="7"/>
      <c r="F573" s="7"/>
      <c r="G573" s="7"/>
    </row>
    <row r="574" spans="2:7" x14ac:dyDescent="0.2">
      <c r="B574" s="7"/>
      <c r="C574" s="7"/>
      <c r="D574" s="7"/>
      <c r="E574" s="7"/>
      <c r="F574" s="7"/>
      <c r="G574" s="7"/>
    </row>
    <row r="575" spans="2:7" x14ac:dyDescent="0.2">
      <c r="B575" s="7"/>
      <c r="C575" s="7"/>
      <c r="D575" s="7"/>
      <c r="E575" s="7"/>
      <c r="F575" s="7"/>
      <c r="G575" s="7"/>
    </row>
    <row r="576" spans="2:7" x14ac:dyDescent="0.2">
      <c r="B576" s="7"/>
      <c r="C576" s="7"/>
      <c r="D576" s="7"/>
      <c r="E576" s="7"/>
      <c r="F576" s="7"/>
      <c r="G576" s="7"/>
    </row>
    <row r="577" spans="2:7" x14ac:dyDescent="0.2">
      <c r="B577" s="7"/>
      <c r="C577" s="7"/>
      <c r="D577" s="7"/>
      <c r="E577" s="7"/>
      <c r="F577" s="7"/>
      <c r="G577" s="7"/>
    </row>
    <row r="578" spans="2:7" x14ac:dyDescent="0.2">
      <c r="B578" s="7"/>
      <c r="C578" s="7"/>
      <c r="D578" s="7"/>
      <c r="E578" s="7"/>
      <c r="F578" s="7"/>
      <c r="G578" s="7"/>
    </row>
    <row r="579" spans="2:7" x14ac:dyDescent="0.2">
      <c r="B579" s="7"/>
      <c r="C579" s="7"/>
      <c r="D579" s="7"/>
      <c r="E579" s="7"/>
      <c r="F579" s="7"/>
      <c r="G579" s="7"/>
    </row>
    <row r="580" spans="2:7" x14ac:dyDescent="0.2">
      <c r="B580" s="7"/>
      <c r="C580" s="7"/>
      <c r="D580" s="7"/>
      <c r="E580" s="7"/>
      <c r="F580" s="7"/>
      <c r="G580" s="7"/>
    </row>
    <row r="581" spans="2:7" x14ac:dyDescent="0.2">
      <c r="B581" s="7"/>
      <c r="C581" s="7"/>
      <c r="D581" s="7"/>
      <c r="E581" s="7"/>
      <c r="F581" s="7"/>
      <c r="G581" s="7"/>
    </row>
    <row r="582" spans="2:7" x14ac:dyDescent="0.2">
      <c r="B582" s="7"/>
      <c r="C582" s="7"/>
      <c r="D582" s="7"/>
      <c r="E582" s="7"/>
      <c r="F582" s="7"/>
      <c r="G582" s="7"/>
    </row>
    <row r="583" spans="2:7" x14ac:dyDescent="0.2">
      <c r="B583" s="7"/>
      <c r="C583" s="7"/>
      <c r="D583" s="7"/>
      <c r="E583" s="7"/>
      <c r="F583" s="7"/>
      <c r="G583" s="7"/>
    </row>
    <row r="584" spans="2:7" x14ac:dyDescent="0.2">
      <c r="B584" s="7"/>
      <c r="C584" s="7"/>
      <c r="D584" s="7"/>
      <c r="E584" s="7"/>
      <c r="F584" s="7"/>
      <c r="G584" s="7"/>
    </row>
    <row r="585" spans="2:7" x14ac:dyDescent="0.2">
      <c r="B585" s="7"/>
      <c r="C585" s="7"/>
      <c r="D585" s="7"/>
      <c r="E585" s="7"/>
      <c r="F585" s="7"/>
      <c r="G585" s="7"/>
    </row>
    <row r="586" spans="2:7" x14ac:dyDescent="0.2">
      <c r="B586" s="7"/>
      <c r="C586" s="7"/>
      <c r="D586" s="7"/>
      <c r="E586" s="7"/>
      <c r="F586" s="7"/>
      <c r="G586" s="7"/>
    </row>
    <row r="587" spans="2:7" x14ac:dyDescent="0.2">
      <c r="B587" s="7"/>
      <c r="C587" s="7"/>
      <c r="D587" s="7"/>
      <c r="E587" s="7"/>
      <c r="F587" s="7"/>
      <c r="G587" s="7"/>
    </row>
    <row r="588" spans="2:7" x14ac:dyDescent="0.2">
      <c r="B588" s="7"/>
      <c r="C588" s="7"/>
      <c r="D588" s="7"/>
      <c r="E588" s="7"/>
      <c r="F588" s="7"/>
      <c r="G588" s="7"/>
    </row>
    <row r="589" spans="2:7" x14ac:dyDescent="0.2">
      <c r="B589" s="7"/>
      <c r="C589" s="7"/>
      <c r="D589" s="7"/>
      <c r="E589" s="7"/>
      <c r="F589" s="7"/>
      <c r="G589" s="7"/>
    </row>
    <row r="590" spans="2:7" x14ac:dyDescent="0.2">
      <c r="B590" s="7"/>
      <c r="C590" s="7"/>
      <c r="D590" s="7"/>
      <c r="E590" s="7"/>
      <c r="F590" s="7"/>
      <c r="G590" s="7"/>
    </row>
    <row r="591" spans="2:7" x14ac:dyDescent="0.2">
      <c r="B591" s="7"/>
      <c r="C591" s="7"/>
      <c r="D591" s="7"/>
      <c r="E591" s="7"/>
      <c r="F591" s="7"/>
      <c r="G591" s="7"/>
    </row>
    <row r="592" spans="2:7" x14ac:dyDescent="0.2">
      <c r="B592" s="7"/>
      <c r="C592" s="7"/>
      <c r="D592" s="7"/>
      <c r="E592" s="7"/>
      <c r="F592" s="7"/>
      <c r="G592" s="7"/>
    </row>
    <row r="593" spans="2:7" x14ac:dyDescent="0.2">
      <c r="B593" s="7"/>
      <c r="C593" s="7"/>
      <c r="D593" s="7"/>
      <c r="E593" s="7"/>
      <c r="F593" s="7"/>
      <c r="G593" s="7"/>
    </row>
    <row r="594" spans="2:7" x14ac:dyDescent="0.2">
      <c r="B594" s="7"/>
      <c r="C594" s="7"/>
      <c r="D594" s="7"/>
      <c r="E594" s="7"/>
      <c r="F594" s="7"/>
      <c r="G594" s="7"/>
    </row>
    <row r="595" spans="2:7" x14ac:dyDescent="0.2">
      <c r="B595" s="7"/>
      <c r="C595" s="7"/>
      <c r="D595" s="7"/>
      <c r="E595" s="7"/>
      <c r="F595" s="7"/>
      <c r="G595" s="7"/>
    </row>
    <row r="596" spans="2:7" x14ac:dyDescent="0.2">
      <c r="B596" s="7"/>
      <c r="C596" s="7"/>
      <c r="D596" s="7"/>
      <c r="E596" s="7"/>
      <c r="F596" s="7"/>
      <c r="G596" s="7"/>
    </row>
    <row r="597" spans="2:7" x14ac:dyDescent="0.2">
      <c r="B597" s="7"/>
      <c r="C597" s="7"/>
      <c r="D597" s="7"/>
      <c r="E597" s="7"/>
      <c r="F597" s="7"/>
      <c r="G597" s="7"/>
    </row>
    <row r="598" spans="2:7" x14ac:dyDescent="0.2">
      <c r="B598" s="7"/>
      <c r="C598" s="7"/>
      <c r="D598" s="7"/>
      <c r="E598" s="7"/>
      <c r="F598" s="7"/>
      <c r="G598" s="7"/>
    </row>
    <row r="599" spans="2:7" x14ac:dyDescent="0.2">
      <c r="B599" s="7"/>
      <c r="C599" s="7"/>
      <c r="D599" s="7"/>
      <c r="E599" s="7"/>
      <c r="F599" s="7"/>
      <c r="G599" s="7"/>
    </row>
    <row r="600" spans="2:7" x14ac:dyDescent="0.2">
      <c r="B600" s="7"/>
      <c r="C600" s="7"/>
      <c r="D600" s="7"/>
      <c r="E600" s="7"/>
      <c r="F600" s="7"/>
      <c r="G600" s="7"/>
    </row>
    <row r="601" spans="2:7" x14ac:dyDescent="0.2">
      <c r="B601" s="7"/>
      <c r="C601" s="7"/>
      <c r="D601" s="7"/>
      <c r="E601" s="7"/>
      <c r="F601" s="7"/>
      <c r="G601" s="7"/>
    </row>
    <row r="602" spans="2:7" x14ac:dyDescent="0.2">
      <c r="B602" s="7"/>
      <c r="C602" s="7"/>
      <c r="D602" s="7"/>
      <c r="E602" s="7"/>
      <c r="F602" s="7"/>
      <c r="G602" s="7"/>
    </row>
    <row r="603" spans="2:7" x14ac:dyDescent="0.2">
      <c r="B603" s="7"/>
      <c r="C603" s="7"/>
      <c r="D603" s="7"/>
      <c r="E603" s="7"/>
      <c r="F603" s="7"/>
      <c r="G603" s="7"/>
    </row>
    <row r="604" spans="2:7" x14ac:dyDescent="0.2">
      <c r="B604" s="7"/>
      <c r="C604" s="7"/>
      <c r="D604" s="7"/>
      <c r="E604" s="7"/>
      <c r="F604" s="7"/>
      <c r="G604" s="7"/>
    </row>
    <row r="605" spans="2:7" x14ac:dyDescent="0.2">
      <c r="B605" s="7"/>
      <c r="C605" s="7"/>
      <c r="D605" s="7"/>
      <c r="E605" s="7"/>
      <c r="F605" s="7"/>
      <c r="G605" s="7"/>
    </row>
    <row r="606" spans="2:7" x14ac:dyDescent="0.2">
      <c r="B606" s="7"/>
      <c r="C606" s="7"/>
      <c r="D606" s="7"/>
      <c r="E606" s="7"/>
      <c r="F606" s="7"/>
      <c r="G606" s="7"/>
    </row>
    <row r="607" spans="2:7" x14ac:dyDescent="0.2">
      <c r="B607" s="7"/>
      <c r="C607" s="7"/>
      <c r="D607" s="7"/>
      <c r="E607" s="7"/>
      <c r="F607" s="7"/>
      <c r="G607" s="7"/>
    </row>
    <row r="608" spans="2:7" x14ac:dyDescent="0.2">
      <c r="B608" s="7"/>
      <c r="C608" s="7"/>
      <c r="D608" s="7"/>
      <c r="E608" s="7"/>
      <c r="F608" s="7"/>
      <c r="G608" s="7"/>
    </row>
    <row r="609" spans="2:7" x14ac:dyDescent="0.2">
      <c r="B609" s="7"/>
      <c r="C609" s="7"/>
      <c r="D609" s="7"/>
      <c r="E609" s="7"/>
      <c r="F609" s="7"/>
      <c r="G609" s="7"/>
    </row>
    <row r="610" spans="2:7" x14ac:dyDescent="0.2">
      <c r="B610" s="7"/>
      <c r="C610" s="7"/>
      <c r="D610" s="7"/>
      <c r="E610" s="7"/>
      <c r="F610" s="7"/>
      <c r="G610" s="7"/>
    </row>
    <row r="611" spans="2:7" x14ac:dyDescent="0.2">
      <c r="B611" s="7"/>
      <c r="C611" s="7"/>
      <c r="D611" s="7"/>
      <c r="E611" s="7"/>
      <c r="F611" s="7"/>
      <c r="G611" s="7"/>
    </row>
    <row r="612" spans="2:7" x14ac:dyDescent="0.2">
      <c r="B612" s="7"/>
      <c r="C612" s="7"/>
      <c r="D612" s="7"/>
      <c r="E612" s="7"/>
      <c r="F612" s="7"/>
      <c r="G612" s="7"/>
    </row>
    <row r="613" spans="2:7" x14ac:dyDescent="0.2">
      <c r="B613" s="7"/>
      <c r="C613" s="7"/>
      <c r="D613" s="7"/>
      <c r="E613" s="7"/>
      <c r="F613" s="7"/>
      <c r="G613" s="7"/>
    </row>
    <row r="614" spans="2:7" x14ac:dyDescent="0.2">
      <c r="B614" s="7"/>
      <c r="C614" s="7"/>
      <c r="D614" s="7"/>
      <c r="E614" s="7"/>
      <c r="F614" s="7"/>
      <c r="G614" s="7"/>
    </row>
    <row r="615" spans="2:7" x14ac:dyDescent="0.2">
      <c r="B615" s="7"/>
      <c r="C615" s="7"/>
      <c r="D615" s="7"/>
      <c r="E615" s="7"/>
      <c r="F615" s="7"/>
      <c r="G615" s="7"/>
    </row>
    <row r="616" spans="2:7" x14ac:dyDescent="0.2">
      <c r="B616" s="7"/>
      <c r="C616" s="7"/>
      <c r="D616" s="7"/>
      <c r="E616" s="7"/>
      <c r="F616" s="7"/>
      <c r="G616" s="7"/>
    </row>
    <row r="617" spans="2:7" x14ac:dyDescent="0.2">
      <c r="B617" s="7"/>
      <c r="C617" s="7"/>
      <c r="D617" s="7"/>
      <c r="E617" s="7"/>
      <c r="F617" s="7"/>
      <c r="G617" s="7"/>
    </row>
    <row r="618" spans="2:7" x14ac:dyDescent="0.2">
      <c r="B618" s="7"/>
      <c r="C618" s="7"/>
      <c r="D618" s="7"/>
      <c r="E618" s="7"/>
      <c r="F618" s="7"/>
      <c r="G618" s="7"/>
    </row>
    <row r="619" spans="2:7" x14ac:dyDescent="0.2">
      <c r="B619" s="7"/>
      <c r="C619" s="7"/>
      <c r="D619" s="7"/>
      <c r="E619" s="7"/>
      <c r="F619" s="7"/>
      <c r="G619" s="7"/>
    </row>
    <row r="620" spans="2:7" x14ac:dyDescent="0.2">
      <c r="B620" s="7"/>
      <c r="C620" s="7"/>
      <c r="D620" s="7"/>
      <c r="E620" s="7"/>
      <c r="F620" s="7"/>
      <c r="G620" s="7"/>
    </row>
    <row r="621" spans="2:7" x14ac:dyDescent="0.2">
      <c r="B621" s="7"/>
      <c r="C621" s="7"/>
      <c r="D621" s="7"/>
      <c r="E621" s="7"/>
      <c r="F621" s="7"/>
      <c r="G621" s="7"/>
    </row>
    <row r="622" spans="2:7" x14ac:dyDescent="0.2">
      <c r="B622" s="7"/>
      <c r="C622" s="7"/>
      <c r="D622" s="7"/>
      <c r="E622" s="7"/>
      <c r="F622" s="7"/>
      <c r="G622" s="7"/>
    </row>
    <row r="623" spans="2:7" x14ac:dyDescent="0.2">
      <c r="B623" s="7"/>
      <c r="C623" s="7"/>
      <c r="D623" s="7"/>
      <c r="E623" s="7"/>
      <c r="F623" s="7"/>
      <c r="G623" s="7"/>
    </row>
    <row r="624" spans="2:7" x14ac:dyDescent="0.2">
      <c r="B624" s="7"/>
      <c r="C624" s="7"/>
      <c r="D624" s="7"/>
      <c r="E624" s="7"/>
      <c r="F624" s="7"/>
      <c r="G624" s="7"/>
    </row>
    <row r="625" spans="2:7" x14ac:dyDescent="0.2">
      <c r="B625" s="7"/>
      <c r="C625" s="7"/>
      <c r="D625" s="7"/>
      <c r="E625" s="7"/>
      <c r="F625" s="7"/>
      <c r="G625" s="7"/>
    </row>
    <row r="626" spans="2:7" x14ac:dyDescent="0.2">
      <c r="B626" s="7"/>
      <c r="C626" s="7"/>
      <c r="D626" s="7"/>
      <c r="E626" s="7"/>
      <c r="F626" s="7"/>
      <c r="G626" s="7"/>
    </row>
    <row r="627" spans="2:7" x14ac:dyDescent="0.2">
      <c r="B627" s="7"/>
      <c r="C627" s="7"/>
      <c r="D627" s="7"/>
      <c r="E627" s="7"/>
      <c r="F627" s="7"/>
      <c r="G627" s="7"/>
    </row>
    <row r="628" spans="2:7" x14ac:dyDescent="0.2">
      <c r="B628" s="7"/>
      <c r="C628" s="7"/>
      <c r="D628" s="7"/>
      <c r="E628" s="7"/>
      <c r="F628" s="7"/>
      <c r="G628" s="7"/>
    </row>
    <row r="629" spans="2:7" x14ac:dyDescent="0.2">
      <c r="B629" s="7"/>
      <c r="C629" s="7"/>
      <c r="D629" s="7"/>
      <c r="E629" s="7"/>
      <c r="F629" s="7"/>
      <c r="G629" s="7"/>
    </row>
    <row r="630" spans="2:7" x14ac:dyDescent="0.2">
      <c r="B630" s="7"/>
      <c r="C630" s="7"/>
      <c r="D630" s="7"/>
      <c r="E630" s="7"/>
      <c r="F630" s="7"/>
      <c r="G630" s="7"/>
    </row>
    <row r="631" spans="2:7" x14ac:dyDescent="0.2">
      <c r="B631" s="7"/>
      <c r="C631" s="7"/>
      <c r="D631" s="7"/>
      <c r="E631" s="7"/>
      <c r="F631" s="7"/>
      <c r="G631" s="7"/>
    </row>
    <row r="632" spans="2:7" x14ac:dyDescent="0.2">
      <c r="B632" s="7"/>
      <c r="C632" s="7"/>
      <c r="D632" s="7"/>
      <c r="E632" s="7"/>
      <c r="F632" s="7"/>
      <c r="G632" s="7"/>
    </row>
    <row r="633" spans="2:7" x14ac:dyDescent="0.2">
      <c r="B633" s="7"/>
      <c r="C633" s="7"/>
      <c r="D633" s="7"/>
      <c r="E633" s="7"/>
      <c r="F633" s="7"/>
      <c r="G633" s="7"/>
    </row>
    <row r="634" spans="2:7" x14ac:dyDescent="0.2">
      <c r="B634" s="7"/>
      <c r="C634" s="7"/>
      <c r="D634" s="7"/>
      <c r="E634" s="7"/>
      <c r="F634" s="7"/>
      <c r="G634" s="7"/>
    </row>
    <row r="635" spans="2:7" x14ac:dyDescent="0.2">
      <c r="B635" s="7"/>
      <c r="C635" s="7"/>
      <c r="D635" s="7"/>
      <c r="E635" s="7"/>
      <c r="F635" s="7"/>
      <c r="G635" s="7"/>
    </row>
    <row r="636" spans="2:7" x14ac:dyDescent="0.2">
      <c r="B636" s="7"/>
      <c r="C636" s="7"/>
      <c r="D636" s="7"/>
      <c r="E636" s="7"/>
      <c r="F636" s="7"/>
      <c r="G636" s="7"/>
    </row>
    <row r="637" spans="2:7" x14ac:dyDescent="0.2">
      <c r="B637" s="7"/>
      <c r="C637" s="7"/>
      <c r="D637" s="7"/>
      <c r="E637" s="7"/>
      <c r="F637" s="7"/>
      <c r="G637" s="7"/>
    </row>
    <row r="638" spans="2:7" x14ac:dyDescent="0.2">
      <c r="B638" s="7"/>
      <c r="C638" s="7"/>
      <c r="D638" s="7"/>
      <c r="E638" s="7"/>
      <c r="F638" s="7"/>
      <c r="G638" s="7"/>
    </row>
    <row r="639" spans="2:7" x14ac:dyDescent="0.2">
      <c r="B639" s="7"/>
      <c r="C639" s="7"/>
      <c r="D639" s="7"/>
      <c r="E639" s="7"/>
      <c r="F639" s="7"/>
      <c r="G639" s="7"/>
    </row>
    <row r="640" spans="2:7" x14ac:dyDescent="0.2">
      <c r="B640" s="7"/>
      <c r="C640" s="7"/>
      <c r="D640" s="7"/>
      <c r="E640" s="7"/>
      <c r="F640" s="7"/>
      <c r="G640" s="7"/>
    </row>
    <row r="641" spans="2:7" x14ac:dyDescent="0.2">
      <c r="B641" s="7"/>
      <c r="C641" s="7"/>
      <c r="D641" s="7"/>
      <c r="E641" s="7"/>
      <c r="F641" s="7"/>
      <c r="G641" s="7"/>
    </row>
    <row r="642" spans="2:7" x14ac:dyDescent="0.2">
      <c r="B642" s="7"/>
      <c r="C642" s="7"/>
      <c r="D642" s="7"/>
      <c r="E642" s="7"/>
      <c r="F642" s="7"/>
      <c r="G642" s="7"/>
    </row>
    <row r="643" spans="2:7" x14ac:dyDescent="0.2">
      <c r="B643" s="7"/>
      <c r="C643" s="7"/>
      <c r="D643" s="7"/>
      <c r="E643" s="7"/>
      <c r="F643" s="7"/>
      <c r="G643" s="7"/>
    </row>
    <row r="644" spans="2:7" x14ac:dyDescent="0.2">
      <c r="B644" s="7"/>
      <c r="C644" s="7"/>
      <c r="D644" s="7"/>
      <c r="E644" s="7"/>
      <c r="F644" s="7"/>
      <c r="G644" s="7"/>
    </row>
    <row r="645" spans="2:7" x14ac:dyDescent="0.2">
      <c r="B645" s="7"/>
      <c r="C645" s="7"/>
      <c r="D645" s="7"/>
      <c r="E645" s="7"/>
      <c r="F645" s="7"/>
      <c r="G645" s="7"/>
    </row>
    <row r="646" spans="2:7" x14ac:dyDescent="0.2">
      <c r="B646" s="7"/>
      <c r="C646" s="7"/>
      <c r="D646" s="7"/>
      <c r="E646" s="7"/>
      <c r="F646" s="7"/>
      <c r="G646" s="7"/>
    </row>
    <row r="647" spans="2:7" x14ac:dyDescent="0.2">
      <c r="B647" s="7"/>
      <c r="C647" s="7"/>
      <c r="D647" s="7"/>
      <c r="E647" s="7"/>
      <c r="F647" s="7"/>
      <c r="G647" s="7"/>
    </row>
    <row r="648" spans="2:7" x14ac:dyDescent="0.2">
      <c r="B648" s="7"/>
      <c r="C648" s="7"/>
      <c r="D648" s="7"/>
      <c r="E648" s="7"/>
      <c r="F648" s="7"/>
      <c r="G648" s="7"/>
    </row>
    <row r="649" spans="2:7" x14ac:dyDescent="0.2">
      <c r="B649" s="7"/>
      <c r="C649" s="7"/>
      <c r="D649" s="7"/>
      <c r="E649" s="7"/>
      <c r="F649" s="7"/>
      <c r="G649" s="7"/>
    </row>
    <row r="650" spans="2:7" x14ac:dyDescent="0.2">
      <c r="B650" s="7"/>
      <c r="C650" s="7"/>
      <c r="D650" s="7"/>
      <c r="E650" s="7"/>
      <c r="F650" s="7"/>
      <c r="G650" s="7"/>
    </row>
    <row r="651" spans="2:7" x14ac:dyDescent="0.2">
      <c r="B651" s="7"/>
      <c r="C651" s="7"/>
      <c r="D651" s="7"/>
      <c r="E651" s="7"/>
      <c r="F651" s="7"/>
      <c r="G651" s="7"/>
    </row>
    <row r="652" spans="2:7" x14ac:dyDescent="0.2">
      <c r="B652" s="7"/>
      <c r="C652" s="7"/>
      <c r="D652" s="7"/>
      <c r="E652" s="7"/>
      <c r="F652" s="7"/>
      <c r="G652" s="7"/>
    </row>
    <row r="653" spans="2:7" x14ac:dyDescent="0.2">
      <c r="B653" s="7"/>
      <c r="C653" s="7"/>
      <c r="D653" s="7"/>
      <c r="E653" s="7"/>
      <c r="F653" s="7"/>
      <c r="G653" s="7"/>
    </row>
    <row r="654" spans="2:7" x14ac:dyDescent="0.2">
      <c r="B654" s="7"/>
      <c r="C654" s="7"/>
      <c r="D654" s="7"/>
      <c r="E654" s="7"/>
      <c r="F654" s="7"/>
      <c r="G654" s="7"/>
    </row>
    <row r="655" spans="2:7" x14ac:dyDescent="0.2">
      <c r="B655" s="7"/>
      <c r="C655" s="7"/>
      <c r="D655" s="7"/>
      <c r="E655" s="7"/>
      <c r="F655" s="7"/>
      <c r="G655" s="7"/>
    </row>
    <row r="656" spans="2:7" x14ac:dyDescent="0.2">
      <c r="B656" s="7"/>
      <c r="C656" s="7"/>
      <c r="D656" s="7"/>
      <c r="E656" s="7"/>
      <c r="F656" s="7"/>
      <c r="G656" s="7"/>
    </row>
    <row r="657" spans="2:7" x14ac:dyDescent="0.2">
      <c r="B657" s="7"/>
      <c r="C657" s="7"/>
      <c r="D657" s="7"/>
      <c r="E657" s="7"/>
      <c r="F657" s="7"/>
      <c r="G657" s="7"/>
    </row>
    <row r="658" spans="2:7" x14ac:dyDescent="0.2">
      <c r="B658" s="7"/>
      <c r="C658" s="7"/>
      <c r="D658" s="7"/>
      <c r="E658" s="7"/>
      <c r="F658" s="7"/>
      <c r="G658" s="7"/>
    </row>
    <row r="659" spans="2:7" x14ac:dyDescent="0.2">
      <c r="B659" s="7"/>
      <c r="C659" s="7"/>
      <c r="D659" s="7"/>
      <c r="E659" s="7"/>
      <c r="F659" s="7"/>
      <c r="G659" s="7"/>
    </row>
    <row r="660" spans="2:7" x14ac:dyDescent="0.2">
      <c r="B660" s="7"/>
      <c r="C660" s="7"/>
      <c r="D660" s="7"/>
      <c r="E660" s="7"/>
      <c r="F660" s="7"/>
      <c r="G660" s="7"/>
    </row>
    <row r="661" spans="2:7" x14ac:dyDescent="0.2">
      <c r="B661" s="7"/>
      <c r="C661" s="7"/>
      <c r="D661" s="7"/>
      <c r="E661" s="7"/>
      <c r="F661" s="7"/>
      <c r="G661" s="7"/>
    </row>
    <row r="662" spans="2:7" x14ac:dyDescent="0.2">
      <c r="B662" s="7"/>
      <c r="C662" s="7"/>
      <c r="D662" s="7"/>
      <c r="E662" s="7"/>
      <c r="F662" s="7"/>
      <c r="G662" s="7"/>
    </row>
    <row r="663" spans="2:7" x14ac:dyDescent="0.2">
      <c r="B663" s="7"/>
      <c r="C663" s="7"/>
      <c r="D663" s="7"/>
      <c r="E663" s="7"/>
      <c r="F663" s="7"/>
      <c r="G663" s="7"/>
    </row>
    <row r="664" spans="2:7" x14ac:dyDescent="0.2">
      <c r="B664" s="7"/>
      <c r="C664" s="7"/>
      <c r="D664" s="7"/>
      <c r="E664" s="7"/>
      <c r="F664" s="7"/>
      <c r="G664" s="7"/>
    </row>
    <row r="665" spans="2:7" x14ac:dyDescent="0.2">
      <c r="B665" s="7"/>
      <c r="C665" s="7"/>
      <c r="D665" s="7"/>
      <c r="E665" s="7"/>
      <c r="F665" s="7"/>
      <c r="G665" s="7"/>
    </row>
    <row r="666" spans="2:7" x14ac:dyDescent="0.2">
      <c r="B666" s="7"/>
      <c r="C666" s="7"/>
      <c r="D666" s="7"/>
      <c r="E666" s="7"/>
      <c r="F666" s="7"/>
      <c r="G666" s="7"/>
    </row>
    <row r="667" spans="2:7" x14ac:dyDescent="0.2">
      <c r="B667" s="7"/>
      <c r="C667" s="7"/>
      <c r="D667" s="7"/>
      <c r="E667" s="7"/>
      <c r="F667" s="7"/>
      <c r="G667" s="7"/>
    </row>
    <row r="668" spans="2:7" x14ac:dyDescent="0.2">
      <c r="B668" s="7"/>
      <c r="C668" s="7"/>
      <c r="D668" s="7"/>
      <c r="E668" s="7"/>
      <c r="F668" s="7"/>
      <c r="G668" s="7"/>
    </row>
    <row r="669" spans="2:7" x14ac:dyDescent="0.2">
      <c r="B669" s="7"/>
      <c r="C669" s="7"/>
      <c r="D669" s="7"/>
      <c r="E669" s="7"/>
      <c r="F669" s="7"/>
      <c r="G669" s="7"/>
    </row>
    <row r="670" spans="2:7" x14ac:dyDescent="0.2">
      <c r="B670" s="7"/>
      <c r="C670" s="7"/>
      <c r="D670" s="7"/>
      <c r="E670" s="7"/>
      <c r="F670" s="7"/>
      <c r="G670" s="7"/>
    </row>
    <row r="671" spans="2:7" x14ac:dyDescent="0.2">
      <c r="B671" s="7"/>
      <c r="C671" s="7"/>
      <c r="D671" s="7"/>
      <c r="E671" s="7"/>
      <c r="F671" s="7"/>
      <c r="G671" s="7"/>
    </row>
    <row r="672" spans="2:7" x14ac:dyDescent="0.2">
      <c r="B672" s="7"/>
      <c r="C672" s="7"/>
      <c r="D672" s="7"/>
      <c r="E672" s="7"/>
      <c r="F672" s="7"/>
      <c r="G672" s="7"/>
    </row>
    <row r="673" spans="2:7" x14ac:dyDescent="0.2">
      <c r="B673" s="7"/>
      <c r="C673" s="7"/>
      <c r="D673" s="7"/>
      <c r="E673" s="7"/>
      <c r="F673" s="7"/>
      <c r="G673" s="7"/>
    </row>
    <row r="674" spans="2:7" x14ac:dyDescent="0.2">
      <c r="B674" s="7"/>
      <c r="C674" s="7"/>
      <c r="D674" s="7"/>
      <c r="E674" s="7"/>
      <c r="F674" s="7"/>
      <c r="G674" s="7"/>
    </row>
    <row r="675" spans="2:7" x14ac:dyDescent="0.2">
      <c r="B675" s="7"/>
      <c r="C675" s="7"/>
      <c r="D675" s="7"/>
      <c r="E675" s="7"/>
      <c r="F675" s="7"/>
      <c r="G675" s="7"/>
    </row>
    <row r="676" spans="2:7" x14ac:dyDescent="0.2">
      <c r="B676" s="7"/>
      <c r="C676" s="7"/>
      <c r="D676" s="7"/>
      <c r="E676" s="7"/>
      <c r="F676" s="7"/>
      <c r="G676" s="7"/>
    </row>
    <row r="677" spans="2:7" x14ac:dyDescent="0.2">
      <c r="B677" s="7"/>
      <c r="C677" s="7"/>
      <c r="D677" s="7"/>
      <c r="E677" s="7"/>
      <c r="F677" s="7"/>
      <c r="G677" s="7"/>
    </row>
    <row r="678" spans="2:7" x14ac:dyDescent="0.2">
      <c r="B678" s="7"/>
      <c r="C678" s="7"/>
      <c r="D678" s="7"/>
      <c r="E678" s="7"/>
      <c r="F678" s="7"/>
      <c r="G678" s="7"/>
    </row>
    <row r="679" spans="2:7" x14ac:dyDescent="0.2">
      <c r="B679" s="7"/>
      <c r="C679" s="7"/>
      <c r="D679" s="7"/>
      <c r="E679" s="7"/>
      <c r="F679" s="7"/>
      <c r="G679" s="7"/>
    </row>
    <row r="680" spans="2:7" x14ac:dyDescent="0.2">
      <c r="B680" s="7"/>
      <c r="C680" s="7"/>
      <c r="D680" s="7"/>
      <c r="E680" s="7"/>
      <c r="F680" s="7"/>
      <c r="G680" s="7"/>
    </row>
    <row r="681" spans="2:7" x14ac:dyDescent="0.2">
      <c r="B681" s="7"/>
      <c r="C681" s="7"/>
      <c r="D681" s="7"/>
      <c r="E681" s="7"/>
      <c r="F681" s="7"/>
      <c r="G681" s="7"/>
    </row>
    <row r="682" spans="2:7" x14ac:dyDescent="0.2">
      <c r="B682" s="7"/>
      <c r="C682" s="7"/>
      <c r="D682" s="7"/>
      <c r="E682" s="7"/>
      <c r="F682" s="7"/>
      <c r="G682" s="7"/>
    </row>
    <row r="683" spans="2:7" x14ac:dyDescent="0.2">
      <c r="B683" s="7"/>
      <c r="C683" s="7"/>
      <c r="D683" s="7"/>
      <c r="E683" s="7"/>
      <c r="F683" s="7"/>
      <c r="G683" s="7"/>
    </row>
    <row r="684" spans="2:7" x14ac:dyDescent="0.2">
      <c r="B684" s="7"/>
      <c r="C684" s="7"/>
      <c r="D684" s="7"/>
      <c r="E684" s="7"/>
      <c r="F684" s="7"/>
      <c r="G684" s="7"/>
    </row>
    <row r="685" spans="2:7" x14ac:dyDescent="0.2">
      <c r="B685" s="7"/>
      <c r="C685" s="7"/>
      <c r="D685" s="7"/>
      <c r="E685" s="7"/>
      <c r="F685" s="7"/>
      <c r="G685" s="7"/>
    </row>
    <row r="686" spans="2:7" x14ac:dyDescent="0.2">
      <c r="B686" s="7"/>
      <c r="C686" s="7"/>
      <c r="D686" s="7"/>
      <c r="E686" s="7"/>
      <c r="F686" s="7"/>
      <c r="G686" s="7"/>
    </row>
    <row r="687" spans="2:7" x14ac:dyDescent="0.2">
      <c r="B687" s="7"/>
      <c r="C687" s="7"/>
      <c r="D687" s="7"/>
      <c r="E687" s="7"/>
      <c r="F687" s="7"/>
      <c r="G687" s="7"/>
    </row>
    <row r="688" spans="2:7" x14ac:dyDescent="0.2">
      <c r="B688" s="7"/>
      <c r="C688" s="7"/>
      <c r="D688" s="7"/>
      <c r="E688" s="7"/>
      <c r="F688" s="7"/>
      <c r="G688" s="7"/>
    </row>
    <row r="689" spans="2:7" x14ac:dyDescent="0.2">
      <c r="B689" s="7"/>
      <c r="C689" s="7"/>
      <c r="D689" s="7"/>
      <c r="E689" s="7"/>
      <c r="F689" s="7"/>
      <c r="G689" s="7"/>
    </row>
    <row r="690" spans="2:7" x14ac:dyDescent="0.2">
      <c r="B690" s="7"/>
      <c r="C690" s="7"/>
      <c r="D690" s="7"/>
      <c r="E690" s="7"/>
      <c r="F690" s="7"/>
      <c r="G690" s="7"/>
    </row>
    <row r="691" spans="2:7" x14ac:dyDescent="0.2">
      <c r="B691" s="7"/>
      <c r="C691" s="7"/>
      <c r="D691" s="7"/>
      <c r="E691" s="7"/>
      <c r="F691" s="7"/>
      <c r="G691" s="7"/>
    </row>
    <row r="692" spans="2:7" x14ac:dyDescent="0.2">
      <c r="B692" s="7"/>
      <c r="C692" s="7"/>
      <c r="D692" s="7"/>
      <c r="E692" s="7"/>
      <c r="F692" s="7"/>
      <c r="G692" s="7"/>
    </row>
    <row r="693" spans="2:7" x14ac:dyDescent="0.2">
      <c r="B693" s="7"/>
      <c r="C693" s="7"/>
      <c r="D693" s="7"/>
      <c r="E693" s="7"/>
      <c r="F693" s="7"/>
      <c r="G693" s="7"/>
    </row>
    <row r="694" spans="2:7" x14ac:dyDescent="0.2">
      <c r="B694" s="7"/>
      <c r="C694" s="7"/>
      <c r="D694" s="7"/>
      <c r="E694" s="7"/>
      <c r="F694" s="7"/>
      <c r="G694" s="7"/>
    </row>
    <row r="695" spans="2:7" x14ac:dyDescent="0.2">
      <c r="B695" s="7"/>
      <c r="C695" s="7"/>
      <c r="D695" s="7"/>
      <c r="E695" s="7"/>
      <c r="F695" s="7"/>
      <c r="G695" s="7"/>
    </row>
    <row r="696" spans="2:7" x14ac:dyDescent="0.2">
      <c r="B696" s="7"/>
      <c r="C696" s="7"/>
      <c r="D696" s="7"/>
      <c r="E696" s="7"/>
      <c r="F696" s="7"/>
      <c r="G696" s="7"/>
    </row>
    <row r="697" spans="2:7" x14ac:dyDescent="0.2">
      <c r="B697" s="7"/>
      <c r="C697" s="7"/>
      <c r="D697" s="7"/>
      <c r="E697" s="7"/>
      <c r="F697" s="7"/>
      <c r="G697" s="7"/>
    </row>
    <row r="698" spans="2:7" x14ac:dyDescent="0.2">
      <c r="B698" s="7"/>
      <c r="C698" s="7"/>
      <c r="D698" s="7"/>
      <c r="E698" s="7"/>
      <c r="F698" s="7"/>
      <c r="G698" s="7"/>
    </row>
    <row r="699" spans="2:7" x14ac:dyDescent="0.2">
      <c r="B699" s="7"/>
      <c r="C699" s="7"/>
      <c r="D699" s="7"/>
      <c r="E699" s="7"/>
      <c r="F699" s="7"/>
      <c r="G699" s="7"/>
    </row>
    <row r="700" spans="2:7" x14ac:dyDescent="0.2">
      <c r="B700" s="7"/>
      <c r="C700" s="7"/>
      <c r="D700" s="7"/>
      <c r="E700" s="7"/>
      <c r="F700" s="7"/>
      <c r="G700" s="7"/>
    </row>
    <row r="701" spans="2:7" x14ac:dyDescent="0.2">
      <c r="B701" s="7"/>
      <c r="C701" s="7"/>
      <c r="D701" s="7"/>
      <c r="E701" s="7"/>
      <c r="F701" s="7"/>
      <c r="G701" s="7"/>
    </row>
    <row r="702" spans="2:7" x14ac:dyDescent="0.2">
      <c r="B702" s="7"/>
      <c r="C702" s="7"/>
      <c r="D702" s="7"/>
      <c r="E702" s="7"/>
      <c r="F702" s="7"/>
      <c r="G702" s="7"/>
    </row>
    <row r="703" spans="2:7" x14ac:dyDescent="0.2">
      <c r="B703" s="7"/>
      <c r="C703" s="7"/>
      <c r="D703" s="7"/>
      <c r="E703" s="7"/>
      <c r="F703" s="7"/>
      <c r="G703" s="7"/>
    </row>
    <row r="704" spans="2:7" x14ac:dyDescent="0.2">
      <c r="B704" s="7"/>
      <c r="C704" s="7"/>
      <c r="D704" s="7"/>
      <c r="E704" s="7"/>
      <c r="F704" s="7"/>
      <c r="G704" s="7"/>
    </row>
    <row r="705" spans="2:7" x14ac:dyDescent="0.2">
      <c r="B705" s="7"/>
      <c r="C705" s="7"/>
      <c r="D705" s="7"/>
      <c r="E705" s="7"/>
      <c r="F705" s="7"/>
      <c r="G705" s="7"/>
    </row>
    <row r="706" spans="2:7" x14ac:dyDescent="0.2">
      <c r="B706" s="7"/>
      <c r="C706" s="7"/>
      <c r="D706" s="7"/>
      <c r="E706" s="7"/>
      <c r="F706" s="7"/>
      <c r="G706" s="7"/>
    </row>
    <row r="707" spans="2:7" x14ac:dyDescent="0.2">
      <c r="B707" s="7"/>
      <c r="C707" s="7"/>
      <c r="D707" s="7"/>
      <c r="E707" s="7"/>
      <c r="F707" s="7"/>
      <c r="G707" s="7"/>
    </row>
    <row r="708" spans="2:7" x14ac:dyDescent="0.2">
      <c r="B708" s="7"/>
      <c r="C708" s="7"/>
      <c r="D708" s="7"/>
      <c r="E708" s="7"/>
      <c r="F708" s="7"/>
      <c r="G708" s="7"/>
    </row>
    <row r="709" spans="2:7" x14ac:dyDescent="0.2">
      <c r="B709" s="7"/>
      <c r="C709" s="7"/>
      <c r="D709" s="7"/>
      <c r="E709" s="7"/>
      <c r="F709" s="7"/>
      <c r="G709" s="7"/>
    </row>
    <row r="710" spans="2:7" x14ac:dyDescent="0.2">
      <c r="B710" s="7"/>
      <c r="C710" s="7"/>
      <c r="D710" s="7"/>
      <c r="E710" s="7"/>
      <c r="F710" s="7"/>
      <c r="G710" s="7"/>
    </row>
    <row r="711" spans="2:7" x14ac:dyDescent="0.2">
      <c r="B711" s="7"/>
      <c r="C711" s="7"/>
      <c r="D711" s="7"/>
      <c r="E711" s="7"/>
      <c r="F711" s="7"/>
      <c r="G711" s="7"/>
    </row>
    <row r="712" spans="2:7" x14ac:dyDescent="0.2">
      <c r="B712" s="7"/>
      <c r="C712" s="7"/>
      <c r="D712" s="7"/>
      <c r="E712" s="7"/>
      <c r="F712" s="7"/>
      <c r="G712" s="7"/>
    </row>
    <row r="713" spans="2:7" x14ac:dyDescent="0.2">
      <c r="B713" s="7"/>
      <c r="C713" s="7"/>
      <c r="D713" s="7"/>
      <c r="E713" s="7"/>
      <c r="F713" s="7"/>
      <c r="G713" s="7"/>
    </row>
    <row r="714" spans="2:7" x14ac:dyDescent="0.2">
      <c r="B714" s="7"/>
      <c r="C714" s="7"/>
      <c r="D714" s="7"/>
      <c r="E714" s="7"/>
      <c r="F714" s="7"/>
      <c r="G714" s="7"/>
    </row>
    <row r="715" spans="2:7" x14ac:dyDescent="0.2">
      <c r="B715" s="7"/>
      <c r="C715" s="7"/>
      <c r="D715" s="7"/>
      <c r="E715" s="7"/>
      <c r="F715" s="7"/>
      <c r="G715" s="7"/>
    </row>
    <row r="716" spans="2:7" x14ac:dyDescent="0.2">
      <c r="B716" s="7"/>
      <c r="C716" s="7"/>
      <c r="D716" s="7"/>
      <c r="E716" s="7"/>
      <c r="F716" s="7"/>
      <c r="G716" s="7"/>
    </row>
    <row r="717" spans="2:7" x14ac:dyDescent="0.2">
      <c r="B717" s="7"/>
      <c r="C717" s="7"/>
      <c r="D717" s="7"/>
      <c r="E717" s="7"/>
      <c r="F717" s="7"/>
      <c r="G717" s="7"/>
    </row>
    <row r="718" spans="2:7" x14ac:dyDescent="0.2">
      <c r="B718" s="7"/>
      <c r="C718" s="7"/>
      <c r="D718" s="7"/>
      <c r="E718" s="7"/>
      <c r="F718" s="7"/>
      <c r="G718" s="7"/>
    </row>
    <row r="719" spans="2:7" x14ac:dyDescent="0.2">
      <c r="B719" s="7"/>
      <c r="C719" s="7"/>
      <c r="D719" s="7"/>
      <c r="E719" s="7"/>
      <c r="F719" s="7"/>
      <c r="G719" s="7"/>
    </row>
    <row r="720" spans="2:7" x14ac:dyDescent="0.2">
      <c r="B720" s="7"/>
      <c r="C720" s="7"/>
      <c r="D720" s="7"/>
      <c r="E720" s="7"/>
      <c r="F720" s="7"/>
      <c r="G720" s="7"/>
    </row>
    <row r="721" spans="2:7" x14ac:dyDescent="0.2">
      <c r="B721" s="7"/>
      <c r="C721" s="7"/>
      <c r="D721" s="7"/>
      <c r="E721" s="7"/>
      <c r="F721" s="7"/>
      <c r="G721" s="7"/>
    </row>
    <row r="722" spans="2:7" x14ac:dyDescent="0.2">
      <c r="B722" s="7"/>
      <c r="C722" s="7"/>
      <c r="D722" s="7"/>
      <c r="E722" s="7"/>
      <c r="F722" s="7"/>
      <c r="G722" s="7"/>
    </row>
    <row r="723" spans="2:7" x14ac:dyDescent="0.2">
      <c r="B723" s="7"/>
      <c r="C723" s="7"/>
      <c r="D723" s="7"/>
      <c r="E723" s="7"/>
      <c r="F723" s="7"/>
      <c r="G723" s="7"/>
    </row>
    <row r="724" spans="2:7" x14ac:dyDescent="0.2">
      <c r="B724" s="7"/>
      <c r="C724" s="7"/>
      <c r="D724" s="7"/>
      <c r="E724" s="7"/>
      <c r="F724" s="7"/>
      <c r="G724" s="7"/>
    </row>
    <row r="725" spans="2:7" x14ac:dyDescent="0.2">
      <c r="B725" s="7"/>
      <c r="C725" s="7"/>
      <c r="D725" s="7"/>
      <c r="E725" s="7"/>
      <c r="F725" s="7"/>
      <c r="G725" s="7"/>
    </row>
    <row r="726" spans="2:7" x14ac:dyDescent="0.2">
      <c r="B726" s="7"/>
      <c r="C726" s="7"/>
      <c r="D726" s="7"/>
      <c r="E726" s="7"/>
      <c r="F726" s="7"/>
      <c r="G726" s="7"/>
    </row>
    <row r="727" spans="2:7" x14ac:dyDescent="0.2">
      <c r="B727" s="7"/>
      <c r="C727" s="7"/>
      <c r="D727" s="7"/>
      <c r="E727" s="7"/>
      <c r="F727" s="7"/>
      <c r="G727" s="7"/>
    </row>
    <row r="728" spans="2:7" x14ac:dyDescent="0.2">
      <c r="B728" s="7"/>
      <c r="C728" s="7"/>
      <c r="D728" s="7"/>
      <c r="E728" s="7"/>
      <c r="F728" s="7"/>
      <c r="G728" s="7"/>
    </row>
    <row r="729" spans="2:7" x14ac:dyDescent="0.2">
      <c r="B729" s="7"/>
      <c r="C729" s="7"/>
      <c r="D729" s="7"/>
      <c r="E729" s="7"/>
      <c r="F729" s="7"/>
      <c r="G729" s="7"/>
    </row>
    <row r="730" spans="2:7" x14ac:dyDescent="0.2">
      <c r="B730" s="7"/>
      <c r="C730" s="7"/>
      <c r="D730" s="7"/>
      <c r="E730" s="7"/>
      <c r="F730" s="7"/>
      <c r="G730" s="7"/>
    </row>
    <row r="731" spans="2:7" x14ac:dyDescent="0.2">
      <c r="B731" s="7"/>
      <c r="C731" s="7"/>
      <c r="D731" s="7"/>
      <c r="E731" s="7"/>
      <c r="F731" s="7"/>
      <c r="G731" s="7"/>
    </row>
    <row r="732" spans="2:7" x14ac:dyDescent="0.2">
      <c r="B732" s="7"/>
      <c r="C732" s="7"/>
      <c r="D732" s="7"/>
      <c r="E732" s="7"/>
      <c r="F732" s="7"/>
      <c r="G732" s="7"/>
    </row>
    <row r="733" spans="2:7" x14ac:dyDescent="0.2">
      <c r="B733" s="7"/>
      <c r="C733" s="7"/>
      <c r="D733" s="7"/>
      <c r="E733" s="7"/>
      <c r="F733" s="7"/>
      <c r="G733" s="7"/>
    </row>
    <row r="734" spans="2:7" x14ac:dyDescent="0.2">
      <c r="B734" s="7"/>
      <c r="C734" s="7"/>
      <c r="D734" s="7"/>
      <c r="E734" s="7"/>
      <c r="F734" s="7"/>
      <c r="G734" s="7"/>
    </row>
    <row r="735" spans="2:7" x14ac:dyDescent="0.2">
      <c r="B735" s="7"/>
      <c r="C735" s="7"/>
      <c r="D735" s="7"/>
      <c r="E735" s="7"/>
      <c r="F735" s="7"/>
      <c r="G735" s="7"/>
    </row>
    <row r="736" spans="2:7" x14ac:dyDescent="0.2">
      <c r="B736" s="7"/>
      <c r="C736" s="7"/>
      <c r="D736" s="7"/>
      <c r="E736" s="7"/>
      <c r="F736" s="7"/>
      <c r="G736" s="7"/>
    </row>
    <row r="737" spans="2:7" x14ac:dyDescent="0.2">
      <c r="B737" s="7"/>
      <c r="C737" s="7"/>
      <c r="D737" s="7"/>
      <c r="E737" s="7"/>
      <c r="F737" s="7"/>
      <c r="G737" s="7"/>
    </row>
    <row r="738" spans="2:7" x14ac:dyDescent="0.2">
      <c r="B738" s="7"/>
      <c r="C738" s="7"/>
      <c r="D738" s="7"/>
      <c r="E738" s="7"/>
      <c r="F738" s="7"/>
      <c r="G738" s="7"/>
    </row>
    <row r="739" spans="2:7" x14ac:dyDescent="0.2">
      <c r="B739" s="7"/>
      <c r="C739" s="7"/>
      <c r="D739" s="7"/>
      <c r="E739" s="7"/>
      <c r="F739" s="7"/>
      <c r="G739" s="7"/>
    </row>
    <row r="740" spans="2:7" x14ac:dyDescent="0.2">
      <c r="B740" s="7"/>
      <c r="C740" s="7"/>
      <c r="D740" s="7"/>
      <c r="E740" s="7"/>
      <c r="F740" s="7"/>
      <c r="G740" s="7"/>
    </row>
    <row r="741" spans="2:7" x14ac:dyDescent="0.2">
      <c r="B741" s="7"/>
      <c r="C741" s="7"/>
      <c r="D741" s="7"/>
      <c r="E741" s="7"/>
      <c r="F741" s="7"/>
      <c r="G741" s="7"/>
    </row>
    <row r="742" spans="2:7" x14ac:dyDescent="0.2">
      <c r="B742" s="7"/>
      <c r="C742" s="7"/>
      <c r="D742" s="7"/>
      <c r="E742" s="7"/>
      <c r="F742" s="7"/>
      <c r="G742" s="7"/>
    </row>
    <row r="743" spans="2:7" x14ac:dyDescent="0.2">
      <c r="B743" s="7"/>
      <c r="C743" s="7"/>
      <c r="D743" s="7"/>
      <c r="E743" s="7"/>
      <c r="F743" s="7"/>
      <c r="G743" s="7"/>
    </row>
    <row r="744" spans="2:7" x14ac:dyDescent="0.2">
      <c r="B744" s="7"/>
      <c r="C744" s="7"/>
      <c r="D744" s="7"/>
      <c r="E744" s="7"/>
      <c r="F744" s="7"/>
      <c r="G744" s="7"/>
    </row>
    <row r="745" spans="2:7" x14ac:dyDescent="0.2">
      <c r="B745" s="7"/>
      <c r="C745" s="7"/>
      <c r="D745" s="7"/>
      <c r="E745" s="7"/>
      <c r="F745" s="7"/>
      <c r="G745" s="7"/>
    </row>
    <row r="746" spans="2:7" x14ac:dyDescent="0.2">
      <c r="B746" s="7"/>
      <c r="C746" s="7"/>
      <c r="D746" s="7"/>
      <c r="E746" s="7"/>
      <c r="F746" s="7"/>
      <c r="G746" s="7"/>
    </row>
    <row r="747" spans="2:7" x14ac:dyDescent="0.2">
      <c r="B747" s="7"/>
      <c r="C747" s="7"/>
      <c r="D747" s="7"/>
      <c r="E747" s="7"/>
      <c r="F747" s="7"/>
      <c r="G747" s="7"/>
    </row>
    <row r="748" spans="2:7" x14ac:dyDescent="0.2">
      <c r="B748" s="7"/>
      <c r="C748" s="7"/>
      <c r="D748" s="7"/>
      <c r="E748" s="7"/>
      <c r="F748" s="7"/>
      <c r="G748" s="7"/>
    </row>
    <row r="749" spans="2:7" x14ac:dyDescent="0.2">
      <c r="B749" s="7"/>
      <c r="C749" s="7"/>
      <c r="D749" s="7"/>
      <c r="E749" s="7"/>
      <c r="F749" s="7"/>
      <c r="G749" s="7"/>
    </row>
    <row r="750" spans="2:7" x14ac:dyDescent="0.2">
      <c r="B750" s="7"/>
      <c r="C750" s="7"/>
      <c r="D750" s="7"/>
      <c r="E750" s="7"/>
      <c r="F750" s="7"/>
      <c r="G750" s="7"/>
    </row>
    <row r="751" spans="2:7" x14ac:dyDescent="0.2">
      <c r="B751" s="7"/>
      <c r="C751" s="7"/>
      <c r="D751" s="7"/>
      <c r="E751" s="7"/>
      <c r="F751" s="7"/>
      <c r="G751" s="7"/>
    </row>
    <row r="752" spans="2:7" x14ac:dyDescent="0.2">
      <c r="B752" s="7"/>
      <c r="C752" s="7"/>
      <c r="D752" s="7"/>
      <c r="E752" s="7"/>
      <c r="F752" s="7"/>
      <c r="G752" s="7"/>
    </row>
    <row r="753" spans="2:7" x14ac:dyDescent="0.2">
      <c r="B753" s="7"/>
      <c r="C753" s="7"/>
      <c r="D753" s="7"/>
      <c r="E753" s="7"/>
      <c r="F753" s="7"/>
      <c r="G753" s="7"/>
    </row>
    <row r="754" spans="2:7" x14ac:dyDescent="0.2">
      <c r="B754" s="7"/>
      <c r="C754" s="7"/>
      <c r="D754" s="7"/>
      <c r="E754" s="7"/>
      <c r="F754" s="7"/>
      <c r="G754" s="7"/>
    </row>
    <row r="755" spans="2:7" x14ac:dyDescent="0.2">
      <c r="B755" s="7"/>
      <c r="C755" s="7"/>
      <c r="D755" s="7"/>
      <c r="E755" s="7"/>
      <c r="F755" s="7"/>
      <c r="G755" s="7"/>
    </row>
    <row r="756" spans="2:7" x14ac:dyDescent="0.2">
      <c r="B756" s="7"/>
      <c r="C756" s="7"/>
      <c r="D756" s="7"/>
      <c r="E756" s="7"/>
      <c r="F756" s="7"/>
      <c r="G756" s="7"/>
    </row>
    <row r="757" spans="2:7" x14ac:dyDescent="0.2">
      <c r="B757" s="7"/>
      <c r="C757" s="7"/>
      <c r="D757" s="7"/>
      <c r="E757" s="7"/>
      <c r="F757" s="7"/>
      <c r="G757" s="7"/>
    </row>
    <row r="758" spans="2:7" x14ac:dyDescent="0.2">
      <c r="B758" s="7"/>
      <c r="C758" s="7"/>
      <c r="D758" s="7"/>
      <c r="E758" s="7"/>
      <c r="F758" s="7"/>
      <c r="G758" s="7"/>
    </row>
    <row r="759" spans="2:7" x14ac:dyDescent="0.2">
      <c r="B759" s="7"/>
      <c r="C759" s="7"/>
      <c r="D759" s="7"/>
      <c r="E759" s="7"/>
      <c r="F759" s="7"/>
      <c r="G759" s="7"/>
    </row>
    <row r="760" spans="2:7" x14ac:dyDescent="0.2">
      <c r="B760" s="7"/>
      <c r="C760" s="7"/>
      <c r="D760" s="7"/>
      <c r="E760" s="7"/>
      <c r="F760" s="7"/>
      <c r="G760" s="7"/>
    </row>
    <row r="761" spans="2:7" x14ac:dyDescent="0.2">
      <c r="B761" s="7"/>
      <c r="C761" s="7"/>
      <c r="D761" s="7"/>
      <c r="E761" s="7"/>
      <c r="F761" s="7"/>
      <c r="G761" s="7"/>
    </row>
    <row r="762" spans="2:7" x14ac:dyDescent="0.2">
      <c r="B762" s="7"/>
      <c r="C762" s="7"/>
      <c r="D762" s="7"/>
      <c r="E762" s="7"/>
      <c r="F762" s="7"/>
      <c r="G762" s="7"/>
    </row>
    <row r="763" spans="2:7" x14ac:dyDescent="0.2">
      <c r="B763" s="7"/>
      <c r="C763" s="7"/>
      <c r="D763" s="7"/>
      <c r="E763" s="7"/>
      <c r="F763" s="7"/>
      <c r="G763" s="7"/>
    </row>
    <row r="764" spans="2:7" x14ac:dyDescent="0.2">
      <c r="B764" s="7"/>
      <c r="C764" s="7"/>
      <c r="D764" s="7"/>
      <c r="E764" s="7"/>
      <c r="F764" s="7"/>
      <c r="G764" s="7"/>
    </row>
    <row r="765" spans="2:7" x14ac:dyDescent="0.2">
      <c r="B765" s="7"/>
      <c r="C765" s="7"/>
      <c r="D765" s="7"/>
      <c r="E765" s="7"/>
      <c r="F765" s="7"/>
      <c r="G765" s="7"/>
    </row>
    <row r="766" spans="2:7" x14ac:dyDescent="0.2">
      <c r="B766" s="7"/>
      <c r="C766" s="7"/>
      <c r="D766" s="7"/>
      <c r="E766" s="7"/>
      <c r="F766" s="7"/>
      <c r="G766" s="7"/>
    </row>
    <row r="767" spans="2:7" x14ac:dyDescent="0.2">
      <c r="B767" s="7"/>
      <c r="C767" s="7"/>
      <c r="D767" s="7"/>
      <c r="E767" s="7"/>
      <c r="F767" s="7"/>
      <c r="G767" s="7"/>
    </row>
    <row r="768" spans="2:7" x14ac:dyDescent="0.2">
      <c r="B768" s="7"/>
      <c r="C768" s="7"/>
      <c r="D768" s="7"/>
      <c r="E768" s="7"/>
      <c r="F768" s="7"/>
      <c r="G768" s="7"/>
    </row>
    <row r="769" spans="2:7" x14ac:dyDescent="0.2">
      <c r="B769" s="7"/>
      <c r="C769" s="7"/>
      <c r="D769" s="7"/>
      <c r="E769" s="7"/>
      <c r="F769" s="7"/>
      <c r="G769" s="7"/>
    </row>
    <row r="770" spans="2:7" x14ac:dyDescent="0.2">
      <c r="B770" s="7"/>
      <c r="C770" s="7"/>
      <c r="D770" s="7"/>
      <c r="E770" s="7"/>
      <c r="F770" s="7"/>
      <c r="G770" s="7"/>
    </row>
    <row r="771" spans="2:7" x14ac:dyDescent="0.2">
      <c r="B771" s="7"/>
      <c r="C771" s="7"/>
      <c r="D771" s="7"/>
      <c r="E771" s="7"/>
      <c r="F771" s="7"/>
      <c r="G771" s="7"/>
    </row>
    <row r="772" spans="2:7" x14ac:dyDescent="0.2">
      <c r="B772" s="7"/>
      <c r="C772" s="7"/>
      <c r="D772" s="7"/>
      <c r="E772" s="7"/>
      <c r="F772" s="7"/>
      <c r="G772" s="7"/>
    </row>
    <row r="773" spans="2:7" x14ac:dyDescent="0.2">
      <c r="B773" s="7"/>
      <c r="C773" s="7"/>
      <c r="D773" s="7"/>
      <c r="E773" s="7"/>
      <c r="F773" s="7"/>
      <c r="G773" s="7"/>
    </row>
    <row r="774" spans="2:7" x14ac:dyDescent="0.2">
      <c r="B774" s="7"/>
      <c r="C774" s="7"/>
      <c r="D774" s="7"/>
      <c r="E774" s="7"/>
      <c r="F774" s="7"/>
      <c r="G774" s="7"/>
    </row>
    <row r="775" spans="2:7" x14ac:dyDescent="0.2">
      <c r="B775" s="7"/>
      <c r="C775" s="7"/>
      <c r="D775" s="7"/>
      <c r="E775" s="7"/>
      <c r="F775" s="7"/>
      <c r="G775" s="7"/>
    </row>
    <row r="776" spans="2:7" x14ac:dyDescent="0.2">
      <c r="B776" s="7"/>
      <c r="C776" s="7"/>
      <c r="D776" s="7"/>
      <c r="E776" s="7"/>
      <c r="F776" s="7"/>
      <c r="G776" s="7"/>
    </row>
    <row r="777" spans="2:7" x14ac:dyDescent="0.2">
      <c r="B777" s="7"/>
      <c r="C777" s="7"/>
      <c r="D777" s="7"/>
      <c r="E777" s="7"/>
      <c r="F777" s="7"/>
      <c r="G777" s="7"/>
    </row>
    <row r="778" spans="2:7" x14ac:dyDescent="0.2">
      <c r="B778" s="7"/>
      <c r="C778" s="7"/>
      <c r="D778" s="7"/>
      <c r="E778" s="7"/>
      <c r="F778" s="7"/>
      <c r="G778" s="7"/>
    </row>
    <row r="779" spans="2:7" x14ac:dyDescent="0.2">
      <c r="B779" s="7"/>
      <c r="C779" s="7"/>
      <c r="D779" s="7"/>
      <c r="E779" s="7"/>
      <c r="F779" s="7"/>
      <c r="G779" s="7"/>
    </row>
    <row r="780" spans="2:7" x14ac:dyDescent="0.2">
      <c r="B780" s="7"/>
      <c r="C780" s="7"/>
      <c r="D780" s="7"/>
      <c r="E780" s="7"/>
      <c r="F780" s="7"/>
      <c r="G780" s="7"/>
    </row>
    <row r="781" spans="2:7" x14ac:dyDescent="0.2">
      <c r="B781" s="7"/>
      <c r="C781" s="7"/>
      <c r="D781" s="7"/>
      <c r="E781" s="7"/>
      <c r="F781" s="7"/>
      <c r="G781" s="7"/>
    </row>
    <row r="782" spans="2:7" x14ac:dyDescent="0.2">
      <c r="B782" s="7"/>
      <c r="C782" s="7"/>
      <c r="D782" s="7"/>
      <c r="E782" s="7"/>
      <c r="F782" s="7"/>
      <c r="G782" s="7"/>
    </row>
    <row r="783" spans="2:7" x14ac:dyDescent="0.2">
      <c r="B783" s="7"/>
      <c r="C783" s="7"/>
      <c r="D783" s="7"/>
      <c r="E783" s="7"/>
      <c r="F783" s="7"/>
      <c r="G783" s="7"/>
    </row>
    <row r="784" spans="2:7" x14ac:dyDescent="0.2">
      <c r="B784" s="7"/>
      <c r="C784" s="7"/>
      <c r="D784" s="7"/>
      <c r="E784" s="7"/>
      <c r="F784" s="7"/>
      <c r="G784" s="7"/>
    </row>
    <row r="785" spans="2:7" x14ac:dyDescent="0.2">
      <c r="B785" s="7"/>
      <c r="C785" s="7"/>
      <c r="D785" s="7"/>
      <c r="E785" s="7"/>
      <c r="F785" s="7"/>
      <c r="G785" s="7"/>
    </row>
    <row r="786" spans="2:7" x14ac:dyDescent="0.2">
      <c r="B786" s="7"/>
      <c r="C786" s="7"/>
      <c r="D786" s="7"/>
      <c r="E786" s="7"/>
      <c r="F786" s="7"/>
      <c r="G786" s="7"/>
    </row>
    <row r="787" spans="2:7" x14ac:dyDescent="0.2">
      <c r="B787" s="7"/>
      <c r="C787" s="7"/>
      <c r="D787" s="7"/>
      <c r="E787" s="7"/>
      <c r="F787" s="7"/>
      <c r="G787" s="7"/>
    </row>
    <row r="788" spans="2:7" x14ac:dyDescent="0.2">
      <c r="B788" s="7"/>
      <c r="C788" s="7"/>
      <c r="D788" s="7"/>
      <c r="E788" s="7"/>
      <c r="F788" s="7"/>
      <c r="G788" s="7"/>
    </row>
    <row r="789" spans="2:7" x14ac:dyDescent="0.2">
      <c r="B789" s="7"/>
      <c r="C789" s="7"/>
      <c r="D789" s="7"/>
      <c r="E789" s="7"/>
      <c r="F789" s="7"/>
      <c r="G789" s="7"/>
    </row>
    <row r="790" spans="2:7" x14ac:dyDescent="0.2">
      <c r="B790" s="7"/>
      <c r="C790" s="7"/>
      <c r="D790" s="7"/>
      <c r="E790" s="7"/>
      <c r="F790" s="7"/>
      <c r="G790" s="7"/>
    </row>
    <row r="791" spans="2:7" x14ac:dyDescent="0.2">
      <c r="B791" s="7"/>
      <c r="C791" s="7"/>
      <c r="D791" s="7"/>
      <c r="E791" s="7"/>
      <c r="F791" s="7"/>
      <c r="G791" s="7"/>
    </row>
    <row r="792" spans="2:7" x14ac:dyDescent="0.2">
      <c r="B792" s="7"/>
      <c r="C792" s="7"/>
      <c r="D792" s="7"/>
      <c r="E792" s="7"/>
      <c r="F792" s="7"/>
      <c r="G792" s="7"/>
    </row>
    <row r="793" spans="2:7" x14ac:dyDescent="0.2">
      <c r="B793" s="7"/>
      <c r="C793" s="7"/>
      <c r="D793" s="7"/>
      <c r="E793" s="7"/>
      <c r="F793" s="7"/>
      <c r="G793" s="7"/>
    </row>
    <row r="794" spans="2:7" x14ac:dyDescent="0.2">
      <c r="B794" s="7"/>
      <c r="C794" s="7"/>
      <c r="D794" s="7"/>
      <c r="E794" s="7"/>
      <c r="F794" s="7"/>
      <c r="G794" s="7"/>
    </row>
    <row r="795" spans="2:7" x14ac:dyDescent="0.2">
      <c r="B795" s="7"/>
      <c r="C795" s="7"/>
      <c r="D795" s="7"/>
      <c r="E795" s="7"/>
      <c r="F795" s="7"/>
      <c r="G795" s="7"/>
    </row>
    <row r="796" spans="2:7" x14ac:dyDescent="0.2">
      <c r="B796" s="7"/>
      <c r="C796" s="7"/>
      <c r="D796" s="7"/>
      <c r="E796" s="7"/>
      <c r="F796" s="7"/>
      <c r="G796" s="7"/>
    </row>
    <row r="797" spans="2:7" x14ac:dyDescent="0.2">
      <c r="B797" s="7"/>
      <c r="C797" s="7"/>
      <c r="D797" s="7"/>
      <c r="E797" s="7"/>
      <c r="F797" s="7"/>
      <c r="G797" s="7"/>
    </row>
    <row r="798" spans="2:7" x14ac:dyDescent="0.2">
      <c r="B798" s="7"/>
      <c r="C798" s="7"/>
      <c r="D798" s="7"/>
      <c r="E798" s="7"/>
      <c r="F798" s="7"/>
      <c r="G798" s="7"/>
    </row>
    <row r="799" spans="2:7" x14ac:dyDescent="0.2">
      <c r="B799" s="7"/>
      <c r="C799" s="7"/>
      <c r="D799" s="7"/>
      <c r="E799" s="7"/>
      <c r="F799" s="7"/>
      <c r="G799" s="7"/>
    </row>
    <row r="800" spans="2:7" x14ac:dyDescent="0.2">
      <c r="B800" s="7"/>
      <c r="C800" s="7"/>
      <c r="D800" s="7"/>
      <c r="E800" s="7"/>
      <c r="F800" s="7"/>
      <c r="G800" s="7"/>
    </row>
    <row r="801" spans="2:7" x14ac:dyDescent="0.2">
      <c r="B801" s="7"/>
      <c r="C801" s="7"/>
      <c r="D801" s="7"/>
      <c r="E801" s="7"/>
      <c r="F801" s="7"/>
      <c r="G801" s="7"/>
    </row>
    <row r="802" spans="2:7" x14ac:dyDescent="0.2">
      <c r="B802" s="7"/>
      <c r="C802" s="7"/>
      <c r="D802" s="7"/>
      <c r="E802" s="7"/>
      <c r="F802" s="7"/>
      <c r="G802" s="7"/>
    </row>
    <row r="803" spans="2:7" x14ac:dyDescent="0.2">
      <c r="B803" s="7"/>
      <c r="C803" s="7"/>
      <c r="D803" s="7"/>
      <c r="E803" s="7"/>
      <c r="F803" s="7"/>
      <c r="G803" s="7"/>
    </row>
    <row r="804" spans="2:7" x14ac:dyDescent="0.2">
      <c r="B804" s="7"/>
      <c r="C804" s="7"/>
      <c r="D804" s="7"/>
      <c r="E804" s="7"/>
      <c r="F804" s="7"/>
      <c r="G804" s="7"/>
    </row>
    <row r="805" spans="2:7" x14ac:dyDescent="0.2">
      <c r="B805" s="7"/>
      <c r="C805" s="7"/>
      <c r="D805" s="7"/>
      <c r="E805" s="7"/>
      <c r="F805" s="7"/>
      <c r="G805" s="7"/>
    </row>
    <row r="806" spans="2:7" x14ac:dyDescent="0.2">
      <c r="B806" s="7"/>
      <c r="C806" s="7"/>
      <c r="D806" s="7"/>
      <c r="E806" s="7"/>
      <c r="F806" s="7"/>
      <c r="G806" s="7"/>
    </row>
    <row r="807" spans="2:7" x14ac:dyDescent="0.2">
      <c r="B807" s="7"/>
      <c r="C807" s="7"/>
      <c r="D807" s="7"/>
      <c r="E807" s="7"/>
      <c r="F807" s="7"/>
      <c r="G807" s="7"/>
    </row>
    <row r="808" spans="2:7" x14ac:dyDescent="0.2">
      <c r="B808" s="7"/>
      <c r="C808" s="7"/>
      <c r="D808" s="7"/>
      <c r="E808" s="7"/>
      <c r="F808" s="7"/>
      <c r="G808" s="7"/>
    </row>
    <row r="809" spans="2:7" x14ac:dyDescent="0.2">
      <c r="B809" s="7"/>
      <c r="C809" s="7"/>
      <c r="D809" s="7"/>
      <c r="E809" s="7"/>
      <c r="F809" s="7"/>
      <c r="G809" s="7"/>
    </row>
    <row r="810" spans="2:7" x14ac:dyDescent="0.2">
      <c r="B810" s="7"/>
      <c r="C810" s="7"/>
      <c r="D810" s="7"/>
      <c r="E810" s="7"/>
      <c r="F810" s="7"/>
      <c r="G810" s="7"/>
    </row>
    <row r="811" spans="2:7" x14ac:dyDescent="0.2">
      <c r="B811" s="7"/>
      <c r="C811" s="7"/>
      <c r="D811" s="7"/>
      <c r="E811" s="7"/>
      <c r="F811" s="7"/>
      <c r="G811" s="7"/>
    </row>
    <row r="812" spans="2:7" x14ac:dyDescent="0.2">
      <c r="B812" s="7"/>
      <c r="C812" s="7"/>
      <c r="D812" s="7"/>
      <c r="E812" s="7"/>
      <c r="F812" s="7"/>
      <c r="G812" s="7"/>
    </row>
    <row r="813" spans="2:7" x14ac:dyDescent="0.2">
      <c r="B813" s="7"/>
      <c r="C813" s="7"/>
      <c r="D813" s="7"/>
      <c r="E813" s="7"/>
      <c r="F813" s="7"/>
      <c r="G813" s="7"/>
    </row>
    <row r="814" spans="2:7" x14ac:dyDescent="0.2">
      <c r="B814" s="7"/>
      <c r="C814" s="7"/>
      <c r="D814" s="7"/>
      <c r="E814" s="7"/>
      <c r="F814" s="7"/>
      <c r="G814" s="7"/>
    </row>
    <row r="815" spans="2:7" x14ac:dyDescent="0.2">
      <c r="B815" s="7"/>
      <c r="C815" s="7"/>
      <c r="D815" s="7"/>
      <c r="E815" s="7"/>
      <c r="F815" s="7"/>
      <c r="G815" s="7"/>
    </row>
    <row r="816" spans="2:7" x14ac:dyDescent="0.2">
      <c r="B816" s="7"/>
      <c r="C816" s="7"/>
      <c r="D816" s="7"/>
      <c r="E816" s="7"/>
      <c r="F816" s="7"/>
      <c r="G816" s="7"/>
    </row>
    <row r="817" spans="2:7" x14ac:dyDescent="0.2">
      <c r="B817" s="7"/>
      <c r="C817" s="7"/>
      <c r="D817" s="7"/>
      <c r="E817" s="7"/>
      <c r="F817" s="7"/>
      <c r="G817" s="7"/>
    </row>
    <row r="818" spans="2:7" x14ac:dyDescent="0.2">
      <c r="B818" s="7"/>
      <c r="C818" s="7"/>
      <c r="D818" s="7"/>
      <c r="E818" s="7"/>
      <c r="F818" s="7"/>
      <c r="G818" s="7"/>
    </row>
    <row r="819" spans="2:7" x14ac:dyDescent="0.2">
      <c r="B819" s="7"/>
      <c r="C819" s="7"/>
      <c r="D819" s="7"/>
      <c r="E819" s="7"/>
      <c r="F819" s="7"/>
      <c r="G819" s="7"/>
    </row>
    <row r="820" spans="2:7" x14ac:dyDescent="0.2">
      <c r="B820" s="7"/>
      <c r="C820" s="7"/>
      <c r="D820" s="7"/>
      <c r="E820" s="7"/>
      <c r="F820" s="7"/>
      <c r="G820" s="7"/>
    </row>
    <row r="821" spans="2:7" x14ac:dyDescent="0.2">
      <c r="B821" s="7"/>
      <c r="C821" s="7"/>
      <c r="D821" s="7"/>
      <c r="E821" s="7"/>
      <c r="F821" s="7"/>
      <c r="G821" s="7"/>
    </row>
    <row r="822" spans="2:7" x14ac:dyDescent="0.2">
      <c r="B822" s="7"/>
      <c r="C822" s="7"/>
      <c r="D822" s="7"/>
      <c r="E822" s="7"/>
      <c r="F822" s="7"/>
      <c r="G822" s="7"/>
    </row>
    <row r="823" spans="2:7" x14ac:dyDescent="0.2">
      <c r="B823" s="7"/>
      <c r="C823" s="7"/>
      <c r="D823" s="7"/>
      <c r="E823" s="7"/>
      <c r="F823" s="7"/>
      <c r="G823" s="7"/>
    </row>
    <row r="824" spans="2:7" x14ac:dyDescent="0.2">
      <c r="B824" s="7"/>
      <c r="C824" s="7"/>
      <c r="D824" s="7"/>
      <c r="E824" s="7"/>
      <c r="F824" s="7"/>
      <c r="G824" s="7"/>
    </row>
    <row r="825" spans="2:7" x14ac:dyDescent="0.2">
      <c r="B825" s="7"/>
      <c r="C825" s="7"/>
      <c r="D825" s="7"/>
      <c r="E825" s="7"/>
      <c r="F825" s="7"/>
      <c r="G825" s="7"/>
    </row>
    <row r="826" spans="2:7" x14ac:dyDescent="0.2">
      <c r="B826" s="7"/>
      <c r="C826" s="7"/>
      <c r="D826" s="7"/>
      <c r="E826" s="7"/>
      <c r="F826" s="7"/>
      <c r="G826" s="7"/>
    </row>
    <row r="827" spans="2:7" x14ac:dyDescent="0.2">
      <c r="B827" s="7"/>
      <c r="C827" s="7"/>
      <c r="D827" s="7"/>
      <c r="E827" s="7"/>
      <c r="F827" s="7"/>
      <c r="G827" s="7"/>
    </row>
    <row r="828" spans="2:7" x14ac:dyDescent="0.2">
      <c r="B828" s="7"/>
      <c r="C828" s="7"/>
      <c r="D828" s="7"/>
      <c r="E828" s="7"/>
      <c r="F828" s="7"/>
      <c r="G828" s="7"/>
    </row>
    <row r="829" spans="2:7" x14ac:dyDescent="0.2">
      <c r="B829" s="7"/>
      <c r="C829" s="7"/>
      <c r="D829" s="7"/>
      <c r="E829" s="7"/>
      <c r="F829" s="7"/>
      <c r="G829" s="7"/>
    </row>
    <row r="830" spans="2:7" x14ac:dyDescent="0.2">
      <c r="B830" s="7"/>
      <c r="C830" s="7"/>
      <c r="D830" s="7"/>
      <c r="E830" s="7"/>
      <c r="F830" s="7"/>
      <c r="G830" s="7"/>
    </row>
    <row r="831" spans="2:7" x14ac:dyDescent="0.2">
      <c r="B831" s="7"/>
      <c r="C831" s="7"/>
      <c r="D831" s="7"/>
      <c r="E831" s="7"/>
      <c r="F831" s="7"/>
      <c r="G831" s="7"/>
    </row>
    <row r="832" spans="2:7" x14ac:dyDescent="0.2">
      <c r="B832" s="7"/>
      <c r="C832" s="7"/>
      <c r="D832" s="7"/>
      <c r="E832" s="7"/>
      <c r="F832" s="7"/>
      <c r="G832" s="7"/>
    </row>
    <row r="833" spans="2:7" x14ac:dyDescent="0.2">
      <c r="B833" s="7"/>
      <c r="C833" s="7"/>
      <c r="D833" s="7"/>
      <c r="E833" s="7"/>
      <c r="F833" s="7"/>
      <c r="G833" s="7"/>
    </row>
    <row r="834" spans="2:7" x14ac:dyDescent="0.2">
      <c r="B834" s="7"/>
      <c r="C834" s="7"/>
      <c r="D834" s="7"/>
      <c r="E834" s="7"/>
      <c r="F834" s="7"/>
      <c r="G834" s="7"/>
    </row>
    <row r="835" spans="2:7" x14ac:dyDescent="0.2">
      <c r="B835" s="7"/>
      <c r="C835" s="7"/>
      <c r="D835" s="7"/>
      <c r="E835" s="7"/>
      <c r="F835" s="7"/>
      <c r="G835" s="7"/>
    </row>
    <row r="836" spans="2:7" x14ac:dyDescent="0.2">
      <c r="B836" s="7"/>
      <c r="C836" s="7"/>
      <c r="D836" s="7"/>
      <c r="E836" s="7"/>
      <c r="F836" s="7"/>
      <c r="G836" s="7"/>
    </row>
    <row r="837" spans="2:7" x14ac:dyDescent="0.2">
      <c r="B837" s="7"/>
      <c r="C837" s="7"/>
      <c r="D837" s="7"/>
      <c r="E837" s="7"/>
      <c r="F837" s="7"/>
      <c r="G837" s="7"/>
    </row>
    <row r="838" spans="2:7" x14ac:dyDescent="0.2">
      <c r="B838" s="7"/>
      <c r="C838" s="7"/>
      <c r="D838" s="7"/>
      <c r="E838" s="7"/>
      <c r="F838" s="7"/>
      <c r="G838" s="7"/>
    </row>
    <row r="839" spans="2:7" x14ac:dyDescent="0.2">
      <c r="B839" s="7"/>
      <c r="C839" s="7"/>
      <c r="D839" s="7"/>
      <c r="E839" s="7"/>
      <c r="F839" s="7"/>
      <c r="G839" s="7"/>
    </row>
    <row r="840" spans="2:7" x14ac:dyDescent="0.2">
      <c r="B840" s="7"/>
      <c r="C840" s="7"/>
      <c r="D840" s="7"/>
      <c r="E840" s="7"/>
      <c r="F840" s="7"/>
      <c r="G840" s="7"/>
    </row>
    <row r="841" spans="2:7" x14ac:dyDescent="0.2">
      <c r="B841" s="7"/>
      <c r="C841" s="7"/>
      <c r="D841" s="7"/>
      <c r="E841" s="7"/>
      <c r="F841" s="7"/>
      <c r="G841" s="7"/>
    </row>
    <row r="842" spans="2:7" x14ac:dyDescent="0.2">
      <c r="B842" s="7"/>
      <c r="C842" s="7"/>
      <c r="D842" s="7"/>
      <c r="E842" s="7"/>
      <c r="F842" s="7"/>
      <c r="G842" s="7"/>
    </row>
    <row r="843" spans="2:7" x14ac:dyDescent="0.2">
      <c r="B843" s="7"/>
      <c r="C843" s="7"/>
      <c r="D843" s="7"/>
      <c r="E843" s="7"/>
      <c r="F843" s="7"/>
      <c r="G843" s="7"/>
    </row>
    <row r="844" spans="2:7" x14ac:dyDescent="0.2">
      <c r="B844" s="7"/>
      <c r="C844" s="7"/>
      <c r="D844" s="7"/>
      <c r="E844" s="7"/>
      <c r="F844" s="7"/>
      <c r="G844" s="7"/>
    </row>
    <row r="845" spans="2:7" x14ac:dyDescent="0.2">
      <c r="B845" s="7"/>
      <c r="C845" s="7"/>
      <c r="D845" s="7"/>
      <c r="E845" s="7"/>
      <c r="F845" s="7"/>
      <c r="G845" s="7"/>
    </row>
    <row r="846" spans="2:7" x14ac:dyDescent="0.2">
      <c r="B846" s="7"/>
      <c r="C846" s="7"/>
      <c r="D846" s="7"/>
      <c r="E846" s="7"/>
      <c r="F846" s="7"/>
      <c r="G846" s="7"/>
    </row>
    <row r="847" spans="2:7" x14ac:dyDescent="0.2">
      <c r="B847" s="7"/>
      <c r="C847" s="7"/>
      <c r="D847" s="7"/>
      <c r="E847" s="7"/>
      <c r="F847" s="7"/>
      <c r="G847" s="7"/>
    </row>
    <row r="848" spans="2:7" x14ac:dyDescent="0.2">
      <c r="B848" s="7"/>
      <c r="C848" s="7"/>
      <c r="D848" s="7"/>
      <c r="E848" s="7"/>
      <c r="F848" s="7"/>
      <c r="G848" s="7"/>
    </row>
    <row r="849" spans="2:7" x14ac:dyDescent="0.2">
      <c r="B849" s="7"/>
      <c r="C849" s="7"/>
      <c r="D849" s="7"/>
      <c r="E849" s="7"/>
      <c r="F849" s="7"/>
      <c r="G849" s="7"/>
    </row>
    <row r="850" spans="2:7" x14ac:dyDescent="0.2">
      <c r="B850" s="7"/>
      <c r="C850" s="7"/>
      <c r="D850" s="7"/>
      <c r="E850" s="7"/>
      <c r="F850" s="7"/>
      <c r="G850" s="7"/>
    </row>
    <row r="851" spans="2:7" x14ac:dyDescent="0.2">
      <c r="B851" s="7"/>
      <c r="C851" s="7"/>
      <c r="D851" s="7"/>
      <c r="E851" s="7"/>
      <c r="F851" s="7"/>
      <c r="G851" s="7"/>
    </row>
    <row r="852" spans="2:7" x14ac:dyDescent="0.2">
      <c r="B852" s="7"/>
      <c r="C852" s="7"/>
      <c r="D852" s="7"/>
      <c r="E852" s="7"/>
      <c r="F852" s="7"/>
      <c r="G852" s="7"/>
    </row>
    <row r="853" spans="2:7" x14ac:dyDescent="0.2">
      <c r="B853" s="7"/>
      <c r="C853" s="7"/>
      <c r="D853" s="7"/>
      <c r="E853" s="7"/>
      <c r="F853" s="7"/>
      <c r="G853" s="7"/>
    </row>
    <row r="854" spans="2:7" x14ac:dyDescent="0.2">
      <c r="B854" s="7"/>
      <c r="C854" s="7"/>
      <c r="D854" s="7"/>
      <c r="E854" s="7"/>
      <c r="F854" s="7"/>
      <c r="G854" s="7"/>
    </row>
    <row r="855" spans="2:7" x14ac:dyDescent="0.2">
      <c r="B855" s="7"/>
      <c r="C855" s="7"/>
      <c r="D855" s="7"/>
      <c r="E855" s="7"/>
      <c r="F855" s="7"/>
      <c r="G855" s="7"/>
    </row>
    <row r="856" spans="2:7" x14ac:dyDescent="0.2">
      <c r="B856" s="7"/>
      <c r="C856" s="7"/>
      <c r="D856" s="7"/>
      <c r="E856" s="7"/>
      <c r="F856" s="7"/>
      <c r="G856" s="7"/>
    </row>
    <row r="857" spans="2:7" x14ac:dyDescent="0.2">
      <c r="B857" s="7"/>
      <c r="C857" s="7"/>
      <c r="D857" s="7"/>
      <c r="E857" s="7"/>
      <c r="F857" s="7"/>
      <c r="G857" s="7"/>
    </row>
    <row r="858" spans="2:7" x14ac:dyDescent="0.2">
      <c r="B858" s="7"/>
      <c r="C858" s="7"/>
      <c r="D858" s="7"/>
      <c r="E858" s="7"/>
      <c r="F858" s="7"/>
      <c r="G858" s="7"/>
    </row>
    <row r="859" spans="2:7" x14ac:dyDescent="0.2">
      <c r="B859" s="7"/>
      <c r="C859" s="7"/>
      <c r="D859" s="7"/>
      <c r="E859" s="7"/>
      <c r="F859" s="7"/>
      <c r="G859" s="7"/>
    </row>
    <row r="860" spans="2:7" x14ac:dyDescent="0.2">
      <c r="B860" s="7"/>
      <c r="C860" s="7"/>
      <c r="D860" s="7"/>
      <c r="E860" s="7"/>
      <c r="F860" s="7"/>
      <c r="G860" s="7"/>
    </row>
    <row r="861" spans="2:7" x14ac:dyDescent="0.2">
      <c r="B861" s="7"/>
      <c r="C861" s="7"/>
      <c r="D861" s="7"/>
      <c r="E861" s="7"/>
      <c r="F861" s="7"/>
      <c r="G861" s="7"/>
    </row>
    <row r="862" spans="2:7" x14ac:dyDescent="0.2">
      <c r="B862" s="7"/>
      <c r="C862" s="7"/>
      <c r="D862" s="7"/>
      <c r="E862" s="7"/>
      <c r="F862" s="7"/>
      <c r="G862" s="7"/>
    </row>
    <row r="863" spans="2:7" x14ac:dyDescent="0.2">
      <c r="B863" s="7"/>
      <c r="C863" s="7"/>
      <c r="D863" s="7"/>
      <c r="E863" s="7"/>
      <c r="F863" s="7"/>
      <c r="G863" s="7"/>
    </row>
    <row r="864" spans="2:7" x14ac:dyDescent="0.2">
      <c r="B864" s="7"/>
      <c r="C864" s="7"/>
      <c r="D864" s="7"/>
      <c r="E864" s="7"/>
      <c r="F864" s="7"/>
      <c r="G864" s="7"/>
    </row>
    <row r="865" spans="2:7" x14ac:dyDescent="0.2">
      <c r="B865" s="7"/>
      <c r="C865" s="7"/>
      <c r="D865" s="7"/>
      <c r="E865" s="7"/>
      <c r="F865" s="7"/>
      <c r="G865" s="7"/>
    </row>
    <row r="866" spans="2:7" x14ac:dyDescent="0.2">
      <c r="B866" s="7"/>
      <c r="C866" s="7"/>
      <c r="D866" s="7"/>
      <c r="E866" s="7"/>
      <c r="F866" s="7"/>
      <c r="G866" s="7"/>
    </row>
    <row r="867" spans="2:7" x14ac:dyDescent="0.2">
      <c r="B867" s="7"/>
      <c r="C867" s="7"/>
      <c r="D867" s="7"/>
      <c r="E867" s="7"/>
      <c r="F867" s="7"/>
      <c r="G867" s="7"/>
    </row>
    <row r="868" spans="2:7" x14ac:dyDescent="0.2">
      <c r="B868" s="7"/>
      <c r="C868" s="7"/>
      <c r="D868" s="7"/>
      <c r="E868" s="7"/>
      <c r="F868" s="7"/>
      <c r="G868" s="7"/>
    </row>
    <row r="869" spans="2:7" x14ac:dyDescent="0.2">
      <c r="B869" s="7"/>
      <c r="C869" s="7"/>
      <c r="D869" s="7"/>
      <c r="E869" s="7"/>
      <c r="F869" s="7"/>
      <c r="G869" s="7"/>
    </row>
    <row r="870" spans="2:7" x14ac:dyDescent="0.2">
      <c r="B870" s="7"/>
      <c r="C870" s="7"/>
      <c r="D870" s="7"/>
      <c r="E870" s="7"/>
      <c r="F870" s="7"/>
      <c r="G870" s="7"/>
    </row>
    <row r="871" spans="2:7" x14ac:dyDescent="0.2">
      <c r="B871" s="7"/>
      <c r="C871" s="7"/>
      <c r="D871" s="7"/>
      <c r="E871" s="7"/>
      <c r="F871" s="7"/>
      <c r="G871" s="7"/>
    </row>
    <row r="872" spans="2:7" x14ac:dyDescent="0.2">
      <c r="B872" s="7"/>
      <c r="C872" s="7"/>
      <c r="D872" s="7"/>
      <c r="E872" s="7"/>
      <c r="F872" s="7"/>
      <c r="G872" s="7"/>
    </row>
    <row r="873" spans="2:7" x14ac:dyDescent="0.2">
      <c r="B873" s="7"/>
      <c r="C873" s="7"/>
      <c r="D873" s="7"/>
      <c r="E873" s="7"/>
      <c r="F873" s="7"/>
      <c r="G873" s="7"/>
    </row>
    <row r="874" spans="2:7" x14ac:dyDescent="0.2">
      <c r="B874" s="7"/>
      <c r="C874" s="7"/>
      <c r="D874" s="7"/>
      <c r="E874" s="7"/>
      <c r="F874" s="7"/>
      <c r="G874" s="7"/>
    </row>
    <row r="875" spans="2:7" x14ac:dyDescent="0.2">
      <c r="B875" s="7"/>
      <c r="C875" s="7"/>
      <c r="D875" s="7"/>
      <c r="E875" s="7"/>
      <c r="F875" s="7"/>
      <c r="G875" s="7"/>
    </row>
    <row r="876" spans="2:7" x14ac:dyDescent="0.2">
      <c r="B876" s="7"/>
      <c r="C876" s="7"/>
      <c r="D876" s="7"/>
      <c r="E876" s="7"/>
      <c r="F876" s="7"/>
      <c r="G876" s="7"/>
    </row>
    <row r="877" spans="2:7" x14ac:dyDescent="0.2">
      <c r="B877" s="7"/>
      <c r="C877" s="7"/>
      <c r="D877" s="7"/>
      <c r="E877" s="7"/>
      <c r="F877" s="7"/>
      <c r="G877" s="7"/>
    </row>
    <row r="878" spans="2:7" x14ac:dyDescent="0.2">
      <c r="B878" s="7"/>
      <c r="C878" s="7"/>
      <c r="D878" s="7"/>
      <c r="E878" s="7"/>
      <c r="F878" s="7"/>
      <c r="G878" s="7"/>
    </row>
    <row r="879" spans="2:7" x14ac:dyDescent="0.2">
      <c r="B879" s="7"/>
      <c r="C879" s="7"/>
      <c r="D879" s="7"/>
      <c r="E879" s="7"/>
      <c r="F879" s="7"/>
      <c r="G879" s="7"/>
    </row>
    <row r="880" spans="2:7" x14ac:dyDescent="0.2">
      <c r="B880" s="7"/>
      <c r="C880" s="7"/>
      <c r="D880" s="7"/>
      <c r="E880" s="7"/>
      <c r="F880" s="7"/>
      <c r="G880" s="7"/>
    </row>
    <row r="881" spans="2:7" x14ac:dyDescent="0.2">
      <c r="B881" s="7"/>
      <c r="C881" s="7"/>
      <c r="D881" s="7"/>
      <c r="E881" s="7"/>
      <c r="F881" s="7"/>
      <c r="G881" s="7"/>
    </row>
    <row r="882" spans="2:7" x14ac:dyDescent="0.2">
      <c r="B882" s="7"/>
      <c r="C882" s="7"/>
      <c r="D882" s="7"/>
      <c r="E882" s="7"/>
      <c r="F882" s="7"/>
      <c r="G882" s="7"/>
    </row>
    <row r="883" spans="2:7" x14ac:dyDescent="0.2">
      <c r="B883" s="7"/>
      <c r="C883" s="7"/>
      <c r="D883" s="7"/>
      <c r="E883" s="7"/>
      <c r="F883" s="7"/>
      <c r="G883" s="7"/>
    </row>
    <row r="884" spans="2:7" x14ac:dyDescent="0.2">
      <c r="B884" s="7"/>
      <c r="C884" s="7"/>
      <c r="D884" s="7"/>
      <c r="E884" s="7"/>
      <c r="F884" s="7"/>
      <c r="G884" s="7"/>
    </row>
    <row r="885" spans="2:7" x14ac:dyDescent="0.2">
      <c r="B885" s="7"/>
      <c r="C885" s="7"/>
      <c r="D885" s="7"/>
      <c r="E885" s="7"/>
      <c r="F885" s="7"/>
      <c r="G885" s="7"/>
    </row>
    <row r="886" spans="2:7" x14ac:dyDescent="0.2">
      <c r="B886" s="7"/>
      <c r="C886" s="7"/>
      <c r="D886" s="7"/>
      <c r="E886" s="7"/>
      <c r="F886" s="7"/>
      <c r="G886" s="7"/>
    </row>
    <row r="887" spans="2:7" x14ac:dyDescent="0.2">
      <c r="B887" s="7"/>
      <c r="C887" s="7"/>
      <c r="D887" s="7"/>
      <c r="E887" s="7"/>
      <c r="F887" s="7"/>
      <c r="G887" s="7"/>
    </row>
    <row r="888" spans="2:7" x14ac:dyDescent="0.2">
      <c r="B888" s="7"/>
      <c r="C888" s="7"/>
      <c r="D888" s="7"/>
      <c r="E888" s="7"/>
      <c r="F888" s="7"/>
      <c r="G888" s="7"/>
    </row>
    <row r="889" spans="2:7" x14ac:dyDescent="0.2">
      <c r="B889" s="7"/>
      <c r="C889" s="7"/>
      <c r="D889" s="7"/>
      <c r="E889" s="7"/>
      <c r="F889" s="7"/>
      <c r="G889" s="7"/>
    </row>
    <row r="890" spans="2:7" x14ac:dyDescent="0.2">
      <c r="B890" s="7"/>
      <c r="C890" s="7"/>
      <c r="D890" s="7"/>
      <c r="E890" s="7"/>
      <c r="F890" s="7"/>
      <c r="G890" s="7"/>
    </row>
    <row r="891" spans="2:7" x14ac:dyDescent="0.2">
      <c r="B891" s="7"/>
      <c r="C891" s="7"/>
      <c r="D891" s="7"/>
      <c r="E891" s="7"/>
      <c r="F891" s="7"/>
      <c r="G891" s="7"/>
    </row>
    <row r="892" spans="2:7" x14ac:dyDescent="0.2">
      <c r="B892" s="7"/>
      <c r="C892" s="7"/>
      <c r="D892" s="7"/>
      <c r="E892" s="7"/>
      <c r="F892" s="7"/>
      <c r="G892" s="7"/>
    </row>
    <row r="893" spans="2:7" x14ac:dyDescent="0.2">
      <c r="B893" s="7"/>
      <c r="C893" s="7"/>
      <c r="D893" s="7"/>
      <c r="E893" s="7"/>
      <c r="F893" s="7"/>
      <c r="G893" s="7"/>
    </row>
    <row r="894" spans="2:7" x14ac:dyDescent="0.2">
      <c r="B894" s="7"/>
      <c r="C894" s="7"/>
      <c r="D894" s="7"/>
      <c r="E894" s="7"/>
      <c r="F894" s="7"/>
      <c r="G894" s="7"/>
    </row>
    <row r="895" spans="2:7" x14ac:dyDescent="0.2">
      <c r="B895" s="7"/>
      <c r="C895" s="7"/>
      <c r="D895" s="7"/>
      <c r="E895" s="7"/>
      <c r="F895" s="7"/>
      <c r="G895" s="7"/>
    </row>
    <row r="896" spans="2:7" x14ac:dyDescent="0.2">
      <c r="B896" s="7"/>
      <c r="C896" s="7"/>
      <c r="D896" s="7"/>
      <c r="E896" s="7"/>
      <c r="F896" s="7"/>
      <c r="G896" s="7"/>
    </row>
    <row r="897" spans="2:7" x14ac:dyDescent="0.2">
      <c r="B897" s="7"/>
      <c r="C897" s="7"/>
      <c r="D897" s="7"/>
      <c r="E897" s="7"/>
      <c r="F897" s="7"/>
      <c r="G897" s="7"/>
    </row>
    <row r="898" spans="2:7" x14ac:dyDescent="0.2">
      <c r="B898" s="7"/>
      <c r="C898" s="7"/>
      <c r="D898" s="7"/>
      <c r="E898" s="7"/>
      <c r="F898" s="7"/>
      <c r="G898" s="7"/>
    </row>
    <row r="899" spans="2:7" x14ac:dyDescent="0.2">
      <c r="B899" s="7"/>
      <c r="C899" s="7"/>
      <c r="D899" s="7"/>
      <c r="E899" s="7"/>
      <c r="F899" s="7"/>
      <c r="G899" s="7"/>
    </row>
    <row r="900" spans="2:7" x14ac:dyDescent="0.2">
      <c r="B900" s="7"/>
      <c r="C900" s="7"/>
      <c r="D900" s="7"/>
      <c r="E900" s="7"/>
      <c r="F900" s="7"/>
      <c r="G900" s="7"/>
    </row>
    <row r="901" spans="2:7" x14ac:dyDescent="0.2">
      <c r="B901" s="7"/>
      <c r="C901" s="7"/>
      <c r="D901" s="7"/>
      <c r="E901" s="7"/>
      <c r="F901" s="7"/>
      <c r="G901" s="7"/>
    </row>
    <row r="902" spans="2:7" x14ac:dyDescent="0.2">
      <c r="B902" s="7"/>
      <c r="C902" s="7"/>
      <c r="D902" s="7"/>
      <c r="E902" s="7"/>
      <c r="F902" s="7"/>
      <c r="G902" s="7"/>
    </row>
    <row r="903" spans="2:7" x14ac:dyDescent="0.2">
      <c r="B903" s="7"/>
      <c r="C903" s="7"/>
      <c r="D903" s="7"/>
      <c r="E903" s="7"/>
      <c r="F903" s="7"/>
      <c r="G903" s="7"/>
    </row>
    <row r="904" spans="2:7" x14ac:dyDescent="0.2">
      <c r="B904" s="7"/>
      <c r="C904" s="7"/>
      <c r="D904" s="7"/>
      <c r="E904" s="7"/>
      <c r="F904" s="7"/>
      <c r="G904" s="7"/>
    </row>
    <row r="905" spans="2:7" x14ac:dyDescent="0.2">
      <c r="B905" s="7"/>
      <c r="C905" s="7"/>
      <c r="D905" s="7"/>
      <c r="E905" s="7"/>
      <c r="F905" s="7"/>
      <c r="G905" s="7"/>
    </row>
    <row r="906" spans="2:7" x14ac:dyDescent="0.2">
      <c r="B906" s="7"/>
      <c r="C906" s="7"/>
      <c r="D906" s="7"/>
      <c r="E906" s="7"/>
      <c r="F906" s="7"/>
      <c r="G906" s="7"/>
    </row>
    <row r="907" spans="2:7" x14ac:dyDescent="0.2">
      <c r="B907" s="7"/>
      <c r="C907" s="7"/>
      <c r="D907" s="7"/>
      <c r="E907" s="7"/>
      <c r="F907" s="7"/>
      <c r="G907" s="7"/>
    </row>
    <row r="908" spans="2:7" x14ac:dyDescent="0.2">
      <c r="B908" s="7"/>
      <c r="C908" s="7"/>
      <c r="D908" s="7"/>
      <c r="E908" s="7"/>
      <c r="F908" s="7"/>
      <c r="G908" s="7"/>
    </row>
    <row r="909" spans="2:7" x14ac:dyDescent="0.2">
      <c r="B909" s="7"/>
      <c r="C909" s="7"/>
      <c r="D909" s="7"/>
      <c r="E909" s="7"/>
      <c r="F909" s="7"/>
      <c r="G909" s="7"/>
    </row>
    <row r="910" spans="2:7" x14ac:dyDescent="0.2">
      <c r="B910" s="7"/>
      <c r="C910" s="7"/>
      <c r="D910" s="7"/>
      <c r="E910" s="7"/>
      <c r="F910" s="7"/>
      <c r="G910" s="7"/>
    </row>
    <row r="911" spans="2:7" x14ac:dyDescent="0.2">
      <c r="B911" s="7"/>
      <c r="C911" s="7"/>
      <c r="D911" s="7"/>
      <c r="E911" s="7"/>
      <c r="F911" s="7"/>
      <c r="G911" s="7"/>
    </row>
    <row r="912" spans="2:7" x14ac:dyDescent="0.2">
      <c r="B912" s="7"/>
      <c r="C912" s="7"/>
      <c r="D912" s="7"/>
      <c r="E912" s="7"/>
      <c r="F912" s="7"/>
      <c r="G912" s="7"/>
    </row>
    <row r="913" spans="2:7" x14ac:dyDescent="0.2">
      <c r="B913" s="7"/>
      <c r="C913" s="7"/>
      <c r="D913" s="7"/>
      <c r="E913" s="7"/>
      <c r="F913" s="7"/>
      <c r="G913" s="7"/>
    </row>
    <row r="914" spans="2:7" x14ac:dyDescent="0.2">
      <c r="B914" s="7"/>
      <c r="C914" s="7"/>
      <c r="D914" s="7"/>
      <c r="E914" s="7"/>
      <c r="F914" s="7"/>
      <c r="G914" s="7"/>
    </row>
    <row r="915" spans="2:7" x14ac:dyDescent="0.2">
      <c r="B915" s="7"/>
      <c r="C915" s="7"/>
      <c r="D915" s="7"/>
      <c r="E915" s="7"/>
      <c r="F915" s="7"/>
      <c r="G915" s="7"/>
    </row>
    <row r="916" spans="2:7" x14ac:dyDescent="0.2">
      <c r="B916" s="7"/>
      <c r="C916" s="7"/>
      <c r="D916" s="7"/>
      <c r="E916" s="7"/>
      <c r="F916" s="7"/>
      <c r="G916" s="7"/>
    </row>
    <row r="917" spans="2:7" x14ac:dyDescent="0.2">
      <c r="B917" s="7"/>
      <c r="C917" s="7"/>
      <c r="D917" s="7"/>
      <c r="E917" s="7"/>
      <c r="F917" s="7"/>
      <c r="G917" s="7"/>
    </row>
    <row r="918" spans="2:7" x14ac:dyDescent="0.2">
      <c r="B918" s="7"/>
      <c r="C918" s="7"/>
      <c r="D918" s="7"/>
      <c r="E918" s="7"/>
      <c r="F918" s="7"/>
      <c r="G918" s="7"/>
    </row>
    <row r="919" spans="2:7" x14ac:dyDescent="0.2">
      <c r="B919" s="7"/>
      <c r="C919" s="7"/>
      <c r="D919" s="7"/>
      <c r="E919" s="7"/>
      <c r="F919" s="7"/>
      <c r="G919" s="7"/>
    </row>
    <row r="920" spans="2:7" x14ac:dyDescent="0.2">
      <c r="B920" s="7"/>
      <c r="C920" s="7"/>
      <c r="D920" s="7"/>
      <c r="E920" s="7"/>
      <c r="F920" s="7"/>
      <c r="G920" s="7"/>
    </row>
    <row r="921" spans="2:7" x14ac:dyDescent="0.2">
      <c r="B921" s="7"/>
      <c r="C921" s="7"/>
      <c r="D921" s="7"/>
      <c r="E921" s="7"/>
      <c r="F921" s="7"/>
      <c r="G921" s="7"/>
    </row>
    <row r="922" spans="2:7" x14ac:dyDescent="0.2">
      <c r="B922" s="7"/>
      <c r="C922" s="7"/>
      <c r="D922" s="7"/>
      <c r="E922" s="7"/>
      <c r="F922" s="7"/>
      <c r="G922" s="7"/>
    </row>
    <row r="923" spans="2:7" x14ac:dyDescent="0.2">
      <c r="B923" s="7"/>
      <c r="C923" s="7"/>
      <c r="D923" s="7"/>
      <c r="E923" s="7"/>
      <c r="F923" s="7"/>
      <c r="G923" s="7"/>
    </row>
    <row r="924" spans="2:7" x14ac:dyDescent="0.2">
      <c r="B924" s="7"/>
      <c r="C924" s="7"/>
      <c r="D924" s="7"/>
      <c r="E924" s="7"/>
      <c r="F924" s="7"/>
      <c r="G924" s="7"/>
    </row>
    <row r="925" spans="2:7" x14ac:dyDescent="0.2">
      <c r="B925" s="7"/>
      <c r="C925" s="7"/>
      <c r="D925" s="7"/>
      <c r="E925" s="7"/>
      <c r="F925" s="7"/>
      <c r="G925" s="7"/>
    </row>
    <row r="926" spans="2:7" x14ac:dyDescent="0.2">
      <c r="B926" s="7"/>
      <c r="C926" s="7"/>
      <c r="D926" s="7"/>
      <c r="E926" s="7"/>
      <c r="F926" s="7"/>
      <c r="G926" s="7"/>
    </row>
    <row r="927" spans="2:7" x14ac:dyDescent="0.2">
      <c r="B927" s="7"/>
      <c r="C927" s="7"/>
      <c r="D927" s="7"/>
      <c r="E927" s="7"/>
      <c r="F927" s="7"/>
      <c r="G927" s="7"/>
    </row>
    <row r="928" spans="2:7" x14ac:dyDescent="0.2">
      <c r="B928" s="7"/>
      <c r="C928" s="7"/>
      <c r="D928" s="7"/>
      <c r="E928" s="7"/>
      <c r="F928" s="7"/>
      <c r="G928" s="7"/>
    </row>
    <row r="929" spans="2:7" x14ac:dyDescent="0.2">
      <c r="B929" s="7"/>
      <c r="C929" s="7"/>
      <c r="D929" s="7"/>
      <c r="E929" s="7"/>
      <c r="F929" s="7"/>
      <c r="G929" s="7"/>
    </row>
    <row r="930" spans="2:7" x14ac:dyDescent="0.2">
      <c r="B930" s="7"/>
      <c r="C930" s="7"/>
      <c r="D930" s="7"/>
      <c r="E930" s="7"/>
      <c r="F930" s="7"/>
      <c r="G930" s="7"/>
    </row>
    <row r="931" spans="2:7" x14ac:dyDescent="0.2">
      <c r="B931" s="7"/>
      <c r="C931" s="7"/>
      <c r="D931" s="7"/>
      <c r="E931" s="7"/>
      <c r="F931" s="7"/>
      <c r="G931" s="7"/>
    </row>
    <row r="932" spans="2:7" x14ac:dyDescent="0.2">
      <c r="B932" s="7"/>
      <c r="C932" s="7"/>
      <c r="D932" s="7"/>
      <c r="E932" s="7"/>
      <c r="F932" s="7"/>
      <c r="G932" s="7"/>
    </row>
    <row r="933" spans="2:7" x14ac:dyDescent="0.2">
      <c r="B933" s="7"/>
      <c r="C933" s="7"/>
      <c r="D933" s="7"/>
      <c r="E933" s="7"/>
      <c r="F933" s="7"/>
      <c r="G933" s="7"/>
    </row>
    <row r="934" spans="2:7" x14ac:dyDescent="0.2">
      <c r="B934" s="7"/>
      <c r="C934" s="7"/>
      <c r="D934" s="7"/>
      <c r="E934" s="7"/>
      <c r="F934" s="7"/>
      <c r="G934" s="7"/>
    </row>
    <row r="935" spans="2:7" x14ac:dyDescent="0.2">
      <c r="B935" s="7"/>
      <c r="C935" s="7"/>
      <c r="D935" s="7"/>
      <c r="E935" s="7"/>
      <c r="F935" s="7"/>
      <c r="G935" s="7"/>
    </row>
    <row r="936" spans="2:7" x14ac:dyDescent="0.2">
      <c r="B936" s="7"/>
      <c r="C936" s="7"/>
      <c r="D936" s="7"/>
      <c r="E936" s="7"/>
      <c r="F936" s="7"/>
      <c r="G936" s="7"/>
    </row>
    <row r="937" spans="2:7" x14ac:dyDescent="0.2">
      <c r="B937" s="7"/>
      <c r="C937" s="7"/>
      <c r="D937" s="7"/>
      <c r="E937" s="7"/>
      <c r="F937" s="7"/>
      <c r="G937" s="7"/>
    </row>
    <row r="938" spans="2:7" x14ac:dyDescent="0.2">
      <c r="B938" s="7"/>
      <c r="C938" s="7"/>
      <c r="D938" s="7"/>
      <c r="E938" s="7"/>
      <c r="F938" s="7"/>
      <c r="G938" s="7"/>
    </row>
    <row r="939" spans="2:7" x14ac:dyDescent="0.2">
      <c r="B939" s="7"/>
      <c r="C939" s="7"/>
      <c r="D939" s="7"/>
      <c r="E939" s="7"/>
      <c r="F939" s="7"/>
      <c r="G939" s="7"/>
    </row>
    <row r="940" spans="2:7" x14ac:dyDescent="0.2">
      <c r="B940" s="7"/>
      <c r="C940" s="7"/>
      <c r="D940" s="7"/>
      <c r="E940" s="7"/>
      <c r="F940" s="7"/>
      <c r="G940" s="7"/>
    </row>
    <row r="941" spans="2:7" x14ac:dyDescent="0.2">
      <c r="B941" s="7"/>
      <c r="C941" s="7"/>
      <c r="D941" s="7"/>
      <c r="E941" s="7"/>
      <c r="F941" s="7"/>
      <c r="G941" s="7"/>
    </row>
    <row r="942" spans="2:7" x14ac:dyDescent="0.2">
      <c r="B942" s="7"/>
      <c r="C942" s="7"/>
      <c r="D942" s="7"/>
      <c r="E942" s="7"/>
      <c r="F942" s="7"/>
      <c r="G942" s="7"/>
    </row>
    <row r="943" spans="2:7" x14ac:dyDescent="0.2">
      <c r="B943" s="7"/>
      <c r="C943" s="7"/>
      <c r="D943" s="7"/>
      <c r="E943" s="7"/>
      <c r="F943" s="7"/>
      <c r="G943" s="7"/>
    </row>
    <row r="944" spans="2:7" x14ac:dyDescent="0.2">
      <c r="B944" s="7"/>
      <c r="C944" s="7"/>
      <c r="D944" s="7"/>
      <c r="E944" s="7"/>
      <c r="F944" s="7"/>
      <c r="G944" s="7"/>
    </row>
    <row r="945" spans="2:7" x14ac:dyDescent="0.2">
      <c r="B945" s="7"/>
      <c r="C945" s="7"/>
      <c r="D945" s="7"/>
      <c r="E945" s="7"/>
      <c r="F945" s="7"/>
      <c r="G945" s="7"/>
    </row>
    <row r="946" spans="2:7" x14ac:dyDescent="0.2">
      <c r="B946" s="7"/>
      <c r="C946" s="7"/>
      <c r="D946" s="7"/>
      <c r="E946" s="7"/>
      <c r="F946" s="7"/>
      <c r="G946" s="7"/>
    </row>
    <row r="947" spans="2:7" x14ac:dyDescent="0.2">
      <c r="B947" s="7"/>
      <c r="C947" s="7"/>
      <c r="D947" s="7"/>
      <c r="E947" s="7"/>
      <c r="F947" s="7"/>
      <c r="G947" s="7"/>
    </row>
    <row r="948" spans="2:7" x14ac:dyDescent="0.2">
      <c r="B948" s="7"/>
      <c r="C948" s="7"/>
      <c r="D948" s="7"/>
      <c r="E948" s="7"/>
      <c r="F948" s="7"/>
      <c r="G948" s="7"/>
    </row>
    <row r="949" spans="2:7" x14ac:dyDescent="0.2">
      <c r="B949" s="7"/>
      <c r="C949" s="7"/>
      <c r="D949" s="7"/>
      <c r="E949" s="7"/>
      <c r="F949" s="7"/>
      <c r="G949" s="7"/>
    </row>
    <row r="950" spans="2:7" x14ac:dyDescent="0.2">
      <c r="B950" s="7"/>
      <c r="C950" s="7"/>
      <c r="D950" s="7"/>
      <c r="E950" s="7"/>
      <c r="F950" s="7"/>
      <c r="G950" s="7"/>
    </row>
    <row r="951" spans="2:7" x14ac:dyDescent="0.2">
      <c r="B951" s="7"/>
      <c r="C951" s="7"/>
      <c r="D951" s="7"/>
      <c r="E951" s="7"/>
      <c r="F951" s="7"/>
      <c r="G951" s="7"/>
    </row>
    <row r="952" spans="2:7" x14ac:dyDescent="0.2">
      <c r="B952" s="7"/>
      <c r="C952" s="7"/>
      <c r="D952" s="7"/>
      <c r="E952" s="7"/>
      <c r="F952" s="7"/>
      <c r="G952" s="7"/>
    </row>
    <row r="953" spans="2:7" x14ac:dyDescent="0.2">
      <c r="B953" s="7"/>
      <c r="C953" s="7"/>
      <c r="D953" s="7"/>
      <c r="E953" s="7"/>
      <c r="F953" s="7"/>
      <c r="G953" s="7"/>
    </row>
    <row r="954" spans="2:7" x14ac:dyDescent="0.2">
      <c r="B954" s="7"/>
      <c r="C954" s="7"/>
      <c r="D954" s="7"/>
      <c r="E954" s="7"/>
      <c r="F954" s="7"/>
      <c r="G954" s="7"/>
    </row>
    <row r="955" spans="2:7" x14ac:dyDescent="0.2">
      <c r="B955" s="7"/>
      <c r="C955" s="7"/>
      <c r="D955" s="7"/>
      <c r="E955" s="7"/>
      <c r="F955" s="7"/>
      <c r="G955" s="7"/>
    </row>
    <row r="956" spans="2:7" x14ac:dyDescent="0.2">
      <c r="B956" s="7"/>
      <c r="C956" s="7"/>
      <c r="D956" s="7"/>
      <c r="E956" s="7"/>
      <c r="F956" s="7"/>
      <c r="G956" s="7"/>
    </row>
    <row r="957" spans="2:7" x14ac:dyDescent="0.2">
      <c r="B957" s="7"/>
      <c r="C957" s="7"/>
      <c r="D957" s="7"/>
      <c r="E957" s="7"/>
      <c r="F957" s="7"/>
      <c r="G957" s="7"/>
    </row>
    <row r="958" spans="2:7" x14ac:dyDescent="0.2">
      <c r="B958" s="7"/>
      <c r="C958" s="7"/>
      <c r="D958" s="7"/>
      <c r="E958" s="7"/>
      <c r="F958" s="7"/>
      <c r="G958" s="7"/>
    </row>
    <row r="959" spans="2:7" x14ac:dyDescent="0.2">
      <c r="B959" s="7"/>
      <c r="C959" s="7"/>
      <c r="D959" s="7"/>
      <c r="E959" s="7"/>
      <c r="F959" s="7"/>
      <c r="G959" s="7"/>
    </row>
    <row r="960" spans="2:7" x14ac:dyDescent="0.2">
      <c r="B960" s="7"/>
      <c r="C960" s="7"/>
      <c r="D960" s="7"/>
      <c r="E960" s="7"/>
      <c r="F960" s="7"/>
      <c r="G960" s="7"/>
    </row>
    <row r="961" spans="2:7" x14ac:dyDescent="0.2">
      <c r="B961" s="7"/>
      <c r="C961" s="7"/>
      <c r="D961" s="7"/>
      <c r="E961" s="7"/>
      <c r="F961" s="7"/>
      <c r="G961" s="7"/>
    </row>
    <row r="962" spans="2:7" x14ac:dyDescent="0.2">
      <c r="B962" s="7"/>
      <c r="C962" s="7"/>
      <c r="D962" s="7"/>
      <c r="E962" s="7"/>
      <c r="F962" s="7"/>
      <c r="G962" s="7"/>
    </row>
    <row r="963" spans="2:7" x14ac:dyDescent="0.2">
      <c r="B963" s="7"/>
      <c r="C963" s="7"/>
      <c r="D963" s="7"/>
      <c r="E963" s="7"/>
      <c r="F963" s="7"/>
      <c r="G963" s="7"/>
    </row>
    <row r="964" spans="2:7" x14ac:dyDescent="0.2">
      <c r="B964" s="7"/>
      <c r="C964" s="7"/>
      <c r="D964" s="7"/>
      <c r="E964" s="7"/>
      <c r="F964" s="7"/>
      <c r="G964" s="7"/>
    </row>
    <row r="965" spans="2:7" x14ac:dyDescent="0.2">
      <c r="B965" s="7"/>
      <c r="C965" s="7"/>
      <c r="D965" s="7"/>
      <c r="E965" s="7"/>
      <c r="F965" s="7"/>
      <c r="G965" s="7"/>
    </row>
    <row r="966" spans="2:7" x14ac:dyDescent="0.2">
      <c r="B966" s="7"/>
      <c r="C966" s="7"/>
      <c r="D966" s="7"/>
      <c r="E966" s="7"/>
      <c r="F966" s="7"/>
      <c r="G966" s="7"/>
    </row>
    <row r="967" spans="2:7" x14ac:dyDescent="0.2">
      <c r="B967" s="7"/>
      <c r="C967" s="7"/>
      <c r="D967" s="7"/>
      <c r="E967" s="7"/>
      <c r="F967" s="7"/>
      <c r="G967" s="7"/>
    </row>
    <row r="968" spans="2:7" x14ac:dyDescent="0.2">
      <c r="B968" s="7"/>
      <c r="C968" s="7"/>
      <c r="D968" s="7"/>
      <c r="E968" s="7"/>
      <c r="F968" s="7"/>
      <c r="G968" s="7"/>
    </row>
    <row r="969" spans="2:7" x14ac:dyDescent="0.2">
      <c r="B969" s="7"/>
      <c r="C969" s="7"/>
      <c r="D969" s="7"/>
      <c r="E969" s="7"/>
      <c r="F969" s="7"/>
      <c r="G969" s="7"/>
    </row>
    <row r="970" spans="2:7" x14ac:dyDescent="0.2">
      <c r="B970" s="7"/>
      <c r="C970" s="7"/>
      <c r="D970" s="7"/>
      <c r="E970" s="7"/>
      <c r="F970" s="7"/>
      <c r="G970" s="7"/>
    </row>
    <row r="971" spans="2:7" x14ac:dyDescent="0.2">
      <c r="B971" s="7"/>
      <c r="C971" s="7"/>
      <c r="D971" s="7"/>
      <c r="E971" s="7"/>
      <c r="F971" s="7"/>
      <c r="G971" s="7"/>
    </row>
    <row r="972" spans="2:7" x14ac:dyDescent="0.2">
      <c r="B972" s="7"/>
      <c r="C972" s="7"/>
      <c r="D972" s="7"/>
      <c r="E972" s="7"/>
      <c r="F972" s="7"/>
      <c r="G972" s="7"/>
    </row>
    <row r="973" spans="2:7" x14ac:dyDescent="0.2">
      <c r="B973" s="7"/>
      <c r="C973" s="7"/>
      <c r="D973" s="7"/>
      <c r="E973" s="7"/>
      <c r="F973" s="7"/>
      <c r="G973" s="7"/>
    </row>
    <row r="974" spans="2:7" x14ac:dyDescent="0.2">
      <c r="B974" s="7"/>
      <c r="C974" s="7"/>
      <c r="D974" s="7"/>
      <c r="E974" s="7"/>
      <c r="F974" s="7"/>
      <c r="G974" s="7"/>
    </row>
    <row r="975" spans="2:7" x14ac:dyDescent="0.2">
      <c r="B975" s="7"/>
      <c r="C975" s="7"/>
      <c r="D975" s="7"/>
      <c r="E975" s="7"/>
      <c r="F975" s="7"/>
      <c r="G975" s="7"/>
    </row>
    <row r="976" spans="2:7" x14ac:dyDescent="0.2">
      <c r="B976" s="7"/>
      <c r="C976" s="7"/>
      <c r="D976" s="7"/>
      <c r="E976" s="7"/>
      <c r="F976" s="7"/>
      <c r="G976" s="7"/>
    </row>
    <row r="977" spans="2:7" x14ac:dyDescent="0.2">
      <c r="B977" s="7"/>
      <c r="C977" s="7"/>
      <c r="D977" s="7"/>
      <c r="E977" s="7"/>
      <c r="F977" s="7"/>
      <c r="G977" s="7"/>
    </row>
    <row r="978" spans="2:7" x14ac:dyDescent="0.2">
      <c r="B978" s="7"/>
      <c r="C978" s="7"/>
      <c r="D978" s="7"/>
      <c r="E978" s="7"/>
      <c r="F978" s="7"/>
      <c r="G978" s="7"/>
    </row>
    <row r="979" spans="2:7" x14ac:dyDescent="0.2">
      <c r="B979" s="7"/>
      <c r="C979" s="7"/>
      <c r="D979" s="7"/>
      <c r="E979" s="7"/>
      <c r="F979" s="7"/>
      <c r="G979" s="7"/>
    </row>
    <row r="980" spans="2:7" x14ac:dyDescent="0.2">
      <c r="B980" s="7"/>
      <c r="C980" s="7"/>
      <c r="D980" s="7"/>
      <c r="E980" s="7"/>
      <c r="F980" s="7"/>
      <c r="G980" s="7"/>
    </row>
    <row r="981" spans="2:7" x14ac:dyDescent="0.2">
      <c r="B981" s="7"/>
      <c r="C981" s="7"/>
      <c r="D981" s="7"/>
      <c r="E981" s="7"/>
      <c r="F981" s="7"/>
      <c r="G981" s="7"/>
    </row>
    <row r="982" spans="2:7" x14ac:dyDescent="0.2">
      <c r="B982" s="7"/>
      <c r="C982" s="7"/>
      <c r="D982" s="7"/>
      <c r="E982" s="7"/>
      <c r="F982" s="7"/>
      <c r="G982" s="7"/>
    </row>
    <row r="983" spans="2:7" x14ac:dyDescent="0.2">
      <c r="B983" s="7"/>
      <c r="C983" s="7"/>
      <c r="D983" s="7"/>
      <c r="E983" s="7"/>
      <c r="F983" s="7"/>
      <c r="G983" s="7"/>
    </row>
    <row r="984" spans="2:7" x14ac:dyDescent="0.2">
      <c r="B984" s="7"/>
      <c r="C984" s="7"/>
      <c r="D984" s="7"/>
      <c r="E984" s="7"/>
      <c r="F984" s="7"/>
      <c r="G984" s="7"/>
    </row>
    <row r="985" spans="2:7" x14ac:dyDescent="0.2">
      <c r="B985" s="7"/>
      <c r="C985" s="7"/>
      <c r="D985" s="7"/>
      <c r="E985" s="7"/>
      <c r="F985" s="7"/>
      <c r="G985" s="7"/>
    </row>
    <row r="986" spans="2:7" x14ac:dyDescent="0.2">
      <c r="B986" s="7"/>
      <c r="C986" s="7"/>
      <c r="D986" s="7"/>
      <c r="E986" s="7"/>
      <c r="F986" s="7"/>
      <c r="G986" s="7"/>
    </row>
    <row r="987" spans="2:7" x14ac:dyDescent="0.2">
      <c r="B987" s="7"/>
      <c r="C987" s="7"/>
      <c r="D987" s="7"/>
      <c r="E987" s="7"/>
      <c r="F987" s="7"/>
      <c r="G987" s="7"/>
    </row>
    <row r="988" spans="2:7" x14ac:dyDescent="0.2">
      <c r="B988" s="7"/>
      <c r="C988" s="7"/>
      <c r="D988" s="7"/>
      <c r="E988" s="7"/>
      <c r="F988" s="7"/>
      <c r="G988" s="7"/>
    </row>
    <row r="989" spans="2:7" x14ac:dyDescent="0.2">
      <c r="B989" s="7"/>
      <c r="C989" s="7"/>
      <c r="D989" s="7"/>
      <c r="E989" s="7"/>
      <c r="F989" s="7"/>
      <c r="G989" s="7"/>
    </row>
    <row r="990" spans="2:7" x14ac:dyDescent="0.2">
      <c r="B990" s="7"/>
      <c r="C990" s="7"/>
      <c r="D990" s="7"/>
      <c r="E990" s="7"/>
      <c r="F990" s="7"/>
      <c r="G990" s="7"/>
    </row>
    <row r="991" spans="2:7" x14ac:dyDescent="0.2">
      <c r="B991" s="7"/>
      <c r="C991" s="7"/>
      <c r="D991" s="7"/>
      <c r="E991" s="7"/>
      <c r="F991" s="7"/>
      <c r="G991" s="7"/>
    </row>
    <row r="992" spans="2:7" x14ac:dyDescent="0.2">
      <c r="B992" s="7"/>
      <c r="C992" s="7"/>
      <c r="D992" s="7"/>
      <c r="E992" s="7"/>
      <c r="F992" s="7"/>
      <c r="G992" s="7"/>
    </row>
    <row r="993" spans="2:7" x14ac:dyDescent="0.2">
      <c r="B993" s="7"/>
      <c r="C993" s="7"/>
      <c r="D993" s="7"/>
      <c r="E993" s="7"/>
      <c r="F993" s="7"/>
      <c r="G993" s="7"/>
    </row>
    <row r="994" spans="2:7" x14ac:dyDescent="0.2">
      <c r="B994" s="7"/>
      <c r="C994" s="7"/>
      <c r="D994" s="7"/>
      <c r="E994" s="7"/>
      <c r="F994" s="7"/>
      <c r="G994" s="7"/>
    </row>
    <row r="995" spans="2:7" x14ac:dyDescent="0.2">
      <c r="B995" s="7"/>
      <c r="C995" s="7"/>
      <c r="D995" s="7"/>
      <c r="E995" s="7"/>
      <c r="F995" s="7"/>
      <c r="G995" s="7"/>
    </row>
    <row r="996" spans="2:7" x14ac:dyDescent="0.2">
      <c r="B996" s="7"/>
      <c r="C996" s="7"/>
      <c r="D996" s="7"/>
      <c r="E996" s="7"/>
      <c r="F996" s="7"/>
      <c r="G996" s="7"/>
    </row>
    <row r="997" spans="2:7" x14ac:dyDescent="0.2">
      <c r="B997" s="7"/>
      <c r="C997" s="7"/>
      <c r="D997" s="7"/>
      <c r="E997" s="7"/>
      <c r="F997" s="7"/>
      <c r="G997" s="7"/>
    </row>
    <row r="998" spans="2:7" x14ac:dyDescent="0.2">
      <c r="B998" s="7"/>
      <c r="C998" s="7"/>
      <c r="D998" s="7"/>
      <c r="E998" s="7"/>
      <c r="F998" s="7"/>
      <c r="G998" s="7"/>
    </row>
    <row r="999" spans="2:7" x14ac:dyDescent="0.2">
      <c r="B999" s="7"/>
      <c r="C999" s="7"/>
      <c r="D999" s="7"/>
      <c r="E999" s="7"/>
      <c r="F999" s="7"/>
      <c r="G999" s="7"/>
    </row>
    <row r="1000" spans="2:7" x14ac:dyDescent="0.2">
      <c r="B1000" s="7"/>
      <c r="C1000" s="7"/>
      <c r="D1000" s="7"/>
      <c r="E1000" s="7"/>
      <c r="F1000" s="7"/>
      <c r="G100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7FF7-10DB-41BC-BCD6-BA5DD642E3EE}">
  <dimension ref="A1:H13"/>
  <sheetViews>
    <sheetView workbookViewId="0">
      <selection activeCell="J18" sqref="J18"/>
    </sheetView>
  </sheetViews>
  <sheetFormatPr baseColWidth="10" defaultRowHeight="15" x14ac:dyDescent="0.2"/>
  <cols>
    <col min="1" max="1" width="16.5" customWidth="1"/>
    <col min="2" max="2" width="18.1640625" customWidth="1"/>
    <col min="3" max="3" width="17.6640625" customWidth="1"/>
    <col min="4" max="4" width="20.33203125" customWidth="1"/>
    <col min="5" max="5" width="17.5" customWidth="1"/>
    <col min="6" max="6" width="15.5" customWidth="1"/>
    <col min="7" max="7" width="18.33203125" customWidth="1"/>
    <col min="8" max="8" width="17" customWidth="1"/>
  </cols>
  <sheetData>
    <row r="1" spans="1:8" ht="16" x14ac:dyDescent="0.2">
      <c r="A1" s="105"/>
      <c r="B1" s="106" t="s">
        <v>23</v>
      </c>
      <c r="C1" s="106" t="s">
        <v>26</v>
      </c>
      <c r="D1" s="106" t="s">
        <v>2</v>
      </c>
      <c r="E1" s="106" t="s">
        <v>6</v>
      </c>
      <c r="F1" s="106" t="s">
        <v>7</v>
      </c>
      <c r="G1" s="106" t="s">
        <v>12</v>
      </c>
      <c r="H1" s="107" t="s">
        <v>21</v>
      </c>
    </row>
    <row r="2" spans="1:8" ht="16" x14ac:dyDescent="0.2">
      <c r="A2" s="108" t="s">
        <v>116</v>
      </c>
      <c r="B2" s="109">
        <f>AVERAGE(activos!B:B)</f>
        <v>8.8871433397985774E-4</v>
      </c>
      <c r="C2" s="109">
        <f>AVERAGE(activos!C:C)</f>
        <v>-1.3835275204810346E-4</v>
      </c>
      <c r="D2" s="109">
        <f>AVERAGE(activos!D:D)</f>
        <v>1.4015979596849115E-5</v>
      </c>
      <c r="E2" s="109">
        <f>AVERAGE(activos!E:E)</f>
        <v>2.4798761137775281E-4</v>
      </c>
      <c r="F2" s="109">
        <f>AVERAGE(activos!F:F)</f>
        <v>-6.021746328826827E-4</v>
      </c>
      <c r="G2" s="109">
        <f>AVERAGE(activos!G:G)</f>
        <v>4.6663985611158926E-4</v>
      </c>
      <c r="H2" s="109">
        <f>AVERAGE(activos!H:H)</f>
        <v>-1.6675053517933231E-3</v>
      </c>
    </row>
    <row r="3" spans="1:8" ht="16" x14ac:dyDescent="0.2">
      <c r="A3" s="108" t="s">
        <v>117</v>
      </c>
      <c r="B3" s="109">
        <f>VARP(activos!B:B)</f>
        <v>3.232289258952505E-4</v>
      </c>
      <c r="C3" s="109">
        <f>VARP(activos!C:C)</f>
        <v>1.0956318045628184E-4</v>
      </c>
      <c r="D3" s="109">
        <f>VARP(activos!D:D)</f>
        <v>2.0725603520143965E-4</v>
      </c>
      <c r="E3" s="109">
        <f>VARP(activos!E:E)</f>
        <v>4.5652811541805228E-4</v>
      </c>
      <c r="F3" s="109">
        <f>VARP(activos!F:F)</f>
        <v>3.149905123898375E-4</v>
      </c>
      <c r="G3" s="109">
        <f>VARP(activos!G:G)</f>
        <v>5.2430585003568212E-4</v>
      </c>
      <c r="H3" s="109">
        <f>VARP(activos!H:H)</f>
        <v>9.0336634938666084E-4</v>
      </c>
    </row>
    <row r="4" spans="1:8" ht="16" x14ac:dyDescent="0.2">
      <c r="A4" s="108" t="s">
        <v>118</v>
      </c>
      <c r="B4" s="109">
        <f>SQRT(B3)</f>
        <v>1.7978568516298803E-2</v>
      </c>
      <c r="C4" s="109">
        <f t="shared" ref="C4:H4" si="0">SQRT(C3)</f>
        <v>1.0467243211862513E-2</v>
      </c>
      <c r="D4" s="109">
        <f t="shared" si="0"/>
        <v>1.4396389658572029E-2</v>
      </c>
      <c r="E4" s="109">
        <f t="shared" si="0"/>
        <v>2.1366518561011578E-2</v>
      </c>
      <c r="F4" s="109">
        <f t="shared" si="0"/>
        <v>1.7747972064149683E-2</v>
      </c>
      <c r="G4" s="109">
        <f t="shared" si="0"/>
        <v>2.2897725870393376E-2</v>
      </c>
      <c r="H4" s="109">
        <f t="shared" si="0"/>
        <v>3.0056053456611047E-2</v>
      </c>
    </row>
    <row r="5" spans="1:8" x14ac:dyDescent="0.2">
      <c r="A5" s="105"/>
      <c r="B5" s="105"/>
      <c r="C5" s="105"/>
      <c r="D5" s="105"/>
      <c r="E5" s="105"/>
      <c r="F5" s="105"/>
      <c r="G5" s="105"/>
      <c r="H5" s="105"/>
    </row>
    <row r="6" spans="1:8" ht="16" x14ac:dyDescent="0.2">
      <c r="A6" s="110" t="s">
        <v>119</v>
      </c>
      <c r="B6" s="106" t="s">
        <v>23</v>
      </c>
      <c r="C6" s="106" t="s">
        <v>26</v>
      </c>
      <c r="D6" s="106" t="s">
        <v>2</v>
      </c>
      <c r="E6" s="106" t="s">
        <v>6</v>
      </c>
      <c r="F6" s="106" t="s">
        <v>7</v>
      </c>
      <c r="G6" s="106" t="s">
        <v>12</v>
      </c>
      <c r="H6" s="107" t="s">
        <v>21</v>
      </c>
    </row>
    <row r="7" spans="1:8" x14ac:dyDescent="0.2">
      <c r="A7" s="111" t="str">
        <f>B$6</f>
        <v>Plata</v>
      </c>
      <c r="B7" s="112">
        <f>'1'!B13</f>
        <v>3.2322892589525023E-4</v>
      </c>
      <c r="C7" s="112">
        <f>'1'!C13</f>
        <v>3.290807388747931E-5</v>
      </c>
      <c r="D7" s="112">
        <f>'1'!D13</f>
        <v>-1.5510152020389142E-5</v>
      </c>
      <c r="E7" s="112">
        <f>'1'!E13</f>
        <v>3.605147354902173E-5</v>
      </c>
      <c r="F7" s="112">
        <f>'1'!F13</f>
        <v>1.5313972267298437E-5</v>
      </c>
      <c r="G7" s="112">
        <f>'1'!G13</f>
        <v>-2.3381994598174506E-5</v>
      </c>
      <c r="H7" s="112">
        <f>'1'!H13</f>
        <v>5.3058166588592665E-5</v>
      </c>
    </row>
    <row r="8" spans="1:8" x14ac:dyDescent="0.2">
      <c r="A8" s="111" t="str">
        <f>C$6</f>
        <v>JPY</v>
      </c>
      <c r="B8" s="112">
        <f>'1'!B14</f>
        <v>3.290807388747931E-5</v>
      </c>
      <c r="C8" s="112">
        <f>'1'!C14</f>
        <v>1.0956318045628167E-4</v>
      </c>
      <c r="D8" s="112">
        <f>'1'!D14</f>
        <v>-1.7368522001991847E-5</v>
      </c>
      <c r="E8" s="112">
        <f>'1'!E14</f>
        <v>-1.5602029799665825E-5</v>
      </c>
      <c r="F8" s="112">
        <f>'1'!F14</f>
        <v>-7.6015637776572743E-6</v>
      </c>
      <c r="G8" s="112">
        <f>'1'!G14</f>
        <v>-4.9822310229000554E-5</v>
      </c>
      <c r="H8" s="112">
        <f>'1'!H14</f>
        <v>-1.724283601697503E-5</v>
      </c>
    </row>
    <row r="9" spans="1:8" x14ac:dyDescent="0.2">
      <c r="A9" s="111" t="str">
        <f>D$6</f>
        <v>AC *</v>
      </c>
      <c r="B9" s="112">
        <f>'1'!B15</f>
        <v>-1.5510152020389142E-5</v>
      </c>
      <c r="C9" s="112">
        <f>'1'!C15</f>
        <v>-1.7368522001991847E-5</v>
      </c>
      <c r="D9" s="112">
        <f>'1'!D15</f>
        <v>2.0725603520143954E-4</v>
      </c>
      <c r="E9" s="112">
        <f>'1'!E15</f>
        <v>7.3524125294992829E-5</v>
      </c>
      <c r="F9" s="112">
        <f>'1'!F15</f>
        <v>5.3480223656239297E-5</v>
      </c>
      <c r="G9" s="112">
        <f>'1'!G15</f>
        <v>5.1295119560686671E-5</v>
      </c>
      <c r="H9" s="112">
        <f>'1'!H15</f>
        <v>5.2336319769028803E-5</v>
      </c>
    </row>
    <row r="10" spans="1:8" x14ac:dyDescent="0.2">
      <c r="A10" s="111" t="str">
        <f>E$6</f>
        <v>ASUR B</v>
      </c>
      <c r="B10" s="112">
        <f>'1'!B16</f>
        <v>3.605147354902173E-5</v>
      </c>
      <c r="C10" s="112">
        <f>'1'!C16</f>
        <v>-1.5602029799665825E-5</v>
      </c>
      <c r="D10" s="112">
        <f>'1'!D16</f>
        <v>7.3524125294992829E-5</v>
      </c>
      <c r="E10" s="112">
        <f>'1'!E16</f>
        <v>4.5652811541805217E-4</v>
      </c>
      <c r="F10" s="112">
        <f>'1'!F16</f>
        <v>5.8937574427669847E-5</v>
      </c>
      <c r="G10" s="112">
        <f>'1'!G16</f>
        <v>1.4800873542029553E-4</v>
      </c>
      <c r="H10" s="112">
        <f>'1'!H16</f>
        <v>1.5105793004805456E-4</v>
      </c>
    </row>
    <row r="11" spans="1:8" x14ac:dyDescent="0.2">
      <c r="A11" s="111" t="str">
        <f>F$6</f>
        <v>BIMBO A</v>
      </c>
      <c r="B11" s="112">
        <f>'1'!B17</f>
        <v>1.5313972267298437E-5</v>
      </c>
      <c r="C11" s="112">
        <f>'1'!C17</f>
        <v>-7.6015637776572743E-6</v>
      </c>
      <c r="D11" s="112">
        <f>'1'!D17</f>
        <v>5.3480223656239297E-5</v>
      </c>
      <c r="E11" s="112">
        <f>'1'!E17</f>
        <v>5.8937574427669847E-5</v>
      </c>
      <c r="F11" s="112">
        <f>'1'!F17</f>
        <v>3.1499051238983745E-4</v>
      </c>
      <c r="G11" s="112">
        <f>'1'!G17</f>
        <v>7.4082884162882096E-5</v>
      </c>
      <c r="H11" s="112">
        <f>'1'!H17</f>
        <v>1.0186649518021419E-4</v>
      </c>
    </row>
    <row r="12" spans="1:8" x14ac:dyDescent="0.2">
      <c r="A12" s="111" t="str">
        <f>G$6</f>
        <v>GENTERA *</v>
      </c>
      <c r="B12" s="112">
        <f>'1'!B18</f>
        <v>-2.3381994598174506E-5</v>
      </c>
      <c r="C12" s="112">
        <f>'1'!C18</f>
        <v>-4.9822310229000554E-5</v>
      </c>
      <c r="D12" s="112">
        <f>'1'!D18</f>
        <v>5.1295119560686671E-5</v>
      </c>
      <c r="E12" s="112">
        <f>'1'!E18</f>
        <v>1.4800873542029553E-4</v>
      </c>
      <c r="F12" s="112">
        <f>'1'!F18</f>
        <v>7.4082884162882096E-5</v>
      </c>
      <c r="G12" s="112">
        <f>'1'!G18</f>
        <v>5.2430585003568125E-4</v>
      </c>
      <c r="H12" s="112">
        <f>'1'!H18</f>
        <v>1.7416183363983128E-4</v>
      </c>
    </row>
    <row r="13" spans="1:8" x14ac:dyDescent="0.2">
      <c r="A13" s="111" t="str">
        <f>H$6</f>
        <v>TLEVISA CPO</v>
      </c>
      <c r="B13" s="112">
        <f>'1'!B19</f>
        <v>5.3058166588592665E-5</v>
      </c>
      <c r="C13" s="112">
        <f>'1'!C19</f>
        <v>-1.724283601697503E-5</v>
      </c>
      <c r="D13" s="112">
        <f>'1'!D19</f>
        <v>5.2336319769028803E-5</v>
      </c>
      <c r="E13" s="112">
        <f>'1'!E19</f>
        <v>1.5105793004805456E-4</v>
      </c>
      <c r="F13" s="112">
        <f>'1'!F19</f>
        <v>1.0186649518021419E-4</v>
      </c>
      <c r="G13" s="112">
        <f>'1'!G19</f>
        <v>1.7416183363983128E-4</v>
      </c>
      <c r="H13" s="112">
        <f>'1'!H19</f>
        <v>9.0336634938666018E-4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x14ac:dyDescent="0.2"/>
  <cols>
    <col min="1" max="1" width="11.5" hidden="1" customWidth="1"/>
    <col min="2" max="8" width="17.1640625" hidden="1" customWidth="1"/>
    <col min="9" max="10" width="11.5" hidden="1" customWidth="1"/>
    <col min="11" max="26" width="10.6640625" customWidth="1"/>
  </cols>
  <sheetData>
    <row r="1" spans="1:26" ht="14.25" customHeight="1" x14ac:dyDescent="0.2">
      <c r="A1" s="9" t="s">
        <v>30</v>
      </c>
      <c r="B1" s="9" t="s">
        <v>31</v>
      </c>
      <c r="C1" s="9" t="s">
        <v>32</v>
      </c>
      <c r="D1" s="9" t="s">
        <v>33</v>
      </c>
      <c r="E1" s="9" t="s">
        <v>33</v>
      </c>
      <c r="F1" s="9" t="s">
        <v>33</v>
      </c>
      <c r="G1" s="9" t="s">
        <v>33</v>
      </c>
      <c r="H1" s="9" t="s">
        <v>33</v>
      </c>
      <c r="I1" s="10" t="s">
        <v>34</v>
      </c>
      <c r="J1" s="10" t="s">
        <v>35</v>
      </c>
      <c r="K1" s="11"/>
      <c r="L1" s="11"/>
      <c r="M1" s="11"/>
      <c r="N1" s="11"/>
      <c r="O1" s="11"/>
      <c r="P1" s="11"/>
      <c r="Q1" s="11"/>
      <c r="R1" s="11"/>
      <c r="S1" s="11"/>
      <c r="T1" s="11"/>
      <c r="U1" s="11"/>
      <c r="V1" s="11"/>
      <c r="W1" s="11"/>
      <c r="X1" s="11"/>
      <c r="Y1" s="11"/>
      <c r="Z1" s="11"/>
    </row>
    <row r="2" spans="1:26" ht="14.25" customHeight="1" x14ac:dyDescent="0.2">
      <c r="A2" s="12">
        <v>117007574</v>
      </c>
      <c r="B2" s="12" t="s">
        <v>24</v>
      </c>
      <c r="C2" s="12" t="s">
        <v>28</v>
      </c>
      <c r="D2" s="12" t="s">
        <v>2</v>
      </c>
      <c r="E2" s="12" t="s">
        <v>6</v>
      </c>
      <c r="F2" s="12" t="s">
        <v>7</v>
      </c>
      <c r="G2" s="12" t="s">
        <v>10</v>
      </c>
      <c r="H2" s="12" t="s">
        <v>16</v>
      </c>
      <c r="I2" s="12">
        <v>0.20499999999999999</v>
      </c>
      <c r="J2" s="13">
        <v>10</v>
      </c>
      <c r="K2" s="11"/>
      <c r="L2" s="11"/>
      <c r="M2" s="11"/>
      <c r="N2" s="11"/>
      <c r="O2" s="11"/>
      <c r="P2" s="11"/>
      <c r="Q2" s="11"/>
      <c r="R2" s="11"/>
      <c r="S2" s="11"/>
      <c r="T2" s="11"/>
      <c r="U2" s="11"/>
      <c r="V2" s="11"/>
      <c r="W2" s="11"/>
      <c r="X2" s="11"/>
      <c r="Y2" s="11"/>
      <c r="Z2" s="11"/>
    </row>
    <row r="3" spans="1:26" ht="14.25" customHeight="1" x14ac:dyDescent="0.2">
      <c r="A3" s="14">
        <v>305277015</v>
      </c>
      <c r="B3" s="14" t="s">
        <v>23</v>
      </c>
      <c r="C3" s="14" t="s">
        <v>26</v>
      </c>
      <c r="D3" s="14" t="s">
        <v>2</v>
      </c>
      <c r="E3" s="14" t="s">
        <v>4</v>
      </c>
      <c r="F3" s="14" t="s">
        <v>7</v>
      </c>
      <c r="G3" s="14" t="s">
        <v>9</v>
      </c>
      <c r="H3" s="14" t="s">
        <v>16</v>
      </c>
      <c r="I3" s="14">
        <v>0.32500000000000001</v>
      </c>
      <c r="J3" s="15">
        <v>10</v>
      </c>
      <c r="K3" s="11"/>
      <c r="L3" s="11"/>
      <c r="M3" s="11"/>
      <c r="N3" s="11"/>
      <c r="O3" s="11"/>
      <c r="P3" s="11"/>
      <c r="Q3" s="11"/>
      <c r="R3" s="11"/>
      <c r="S3" s="11"/>
      <c r="T3" s="11"/>
      <c r="U3" s="11"/>
      <c r="V3" s="11"/>
      <c r="W3" s="11"/>
      <c r="X3" s="11"/>
      <c r="Y3" s="11"/>
      <c r="Z3" s="11"/>
    </row>
    <row r="4" spans="1:26" ht="14.25" customHeight="1" x14ac:dyDescent="0.2">
      <c r="A4" s="12">
        <v>312068855</v>
      </c>
      <c r="B4" s="12" t="s">
        <v>24</v>
      </c>
      <c r="C4" s="12" t="s">
        <v>26</v>
      </c>
      <c r="D4" s="12" t="s">
        <v>3</v>
      </c>
      <c r="E4" s="12" t="s">
        <v>5</v>
      </c>
      <c r="F4" s="12" t="s">
        <v>7</v>
      </c>
      <c r="G4" s="12" t="s">
        <v>14</v>
      </c>
      <c r="H4" s="12" t="s">
        <v>18</v>
      </c>
      <c r="I4" s="12">
        <v>0.55500000000000005</v>
      </c>
      <c r="J4" s="13">
        <v>10</v>
      </c>
      <c r="K4" s="11"/>
      <c r="L4" s="11"/>
      <c r="M4" s="11"/>
      <c r="N4" s="11"/>
      <c r="O4" s="11"/>
      <c r="P4" s="11"/>
      <c r="Q4" s="11"/>
      <c r="R4" s="11"/>
      <c r="S4" s="11"/>
      <c r="T4" s="11"/>
      <c r="U4" s="11"/>
      <c r="V4" s="11"/>
      <c r="W4" s="11"/>
      <c r="X4" s="11"/>
      <c r="Y4" s="11"/>
      <c r="Z4" s="11"/>
    </row>
    <row r="5" spans="1:26" ht="14.25" customHeight="1" x14ac:dyDescent="0.2">
      <c r="A5" s="14">
        <v>313109524</v>
      </c>
      <c r="B5" s="14" t="s">
        <v>23</v>
      </c>
      <c r="C5" s="14" t="s">
        <v>26</v>
      </c>
      <c r="D5" s="14" t="s">
        <v>3</v>
      </c>
      <c r="E5" s="14" t="s">
        <v>6</v>
      </c>
      <c r="F5" s="14" t="s">
        <v>8</v>
      </c>
      <c r="G5" s="14" t="s">
        <v>11</v>
      </c>
      <c r="H5" s="14" t="s">
        <v>17</v>
      </c>
      <c r="I5" s="14">
        <v>0.32500000000000001</v>
      </c>
      <c r="J5" s="15">
        <v>10</v>
      </c>
      <c r="K5" s="11"/>
      <c r="L5" s="11"/>
      <c r="M5" s="11"/>
      <c r="N5" s="11"/>
      <c r="O5" s="11"/>
      <c r="P5" s="11"/>
      <c r="Q5" s="11"/>
      <c r="R5" s="11"/>
      <c r="S5" s="11"/>
      <c r="T5" s="11"/>
      <c r="U5" s="11"/>
      <c r="V5" s="11"/>
      <c r="W5" s="11"/>
      <c r="X5" s="11"/>
      <c r="Y5" s="11"/>
      <c r="Z5" s="11"/>
    </row>
    <row r="6" spans="1:26" ht="14.25" customHeight="1" x14ac:dyDescent="0.2">
      <c r="A6" s="12">
        <v>314320263</v>
      </c>
      <c r="B6" s="12" t="s">
        <v>24</v>
      </c>
      <c r="C6" s="12" t="s">
        <v>26</v>
      </c>
      <c r="D6" s="12" t="s">
        <v>2</v>
      </c>
      <c r="E6" s="12" t="s">
        <v>4</v>
      </c>
      <c r="F6" s="12" t="s">
        <v>7</v>
      </c>
      <c r="G6" s="12" t="s">
        <v>10</v>
      </c>
      <c r="H6" s="12" t="s">
        <v>16</v>
      </c>
      <c r="I6" s="12">
        <v>0.255</v>
      </c>
      <c r="J6" s="13">
        <v>10</v>
      </c>
      <c r="K6" s="11"/>
      <c r="L6" s="11"/>
      <c r="M6" s="11"/>
      <c r="N6" s="11"/>
      <c r="O6" s="11"/>
      <c r="P6" s="11"/>
      <c r="Q6" s="11"/>
      <c r="R6" s="11"/>
      <c r="S6" s="11"/>
      <c r="T6" s="11"/>
      <c r="U6" s="11"/>
      <c r="V6" s="11"/>
      <c r="W6" s="11"/>
      <c r="X6" s="11"/>
      <c r="Y6" s="11"/>
      <c r="Z6" s="11"/>
    </row>
    <row r="7" spans="1:26" ht="14.25" customHeight="1" x14ac:dyDescent="0.2">
      <c r="A7" s="14">
        <v>314344236</v>
      </c>
      <c r="B7" s="14" t="s">
        <v>24</v>
      </c>
      <c r="C7" s="14" t="s">
        <v>26</v>
      </c>
      <c r="D7" s="14" t="s">
        <v>3</v>
      </c>
      <c r="E7" s="14" t="s">
        <v>6</v>
      </c>
      <c r="F7" s="14" t="s">
        <v>7</v>
      </c>
      <c r="G7" s="14" t="s">
        <v>12</v>
      </c>
      <c r="H7" s="14" t="s">
        <v>17</v>
      </c>
      <c r="I7" s="14">
        <v>0.33500000000000002</v>
      </c>
      <c r="J7" s="15">
        <v>10</v>
      </c>
      <c r="K7" s="11"/>
      <c r="L7" s="11"/>
      <c r="M7" s="11"/>
      <c r="N7" s="11"/>
      <c r="O7" s="11"/>
      <c r="P7" s="11"/>
      <c r="Q7" s="11"/>
      <c r="R7" s="11"/>
      <c r="S7" s="11"/>
      <c r="T7" s="11"/>
      <c r="U7" s="11"/>
      <c r="V7" s="11"/>
      <c r="W7" s="11"/>
      <c r="X7" s="11"/>
      <c r="Y7" s="11"/>
      <c r="Z7" s="11"/>
    </row>
    <row r="8" spans="1:26" ht="14.25" customHeight="1" x14ac:dyDescent="0.2">
      <c r="A8" s="12">
        <v>316196299</v>
      </c>
      <c r="B8" s="12" t="s">
        <v>23</v>
      </c>
      <c r="C8" s="12" t="s">
        <v>27</v>
      </c>
      <c r="D8" s="12" t="s">
        <v>2</v>
      </c>
      <c r="E8" s="12" t="s">
        <v>6</v>
      </c>
      <c r="F8" s="12" t="s">
        <v>7</v>
      </c>
      <c r="G8" s="12" t="s">
        <v>14</v>
      </c>
      <c r="H8" s="12" t="s">
        <v>22</v>
      </c>
      <c r="I8" s="12">
        <v>0.23499999999999999</v>
      </c>
      <c r="J8" s="13">
        <v>10</v>
      </c>
      <c r="K8" s="11"/>
      <c r="L8" s="11"/>
      <c r="M8" s="11"/>
      <c r="N8" s="11"/>
      <c r="O8" s="11"/>
      <c r="P8" s="11"/>
      <c r="Q8" s="11"/>
      <c r="R8" s="11"/>
      <c r="S8" s="11"/>
      <c r="T8" s="11"/>
      <c r="U8" s="11"/>
      <c r="V8" s="11"/>
      <c r="W8" s="11"/>
      <c r="X8" s="11"/>
      <c r="Y8" s="11"/>
      <c r="Z8" s="11"/>
    </row>
    <row r="9" spans="1:26" ht="14.25" customHeight="1" x14ac:dyDescent="0.2">
      <c r="A9" s="14">
        <v>316287032</v>
      </c>
      <c r="B9" s="14" t="s">
        <v>24</v>
      </c>
      <c r="C9" s="14" t="s">
        <v>26</v>
      </c>
      <c r="D9" s="14" t="s">
        <v>2</v>
      </c>
      <c r="E9" s="14" t="s">
        <v>4</v>
      </c>
      <c r="F9" s="14" t="s">
        <v>8</v>
      </c>
      <c r="G9" s="14" t="s">
        <v>11</v>
      </c>
      <c r="H9" s="14" t="s">
        <v>20</v>
      </c>
      <c r="I9" s="14">
        <v>0.20499999999999999</v>
      </c>
      <c r="J9" s="15">
        <v>10</v>
      </c>
      <c r="K9" s="11"/>
      <c r="L9" s="11"/>
      <c r="M9" s="11"/>
      <c r="N9" s="11"/>
      <c r="O9" s="11"/>
      <c r="P9" s="11"/>
      <c r="Q9" s="11"/>
      <c r="R9" s="11"/>
      <c r="S9" s="11"/>
      <c r="T9" s="11"/>
      <c r="U9" s="11"/>
      <c r="V9" s="11"/>
      <c r="W9" s="11"/>
      <c r="X9" s="11"/>
      <c r="Y9" s="11"/>
      <c r="Z9" s="11"/>
    </row>
    <row r="10" spans="1:26" ht="14.25" customHeight="1" x14ac:dyDescent="0.2">
      <c r="A10" s="12">
        <v>317124338</v>
      </c>
      <c r="B10" s="12" t="s">
        <v>23</v>
      </c>
      <c r="C10" s="12" t="s">
        <v>28</v>
      </c>
      <c r="D10" s="12" t="s">
        <v>2</v>
      </c>
      <c r="E10" s="12" t="s">
        <v>5</v>
      </c>
      <c r="F10" s="12" t="s">
        <v>8</v>
      </c>
      <c r="G10" s="12" t="s">
        <v>12</v>
      </c>
      <c r="H10" s="12" t="s">
        <v>21</v>
      </c>
      <c r="I10" s="12">
        <v>0.20499999999999999</v>
      </c>
      <c r="J10" s="13">
        <v>10</v>
      </c>
      <c r="K10" s="11"/>
      <c r="L10" s="11"/>
      <c r="M10" s="11"/>
      <c r="N10" s="11"/>
      <c r="O10" s="11"/>
      <c r="P10" s="11"/>
      <c r="Q10" s="11"/>
      <c r="R10" s="11"/>
      <c r="S10" s="11"/>
      <c r="T10" s="11"/>
      <c r="U10" s="11"/>
      <c r="V10" s="11"/>
      <c r="W10" s="11"/>
      <c r="X10" s="11"/>
      <c r="Y10" s="11"/>
      <c r="Z10" s="11"/>
    </row>
    <row r="11" spans="1:26" ht="14.25" customHeight="1" x14ac:dyDescent="0.2">
      <c r="A11" s="14">
        <v>318100753</v>
      </c>
      <c r="B11" s="14" t="s">
        <v>23</v>
      </c>
      <c r="C11" s="14" t="s">
        <v>28</v>
      </c>
      <c r="D11" s="14" t="s">
        <v>2</v>
      </c>
      <c r="E11" s="14" t="s">
        <v>6</v>
      </c>
      <c r="F11" s="14" t="s">
        <v>7</v>
      </c>
      <c r="G11" s="14" t="s">
        <v>9</v>
      </c>
      <c r="H11" s="14" t="s">
        <v>16</v>
      </c>
      <c r="I11" s="14">
        <v>0.16500000000000001</v>
      </c>
      <c r="J11" s="15">
        <v>10</v>
      </c>
      <c r="K11" s="11"/>
      <c r="L11" s="11"/>
      <c r="M11" s="11"/>
      <c r="N11" s="11"/>
      <c r="O11" s="11"/>
      <c r="P11" s="11"/>
      <c r="Q11" s="11"/>
      <c r="R11" s="11"/>
      <c r="S11" s="11"/>
      <c r="T11" s="11"/>
      <c r="U11" s="11"/>
      <c r="V11" s="11"/>
      <c r="W11" s="11"/>
      <c r="X11" s="11"/>
      <c r="Y11" s="11"/>
      <c r="Z11" s="11"/>
    </row>
    <row r="12" spans="1:26" ht="14.25" customHeight="1" x14ac:dyDescent="0.2">
      <c r="A12" s="12">
        <v>318125194</v>
      </c>
      <c r="B12" s="12" t="s">
        <v>23</v>
      </c>
      <c r="C12" s="12" t="s">
        <v>26</v>
      </c>
      <c r="D12" s="12" t="s">
        <v>2</v>
      </c>
      <c r="E12" s="12" t="s">
        <v>5</v>
      </c>
      <c r="F12" s="12" t="s">
        <v>8</v>
      </c>
      <c r="G12" s="12" t="s">
        <v>15</v>
      </c>
      <c r="H12" s="12" t="s">
        <v>19</v>
      </c>
      <c r="I12" s="12">
        <v>0.35500000000000004</v>
      </c>
      <c r="J12" s="13">
        <v>5</v>
      </c>
      <c r="K12" s="11"/>
      <c r="L12" s="11"/>
      <c r="M12" s="11"/>
      <c r="N12" s="11"/>
      <c r="O12" s="11"/>
      <c r="P12" s="11"/>
      <c r="Q12" s="11"/>
      <c r="R12" s="11"/>
      <c r="S12" s="11"/>
      <c r="T12" s="11"/>
      <c r="U12" s="11"/>
      <c r="V12" s="11"/>
      <c r="W12" s="11"/>
      <c r="X12" s="11"/>
      <c r="Y12" s="11"/>
      <c r="Z12" s="11"/>
    </row>
    <row r="13" spans="1:26" ht="14.25" customHeight="1" x14ac:dyDescent="0.2">
      <c r="A13" s="14">
        <v>318222138</v>
      </c>
      <c r="B13" s="14" t="s">
        <v>23</v>
      </c>
      <c r="C13" s="14" t="s">
        <v>26</v>
      </c>
      <c r="D13" s="14" t="s">
        <v>2</v>
      </c>
      <c r="E13" s="14" t="s">
        <v>4</v>
      </c>
      <c r="F13" s="14" t="s">
        <v>8</v>
      </c>
      <c r="G13" s="14" t="s">
        <v>10</v>
      </c>
      <c r="H13" s="14" t="s">
        <v>20</v>
      </c>
      <c r="I13" s="14">
        <v>0.16500000000000001</v>
      </c>
      <c r="J13" s="15">
        <v>5</v>
      </c>
      <c r="K13" s="11"/>
      <c r="L13" s="11"/>
      <c r="M13" s="11"/>
      <c r="N13" s="11"/>
      <c r="O13" s="11"/>
      <c r="P13" s="11"/>
      <c r="Q13" s="11"/>
      <c r="R13" s="11"/>
      <c r="S13" s="11"/>
      <c r="T13" s="11"/>
      <c r="U13" s="11"/>
      <c r="V13" s="11"/>
      <c r="W13" s="11"/>
      <c r="X13" s="11"/>
      <c r="Y13" s="11"/>
      <c r="Z13" s="11"/>
    </row>
    <row r="14" spans="1:26" ht="14.25" customHeight="1" x14ac:dyDescent="0.2">
      <c r="A14" s="12">
        <v>318304580</v>
      </c>
      <c r="B14" s="12" t="s">
        <v>23</v>
      </c>
      <c r="C14" s="12" t="s">
        <v>28</v>
      </c>
      <c r="D14" s="12" t="s">
        <v>2</v>
      </c>
      <c r="E14" s="12" t="s">
        <v>4</v>
      </c>
      <c r="F14" s="12" t="s">
        <v>8</v>
      </c>
      <c r="G14" s="12" t="s">
        <v>14</v>
      </c>
      <c r="H14" s="12" t="s">
        <v>22</v>
      </c>
      <c r="I14" s="12">
        <v>0.14499999999999999</v>
      </c>
      <c r="J14" s="13">
        <v>5</v>
      </c>
      <c r="K14" s="11"/>
      <c r="L14" s="11"/>
      <c r="M14" s="11"/>
      <c r="N14" s="11"/>
      <c r="O14" s="11"/>
      <c r="P14" s="11"/>
      <c r="Q14" s="11"/>
      <c r="R14" s="11"/>
      <c r="S14" s="11"/>
      <c r="T14" s="11"/>
      <c r="U14" s="11"/>
      <c r="V14" s="11"/>
      <c r="W14" s="11"/>
      <c r="X14" s="11"/>
      <c r="Y14" s="11"/>
      <c r="Z14" s="11"/>
    </row>
    <row r="15" spans="1:26" ht="14.25" customHeight="1" x14ac:dyDescent="0.2">
      <c r="A15" s="14">
        <v>318325631</v>
      </c>
      <c r="B15" s="14" t="s">
        <v>23</v>
      </c>
      <c r="C15" s="14" t="s">
        <v>27</v>
      </c>
      <c r="D15" s="14" t="s">
        <v>2</v>
      </c>
      <c r="E15" s="14" t="s">
        <v>4</v>
      </c>
      <c r="F15" s="14" t="s">
        <v>7</v>
      </c>
      <c r="G15" s="14" t="s">
        <v>11</v>
      </c>
      <c r="H15" s="14" t="s">
        <v>17</v>
      </c>
      <c r="I15" s="14">
        <v>0.11499999999999999</v>
      </c>
      <c r="J15" s="15">
        <v>5</v>
      </c>
      <c r="K15" s="11"/>
      <c r="L15" s="11"/>
      <c r="M15" s="11"/>
      <c r="N15" s="11"/>
      <c r="O15" s="11"/>
      <c r="P15" s="11"/>
      <c r="Q15" s="11"/>
      <c r="R15" s="11"/>
      <c r="S15" s="11"/>
      <c r="T15" s="11"/>
      <c r="U15" s="11"/>
      <c r="V15" s="11"/>
      <c r="W15" s="11"/>
      <c r="X15" s="11"/>
      <c r="Y15" s="11"/>
      <c r="Z15" s="11"/>
    </row>
    <row r="16" spans="1:26" ht="14.25" customHeight="1" x14ac:dyDescent="0.2">
      <c r="A16" s="12">
        <v>318342588</v>
      </c>
      <c r="B16" s="12" t="s">
        <v>23</v>
      </c>
      <c r="C16" s="12" t="s">
        <v>26</v>
      </c>
      <c r="D16" s="12" t="s">
        <v>3</v>
      </c>
      <c r="E16" s="12" t="s">
        <v>4</v>
      </c>
      <c r="F16" s="12" t="s">
        <v>7</v>
      </c>
      <c r="G16" s="12" t="s">
        <v>13</v>
      </c>
      <c r="H16" s="12" t="s">
        <v>18</v>
      </c>
      <c r="I16" s="12">
        <v>1.2349999999999999</v>
      </c>
      <c r="J16" s="13">
        <v>5</v>
      </c>
      <c r="K16" s="11"/>
      <c r="L16" s="11"/>
      <c r="M16" s="11"/>
      <c r="N16" s="11"/>
      <c r="O16" s="11"/>
      <c r="P16" s="11"/>
      <c r="Q16" s="11"/>
      <c r="R16" s="11"/>
      <c r="S16" s="11"/>
      <c r="T16" s="11"/>
      <c r="U16" s="11"/>
      <c r="V16" s="11"/>
      <c r="W16" s="11"/>
      <c r="X16" s="11"/>
      <c r="Y16" s="11"/>
      <c r="Z16" s="11"/>
    </row>
    <row r="17" spans="1:26" ht="14.25" customHeight="1" x14ac:dyDescent="0.2">
      <c r="A17" s="14">
        <v>319015991</v>
      </c>
      <c r="B17" s="14" t="s">
        <v>23</v>
      </c>
      <c r="C17" s="14" t="s">
        <v>28</v>
      </c>
      <c r="D17" s="14" t="s">
        <v>3</v>
      </c>
      <c r="E17" s="14" t="s">
        <v>5</v>
      </c>
      <c r="F17" s="14" t="s">
        <v>7</v>
      </c>
      <c r="G17" s="14" t="s">
        <v>10</v>
      </c>
      <c r="H17" s="14" t="s">
        <v>20</v>
      </c>
      <c r="I17" s="14">
        <v>0.22500000000000001</v>
      </c>
      <c r="J17" s="15">
        <v>5</v>
      </c>
      <c r="K17" s="11"/>
      <c r="L17" s="11"/>
      <c r="M17" s="11"/>
      <c r="N17" s="11"/>
      <c r="O17" s="11"/>
      <c r="P17" s="11"/>
      <c r="Q17" s="11"/>
      <c r="R17" s="11"/>
      <c r="S17" s="11"/>
      <c r="T17" s="11"/>
      <c r="U17" s="11"/>
      <c r="V17" s="11"/>
      <c r="W17" s="11"/>
      <c r="X17" s="11"/>
      <c r="Y17" s="11"/>
      <c r="Z17" s="11"/>
    </row>
    <row r="18" spans="1:26" ht="14.25" customHeight="1" x14ac:dyDescent="0.2">
      <c r="A18" s="12">
        <v>319024777</v>
      </c>
      <c r="B18" s="12" t="s">
        <v>24</v>
      </c>
      <c r="C18" s="12" t="s">
        <v>26</v>
      </c>
      <c r="D18" s="12" t="s">
        <v>3</v>
      </c>
      <c r="E18" s="12" t="s">
        <v>4</v>
      </c>
      <c r="F18" s="12" t="s">
        <v>7</v>
      </c>
      <c r="G18" s="12" t="s">
        <v>9</v>
      </c>
      <c r="H18" s="12" t="s">
        <v>19</v>
      </c>
      <c r="I18" s="12">
        <v>0.245</v>
      </c>
      <c r="J18" s="13">
        <v>5</v>
      </c>
      <c r="K18" s="11"/>
      <c r="L18" s="11"/>
      <c r="M18" s="11"/>
      <c r="N18" s="11"/>
      <c r="O18" s="11"/>
      <c r="P18" s="11"/>
      <c r="Q18" s="11"/>
      <c r="R18" s="11"/>
      <c r="S18" s="11"/>
      <c r="T18" s="11"/>
      <c r="U18" s="11"/>
      <c r="V18" s="11"/>
      <c r="W18" s="11"/>
      <c r="X18" s="11"/>
      <c r="Y18" s="11"/>
      <c r="Z18" s="11"/>
    </row>
    <row r="19" spans="1:26" ht="14.25" customHeight="1" x14ac:dyDescent="0.2">
      <c r="A19" s="14">
        <v>319030349</v>
      </c>
      <c r="B19" s="14" t="s">
        <v>23</v>
      </c>
      <c r="C19" s="14" t="s">
        <v>28</v>
      </c>
      <c r="D19" s="14" t="s">
        <v>2</v>
      </c>
      <c r="E19" s="14" t="s">
        <v>4</v>
      </c>
      <c r="F19" s="14" t="s">
        <v>7</v>
      </c>
      <c r="G19" s="14" t="s">
        <v>13</v>
      </c>
      <c r="H19" s="14" t="s">
        <v>18</v>
      </c>
      <c r="I19" s="14">
        <v>0.13500000000000001</v>
      </c>
      <c r="J19" s="15">
        <v>5</v>
      </c>
      <c r="K19" s="11"/>
      <c r="L19" s="11"/>
      <c r="M19" s="11"/>
      <c r="N19" s="11"/>
      <c r="O19" s="11"/>
      <c r="P19" s="11"/>
      <c r="Q19" s="11"/>
      <c r="R19" s="11"/>
      <c r="S19" s="11"/>
      <c r="T19" s="11"/>
      <c r="U19" s="11"/>
      <c r="V19" s="11"/>
      <c r="W19" s="11"/>
      <c r="X19" s="11"/>
      <c r="Y19" s="11"/>
      <c r="Z19" s="11"/>
    </row>
    <row r="20" spans="1:26" ht="14.25" customHeight="1" x14ac:dyDescent="0.2">
      <c r="A20" s="12">
        <v>319053212</v>
      </c>
      <c r="B20" s="12" t="s">
        <v>23</v>
      </c>
      <c r="C20" s="12" t="s">
        <v>28</v>
      </c>
      <c r="D20" s="12" t="s">
        <v>3</v>
      </c>
      <c r="E20" s="12" t="s">
        <v>4</v>
      </c>
      <c r="F20" s="12" t="s">
        <v>7</v>
      </c>
      <c r="G20" s="12" t="s">
        <v>12</v>
      </c>
      <c r="H20" s="12" t="s">
        <v>21</v>
      </c>
      <c r="I20" s="12">
        <v>0.20499999999999999</v>
      </c>
      <c r="J20" s="13">
        <v>5</v>
      </c>
      <c r="K20" s="11"/>
      <c r="L20" s="11"/>
      <c r="M20" s="11"/>
      <c r="N20" s="11"/>
      <c r="O20" s="11"/>
      <c r="P20" s="11"/>
      <c r="Q20" s="11"/>
      <c r="R20" s="11"/>
      <c r="S20" s="11"/>
      <c r="T20" s="11"/>
      <c r="U20" s="11"/>
      <c r="V20" s="11"/>
      <c r="W20" s="11"/>
      <c r="X20" s="11"/>
      <c r="Y20" s="11"/>
      <c r="Z20" s="11"/>
    </row>
    <row r="21" spans="1:26" ht="14.25" customHeight="1" x14ac:dyDescent="0.2">
      <c r="A21" s="14">
        <v>319071685</v>
      </c>
      <c r="B21" s="14" t="s">
        <v>24</v>
      </c>
      <c r="C21" s="14" t="s">
        <v>28</v>
      </c>
      <c r="D21" s="14" t="s">
        <v>2</v>
      </c>
      <c r="E21" s="14" t="s">
        <v>4</v>
      </c>
      <c r="F21" s="14" t="s">
        <v>8</v>
      </c>
      <c r="G21" s="14" t="s">
        <v>15</v>
      </c>
      <c r="H21" s="14" t="s">
        <v>22</v>
      </c>
      <c r="I21" s="14">
        <v>0.185</v>
      </c>
      <c r="J21" s="15">
        <v>5</v>
      </c>
      <c r="K21" s="11"/>
      <c r="L21" s="11"/>
      <c r="M21" s="11"/>
      <c r="N21" s="11"/>
      <c r="O21" s="11"/>
      <c r="P21" s="11"/>
      <c r="Q21" s="11"/>
      <c r="R21" s="11"/>
      <c r="S21" s="11"/>
      <c r="T21" s="11"/>
      <c r="U21" s="11"/>
      <c r="V21" s="11"/>
      <c r="W21" s="11"/>
      <c r="X21" s="11"/>
      <c r="Y21" s="11"/>
      <c r="Z21" s="11"/>
    </row>
    <row r="22" spans="1:26" ht="14.25" customHeight="1" x14ac:dyDescent="0.2">
      <c r="A22" s="12">
        <v>319076422</v>
      </c>
      <c r="B22" s="12" t="s">
        <v>24</v>
      </c>
      <c r="C22" s="12" t="s">
        <v>26</v>
      </c>
      <c r="D22" s="12" t="s">
        <v>2</v>
      </c>
      <c r="E22" s="12" t="s">
        <v>6</v>
      </c>
      <c r="F22" s="12" t="s">
        <v>7</v>
      </c>
      <c r="G22" s="12" t="s">
        <v>13</v>
      </c>
      <c r="H22" s="12" t="s">
        <v>21</v>
      </c>
      <c r="I22" s="12">
        <v>0.45500000000000002</v>
      </c>
      <c r="J22" s="13">
        <v>2.5</v>
      </c>
      <c r="K22" s="11"/>
      <c r="L22" s="11"/>
      <c r="M22" s="11"/>
      <c r="N22" s="11"/>
      <c r="O22" s="11"/>
      <c r="P22" s="11"/>
      <c r="Q22" s="11"/>
      <c r="R22" s="11"/>
      <c r="S22" s="11"/>
      <c r="T22" s="11"/>
      <c r="U22" s="11"/>
      <c r="V22" s="11"/>
      <c r="W22" s="11"/>
      <c r="X22" s="11"/>
      <c r="Y22" s="11"/>
      <c r="Z22" s="11"/>
    </row>
    <row r="23" spans="1:26" ht="14.25" customHeight="1" x14ac:dyDescent="0.2">
      <c r="A23" s="14">
        <v>319076604</v>
      </c>
      <c r="B23" s="14" t="s">
        <v>24</v>
      </c>
      <c r="C23" s="14" t="s">
        <v>27</v>
      </c>
      <c r="D23" s="14" t="s">
        <v>3</v>
      </c>
      <c r="E23" s="14" t="s">
        <v>6</v>
      </c>
      <c r="F23" s="14" t="s">
        <v>7</v>
      </c>
      <c r="G23" s="14" t="s">
        <v>14</v>
      </c>
      <c r="H23" s="14" t="s">
        <v>18</v>
      </c>
      <c r="I23" s="14">
        <v>0.185</v>
      </c>
      <c r="J23" s="15">
        <v>2.5</v>
      </c>
      <c r="K23" s="11"/>
      <c r="L23" s="11"/>
      <c r="M23" s="11"/>
      <c r="N23" s="11"/>
      <c r="O23" s="11"/>
      <c r="P23" s="11"/>
      <c r="Q23" s="11"/>
      <c r="R23" s="11"/>
      <c r="S23" s="11"/>
      <c r="T23" s="11"/>
      <c r="U23" s="11"/>
      <c r="V23" s="11"/>
      <c r="W23" s="11"/>
      <c r="X23" s="11"/>
      <c r="Y23" s="11"/>
      <c r="Z23" s="11"/>
    </row>
    <row r="24" spans="1:26" ht="14.25" customHeight="1" x14ac:dyDescent="0.2">
      <c r="A24" s="12">
        <v>319132993</v>
      </c>
      <c r="B24" s="12" t="s">
        <v>23</v>
      </c>
      <c r="C24" s="12" t="s">
        <v>27</v>
      </c>
      <c r="D24" s="12" t="s">
        <v>3</v>
      </c>
      <c r="E24" s="12" t="s">
        <v>4</v>
      </c>
      <c r="F24" s="12" t="s">
        <v>8</v>
      </c>
      <c r="G24" s="12" t="s">
        <v>11</v>
      </c>
      <c r="H24" s="12" t="s">
        <v>17</v>
      </c>
      <c r="I24" s="12">
        <v>7.5000000000000011E-2</v>
      </c>
      <c r="J24" s="13">
        <v>2.5</v>
      </c>
      <c r="K24" s="11"/>
      <c r="L24" s="11"/>
      <c r="M24" s="11"/>
      <c r="N24" s="11"/>
      <c r="O24" s="11"/>
      <c r="P24" s="11"/>
      <c r="Q24" s="11"/>
      <c r="R24" s="11"/>
      <c r="S24" s="11"/>
      <c r="T24" s="11"/>
      <c r="U24" s="11"/>
      <c r="V24" s="11"/>
      <c r="W24" s="11"/>
      <c r="X24" s="11"/>
      <c r="Y24" s="11"/>
      <c r="Z24" s="11"/>
    </row>
    <row r="25" spans="1:26" ht="14.25" customHeight="1" x14ac:dyDescent="0.2">
      <c r="A25" s="14">
        <v>319160998</v>
      </c>
      <c r="B25" s="14" t="s">
        <v>24</v>
      </c>
      <c r="C25" s="14" t="s">
        <v>27</v>
      </c>
      <c r="D25" s="14" t="s">
        <v>2</v>
      </c>
      <c r="E25" s="14" t="s">
        <v>4</v>
      </c>
      <c r="F25" s="14" t="s">
        <v>7</v>
      </c>
      <c r="G25" s="14" t="s">
        <v>12</v>
      </c>
      <c r="H25" s="14" t="s">
        <v>17</v>
      </c>
      <c r="I25" s="14">
        <v>0.14499999999999999</v>
      </c>
      <c r="J25" s="15">
        <v>2.5</v>
      </c>
      <c r="K25" s="11"/>
      <c r="L25" s="11"/>
      <c r="M25" s="11"/>
      <c r="N25" s="11"/>
      <c r="O25" s="11"/>
      <c r="P25" s="11"/>
      <c r="Q25" s="11"/>
      <c r="R25" s="11"/>
      <c r="S25" s="11"/>
      <c r="T25" s="11"/>
      <c r="U25" s="11"/>
      <c r="V25" s="11"/>
      <c r="W25" s="11"/>
      <c r="X25" s="11"/>
      <c r="Y25" s="11"/>
      <c r="Z25" s="11"/>
    </row>
    <row r="26" spans="1:26" ht="14.25" customHeight="1" x14ac:dyDescent="0.2">
      <c r="A26" s="12">
        <v>319170472</v>
      </c>
      <c r="B26" s="12" t="s">
        <v>23</v>
      </c>
      <c r="C26" s="12" t="s">
        <v>26</v>
      </c>
      <c r="D26" s="12" t="s">
        <v>3</v>
      </c>
      <c r="E26" s="12" t="s">
        <v>4</v>
      </c>
      <c r="F26" s="12" t="s">
        <v>7</v>
      </c>
      <c r="G26" s="12" t="s">
        <v>15</v>
      </c>
      <c r="H26" s="12" t="s">
        <v>19</v>
      </c>
      <c r="I26" s="12">
        <v>0.29500000000000004</v>
      </c>
      <c r="J26" s="13">
        <v>2.5</v>
      </c>
      <c r="K26" s="11"/>
      <c r="L26" s="11"/>
      <c r="M26" s="11"/>
      <c r="N26" s="11"/>
      <c r="O26" s="11"/>
      <c r="P26" s="11"/>
      <c r="Q26" s="11"/>
      <c r="R26" s="11"/>
      <c r="S26" s="11"/>
      <c r="T26" s="11"/>
      <c r="U26" s="11"/>
      <c r="V26" s="11"/>
      <c r="W26" s="11"/>
      <c r="X26" s="11"/>
      <c r="Y26" s="11"/>
      <c r="Z26" s="11"/>
    </row>
    <row r="27" spans="1:26" ht="14.25" customHeight="1" x14ac:dyDescent="0.2">
      <c r="A27" s="14">
        <v>319217645</v>
      </c>
      <c r="B27" s="14" t="s">
        <v>24</v>
      </c>
      <c r="C27" s="14" t="s">
        <v>28</v>
      </c>
      <c r="D27" s="14" t="s">
        <v>2</v>
      </c>
      <c r="E27" s="14" t="s">
        <v>5</v>
      </c>
      <c r="F27" s="14" t="s">
        <v>8</v>
      </c>
      <c r="G27" s="14" t="s">
        <v>13</v>
      </c>
      <c r="H27" s="14" t="s">
        <v>21</v>
      </c>
      <c r="I27" s="14">
        <v>0.22500000000000001</v>
      </c>
      <c r="J27" s="15">
        <v>2.5</v>
      </c>
      <c r="K27" s="11"/>
      <c r="L27" s="11"/>
      <c r="M27" s="11"/>
      <c r="N27" s="11"/>
      <c r="O27" s="11"/>
      <c r="P27" s="11"/>
      <c r="Q27" s="11"/>
      <c r="R27" s="11"/>
      <c r="S27" s="11"/>
      <c r="T27" s="11"/>
      <c r="U27" s="11"/>
      <c r="V27" s="11"/>
      <c r="W27" s="11"/>
      <c r="X27" s="11"/>
      <c r="Y27" s="11"/>
      <c r="Z27" s="11"/>
    </row>
    <row r="28" spans="1:26" ht="14.25" customHeight="1" x14ac:dyDescent="0.2">
      <c r="A28" s="12">
        <v>319250150</v>
      </c>
      <c r="B28" s="12" t="s">
        <v>24</v>
      </c>
      <c r="C28" s="12" t="s">
        <v>27</v>
      </c>
      <c r="D28" s="12" t="s">
        <v>2</v>
      </c>
      <c r="E28" s="12" t="s">
        <v>4</v>
      </c>
      <c r="F28" s="12" t="s">
        <v>8</v>
      </c>
      <c r="G28" s="12" t="s">
        <v>13</v>
      </c>
      <c r="H28" s="12" t="s">
        <v>21</v>
      </c>
      <c r="I28" s="12">
        <v>0.16500000000000001</v>
      </c>
      <c r="J28" s="13">
        <v>2.5</v>
      </c>
      <c r="K28" s="11"/>
      <c r="L28" s="11"/>
      <c r="M28" s="11"/>
      <c r="N28" s="11"/>
      <c r="O28" s="11"/>
      <c r="P28" s="11"/>
      <c r="Q28" s="11"/>
      <c r="R28" s="11"/>
      <c r="S28" s="11"/>
      <c r="T28" s="11"/>
      <c r="U28" s="11"/>
      <c r="V28" s="11"/>
      <c r="W28" s="11"/>
      <c r="X28" s="11"/>
      <c r="Y28" s="11"/>
      <c r="Z28" s="11"/>
    </row>
    <row r="29" spans="1:26" ht="14.25" customHeight="1" x14ac:dyDescent="0.2">
      <c r="A29" s="14">
        <v>319277014</v>
      </c>
      <c r="B29" s="14" t="s">
        <v>24</v>
      </c>
      <c r="C29" s="14" t="s">
        <v>27</v>
      </c>
      <c r="D29" s="14" t="s">
        <v>3</v>
      </c>
      <c r="E29" s="14" t="s">
        <v>5</v>
      </c>
      <c r="F29" s="14" t="s">
        <v>7</v>
      </c>
      <c r="G29" s="14" t="s">
        <v>9</v>
      </c>
      <c r="H29" s="14" t="s">
        <v>19</v>
      </c>
      <c r="I29" s="14">
        <v>0.19500000000000001</v>
      </c>
      <c r="J29" s="15">
        <v>2.5</v>
      </c>
      <c r="K29" s="11"/>
      <c r="L29" s="11"/>
      <c r="M29" s="11"/>
      <c r="N29" s="11"/>
      <c r="O29" s="11"/>
      <c r="P29" s="11"/>
      <c r="Q29" s="11"/>
      <c r="R29" s="11"/>
      <c r="S29" s="11"/>
      <c r="T29" s="11"/>
      <c r="U29" s="11"/>
      <c r="V29" s="11"/>
      <c r="W29" s="11"/>
      <c r="X29" s="11"/>
      <c r="Y29" s="11"/>
      <c r="Z29" s="11"/>
    </row>
    <row r="30" spans="1:26" ht="14.25" customHeight="1" x14ac:dyDescent="0.2">
      <c r="A30" s="12">
        <v>319328817</v>
      </c>
      <c r="B30" s="12" t="s">
        <v>23</v>
      </c>
      <c r="C30" s="12" t="s">
        <v>27</v>
      </c>
      <c r="D30" s="12" t="s">
        <v>3</v>
      </c>
      <c r="E30" s="12" t="s">
        <v>4</v>
      </c>
      <c r="F30" s="12" t="s">
        <v>7</v>
      </c>
      <c r="G30" s="12" t="s">
        <v>10</v>
      </c>
      <c r="H30" s="12" t="s">
        <v>20</v>
      </c>
      <c r="I30" s="12">
        <v>0.125</v>
      </c>
      <c r="J30" s="13">
        <v>2.5</v>
      </c>
      <c r="K30" s="11"/>
      <c r="L30" s="11"/>
      <c r="M30" s="11"/>
      <c r="N30" s="11"/>
      <c r="O30" s="11"/>
      <c r="P30" s="11"/>
      <c r="Q30" s="11"/>
      <c r="R30" s="11"/>
      <c r="S30" s="11"/>
      <c r="T30" s="11"/>
      <c r="U30" s="11"/>
      <c r="V30" s="11"/>
      <c r="W30" s="11"/>
      <c r="X30" s="11"/>
      <c r="Y30" s="11"/>
      <c r="Z30" s="11"/>
    </row>
    <row r="31" spans="1:26" ht="14.25" customHeight="1" x14ac:dyDescent="0.2">
      <c r="A31" s="14">
        <v>320002753</v>
      </c>
      <c r="B31" s="14" t="s">
        <v>23</v>
      </c>
      <c r="C31" s="14" t="s">
        <v>28</v>
      </c>
      <c r="D31" s="14" t="s">
        <v>2</v>
      </c>
      <c r="E31" s="14" t="s">
        <v>5</v>
      </c>
      <c r="F31" s="14" t="s">
        <v>7</v>
      </c>
      <c r="G31" s="14" t="s">
        <v>11</v>
      </c>
      <c r="H31" s="14" t="s">
        <v>17</v>
      </c>
      <c r="I31" s="14">
        <v>0.22500000000000001</v>
      </c>
      <c r="J31" s="15">
        <v>2.5</v>
      </c>
      <c r="K31" s="11"/>
      <c r="L31" s="11"/>
      <c r="M31" s="11"/>
      <c r="N31" s="11"/>
      <c r="O31" s="11"/>
      <c r="P31" s="11"/>
      <c r="Q31" s="11"/>
      <c r="R31" s="11"/>
      <c r="S31" s="11"/>
      <c r="T31" s="11"/>
      <c r="U31" s="11"/>
      <c r="V31" s="11"/>
      <c r="W31" s="11"/>
      <c r="X31" s="11"/>
      <c r="Y31" s="11"/>
      <c r="Z31" s="11"/>
    </row>
    <row r="32" spans="1:26" ht="14.25" customHeight="1" x14ac:dyDescent="0.2">
      <c r="A32" s="12">
        <v>320060324</v>
      </c>
      <c r="B32" s="12" t="s">
        <v>24</v>
      </c>
      <c r="C32" s="12" t="s">
        <v>27</v>
      </c>
      <c r="D32" s="12" t="s">
        <v>3</v>
      </c>
      <c r="E32" s="12" t="s">
        <v>4</v>
      </c>
      <c r="F32" s="12" t="s">
        <v>8</v>
      </c>
      <c r="G32" s="12" t="s">
        <v>12</v>
      </c>
      <c r="H32" s="12" t="s">
        <v>17</v>
      </c>
      <c r="I32" s="12">
        <v>0.11499999999999999</v>
      </c>
      <c r="J32" s="13">
        <v>1.25</v>
      </c>
      <c r="K32" s="11"/>
      <c r="L32" s="11"/>
      <c r="M32" s="11"/>
      <c r="N32" s="11"/>
      <c r="O32" s="11"/>
      <c r="P32" s="11"/>
      <c r="Q32" s="11"/>
      <c r="R32" s="11"/>
      <c r="S32" s="11"/>
      <c r="T32" s="11"/>
      <c r="U32" s="11"/>
      <c r="V32" s="11"/>
      <c r="W32" s="11"/>
      <c r="X32" s="11"/>
      <c r="Y32" s="11"/>
      <c r="Z32" s="11"/>
    </row>
    <row r="33" spans="1:26" ht="14.25" customHeight="1" x14ac:dyDescent="0.2">
      <c r="A33" s="14">
        <v>320091014</v>
      </c>
      <c r="B33" s="14" t="s">
        <v>24</v>
      </c>
      <c r="C33" s="14" t="s">
        <v>27</v>
      </c>
      <c r="D33" s="14" t="s">
        <v>2</v>
      </c>
      <c r="E33" s="14" t="s">
        <v>6</v>
      </c>
      <c r="F33" s="14" t="s">
        <v>7</v>
      </c>
      <c r="G33" s="14" t="s">
        <v>15</v>
      </c>
      <c r="H33" s="14" t="s">
        <v>22</v>
      </c>
      <c r="I33" s="14">
        <v>0.245</v>
      </c>
      <c r="J33" s="15">
        <v>1.25</v>
      </c>
      <c r="K33" s="11"/>
      <c r="L33" s="11"/>
      <c r="M33" s="11"/>
      <c r="N33" s="11"/>
      <c r="O33" s="11"/>
      <c r="P33" s="11"/>
      <c r="Q33" s="11"/>
      <c r="R33" s="11"/>
      <c r="S33" s="11"/>
      <c r="T33" s="11"/>
      <c r="U33" s="11"/>
      <c r="V33" s="11"/>
      <c r="W33" s="11"/>
      <c r="X33" s="11"/>
      <c r="Y33" s="11"/>
      <c r="Z33" s="11"/>
    </row>
    <row r="34" spans="1:26" ht="14.25" customHeight="1" x14ac:dyDescent="0.2">
      <c r="A34" s="12">
        <v>320133048</v>
      </c>
      <c r="B34" s="12" t="s">
        <v>23</v>
      </c>
      <c r="C34" s="12" t="s">
        <v>27</v>
      </c>
      <c r="D34" s="12" t="s">
        <v>2</v>
      </c>
      <c r="E34" s="12" t="s">
        <v>5</v>
      </c>
      <c r="F34" s="12" t="s">
        <v>8</v>
      </c>
      <c r="G34" s="12" t="s">
        <v>10</v>
      </c>
      <c r="H34" s="12" t="s">
        <v>20</v>
      </c>
      <c r="I34" s="12">
        <v>0.10500000000000001</v>
      </c>
      <c r="J34" s="13">
        <v>1.25</v>
      </c>
      <c r="K34" s="11"/>
      <c r="L34" s="11"/>
      <c r="M34" s="11"/>
      <c r="N34" s="11"/>
      <c r="O34" s="11"/>
      <c r="P34" s="11"/>
      <c r="Q34" s="11"/>
      <c r="R34" s="11"/>
      <c r="S34" s="11"/>
      <c r="T34" s="11"/>
      <c r="U34" s="11"/>
      <c r="V34" s="11"/>
      <c r="W34" s="11"/>
      <c r="X34" s="11"/>
      <c r="Y34" s="11"/>
      <c r="Z34" s="11"/>
    </row>
    <row r="35" spans="1:26" ht="14.25" customHeight="1" x14ac:dyDescent="0.2">
      <c r="A35" s="14">
        <v>320137039</v>
      </c>
      <c r="B35" s="14" t="s">
        <v>23</v>
      </c>
      <c r="C35" s="14" t="s">
        <v>27</v>
      </c>
      <c r="D35" s="14" t="s">
        <v>2</v>
      </c>
      <c r="E35" s="14" t="s">
        <v>5</v>
      </c>
      <c r="F35" s="14" t="s">
        <v>7</v>
      </c>
      <c r="G35" s="14" t="s">
        <v>9</v>
      </c>
      <c r="H35" s="14" t="s">
        <v>16</v>
      </c>
      <c r="I35" s="14">
        <v>0.185</v>
      </c>
      <c r="J35" s="15">
        <v>1.25</v>
      </c>
      <c r="K35" s="11"/>
      <c r="L35" s="11"/>
      <c r="M35" s="11"/>
      <c r="N35" s="11"/>
      <c r="O35" s="11"/>
      <c r="P35" s="11"/>
      <c r="Q35" s="11"/>
      <c r="R35" s="11"/>
      <c r="S35" s="11"/>
      <c r="T35" s="11"/>
      <c r="U35" s="11"/>
      <c r="V35" s="11"/>
      <c r="W35" s="11"/>
      <c r="X35" s="11"/>
      <c r="Y35" s="11"/>
      <c r="Z35" s="11"/>
    </row>
    <row r="36" spans="1:26" ht="14.25" customHeight="1" x14ac:dyDescent="0.2">
      <c r="A36" s="12">
        <v>320149919</v>
      </c>
      <c r="B36" s="12" t="s">
        <v>24</v>
      </c>
      <c r="C36" s="12" t="s">
        <v>26</v>
      </c>
      <c r="D36" s="12" t="s">
        <v>2</v>
      </c>
      <c r="E36" s="12" t="s">
        <v>5</v>
      </c>
      <c r="F36" s="12" t="s">
        <v>8</v>
      </c>
      <c r="G36" s="12" t="s">
        <v>9</v>
      </c>
      <c r="H36" s="12" t="s">
        <v>19</v>
      </c>
      <c r="I36" s="12">
        <v>0.23499999999999999</v>
      </c>
      <c r="J36" s="13">
        <v>1.25</v>
      </c>
      <c r="K36" s="11"/>
      <c r="L36" s="11"/>
      <c r="M36" s="11"/>
      <c r="N36" s="11"/>
      <c r="O36" s="11"/>
      <c r="P36" s="11"/>
      <c r="Q36" s="11"/>
      <c r="R36" s="11"/>
      <c r="S36" s="11"/>
      <c r="T36" s="11"/>
      <c r="U36" s="11"/>
      <c r="V36" s="11"/>
      <c r="W36" s="11"/>
      <c r="X36" s="11"/>
      <c r="Y36" s="11"/>
      <c r="Z36" s="11"/>
    </row>
    <row r="37" spans="1:26" ht="14.25" customHeight="1" x14ac:dyDescent="0.2">
      <c r="A37" s="14">
        <v>320154900</v>
      </c>
      <c r="B37" s="14" t="s">
        <v>23</v>
      </c>
      <c r="C37" s="14" t="s">
        <v>28</v>
      </c>
      <c r="D37" s="14" t="s">
        <v>2</v>
      </c>
      <c r="E37" s="14" t="s">
        <v>5</v>
      </c>
      <c r="F37" s="14" t="s">
        <v>7</v>
      </c>
      <c r="G37" s="14" t="s">
        <v>14</v>
      </c>
      <c r="H37" s="14" t="s">
        <v>22</v>
      </c>
      <c r="I37" s="14">
        <v>0.67500000000000004</v>
      </c>
      <c r="J37" s="15">
        <v>1.25</v>
      </c>
      <c r="K37" s="11"/>
      <c r="L37" s="11"/>
      <c r="M37" s="11"/>
      <c r="N37" s="11"/>
      <c r="O37" s="11"/>
      <c r="P37" s="11"/>
      <c r="Q37" s="11"/>
      <c r="R37" s="11"/>
      <c r="S37" s="11"/>
      <c r="T37" s="11"/>
      <c r="U37" s="11"/>
      <c r="V37" s="11"/>
      <c r="W37" s="11"/>
      <c r="X37" s="11"/>
      <c r="Y37" s="11"/>
      <c r="Z37" s="11"/>
    </row>
    <row r="38" spans="1:26" ht="14.25" customHeight="1" x14ac:dyDescent="0.2">
      <c r="A38" s="12">
        <v>320157671</v>
      </c>
      <c r="B38" s="12" t="s">
        <v>23</v>
      </c>
      <c r="C38" s="12" t="s">
        <v>28</v>
      </c>
      <c r="D38" s="12" t="s">
        <v>3</v>
      </c>
      <c r="E38" s="12" t="s">
        <v>4</v>
      </c>
      <c r="F38" s="12" t="s">
        <v>8</v>
      </c>
      <c r="G38" s="12" t="s">
        <v>13</v>
      </c>
      <c r="H38" s="12" t="s">
        <v>18</v>
      </c>
      <c r="I38" s="12">
        <v>8.4999999999999992E-2</v>
      </c>
      <c r="J38" s="13">
        <v>1.25</v>
      </c>
      <c r="K38" s="11"/>
      <c r="L38" s="11"/>
      <c r="M38" s="11"/>
      <c r="N38" s="11"/>
      <c r="O38" s="11"/>
      <c r="P38" s="11"/>
      <c r="Q38" s="11"/>
      <c r="R38" s="11"/>
      <c r="S38" s="11"/>
      <c r="T38" s="11"/>
      <c r="U38" s="11"/>
      <c r="V38" s="11"/>
      <c r="W38" s="11"/>
      <c r="X38" s="11"/>
      <c r="Y38" s="11"/>
      <c r="Z38" s="11"/>
    </row>
    <row r="39" spans="1:26" ht="14.25" customHeight="1" x14ac:dyDescent="0.2">
      <c r="A39" s="14">
        <v>320181915</v>
      </c>
      <c r="B39" s="14" t="s">
        <v>23</v>
      </c>
      <c r="C39" s="14" t="s">
        <v>27</v>
      </c>
      <c r="D39" s="14" t="s">
        <v>2</v>
      </c>
      <c r="E39" s="14" t="s">
        <v>4</v>
      </c>
      <c r="F39" s="14" t="s">
        <v>8</v>
      </c>
      <c r="G39" s="14" t="s">
        <v>12</v>
      </c>
      <c r="H39" s="14" t="s">
        <v>21</v>
      </c>
      <c r="I39" s="14">
        <v>0.13500000000000001</v>
      </c>
      <c r="J39" s="15">
        <v>1.25</v>
      </c>
      <c r="K39" s="11"/>
      <c r="L39" s="11"/>
      <c r="M39" s="11"/>
      <c r="N39" s="11"/>
      <c r="O39" s="11"/>
      <c r="P39" s="11"/>
      <c r="Q39" s="11"/>
      <c r="R39" s="11"/>
      <c r="S39" s="11"/>
      <c r="T39" s="11"/>
      <c r="U39" s="11"/>
      <c r="V39" s="11"/>
      <c r="W39" s="11"/>
      <c r="X39" s="11"/>
      <c r="Y39" s="11"/>
      <c r="Z39" s="11"/>
    </row>
    <row r="40" spans="1:26" ht="14.25" customHeight="1" x14ac:dyDescent="0.2">
      <c r="A40" s="12">
        <v>320197161</v>
      </c>
      <c r="B40" s="12" t="s">
        <v>24</v>
      </c>
      <c r="C40" s="12" t="s">
        <v>27</v>
      </c>
      <c r="D40" s="12" t="s">
        <v>3</v>
      </c>
      <c r="E40" s="12" t="s">
        <v>4</v>
      </c>
      <c r="F40" s="12" t="s">
        <v>7</v>
      </c>
      <c r="G40" s="12" t="s">
        <v>11</v>
      </c>
      <c r="H40" s="12" t="s">
        <v>20</v>
      </c>
      <c r="I40" s="12">
        <v>0.16500000000000001</v>
      </c>
      <c r="J40" s="13">
        <v>1.25</v>
      </c>
      <c r="K40" s="11"/>
      <c r="L40" s="11"/>
      <c r="M40" s="11"/>
      <c r="N40" s="11"/>
      <c r="O40" s="11"/>
      <c r="P40" s="11"/>
      <c r="Q40" s="11"/>
      <c r="R40" s="11"/>
      <c r="S40" s="11"/>
      <c r="T40" s="11"/>
      <c r="U40" s="11"/>
      <c r="V40" s="11"/>
      <c r="W40" s="11"/>
      <c r="X40" s="11"/>
      <c r="Y40" s="11"/>
      <c r="Z40" s="11"/>
    </row>
    <row r="41" spans="1:26" ht="14.25" customHeight="1" x14ac:dyDescent="0.2">
      <c r="A41" s="14">
        <v>320208618</v>
      </c>
      <c r="B41" s="14" t="s">
        <v>23</v>
      </c>
      <c r="C41" s="14" t="s">
        <v>27</v>
      </c>
      <c r="D41" s="14" t="s">
        <v>3</v>
      </c>
      <c r="E41" s="14" t="s">
        <v>5</v>
      </c>
      <c r="F41" s="14" t="s">
        <v>7</v>
      </c>
      <c r="G41" s="14" t="s">
        <v>15</v>
      </c>
      <c r="H41" s="14" t="s">
        <v>19</v>
      </c>
      <c r="I41" s="14">
        <v>0.17499999999999999</v>
      </c>
      <c r="J41" s="15">
        <v>1.25</v>
      </c>
      <c r="K41" s="11"/>
      <c r="L41" s="11"/>
      <c r="M41" s="11"/>
      <c r="N41" s="11"/>
      <c r="O41" s="11"/>
      <c r="P41" s="11"/>
      <c r="Q41" s="11"/>
      <c r="R41" s="11"/>
      <c r="S41" s="11"/>
      <c r="T41" s="11"/>
      <c r="U41" s="11"/>
      <c r="V41" s="11"/>
      <c r="W41" s="11"/>
      <c r="X41" s="11"/>
      <c r="Y41" s="11"/>
      <c r="Z41" s="11"/>
    </row>
    <row r="42" spans="1:26" ht="14.25" customHeight="1" x14ac:dyDescent="0.2">
      <c r="A42" s="12">
        <v>320227837</v>
      </c>
      <c r="B42" s="12" t="s">
        <v>24</v>
      </c>
      <c r="C42" s="12" t="s">
        <v>28</v>
      </c>
      <c r="D42" s="12" t="s">
        <v>3</v>
      </c>
      <c r="E42" s="12" t="s">
        <v>6</v>
      </c>
      <c r="F42" s="12" t="s">
        <v>7</v>
      </c>
      <c r="G42" s="12" t="s">
        <v>9</v>
      </c>
      <c r="H42" s="12" t="s">
        <v>19</v>
      </c>
      <c r="I42" s="12">
        <v>0.19500000000000001</v>
      </c>
      <c r="J42" s="13">
        <v>0.625</v>
      </c>
      <c r="K42" s="11"/>
      <c r="L42" s="11"/>
      <c r="M42" s="11"/>
      <c r="N42" s="11"/>
      <c r="O42" s="11"/>
      <c r="P42" s="11"/>
      <c r="Q42" s="11"/>
      <c r="R42" s="11"/>
      <c r="S42" s="11"/>
      <c r="T42" s="11"/>
      <c r="U42" s="11"/>
      <c r="V42" s="11"/>
      <c r="W42" s="11"/>
      <c r="X42" s="11"/>
      <c r="Y42" s="11"/>
      <c r="Z42" s="11"/>
    </row>
    <row r="43" spans="1:26" ht="14.25" customHeight="1" x14ac:dyDescent="0.2">
      <c r="A43" s="14">
        <v>320238435</v>
      </c>
      <c r="B43" s="14" t="s">
        <v>24</v>
      </c>
      <c r="C43" s="14" t="s">
        <v>28</v>
      </c>
      <c r="D43" s="14" t="s">
        <v>2</v>
      </c>
      <c r="E43" s="14" t="s">
        <v>5</v>
      </c>
      <c r="F43" s="14" t="s">
        <v>7</v>
      </c>
      <c r="G43" s="14" t="s">
        <v>12</v>
      </c>
      <c r="H43" s="14" t="s">
        <v>17</v>
      </c>
      <c r="I43" s="14">
        <v>0.215</v>
      </c>
      <c r="J43" s="15">
        <v>0.625</v>
      </c>
      <c r="K43" s="11"/>
      <c r="L43" s="11"/>
      <c r="M43" s="11"/>
      <c r="N43" s="11"/>
      <c r="O43" s="11"/>
      <c r="P43" s="11"/>
      <c r="Q43" s="11"/>
      <c r="R43" s="11"/>
      <c r="S43" s="11"/>
      <c r="T43" s="11"/>
      <c r="U43" s="11"/>
      <c r="V43" s="11"/>
      <c r="W43" s="11"/>
      <c r="X43" s="11"/>
      <c r="Y43" s="11"/>
      <c r="Z43" s="11"/>
    </row>
    <row r="44" spans="1:26" ht="14.25" customHeight="1" x14ac:dyDescent="0.2">
      <c r="A44" s="12">
        <v>320241257</v>
      </c>
      <c r="B44" s="12" t="s">
        <v>23</v>
      </c>
      <c r="C44" s="12" t="s">
        <v>26</v>
      </c>
      <c r="D44" s="12" t="s">
        <v>2</v>
      </c>
      <c r="E44" s="12" t="s">
        <v>6</v>
      </c>
      <c r="F44" s="12" t="s">
        <v>7</v>
      </c>
      <c r="G44" s="12" t="s">
        <v>12</v>
      </c>
      <c r="H44" s="12" t="s">
        <v>21</v>
      </c>
      <c r="I44" s="12">
        <v>5.0449999999999999</v>
      </c>
      <c r="J44" s="13">
        <v>0.625</v>
      </c>
      <c r="K44" s="11"/>
      <c r="L44" s="11"/>
      <c r="M44" s="11"/>
      <c r="N44" s="11"/>
      <c r="O44" s="11"/>
      <c r="P44" s="11"/>
      <c r="Q44" s="11"/>
      <c r="R44" s="11"/>
      <c r="S44" s="11"/>
      <c r="T44" s="11"/>
      <c r="U44" s="11"/>
      <c r="V44" s="11"/>
      <c r="W44" s="11"/>
      <c r="X44" s="11"/>
      <c r="Y44" s="11"/>
      <c r="Z44" s="11"/>
    </row>
    <row r="45" spans="1:26" ht="14.25" customHeight="1" x14ac:dyDescent="0.2">
      <c r="A45" s="14">
        <v>320275917</v>
      </c>
      <c r="B45" s="14" t="s">
        <v>24</v>
      </c>
      <c r="C45" s="14" t="s">
        <v>26</v>
      </c>
      <c r="D45" s="14" t="s">
        <v>3</v>
      </c>
      <c r="E45" s="14" t="s">
        <v>4</v>
      </c>
      <c r="F45" s="14" t="s">
        <v>8</v>
      </c>
      <c r="G45" s="14" t="s">
        <v>10</v>
      </c>
      <c r="H45" s="14" t="s">
        <v>16</v>
      </c>
      <c r="I45" s="14">
        <v>0.185</v>
      </c>
      <c r="J45" s="15">
        <v>0.625</v>
      </c>
      <c r="K45" s="11"/>
      <c r="L45" s="11"/>
      <c r="M45" s="11"/>
      <c r="N45" s="11"/>
      <c r="O45" s="11"/>
      <c r="P45" s="11"/>
      <c r="Q45" s="11"/>
      <c r="R45" s="11"/>
      <c r="S45" s="11"/>
      <c r="T45" s="11"/>
      <c r="U45" s="11"/>
      <c r="V45" s="11"/>
      <c r="W45" s="11"/>
      <c r="X45" s="11"/>
      <c r="Y45" s="11"/>
      <c r="Z45" s="11"/>
    </row>
    <row r="46" spans="1:26" ht="14.25" customHeight="1" x14ac:dyDescent="0.2">
      <c r="A46" s="12">
        <v>320301960</v>
      </c>
      <c r="B46" s="12" t="s">
        <v>24</v>
      </c>
      <c r="C46" s="12" t="s">
        <v>28</v>
      </c>
      <c r="D46" s="12" t="s">
        <v>3</v>
      </c>
      <c r="E46" s="12" t="s">
        <v>4</v>
      </c>
      <c r="F46" s="12" t="s">
        <v>7</v>
      </c>
      <c r="G46" s="12" t="s">
        <v>13</v>
      </c>
      <c r="H46" s="12" t="s">
        <v>21</v>
      </c>
      <c r="I46" s="12">
        <v>0.23499999999999999</v>
      </c>
      <c r="J46" s="13">
        <v>0.625</v>
      </c>
      <c r="K46" s="11"/>
      <c r="L46" s="11"/>
      <c r="M46" s="11"/>
      <c r="N46" s="11"/>
      <c r="O46" s="11"/>
      <c r="P46" s="11"/>
      <c r="Q46" s="11"/>
      <c r="R46" s="11"/>
      <c r="S46" s="11"/>
      <c r="T46" s="11"/>
      <c r="U46" s="11"/>
      <c r="V46" s="11"/>
      <c r="W46" s="11"/>
      <c r="X46" s="11"/>
      <c r="Y46" s="11"/>
      <c r="Z46" s="11"/>
    </row>
    <row r="47" spans="1:26" ht="14.25" customHeight="1" x14ac:dyDescent="0.2">
      <c r="A47" s="14">
        <v>320308426</v>
      </c>
      <c r="B47" s="14" t="s">
        <v>24</v>
      </c>
      <c r="C47" s="14" t="s">
        <v>28</v>
      </c>
      <c r="D47" s="14" t="s">
        <v>3</v>
      </c>
      <c r="E47" s="14" t="s">
        <v>4</v>
      </c>
      <c r="F47" s="14" t="s">
        <v>8</v>
      </c>
      <c r="G47" s="14" t="s">
        <v>14</v>
      </c>
      <c r="H47" s="14" t="s">
        <v>18</v>
      </c>
      <c r="I47" s="14">
        <v>0.125</v>
      </c>
      <c r="J47" s="15">
        <v>0.625</v>
      </c>
      <c r="K47" s="11"/>
      <c r="L47" s="11"/>
      <c r="M47" s="11"/>
      <c r="N47" s="11"/>
      <c r="O47" s="11"/>
      <c r="P47" s="11"/>
      <c r="Q47" s="11"/>
      <c r="R47" s="11"/>
      <c r="S47" s="11"/>
      <c r="T47" s="11"/>
      <c r="U47" s="11"/>
      <c r="V47" s="11"/>
      <c r="W47" s="11"/>
      <c r="X47" s="11"/>
      <c r="Y47" s="11"/>
      <c r="Z47" s="11"/>
    </row>
    <row r="48" spans="1:26" ht="14.25" customHeight="1" x14ac:dyDescent="0.2">
      <c r="A48" s="12">
        <v>320321980</v>
      </c>
      <c r="B48" s="12" t="s">
        <v>23</v>
      </c>
      <c r="C48" s="12" t="s">
        <v>28</v>
      </c>
      <c r="D48" s="12" t="s">
        <v>3</v>
      </c>
      <c r="E48" s="12" t="s">
        <v>6</v>
      </c>
      <c r="F48" s="12" t="s">
        <v>7</v>
      </c>
      <c r="G48" s="12" t="s">
        <v>15</v>
      </c>
      <c r="H48" s="12" t="s">
        <v>19</v>
      </c>
      <c r="I48" s="12">
        <v>0.17499999999999999</v>
      </c>
      <c r="J48" s="13">
        <v>0.625</v>
      </c>
      <c r="K48" s="11"/>
      <c r="L48" s="11"/>
      <c r="M48" s="11"/>
      <c r="N48" s="11"/>
      <c r="O48" s="11"/>
      <c r="P48" s="11"/>
      <c r="Q48" s="11"/>
      <c r="R48" s="11"/>
      <c r="S48" s="11"/>
      <c r="T48" s="11"/>
      <c r="U48" s="11"/>
      <c r="V48" s="11"/>
      <c r="W48" s="11"/>
      <c r="X48" s="11"/>
      <c r="Y48" s="11"/>
      <c r="Z48" s="11"/>
    </row>
    <row r="49" spans="1:26" ht="14.25" customHeight="1" x14ac:dyDescent="0.2">
      <c r="A49" s="14">
        <v>418004393</v>
      </c>
      <c r="B49" s="14" t="s">
        <v>24</v>
      </c>
      <c r="C49" s="14" t="s">
        <v>27</v>
      </c>
      <c r="D49" s="14" t="s">
        <v>2</v>
      </c>
      <c r="E49" s="14" t="s">
        <v>5</v>
      </c>
      <c r="F49" s="14" t="s">
        <v>8</v>
      </c>
      <c r="G49" s="14" t="s">
        <v>11</v>
      </c>
      <c r="H49" s="14" t="s">
        <v>20</v>
      </c>
      <c r="I49" s="14">
        <v>0.14499999999999999</v>
      </c>
      <c r="J49" s="15">
        <v>0.625</v>
      </c>
      <c r="K49" s="11"/>
      <c r="L49" s="11"/>
      <c r="M49" s="11"/>
      <c r="N49" s="11"/>
      <c r="O49" s="11"/>
      <c r="P49" s="11"/>
      <c r="Q49" s="11"/>
      <c r="R49" s="11"/>
      <c r="S49" s="11"/>
      <c r="T49" s="11"/>
      <c r="U49" s="11"/>
      <c r="V49" s="11"/>
      <c r="W49" s="11"/>
      <c r="X49" s="11"/>
      <c r="Y49" s="11"/>
      <c r="Z49" s="11"/>
    </row>
    <row r="50" spans="1:26" ht="14.25" customHeight="1" x14ac:dyDescent="0.2">
      <c r="A50" s="12">
        <v>421045408</v>
      </c>
      <c r="B50" s="12" t="s">
        <v>24</v>
      </c>
      <c r="C50" s="12" t="s">
        <v>26</v>
      </c>
      <c r="D50" s="12" t="s">
        <v>2</v>
      </c>
      <c r="E50" s="12" t="s">
        <v>5</v>
      </c>
      <c r="F50" s="12" t="s">
        <v>7</v>
      </c>
      <c r="G50" s="12" t="s">
        <v>15</v>
      </c>
      <c r="H50" s="12" t="s">
        <v>22</v>
      </c>
      <c r="I50" s="12">
        <v>0.54500000000000004</v>
      </c>
      <c r="J50" s="13">
        <v>0.625</v>
      </c>
      <c r="K50" s="11"/>
      <c r="L50" s="11"/>
      <c r="M50" s="11"/>
      <c r="N50" s="11"/>
      <c r="O50" s="11"/>
      <c r="P50" s="11"/>
      <c r="Q50" s="11"/>
      <c r="R50" s="11"/>
      <c r="S50" s="11"/>
      <c r="T50" s="11"/>
      <c r="U50" s="11"/>
      <c r="V50" s="11"/>
      <c r="W50" s="11"/>
      <c r="X50" s="11"/>
      <c r="Y50" s="11"/>
      <c r="Z50" s="11"/>
    </row>
    <row r="51" spans="1:26" ht="14.25" customHeight="1" x14ac:dyDescent="0.2">
      <c r="A51" s="14">
        <v>421106644</v>
      </c>
      <c r="B51" s="14" t="s">
        <v>24</v>
      </c>
      <c r="C51" s="14" t="s">
        <v>27</v>
      </c>
      <c r="D51" s="14" t="s">
        <v>2</v>
      </c>
      <c r="E51" s="14" t="s">
        <v>5</v>
      </c>
      <c r="F51" s="14" t="s">
        <v>7</v>
      </c>
      <c r="G51" s="14" t="s">
        <v>10</v>
      </c>
      <c r="H51" s="14" t="s">
        <v>16</v>
      </c>
      <c r="I51" s="14">
        <v>0.185</v>
      </c>
      <c r="J51" s="15">
        <v>0.625</v>
      </c>
      <c r="K51" s="11"/>
      <c r="L51" s="11"/>
      <c r="M51" s="11"/>
      <c r="N51" s="11"/>
      <c r="O51" s="11"/>
      <c r="P51" s="11"/>
      <c r="Q51" s="11"/>
      <c r="R51" s="11"/>
      <c r="S51" s="11"/>
      <c r="T51" s="11"/>
      <c r="U51" s="11"/>
      <c r="V51" s="11"/>
      <c r="W51" s="11"/>
      <c r="X51" s="11"/>
      <c r="Y51" s="11"/>
      <c r="Z51" s="11"/>
    </row>
    <row r="52" spans="1:26" ht="14.25" customHeight="1" x14ac:dyDescent="0.2">
      <c r="A52" s="12">
        <v>421127094</v>
      </c>
      <c r="B52" s="12" t="s">
        <v>23</v>
      </c>
      <c r="C52" s="12" t="s">
        <v>26</v>
      </c>
      <c r="D52" s="12" t="s">
        <v>3</v>
      </c>
      <c r="E52" s="12" t="s">
        <v>5</v>
      </c>
      <c r="F52" s="12" t="s">
        <v>8</v>
      </c>
      <c r="G52" s="12" t="s">
        <v>14</v>
      </c>
      <c r="H52" s="12" t="s">
        <v>18</v>
      </c>
      <c r="I52" s="12">
        <v>1.2249999999999999</v>
      </c>
      <c r="J52" s="13">
        <v>0.3125</v>
      </c>
      <c r="K52" s="11"/>
      <c r="L52" s="11"/>
      <c r="M52" s="11"/>
      <c r="N52" s="11"/>
      <c r="O52" s="11"/>
      <c r="P52" s="11"/>
      <c r="Q52" s="11"/>
      <c r="R52" s="11"/>
      <c r="S52" s="11"/>
      <c r="T52" s="11"/>
      <c r="U52" s="11"/>
      <c r="V52" s="11"/>
      <c r="W52" s="11"/>
      <c r="X52" s="11"/>
      <c r="Y52" s="11"/>
      <c r="Z52" s="11"/>
    </row>
    <row r="53" spans="1:26" ht="14.25" customHeight="1" x14ac:dyDescent="0.2">
      <c r="A53" s="14">
        <v>423016172</v>
      </c>
      <c r="B53" s="14" t="s">
        <v>23</v>
      </c>
      <c r="C53" s="14" t="s">
        <v>26</v>
      </c>
      <c r="D53" s="14" t="s">
        <v>3</v>
      </c>
      <c r="E53" s="14" t="s">
        <v>4</v>
      </c>
      <c r="F53" s="14" t="s">
        <v>8</v>
      </c>
      <c r="G53" s="14" t="s">
        <v>9</v>
      </c>
      <c r="H53" s="14" t="s">
        <v>16</v>
      </c>
      <c r="I53" s="14">
        <v>0.16500000000000001</v>
      </c>
      <c r="J53" s="15">
        <v>0.3125</v>
      </c>
      <c r="K53" s="11"/>
      <c r="L53" s="11"/>
      <c r="M53" s="11"/>
      <c r="N53" s="11"/>
      <c r="O53" s="11"/>
      <c r="P53" s="11"/>
      <c r="Q53" s="11"/>
      <c r="R53" s="11"/>
      <c r="S53" s="11"/>
      <c r="T53" s="11"/>
      <c r="U53" s="11"/>
      <c r="V53" s="11"/>
      <c r="W53" s="11"/>
      <c r="X53" s="11"/>
      <c r="Y53" s="11"/>
      <c r="Z53" s="11"/>
    </row>
    <row r="54" spans="1:26" ht="14.25" customHeight="1" x14ac:dyDescent="0.2">
      <c r="A54" s="12">
        <v>423045882</v>
      </c>
      <c r="B54" s="12" t="s">
        <v>24</v>
      </c>
      <c r="C54" s="12" t="s">
        <v>28</v>
      </c>
      <c r="D54" s="12" t="s">
        <v>3</v>
      </c>
      <c r="E54" s="12" t="s">
        <v>5</v>
      </c>
      <c r="F54" s="12" t="s">
        <v>7</v>
      </c>
      <c r="G54" s="12" t="s">
        <v>11</v>
      </c>
      <c r="H54" s="12" t="s">
        <v>20</v>
      </c>
      <c r="I54" s="12">
        <v>0.315</v>
      </c>
      <c r="J54" s="13">
        <v>0.3125</v>
      </c>
      <c r="K54" s="11"/>
      <c r="L54" s="11"/>
      <c r="M54" s="11"/>
      <c r="N54" s="11"/>
      <c r="O54" s="11"/>
      <c r="P54" s="11"/>
      <c r="Q54" s="11"/>
      <c r="R54" s="11"/>
      <c r="S54" s="11"/>
      <c r="T54" s="11"/>
      <c r="U54" s="11"/>
      <c r="V54" s="11"/>
      <c r="W54" s="11"/>
      <c r="X54" s="11"/>
      <c r="Y54" s="11"/>
      <c r="Z54" s="11"/>
    </row>
    <row r="55" spans="1:26" ht="14.25" customHeight="1" x14ac:dyDescent="0.2">
      <c r="A55" s="14">
        <v>423056978</v>
      </c>
      <c r="B55" s="14" t="s">
        <v>24</v>
      </c>
      <c r="C55" s="14" t="s">
        <v>28</v>
      </c>
      <c r="D55" s="14" t="s">
        <v>2</v>
      </c>
      <c r="E55" s="14" t="s">
        <v>4</v>
      </c>
      <c r="F55" s="14" t="s">
        <v>7</v>
      </c>
      <c r="G55" s="14" t="s">
        <v>14</v>
      </c>
      <c r="H55" s="14" t="s">
        <v>18</v>
      </c>
      <c r="I55" s="14">
        <v>0.17499999999999999</v>
      </c>
      <c r="J55" s="15">
        <v>0.3125</v>
      </c>
      <c r="K55" s="11"/>
      <c r="L55" s="11"/>
      <c r="M55" s="11"/>
      <c r="N55" s="11"/>
      <c r="O55" s="11"/>
      <c r="P55" s="11"/>
      <c r="Q55" s="11"/>
      <c r="R55" s="11"/>
      <c r="S55" s="11"/>
      <c r="T55" s="11"/>
      <c r="U55" s="11"/>
      <c r="V55" s="11"/>
      <c r="W55" s="11"/>
      <c r="X55" s="11"/>
      <c r="Y55" s="11"/>
      <c r="Z55" s="11"/>
    </row>
    <row r="56" spans="1:26" ht="14.25" customHeight="1" x14ac:dyDescent="0.2">
      <c r="A56" s="16">
        <v>423092082</v>
      </c>
      <c r="B56" s="16" t="s">
        <v>23</v>
      </c>
      <c r="C56" s="16" t="s">
        <v>27</v>
      </c>
      <c r="D56" s="16" t="s">
        <v>3</v>
      </c>
      <c r="E56" s="16" t="s">
        <v>6</v>
      </c>
      <c r="F56" s="16" t="s">
        <v>7</v>
      </c>
      <c r="G56" s="16" t="s">
        <v>13</v>
      </c>
      <c r="H56" s="16" t="s">
        <v>18</v>
      </c>
      <c r="I56" s="16">
        <v>0.125</v>
      </c>
      <c r="J56" s="17">
        <v>0.3125</v>
      </c>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autoFilter ref="A1:J56" xr:uid="{00000000-0009-0000-0000-00000300000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063DB-CED8-4439-82C0-DB99B07A95CE}">
  <sheetPr>
    <tabColor rgb="FF008000"/>
  </sheetPr>
  <dimension ref="A1:Y37"/>
  <sheetViews>
    <sheetView topLeftCell="M1" zoomScale="69" zoomScaleNormal="69" workbookViewId="0">
      <selection activeCell="V8" sqref="V8"/>
    </sheetView>
  </sheetViews>
  <sheetFormatPr baseColWidth="10" defaultRowHeight="15" x14ac:dyDescent="0.2"/>
  <cols>
    <col min="1" max="1" width="14.5" customWidth="1"/>
    <col min="2" max="2" width="16.83203125" customWidth="1"/>
    <col min="3" max="3" width="19.6640625" customWidth="1"/>
    <col min="4" max="4" width="16.1640625" customWidth="1"/>
    <col min="5" max="5" width="18.5" customWidth="1"/>
    <col min="6" max="6" width="17.83203125" customWidth="1"/>
    <col min="7" max="7" width="17.1640625" customWidth="1"/>
    <col min="8" max="8" width="20.6640625" customWidth="1"/>
    <col min="9" max="9" width="14.33203125" customWidth="1"/>
    <col min="10" max="10" width="19.33203125" customWidth="1"/>
    <col min="11" max="11" width="17" customWidth="1"/>
    <col min="12" max="12" width="15.5" customWidth="1"/>
    <col min="13" max="13" width="17.6640625" customWidth="1"/>
    <col min="14" max="14" width="15.1640625" customWidth="1"/>
    <col min="15" max="15" width="23" customWidth="1"/>
    <col min="16" max="16" width="17.5" customWidth="1"/>
    <col min="17" max="17" width="14.6640625" customWidth="1"/>
    <col min="18" max="18" width="6.33203125" customWidth="1"/>
    <col min="21" max="21" width="19.5" customWidth="1"/>
    <col min="23" max="23" width="5" customWidth="1"/>
    <col min="25" max="25" width="13.6640625" bestFit="1" customWidth="1"/>
  </cols>
  <sheetData>
    <row r="1" spans="1:25" x14ac:dyDescent="0.2">
      <c r="A1" s="55" t="s">
        <v>119</v>
      </c>
      <c r="B1" s="77" t="str" cm="1">
        <f t="array" ref="B1:H1">TRANSPOSE(A2:A8)</f>
        <v>Plata</v>
      </c>
      <c r="C1" s="77" t="str">
        <v>JPY</v>
      </c>
      <c r="D1" s="77" t="str">
        <v>AC *</v>
      </c>
      <c r="E1" s="77" t="str">
        <v>ASUR B</v>
      </c>
      <c r="F1" s="77" t="str">
        <v>BIMBO A</v>
      </c>
      <c r="G1" s="77" t="str">
        <v>GENTERA *</v>
      </c>
      <c r="H1" s="76" t="str">
        <v>TLEVISA CPO</v>
      </c>
      <c r="J1" s="55" t="s">
        <v>119</v>
      </c>
      <c r="K1" s="77" t="str" cm="1">
        <f t="array" ref="K1:Q1">TRANSPOSE(J2:J8)</f>
        <v>Plata</v>
      </c>
      <c r="L1" s="77" t="str">
        <v>JPY</v>
      </c>
      <c r="M1" s="77" t="str">
        <v>AC *</v>
      </c>
      <c r="N1" s="77" t="str">
        <v>ASUR B</v>
      </c>
      <c r="O1" s="77" t="str">
        <v>BIMBO A</v>
      </c>
      <c r="P1" s="77" t="str">
        <v>GENTERA *</v>
      </c>
      <c r="Q1" s="76" t="str">
        <v>TLEVISA CPO</v>
      </c>
      <c r="S1" s="75" t="s">
        <v>124</v>
      </c>
      <c r="T1" s="75" t="s">
        <v>125</v>
      </c>
      <c r="U1" s="75" t="s">
        <v>121</v>
      </c>
      <c r="V1" s="75" t="s">
        <v>122</v>
      </c>
    </row>
    <row r="2" spans="1:25" ht="16" thickBot="1" x14ac:dyDescent="0.25">
      <c r="A2" s="76" t="s">
        <v>23</v>
      </c>
      <c r="B2" s="7" cm="1">
        <f t="array" ref="B2:H8">'1'!B13:H19</f>
        <v>3.2322892589525023E-4</v>
      </c>
      <c r="C2" s="7">
        <v>3.290807388747931E-5</v>
      </c>
      <c r="D2" s="7">
        <v>-1.5510152020389142E-5</v>
      </c>
      <c r="E2" s="7">
        <v>3.605147354902173E-5</v>
      </c>
      <c r="F2" s="7">
        <v>1.5313972267298437E-5</v>
      </c>
      <c r="G2" s="7">
        <v>-2.3381994598174506E-5</v>
      </c>
      <c r="H2" s="7">
        <v>5.3058166588592665E-5</v>
      </c>
      <c r="J2" s="76" t="s">
        <v>23</v>
      </c>
      <c r="K2" s="7" cm="1">
        <f t="array" ref="K2:Q8">MINVERSE('1'!B13:H19)</f>
        <v>3295.6324275191018</v>
      </c>
      <c r="L2" s="7">
        <v>-933.0203854384564</v>
      </c>
      <c r="M2" s="7">
        <v>324.2051021663658</v>
      </c>
      <c r="N2" s="7">
        <v>-325.20468113641846</v>
      </c>
      <c r="O2" s="7">
        <v>-161.73783216661678</v>
      </c>
      <c r="P2" s="7">
        <v>206.82605031289313</v>
      </c>
      <c r="Q2" s="7">
        <v>-197.41340373283913</v>
      </c>
      <c r="S2" s="7">
        <f>HLOOKUP($A2, MATRIZ!$B$1:$H$2, 2, FALSE())</f>
        <v>8.8871433397985774E-4</v>
      </c>
      <c r="T2" s="7">
        <f>S2-'1'!$B$6</f>
        <v>8.8594085245292118E-4</v>
      </c>
      <c r="U2" s="70" cm="1">
        <f t="array" ref="U2:U8">MMULT('1'!$B$13:$H$19,CALCULOS!T2:T8)</f>
        <v>1.8165126318539769E-7</v>
      </c>
      <c r="V2" s="8">
        <f>U2/$U$9</f>
        <v>-0.10522653423081967</v>
      </c>
    </row>
    <row r="3" spans="1:25" ht="17" thickTop="1" thickBot="1" x14ac:dyDescent="0.25">
      <c r="A3" s="76" t="s">
        <v>26</v>
      </c>
      <c r="B3" s="7">
        <v>3.290807388747931E-5</v>
      </c>
      <c r="C3" s="7">
        <v>1.0956318045628167E-4</v>
      </c>
      <c r="D3" s="7">
        <v>-1.7368522001991847E-5</v>
      </c>
      <c r="E3" s="7">
        <v>-1.5602029799665825E-5</v>
      </c>
      <c r="F3" s="7">
        <v>-7.6015637776572743E-6</v>
      </c>
      <c r="G3" s="7">
        <v>-4.9822310229000554E-5</v>
      </c>
      <c r="H3" s="7">
        <v>-1.724283601697503E-5</v>
      </c>
      <c r="J3" s="76" t="s">
        <v>26</v>
      </c>
      <c r="K3" s="7">
        <v>-933.02038543845617</v>
      </c>
      <c r="L3" s="7">
        <v>9876.818031622648</v>
      </c>
      <c r="M3" s="7">
        <v>532.35347138847237</v>
      </c>
      <c r="N3" s="7">
        <v>46.803951110677275</v>
      </c>
      <c r="O3" s="7">
        <v>-23.97009942832895</v>
      </c>
      <c r="P3" s="7">
        <v>818.57358705343415</v>
      </c>
      <c r="Q3" s="7">
        <v>49.542080470719497</v>
      </c>
      <c r="S3" s="7">
        <f>HLOOKUP($A3, MATRIZ!$B$1:$H$2, 2, FALSE())</f>
        <v>-1.3835275204810346E-4</v>
      </c>
      <c r="T3" s="7">
        <f>S3-'1'!$B$6</f>
        <v>-1.4112623357504002E-4</v>
      </c>
      <c r="U3" s="70">
        <v>1.995926557990897E-8</v>
      </c>
      <c r="V3" s="8">
        <f t="shared" ref="V3:V8" si="0">U3/$U$9</f>
        <v>-1.1561958369773358E-2</v>
      </c>
      <c r="X3" s="78" t="s">
        <v>126</v>
      </c>
      <c r="Y3" s="56">
        <f>MMULT('1'!B13:H19, CALCULOS!V2:V8)</f>
        <v>1.1141562203164462E-5</v>
      </c>
    </row>
    <row r="4" spans="1:25" ht="17" thickTop="1" thickBot="1" x14ac:dyDescent="0.25">
      <c r="A4" s="76" t="s">
        <v>2</v>
      </c>
      <c r="B4" s="7">
        <v>-1.5510152020389142E-5</v>
      </c>
      <c r="C4" s="7">
        <v>-1.7368522001991847E-5</v>
      </c>
      <c r="D4" s="7">
        <v>2.0725603520143954E-4</v>
      </c>
      <c r="E4" s="7">
        <v>7.3524125294992829E-5</v>
      </c>
      <c r="F4" s="7">
        <v>5.3480223656239297E-5</v>
      </c>
      <c r="G4" s="7">
        <v>5.1295119560686671E-5</v>
      </c>
      <c r="H4" s="7">
        <v>5.2336319769028803E-5</v>
      </c>
      <c r="J4" s="76" t="s">
        <v>2</v>
      </c>
      <c r="K4" s="7">
        <v>324.20510216636575</v>
      </c>
      <c r="L4" s="7">
        <v>532.35347138847226</v>
      </c>
      <c r="M4" s="7">
        <v>5387.8757301067708</v>
      </c>
      <c r="N4" s="7">
        <v>-708.36289428524776</v>
      </c>
      <c r="O4" s="7">
        <v>-723.94036693891996</v>
      </c>
      <c r="P4" s="7">
        <v>-127.82848010948955</v>
      </c>
      <c r="Q4" s="7">
        <v>-96.297685800152678</v>
      </c>
      <c r="S4" s="7">
        <f>HLOOKUP($A4, MATRIZ!$B$1:$H$2, 2, FALSE())</f>
        <v>1.4015979596849115E-5</v>
      </c>
      <c r="T4" s="7">
        <f>S4-'1'!$B$6</f>
        <v>1.1242498069912555E-5</v>
      </c>
      <c r="U4" s="70">
        <v>-8.6905619665361776E-8</v>
      </c>
      <c r="V4" s="8">
        <f t="shared" si="0"/>
        <v>5.034249144325742E-2</v>
      </c>
      <c r="X4" s="78" t="s">
        <v>127</v>
      </c>
      <c r="Y4" s="56" cm="1">
        <f t="array" ref="Y4">MMULT(MMULT(TRANSPOSE(V2:V8), '1'!B13:H19), CALCULOS!V2:V8)</f>
        <v>6.6058995690498066E-4</v>
      </c>
    </row>
    <row r="5" spans="1:25" ht="17" thickTop="1" thickBot="1" x14ac:dyDescent="0.25">
      <c r="A5" s="76" t="s">
        <v>6</v>
      </c>
      <c r="B5" s="7">
        <v>3.605147354902173E-5</v>
      </c>
      <c r="C5" s="7">
        <v>-1.5602029799665825E-5</v>
      </c>
      <c r="D5" s="7">
        <v>7.3524125294992829E-5</v>
      </c>
      <c r="E5" s="7">
        <v>4.5652811541805217E-4</v>
      </c>
      <c r="F5" s="7">
        <v>5.8937574427669847E-5</v>
      </c>
      <c r="G5" s="7">
        <v>1.4800873542029553E-4</v>
      </c>
      <c r="H5" s="7">
        <v>1.5105793004805456E-4</v>
      </c>
      <c r="J5" s="76" t="s">
        <v>6</v>
      </c>
      <c r="K5" s="7">
        <v>-325.20468113641851</v>
      </c>
      <c r="L5" s="7">
        <v>46.803951110677417</v>
      </c>
      <c r="M5" s="7">
        <v>-708.36289428524799</v>
      </c>
      <c r="N5" s="7">
        <v>2619.5294947121215</v>
      </c>
      <c r="O5" s="7">
        <v>-136.09087508093103</v>
      </c>
      <c r="P5" s="7">
        <v>-577.87934839005413</v>
      </c>
      <c r="Q5" s="7">
        <v>-250.23975263957342</v>
      </c>
      <c r="S5" s="7">
        <f>HLOOKUP($A5, MATRIZ!$B$1:$H$2, 2, FALSE())</f>
        <v>2.4798761137775281E-4</v>
      </c>
      <c r="T5" s="7">
        <f>S5-'1'!$B$6</f>
        <v>2.4521412985081624E-4</v>
      </c>
      <c r="U5" s="70">
        <v>-7.2391693854713606E-8</v>
      </c>
      <c r="V5" s="8">
        <f t="shared" si="0"/>
        <v>4.1934897219269018E-2</v>
      </c>
      <c r="X5" s="78" t="s">
        <v>128</v>
      </c>
      <c r="Y5" s="56">
        <f>SQRT(Y4)</f>
        <v>2.5701944613296883E-2</v>
      </c>
    </row>
    <row r="6" spans="1:25" ht="17" thickTop="1" thickBot="1" x14ac:dyDescent="0.25">
      <c r="A6" s="76" t="s">
        <v>7</v>
      </c>
      <c r="B6" s="7">
        <v>1.5313972267298437E-5</v>
      </c>
      <c r="C6" s="7">
        <v>-7.6015637776572743E-6</v>
      </c>
      <c r="D6" s="7">
        <v>5.3480223656239297E-5</v>
      </c>
      <c r="E6" s="7">
        <v>5.8937574427669847E-5</v>
      </c>
      <c r="F6" s="7">
        <v>3.1499051238983745E-4</v>
      </c>
      <c r="G6" s="7">
        <v>7.4082884162882096E-5</v>
      </c>
      <c r="H6" s="7">
        <v>1.0186649518021419E-4</v>
      </c>
      <c r="J6" s="76" t="s">
        <v>7</v>
      </c>
      <c r="K6" s="7">
        <v>-161.73783216661678</v>
      </c>
      <c r="L6" s="7">
        <v>-23.970099428328965</v>
      </c>
      <c r="M6" s="7">
        <v>-723.94036693891996</v>
      </c>
      <c r="N6" s="7">
        <v>-136.09087508093106</v>
      </c>
      <c r="O6" s="7">
        <v>3486.6220492982739</v>
      </c>
      <c r="P6" s="7">
        <v>-306.4146687026257</v>
      </c>
      <c r="Q6" s="7">
        <v>-260.34846993068135</v>
      </c>
      <c r="S6" s="7">
        <f>HLOOKUP($A6, MATRIZ!$B$1:$H$2, 2, FALSE())</f>
        <v>-6.021746328826827E-4</v>
      </c>
      <c r="T6" s="7">
        <f>S6-'1'!$B$6</f>
        <v>-6.0494811440961927E-4</v>
      </c>
      <c r="U6" s="70">
        <v>-2.9664017730558852E-7</v>
      </c>
      <c r="V6" s="8">
        <f t="shared" si="0"/>
        <v>0.17183705317603395</v>
      </c>
    </row>
    <row r="7" spans="1:25" ht="17" thickTop="1" thickBot="1" x14ac:dyDescent="0.25">
      <c r="A7" s="76" t="s">
        <v>12</v>
      </c>
      <c r="B7" s="7">
        <v>-2.3381994598174506E-5</v>
      </c>
      <c r="C7" s="7">
        <v>-4.9822310229000554E-5</v>
      </c>
      <c r="D7" s="7">
        <v>5.1295119560686671E-5</v>
      </c>
      <c r="E7" s="7">
        <v>1.4800873542029553E-4</v>
      </c>
      <c r="F7" s="7">
        <v>7.4082884162882096E-5</v>
      </c>
      <c r="G7" s="7">
        <v>5.2430585003568125E-4</v>
      </c>
      <c r="H7" s="7">
        <v>1.7416183363983128E-4</v>
      </c>
      <c r="J7" s="76" t="s">
        <v>12</v>
      </c>
      <c r="K7" s="7">
        <v>206.82605031289316</v>
      </c>
      <c r="L7" s="7">
        <v>818.57358705343393</v>
      </c>
      <c r="M7" s="7">
        <v>-127.82848010948945</v>
      </c>
      <c r="N7" s="7">
        <v>-577.87934839005413</v>
      </c>
      <c r="O7" s="7">
        <v>-306.4146687026257</v>
      </c>
      <c r="P7" s="7">
        <v>2314.2415210222393</v>
      </c>
      <c r="Q7" s="7">
        <v>-304.10155205326538</v>
      </c>
      <c r="S7" s="7">
        <f>HLOOKUP($A7, MATRIZ!$B$1:$H$2, 2, FALSE())</f>
        <v>4.6663985611158926E-4</v>
      </c>
      <c r="T7" s="7">
        <f>S7-'1'!$B$6</f>
        <v>4.6386637458465269E-4</v>
      </c>
      <c r="U7" s="70">
        <v>-6.9320582242306144E-8</v>
      </c>
      <c r="V7" s="8">
        <f t="shared" si="0"/>
        <v>4.0155870607822705E-2</v>
      </c>
      <c r="X7" s="81" t="s">
        <v>129</v>
      </c>
      <c r="Y7">
        <f>(Y3-'1'!B6)/CALCULOS!Y5-CALCULOS!Y3</f>
        <v>3.1444005436831799E-4</v>
      </c>
    </row>
    <row r="8" spans="1:25" ht="17" thickTop="1" thickBot="1" x14ac:dyDescent="0.25">
      <c r="A8" s="76" t="s">
        <v>21</v>
      </c>
      <c r="B8" s="7">
        <v>5.3058166588592665E-5</v>
      </c>
      <c r="C8" s="7">
        <v>-1.724283601697503E-5</v>
      </c>
      <c r="D8" s="7">
        <v>5.2336319769028803E-5</v>
      </c>
      <c r="E8" s="7">
        <v>1.5105793004805456E-4</v>
      </c>
      <c r="F8" s="7">
        <v>1.0186649518021419E-4</v>
      </c>
      <c r="G8" s="7">
        <v>1.7416183363983128E-4</v>
      </c>
      <c r="H8" s="7">
        <v>9.0336634938666018E-4</v>
      </c>
      <c r="J8" s="76" t="s">
        <v>21</v>
      </c>
      <c r="K8" s="7">
        <v>-197.4134037328391</v>
      </c>
      <c r="L8" s="7">
        <v>49.542080470719583</v>
      </c>
      <c r="M8" s="7">
        <v>-96.297685800152635</v>
      </c>
      <c r="N8" s="7">
        <v>-250.23975263957345</v>
      </c>
      <c r="O8" s="7">
        <v>-260.3484699306814</v>
      </c>
      <c r="P8" s="7">
        <v>-304.10155205326532</v>
      </c>
      <c r="Q8" s="7">
        <v>1254.9204158462153</v>
      </c>
      <c r="S8" s="7">
        <f>HLOOKUP($A8, MATRIZ!$B$1:$H$2, 2, FALSE())</f>
        <v>-1.6675053517933231E-3</v>
      </c>
      <c r="T8" s="7">
        <f>S8-'1'!$B$6</f>
        <v>-1.6702788333202597E-3</v>
      </c>
      <c r="U8" s="70">
        <v>-1.4026400742454926E-6</v>
      </c>
      <c r="V8" s="8">
        <f t="shared" si="0"/>
        <v>0.81251818015420996</v>
      </c>
    </row>
    <row r="9" spans="1:25" x14ac:dyDescent="0.2">
      <c r="T9" s="75" t="s">
        <v>123</v>
      </c>
      <c r="U9" s="70">
        <f>SUM(U2:U8)</f>
        <v>-1.726287618548156E-6</v>
      </c>
    </row>
    <row r="11" spans="1:25" ht="16" thickBot="1" x14ac:dyDescent="0.25"/>
    <row r="12" spans="1:25" x14ac:dyDescent="0.2">
      <c r="A12" s="55" t="s">
        <v>135</v>
      </c>
      <c r="B12" s="77" t="str" cm="1">
        <f t="array" ref="B12:H12">TRANSPOSE(A13:A19)</f>
        <v>Plata</v>
      </c>
      <c r="C12" s="77" t="str">
        <v>JPY</v>
      </c>
      <c r="D12" s="77" t="str">
        <v>AC *</v>
      </c>
      <c r="E12" s="77" t="str">
        <v>ASUR B</v>
      </c>
      <c r="F12" s="77" t="str">
        <v>BIMBO A</v>
      </c>
      <c r="G12" s="77" t="str">
        <v>GENTERA *</v>
      </c>
      <c r="H12" s="76" t="str">
        <v>TLEVISA CPO</v>
      </c>
      <c r="K12" s="79" t="s">
        <v>130</v>
      </c>
      <c r="L12" s="79" t="s">
        <v>131</v>
      </c>
      <c r="M12" s="80" t="s">
        <v>120</v>
      </c>
    </row>
    <row r="13" spans="1:25" x14ac:dyDescent="0.2">
      <c r="A13" s="76" t="s">
        <v>23</v>
      </c>
      <c r="B13" s="7" cm="1">
        <f t="array" ref="B13:I20">MINVERSE('1'!B13:I20)</f>
        <v>3073.027826884017</v>
      </c>
      <c r="C13" s="7">
        <v>-1977.5944978555126</v>
      </c>
      <c r="D13" s="7">
        <v>-138.07565400396106</v>
      </c>
      <c r="E13" s="7">
        <v>-392.56740909164085</v>
      </c>
      <c r="F13" s="7">
        <v>-350.57143468295783</v>
      </c>
      <c r="G13" s="7">
        <v>2.9494598490348949</v>
      </c>
      <c r="H13" s="7">
        <v>-217.16829109897935</v>
      </c>
      <c r="I13">
        <v>0.10075855815571438</v>
      </c>
      <c r="K13" s="57">
        <v>0</v>
      </c>
      <c r="L13" s="57">
        <f t="array" ref="L13:L20">MMULT(B13:I20,K13:K20)</f>
        <v>0.10075855815571438</v>
      </c>
      <c r="M13" s="59" cm="1">
        <f t="array" ref="M13:M19">TRANSPOSE('1'!B9:H9)</f>
        <v>8.8871433397985774E-4</v>
      </c>
    </row>
    <row r="14" spans="1:25" ht="16" thickBot="1" x14ac:dyDescent="0.25">
      <c r="A14" s="76" t="s">
        <v>26</v>
      </c>
      <c r="B14" s="7">
        <v>-1977.5944978555121</v>
      </c>
      <c r="C14" s="7">
        <v>4975.1445117632056</v>
      </c>
      <c r="D14" s="7">
        <v>-1636.9031800304263</v>
      </c>
      <c r="E14" s="7">
        <v>-269.29626228593526</v>
      </c>
      <c r="F14" s="7">
        <v>-910.07349612485746</v>
      </c>
      <c r="G14" s="7">
        <v>-138.11916735873496</v>
      </c>
      <c r="H14" s="7">
        <v>-43.157908107739964</v>
      </c>
      <c r="I14">
        <v>0.4728104502496932</v>
      </c>
      <c r="K14" s="57">
        <v>0</v>
      </c>
      <c r="L14" s="57">
        <v>0.4728104502496932</v>
      </c>
      <c r="M14" s="59">
        <v>-1.3835275204810346E-4</v>
      </c>
    </row>
    <row r="15" spans="1:25" ht="20" thickTop="1" thickBot="1" x14ac:dyDescent="0.3">
      <c r="A15" s="76" t="s">
        <v>2</v>
      </c>
      <c r="B15" s="7">
        <v>-138.07565400396138</v>
      </c>
      <c r="C15" s="7">
        <v>-1636.9031800304256</v>
      </c>
      <c r="D15" s="7">
        <v>4427.8618898010491</v>
      </c>
      <c r="E15" s="7">
        <v>-848.25440024690931</v>
      </c>
      <c r="F15" s="7">
        <v>-1116.0892278006165</v>
      </c>
      <c r="G15" s="7">
        <v>-551.21696415776523</v>
      </c>
      <c r="H15" s="7">
        <v>-137.32246356137034</v>
      </c>
      <c r="I15">
        <v>0.2092442937925256</v>
      </c>
      <c r="K15" s="57">
        <v>0</v>
      </c>
      <c r="L15" s="57">
        <v>0.2092442937925256</v>
      </c>
      <c r="M15" s="59">
        <v>1.4015979596849115E-5</v>
      </c>
      <c r="O15" s="78" t="s">
        <v>132</v>
      </c>
      <c r="P15" s="56">
        <f>SUMPRODUCT(L13:L19,M13:M19)</f>
        <v>1.1307444389680618E-5</v>
      </c>
    </row>
    <row r="16" spans="1:25" ht="20" thickTop="1" thickBot="1" x14ac:dyDescent="0.3">
      <c r="A16" s="76" t="s">
        <v>6</v>
      </c>
      <c r="B16" s="7">
        <v>-392.56740909164085</v>
      </c>
      <c r="C16" s="7">
        <v>-269.29626228593548</v>
      </c>
      <c r="D16" s="7">
        <v>-848.25440024690943</v>
      </c>
      <c r="E16" s="7">
        <v>2599.1447537650643</v>
      </c>
      <c r="F16" s="7">
        <v>-193.23410823434367</v>
      </c>
      <c r="G16" s="7">
        <v>-639.57476376185343</v>
      </c>
      <c r="H16" s="7">
        <v>-256.21781014438136</v>
      </c>
      <c r="I16">
        <v>3.0490705595660014E-2</v>
      </c>
      <c r="K16" s="57">
        <v>0</v>
      </c>
      <c r="L16" s="57">
        <v>3.0490705595660014E-2</v>
      </c>
      <c r="M16" s="59">
        <v>2.4798761137775281E-4</v>
      </c>
      <c r="O16" s="78" t="s">
        <v>133</v>
      </c>
      <c r="P16" s="56" cm="1">
        <f t="array" ref="P16">MMULT(MMULT(B22:H22, '1'!B13:H19), CALCULOS!L13:L19)</f>
        <v>4.5606815908809926E-5</v>
      </c>
    </row>
    <row r="17" spans="1:16" ht="20" thickTop="1" thickBot="1" x14ac:dyDescent="0.3">
      <c r="A17" s="76" t="s">
        <v>7</v>
      </c>
      <c r="B17" s="7">
        <v>-350.57143468295834</v>
      </c>
      <c r="C17" s="7">
        <v>-910.07349612485712</v>
      </c>
      <c r="D17" s="7">
        <v>-1116.0892278006165</v>
      </c>
      <c r="E17" s="7">
        <v>-193.23410823434375</v>
      </c>
      <c r="F17" s="7">
        <v>3326.4360992434772</v>
      </c>
      <c r="G17" s="7">
        <v>-479.36145837455143</v>
      </c>
      <c r="H17" s="7">
        <v>-277.10637402615004</v>
      </c>
      <c r="I17">
        <v>8.5472633838714382E-2</v>
      </c>
      <c r="K17" s="57">
        <v>0</v>
      </c>
      <c r="L17" s="57">
        <v>8.5472633838714382E-2</v>
      </c>
      <c r="M17" s="59">
        <v>-6.021746328826827E-4</v>
      </c>
      <c r="O17" s="78" t="s">
        <v>134</v>
      </c>
      <c r="P17" s="56">
        <f>SQRT(P16)</f>
        <v>6.753281862088234E-3</v>
      </c>
    </row>
    <row r="18" spans="1:16" ht="16" thickTop="1" x14ac:dyDescent="0.2">
      <c r="A18" s="76" t="s">
        <v>12</v>
      </c>
      <c r="B18" s="7">
        <v>2.9494598490351214</v>
      </c>
      <c r="C18" s="7">
        <v>-138.11916735873507</v>
      </c>
      <c r="D18" s="7">
        <v>-551.21696415776523</v>
      </c>
      <c r="E18" s="7">
        <v>-639.57476376185366</v>
      </c>
      <c r="F18" s="7">
        <v>-479.36145837455183</v>
      </c>
      <c r="G18" s="7">
        <v>2127.5173292464083</v>
      </c>
      <c r="H18" s="7">
        <v>-322.19443544253812</v>
      </c>
      <c r="I18">
        <v>9.2281611602971103E-2</v>
      </c>
      <c r="K18" s="57">
        <v>0</v>
      </c>
      <c r="L18" s="57">
        <v>9.2281611602971103E-2</v>
      </c>
      <c r="M18" s="59">
        <v>4.6663985611158926E-4</v>
      </c>
    </row>
    <row r="19" spans="1:16" ht="16" thickBot="1" x14ac:dyDescent="0.25">
      <c r="A19" s="76" t="s">
        <v>21</v>
      </c>
      <c r="B19" s="7">
        <v>-217.16829109897935</v>
      </c>
      <c r="C19" s="7">
        <v>-43.157908107739836</v>
      </c>
      <c r="D19" s="7">
        <v>-137.32246356137034</v>
      </c>
      <c r="E19" s="7">
        <v>-256.21781014438142</v>
      </c>
      <c r="F19" s="7">
        <v>-277.10637402614987</v>
      </c>
      <c r="G19" s="7">
        <v>-322.19443544253824</v>
      </c>
      <c r="H19" s="7">
        <v>1253.1672823811591</v>
      </c>
      <c r="I19">
        <v>8.9417467647212069E-3</v>
      </c>
      <c r="K19" s="57">
        <v>0</v>
      </c>
      <c r="L19" s="57">
        <v>8.9417467647212069E-3</v>
      </c>
      <c r="M19" s="60">
        <v>-1.6675053517933231E-3</v>
      </c>
    </row>
    <row r="20" spans="1:16" ht="16" thickBot="1" x14ac:dyDescent="0.25">
      <c r="B20">
        <v>0.10075855815571431</v>
      </c>
      <c r="C20">
        <v>0.47281045024969348</v>
      </c>
      <c r="D20">
        <v>0.20924429379252552</v>
      </c>
      <c r="E20">
        <v>3.0490705595660025E-2</v>
      </c>
      <c r="F20">
        <v>8.5472633838714368E-2</v>
      </c>
      <c r="G20">
        <v>9.2281611602971075E-2</v>
      </c>
      <c r="H20">
        <v>8.9417467647212225E-3</v>
      </c>
      <c r="I20">
        <v>-4.5606815908809933E-5</v>
      </c>
      <c r="K20" s="61">
        <v>1</v>
      </c>
      <c r="L20" s="58">
        <v>-4.5606815908809933E-5</v>
      </c>
      <c r="M20" s="58"/>
    </row>
    <row r="21" spans="1:16" ht="16" thickBot="1" x14ac:dyDescent="0.25"/>
    <row r="22" spans="1:16" ht="20" thickTop="1" thickBot="1" x14ac:dyDescent="0.3">
      <c r="A22" s="82" t="s">
        <v>137</v>
      </c>
      <c r="B22" s="62">
        <f t="array" ref="B22:I22">TRANSPOSE(L13:L20)</f>
        <v>0.10075855815571438</v>
      </c>
      <c r="C22" s="62">
        <v>0.4728104502496932</v>
      </c>
      <c r="D22" s="62">
        <v>0.2092442937925256</v>
      </c>
      <c r="E22" s="62">
        <v>3.0490705595660014E-2</v>
      </c>
      <c r="F22" s="62">
        <v>8.5472633838714382E-2</v>
      </c>
      <c r="G22" s="62">
        <v>9.2281611602971103E-2</v>
      </c>
      <c r="H22" s="62">
        <v>8.9417467647212069E-3</v>
      </c>
      <c r="I22" s="62">
        <v>-4.5606815908809933E-5</v>
      </c>
    </row>
    <row r="23" spans="1:16" ht="16" thickTop="1" x14ac:dyDescent="0.2"/>
    <row r="24" spans="1:16" ht="16" thickBot="1" x14ac:dyDescent="0.25"/>
    <row r="25" spans="1:16" ht="16" thickTop="1" x14ac:dyDescent="0.2">
      <c r="A25" s="55" t="s">
        <v>136</v>
      </c>
      <c r="B25" s="77" t="str" cm="1">
        <f t="array" ref="B25:H25">TRANSPOSE(A26:A32)</f>
        <v>Plata</v>
      </c>
      <c r="C25" s="77" t="str">
        <v>JPY</v>
      </c>
      <c r="D25" s="77" t="str">
        <v>AC *</v>
      </c>
      <c r="E25" s="77" t="str">
        <v>ASUR B</v>
      </c>
      <c r="F25" s="77" t="str">
        <v>BIMBO A</v>
      </c>
      <c r="G25" s="77" t="str">
        <v>GENTERA *</v>
      </c>
      <c r="H25" s="76" t="str">
        <v>TLEVISA CPO</v>
      </c>
      <c r="L25" s="73" t="s">
        <v>139</v>
      </c>
      <c r="M25" s="74" t="s">
        <v>140</v>
      </c>
    </row>
    <row r="26" spans="1:16" x14ac:dyDescent="0.2">
      <c r="A26" s="76" t="s">
        <v>23</v>
      </c>
      <c r="B26" s="7" cm="1">
        <f t="array" ref="B26:J34">+MINVERSE('1'!B13:J21)</f>
        <v>1782.9783531851972</v>
      </c>
      <c r="C26" s="7">
        <v>-1243.5843859143401</v>
      </c>
      <c r="D26" s="7">
        <v>-360.24436091313407</v>
      </c>
      <c r="E26" s="7">
        <v>-602.46094325247395</v>
      </c>
      <c r="F26" s="7">
        <v>396.00138293685347</v>
      </c>
      <c r="G26" s="7">
        <v>-617.65161401072271</v>
      </c>
      <c r="H26" s="7">
        <v>644.96156796862078</v>
      </c>
      <c r="I26">
        <v>9.6566812517626693E-2</v>
      </c>
      <c r="J26">
        <v>370.70672148633048</v>
      </c>
      <c r="L26" s="63">
        <v>0</v>
      </c>
      <c r="M26" s="64">
        <f t="array" ref="M26:M34">MMULT(B26:J34, L26:L34)</f>
        <v>1870.311976711055</v>
      </c>
    </row>
    <row r="27" spans="1:16" ht="16" thickBot="1" x14ac:dyDescent="0.25">
      <c r="A27" s="76" t="s">
        <v>26</v>
      </c>
      <c r="B27" s="7">
        <v>-1243.5843859143406</v>
      </c>
      <c r="C27" s="7">
        <v>4557.508711418951</v>
      </c>
      <c r="D27" s="7">
        <v>-1510.4940145271348</v>
      </c>
      <c r="E27" s="7">
        <v>-149.87140328158284</v>
      </c>
      <c r="F27" s="7">
        <v>-1334.8572029560034</v>
      </c>
      <c r="G27" s="7">
        <v>214.98935520709131</v>
      </c>
      <c r="H27" s="7">
        <v>-533.6910599469802</v>
      </c>
      <c r="I27">
        <v>0.47519546241222693</v>
      </c>
      <c r="J27">
        <v>-210.924067396699</v>
      </c>
      <c r="L27" s="63">
        <v>0</v>
      </c>
      <c r="M27" s="64">
        <v>-1063.6367245539341</v>
      </c>
    </row>
    <row r="28" spans="1:16" ht="20" thickTop="1" thickBot="1" x14ac:dyDescent="0.3">
      <c r="A28" s="76" t="s">
        <v>2</v>
      </c>
      <c r="B28" s="7">
        <v>-360.24436091313481</v>
      </c>
      <c r="C28" s="7">
        <v>-1510.4940145271346</v>
      </c>
      <c r="D28" s="7">
        <v>4389.6006173956011</v>
      </c>
      <c r="E28" s="7">
        <v>-884.40167678461194</v>
      </c>
      <c r="F28" s="7">
        <v>-987.51654831370934</v>
      </c>
      <c r="G28" s="7">
        <v>-658.09514278338315</v>
      </c>
      <c r="H28" s="7">
        <v>11.151125926372158</v>
      </c>
      <c r="I28">
        <v>0.20852240309988732</v>
      </c>
      <c r="J28">
        <v>63.842073218336971</v>
      </c>
      <c r="L28" s="63">
        <v>0</v>
      </c>
      <c r="M28" s="64">
        <v>322.2917817896099</v>
      </c>
      <c r="O28" s="78" t="s">
        <v>132</v>
      </c>
      <c r="P28" s="68">
        <f>SUMPRODUCT(M26:M32, M13:M19)</f>
        <v>5.0449999999999999</v>
      </c>
    </row>
    <row r="29" spans="1:16" ht="20" thickTop="1" thickBot="1" x14ac:dyDescent="0.3">
      <c r="A29" s="76" t="s">
        <v>6</v>
      </c>
      <c r="B29" s="7">
        <v>-602.46094325247407</v>
      </c>
      <c r="C29" s="7">
        <v>-149.87140328158279</v>
      </c>
      <c r="D29" s="7">
        <v>-884.40167678461216</v>
      </c>
      <c r="E29" s="7">
        <v>2564.9946714769726</v>
      </c>
      <c r="F29" s="7">
        <v>-71.76527281879784</v>
      </c>
      <c r="G29" s="7">
        <v>-740.54775383094955</v>
      </c>
      <c r="H29" s="7">
        <v>-115.94762150855671</v>
      </c>
      <c r="I29">
        <v>2.9808700506538281E-2</v>
      </c>
      <c r="J29">
        <v>60.314697611439911</v>
      </c>
      <c r="L29" s="63">
        <v>0</v>
      </c>
      <c r="M29" s="64">
        <v>304.31745815022089</v>
      </c>
      <c r="O29" s="78" t="s">
        <v>133</v>
      </c>
      <c r="P29" s="69" cm="1">
        <f t="array" ref="P29">MMULT(MMULT(B36:H36, '1'!B13:H19), CALCULOS!M26:M32)</f>
        <v>2711.2836605494276</v>
      </c>
    </row>
    <row r="30" spans="1:16" ht="20" thickTop="1" thickBot="1" x14ac:dyDescent="0.3">
      <c r="A30" s="76" t="s">
        <v>7</v>
      </c>
      <c r="B30" s="7">
        <v>396.00138293685399</v>
      </c>
      <c r="C30" s="7">
        <v>-1334.8572029560039</v>
      </c>
      <c r="D30" s="7">
        <v>-987.51654831370934</v>
      </c>
      <c r="E30" s="7">
        <v>-71.765272818797754</v>
      </c>
      <c r="F30" s="7">
        <v>2894.3821483118936</v>
      </c>
      <c r="G30" s="7">
        <v>-120.20942445997491</v>
      </c>
      <c r="H30" s="7">
        <v>-776.03508270026214</v>
      </c>
      <c r="I30">
        <v>8.7898465882814025E-2</v>
      </c>
      <c r="J30">
        <v>-214.5340680440184</v>
      </c>
      <c r="L30" s="63">
        <v>0</v>
      </c>
      <c r="M30" s="64">
        <v>-1082.2364748161901</v>
      </c>
      <c r="O30" s="78" t="s">
        <v>134</v>
      </c>
      <c r="P30" s="69">
        <f>SQRT(P29)</f>
        <v>52.06998809822629</v>
      </c>
    </row>
    <row r="31" spans="1:16" ht="16" thickTop="1" x14ac:dyDescent="0.2">
      <c r="A31" s="76" t="s">
        <v>12</v>
      </c>
      <c r="B31" s="7">
        <v>-617.65161401072271</v>
      </c>
      <c r="C31" s="7">
        <v>214.98935520709131</v>
      </c>
      <c r="D31" s="7">
        <v>-658.09514278338304</v>
      </c>
      <c r="E31" s="7">
        <v>-740.54775383094932</v>
      </c>
      <c r="F31" s="7">
        <v>-120.20942445997481</v>
      </c>
      <c r="G31" s="7">
        <v>1828.9662265731154</v>
      </c>
      <c r="H31" s="7">
        <v>92.548353304823394</v>
      </c>
      <c r="I31">
        <v>9.0265098362680152E-2</v>
      </c>
      <c r="J31">
        <v>178.33501282847527</v>
      </c>
      <c r="L31" s="63">
        <v>0</v>
      </c>
      <c r="M31" s="64">
        <v>899.79040481802042</v>
      </c>
    </row>
    <row r="32" spans="1:16" x14ac:dyDescent="0.2">
      <c r="A32" s="76" t="s">
        <v>21</v>
      </c>
      <c r="B32" s="7">
        <v>644.96156796862135</v>
      </c>
      <c r="C32" s="7">
        <v>-533.69105994698054</v>
      </c>
      <c r="D32" s="7">
        <v>11.151125926372311</v>
      </c>
      <c r="E32" s="7">
        <v>-115.94762150855685</v>
      </c>
      <c r="F32" s="7">
        <v>-776.03508270026202</v>
      </c>
      <c r="G32" s="7">
        <v>92.548353304823507</v>
      </c>
      <c r="H32" s="7">
        <v>677.01271695598257</v>
      </c>
      <c r="I32">
        <v>1.1743057218226525E-2</v>
      </c>
      <c r="J32">
        <v>-247.74036970386518</v>
      </c>
      <c r="L32" s="63">
        <v>0</v>
      </c>
      <c r="M32" s="64">
        <v>-1249.8384220987816</v>
      </c>
    </row>
    <row r="33" spans="1:13" ht="16" thickBot="1" x14ac:dyDescent="0.25">
      <c r="B33">
        <v>9.6566812517626832E-2</v>
      </c>
      <c r="C33">
        <v>0.47519546241222693</v>
      </c>
      <c r="D33">
        <v>0.20852240309988732</v>
      </c>
      <c r="E33">
        <v>2.980870050653827E-2</v>
      </c>
      <c r="F33">
        <v>8.7898465882814053E-2</v>
      </c>
      <c r="G33">
        <v>9.0265098362680166E-2</v>
      </c>
      <c r="H33">
        <v>1.1743057218226566E-2</v>
      </c>
      <c r="I33">
        <v>-4.5620436108540753E-5</v>
      </c>
      <c r="J33">
        <v>1.204533868259091E-3</v>
      </c>
      <c r="L33" s="67">
        <v>1</v>
      </c>
      <c r="M33" s="65">
        <v>6.0312529292585737E-3</v>
      </c>
    </row>
    <row r="34" spans="1:13" ht="17" thickTop="1" thickBot="1" x14ac:dyDescent="0.25">
      <c r="B34">
        <v>370.70672148633048</v>
      </c>
      <c r="C34">
        <v>-210.92406739669912</v>
      </c>
      <c r="D34">
        <v>63.842073218337042</v>
      </c>
      <c r="E34">
        <v>60.314697611439954</v>
      </c>
      <c r="F34">
        <v>-214.53406804401843</v>
      </c>
      <c r="G34">
        <v>178.33501282847533</v>
      </c>
      <c r="H34">
        <v>-247.74036970386516</v>
      </c>
      <c r="I34">
        <v>1.2045338682590678E-3</v>
      </c>
      <c r="J34">
        <v>-106.52573886265327</v>
      </c>
      <c r="L34" s="67">
        <v>5.0449999999999999</v>
      </c>
      <c r="M34" s="66">
        <v>-537.42114802821743</v>
      </c>
    </row>
    <row r="35" spans="1:13" ht="17" thickTop="1" thickBot="1" x14ac:dyDescent="0.25"/>
    <row r="36" spans="1:13" ht="17" thickTop="1" thickBot="1" x14ac:dyDescent="0.25">
      <c r="A36" s="82" t="s">
        <v>138</v>
      </c>
      <c r="B36" s="62" cm="1">
        <f t="array" ref="B36:J36">TRANSPOSE(M26:M34)</f>
        <v>1870.311976711055</v>
      </c>
      <c r="C36" s="62">
        <v>-1063.6367245539341</v>
      </c>
      <c r="D36" s="62">
        <v>322.2917817896099</v>
      </c>
      <c r="E36" s="62">
        <v>304.31745815022089</v>
      </c>
      <c r="F36" s="62">
        <v>-1082.2364748161901</v>
      </c>
      <c r="G36" s="62">
        <v>899.79040481802042</v>
      </c>
      <c r="H36" s="62">
        <v>-1249.8384220987816</v>
      </c>
      <c r="I36" s="62">
        <v>6.0312529292585737E-3</v>
      </c>
      <c r="J36" s="62">
        <v>-537.42114802821743</v>
      </c>
    </row>
    <row r="37" spans="1:13" ht="16" thickTop="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Z1000"/>
  <sheetViews>
    <sheetView showGridLines="0" topLeftCell="A2" zoomScale="80" zoomScaleNormal="80" workbookViewId="0">
      <selection activeCell="G54" sqref="G54"/>
    </sheetView>
  </sheetViews>
  <sheetFormatPr baseColWidth="10" defaultColWidth="14.5" defaultRowHeight="15" customHeight="1" x14ac:dyDescent="0.2"/>
  <cols>
    <col min="1" max="8" width="17.1640625" customWidth="1"/>
    <col min="9" max="26" width="11.5" customWidth="1"/>
  </cols>
  <sheetData>
    <row r="1" spans="1:26" ht="16.5" customHeight="1" x14ac:dyDescent="0.2">
      <c r="A1" s="115" t="s">
        <v>30</v>
      </c>
      <c r="B1" s="116"/>
      <c r="C1" s="116"/>
      <c r="D1" s="116"/>
      <c r="E1" s="116"/>
      <c r="F1" s="18">
        <v>320241257</v>
      </c>
      <c r="G1" s="11"/>
      <c r="H1" s="11"/>
      <c r="I1" s="11"/>
      <c r="J1" s="11"/>
      <c r="K1" s="11"/>
      <c r="L1" s="11"/>
      <c r="M1" s="11"/>
      <c r="N1" s="11"/>
      <c r="O1" s="11"/>
      <c r="P1" s="11"/>
      <c r="Q1" s="11"/>
      <c r="R1" s="11"/>
      <c r="S1" s="11"/>
      <c r="T1" s="11"/>
      <c r="U1" s="11"/>
      <c r="V1" s="11"/>
      <c r="W1" s="11"/>
      <c r="X1" s="11"/>
      <c r="Y1" s="11"/>
      <c r="Z1" s="11"/>
    </row>
    <row r="2" spans="1:26" ht="16.5" customHeight="1" x14ac:dyDescent="0.2">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ht="16.5" customHeight="1" x14ac:dyDescent="0.2">
      <c r="A3" s="117" t="s">
        <v>36</v>
      </c>
      <c r="B3" s="20">
        <v>1</v>
      </c>
      <c r="C3" s="20">
        <v>2</v>
      </c>
      <c r="D3" s="20">
        <v>3</v>
      </c>
      <c r="E3" s="20">
        <v>4</v>
      </c>
      <c r="F3" s="20">
        <v>5</v>
      </c>
      <c r="G3" s="20">
        <v>6</v>
      </c>
      <c r="H3" s="20">
        <v>7</v>
      </c>
      <c r="I3" s="11"/>
      <c r="J3" s="11"/>
      <c r="K3" s="11"/>
      <c r="L3" s="11"/>
      <c r="M3" s="11"/>
      <c r="N3" s="11"/>
      <c r="O3" s="11"/>
      <c r="P3" s="11"/>
      <c r="Q3" s="11"/>
      <c r="R3" s="11"/>
      <c r="S3" s="11"/>
      <c r="T3" s="11"/>
      <c r="U3" s="11"/>
      <c r="V3" s="11"/>
      <c r="W3" s="11"/>
      <c r="X3" s="11"/>
      <c r="Y3" s="11"/>
      <c r="Z3" s="11"/>
    </row>
    <row r="4" spans="1:26" ht="16.5" customHeight="1" x14ac:dyDescent="0.2">
      <c r="A4" s="118"/>
      <c r="B4" s="12" t="str">
        <f>VLOOKUP($F$1,lista!$A:$J,2,FALSE)</f>
        <v>Plata</v>
      </c>
      <c r="C4" s="12" t="str">
        <f>VLOOKUP($F$1,lista!$A:$J,3,FALSE)</f>
        <v>JPY</v>
      </c>
      <c r="D4" s="12" t="str">
        <f>VLOOKUP($F$1,lista!$A:$J,4,FALSE)</f>
        <v>AC *</v>
      </c>
      <c r="E4" s="12" t="str">
        <f>VLOOKUP($F$1,lista!$A:$J,5,FALSE)</f>
        <v>ASUR B</v>
      </c>
      <c r="F4" s="12" t="str">
        <f>VLOOKUP($F$1,lista!$A:$J,6,FALSE)</f>
        <v>BIMBO A</v>
      </c>
      <c r="G4" s="12" t="str">
        <f>VLOOKUP($F$1,lista!$A:$J,7,FALSE)</f>
        <v>GENTERA *</v>
      </c>
      <c r="H4" s="12" t="str">
        <f>VLOOKUP($F$1,lista!$A:$J,8,FALSE)</f>
        <v>TLEVISA CPO</v>
      </c>
      <c r="I4" s="11"/>
      <c r="J4" s="11"/>
      <c r="K4" s="11"/>
      <c r="L4" s="11"/>
      <c r="M4" s="11"/>
      <c r="N4" s="11"/>
      <c r="O4" s="11"/>
      <c r="P4" s="11"/>
      <c r="Q4" s="11"/>
      <c r="R4" s="11"/>
      <c r="S4" s="11"/>
      <c r="T4" s="11"/>
      <c r="U4" s="11"/>
      <c r="V4" s="11"/>
      <c r="W4" s="11"/>
      <c r="X4" s="11"/>
      <c r="Y4" s="11"/>
      <c r="Z4" s="11"/>
    </row>
    <row r="5" spans="1:26" ht="16.5" customHeight="1" x14ac:dyDescent="0.2">
      <c r="A5" s="21" t="s">
        <v>37</v>
      </c>
      <c r="B5" s="22">
        <f t="shared" ref="B5:H5" si="0">LN(1+10.5/100)/360</f>
        <v>2.7734815269365591E-4</v>
      </c>
      <c r="C5" s="22">
        <f t="shared" si="0"/>
        <v>2.7734815269365591E-4</v>
      </c>
      <c r="D5" s="22">
        <f t="shared" si="0"/>
        <v>2.7734815269365591E-4</v>
      </c>
      <c r="E5" s="22">
        <f t="shared" si="0"/>
        <v>2.7734815269365591E-4</v>
      </c>
      <c r="F5" s="22">
        <f t="shared" si="0"/>
        <v>2.7734815269365591E-4</v>
      </c>
      <c r="G5" s="22">
        <f t="shared" si="0"/>
        <v>2.7734815269365591E-4</v>
      </c>
      <c r="H5" s="22">
        <f t="shared" si="0"/>
        <v>2.7734815269365591E-4</v>
      </c>
      <c r="I5" s="11"/>
      <c r="J5" s="11"/>
      <c r="K5" s="11"/>
      <c r="L5" s="11"/>
      <c r="M5" s="11"/>
      <c r="N5" s="11"/>
      <c r="O5" s="11"/>
      <c r="P5" s="11"/>
      <c r="Q5" s="11"/>
      <c r="R5" s="11"/>
      <c r="S5" s="11"/>
      <c r="T5" s="11"/>
      <c r="U5" s="11"/>
      <c r="V5" s="11"/>
      <c r="W5" s="11"/>
      <c r="X5" s="11"/>
      <c r="Y5" s="11"/>
      <c r="Z5" s="11"/>
    </row>
    <row r="6" spans="1:26" ht="16.5" customHeight="1" x14ac:dyDescent="0.2">
      <c r="A6" s="23" t="s">
        <v>38</v>
      </c>
      <c r="B6" s="24">
        <f t="shared" ref="B6:H6" si="1">B5/100</f>
        <v>2.7734815269365591E-6</v>
      </c>
      <c r="C6" s="24">
        <f t="shared" si="1"/>
        <v>2.7734815269365591E-6</v>
      </c>
      <c r="D6" s="24">
        <f t="shared" si="1"/>
        <v>2.7734815269365591E-6</v>
      </c>
      <c r="E6" s="24">
        <f t="shared" si="1"/>
        <v>2.7734815269365591E-6</v>
      </c>
      <c r="F6" s="24">
        <f t="shared" si="1"/>
        <v>2.7734815269365591E-6</v>
      </c>
      <c r="G6" s="24">
        <f t="shared" si="1"/>
        <v>2.7734815269365591E-6</v>
      </c>
      <c r="H6" s="24">
        <f t="shared" si="1"/>
        <v>2.7734815269365591E-6</v>
      </c>
      <c r="I6" s="11"/>
      <c r="J6" s="11"/>
      <c r="K6" s="11"/>
      <c r="L6" s="11"/>
      <c r="M6" s="11"/>
      <c r="N6" s="11"/>
      <c r="O6" s="11"/>
      <c r="P6" s="11"/>
      <c r="Q6" s="11"/>
      <c r="R6" s="11"/>
      <c r="S6" s="11"/>
      <c r="T6" s="11"/>
      <c r="U6" s="11"/>
      <c r="V6" s="11"/>
      <c r="W6" s="11"/>
      <c r="X6" s="11"/>
      <c r="Y6" s="11"/>
      <c r="Z6" s="11"/>
    </row>
    <row r="7" spans="1:26" ht="16.5" customHeight="1" x14ac:dyDescent="0.2">
      <c r="A7" s="119" t="s">
        <v>39</v>
      </c>
      <c r="B7" s="118"/>
      <c r="C7" s="118"/>
      <c r="D7" s="118"/>
      <c r="E7" s="118"/>
      <c r="F7" s="118"/>
      <c r="G7" s="11"/>
      <c r="H7" s="11"/>
      <c r="I7" s="11"/>
      <c r="J7" s="11"/>
      <c r="K7" s="11"/>
      <c r="L7" s="11"/>
      <c r="M7" s="11"/>
      <c r="N7" s="11"/>
      <c r="O7" s="11"/>
      <c r="P7" s="11"/>
      <c r="Q7" s="11"/>
      <c r="R7" s="11"/>
      <c r="S7" s="11"/>
      <c r="T7" s="11"/>
      <c r="U7" s="11"/>
      <c r="V7" s="11"/>
      <c r="W7" s="11"/>
      <c r="X7" s="11"/>
      <c r="Y7" s="11"/>
      <c r="Z7" s="11"/>
    </row>
    <row r="8" spans="1:26" ht="16.5" customHeight="1" x14ac:dyDescent="0.2">
      <c r="A8" s="11"/>
      <c r="B8" s="12" t="str">
        <f t="shared" ref="B8:H8" si="2">B4</f>
        <v>Plata</v>
      </c>
      <c r="C8" s="12" t="str">
        <f t="shared" si="2"/>
        <v>JPY</v>
      </c>
      <c r="D8" s="12" t="str">
        <f t="shared" si="2"/>
        <v>AC *</v>
      </c>
      <c r="E8" s="12" t="str">
        <f t="shared" si="2"/>
        <v>ASUR B</v>
      </c>
      <c r="F8" s="12" t="str">
        <f t="shared" si="2"/>
        <v>BIMBO A</v>
      </c>
      <c r="G8" s="12" t="str">
        <f t="shared" si="2"/>
        <v>GENTERA *</v>
      </c>
      <c r="H8" s="12" t="str">
        <f t="shared" si="2"/>
        <v>TLEVISA CPO</v>
      </c>
      <c r="I8" s="11"/>
      <c r="J8" s="11"/>
      <c r="K8" s="11"/>
      <c r="L8" s="11"/>
      <c r="M8" s="11"/>
      <c r="N8" s="11"/>
      <c r="O8" s="11"/>
      <c r="P8" s="11"/>
      <c r="Q8" s="11"/>
      <c r="R8" s="11"/>
      <c r="S8" s="11"/>
      <c r="T8" s="11"/>
      <c r="U8" s="11"/>
      <c r="V8" s="11"/>
      <c r="W8" s="11"/>
      <c r="X8" s="11"/>
      <c r="Y8" s="11"/>
      <c r="Z8" s="11"/>
    </row>
    <row r="9" spans="1:26" ht="16.5" customHeight="1" x14ac:dyDescent="0.2">
      <c r="A9" s="11"/>
      <c r="B9" s="26">
        <f>+AVERAGE(activos!B3:B497)</f>
        <v>8.8871433397985774E-4</v>
      </c>
      <c r="C9" s="26">
        <f>+AVERAGE(activos!C3:C497)</f>
        <v>-1.3835275204810346E-4</v>
      </c>
      <c r="D9" s="26">
        <f>+AVERAGE(activos!D3:D497)</f>
        <v>1.4015979596849115E-5</v>
      </c>
      <c r="E9" s="26">
        <f>+AVERAGE(activos!E3:E497)</f>
        <v>2.4798761137775281E-4</v>
      </c>
      <c r="F9" s="26">
        <f>+AVERAGE(activos!F3:F497)</f>
        <v>-6.021746328826827E-4</v>
      </c>
      <c r="G9" s="26">
        <f>+AVERAGE(activos!G3:G497)</f>
        <v>4.6663985611158926E-4</v>
      </c>
      <c r="H9" s="26">
        <f>+AVERAGE(activos!H3:H497)</f>
        <v>-1.6675053517933231E-3</v>
      </c>
      <c r="I9" s="11"/>
      <c r="J9" s="11"/>
      <c r="K9" s="11"/>
      <c r="L9" s="11"/>
      <c r="M9" s="11"/>
      <c r="N9" s="11"/>
      <c r="O9" s="11"/>
      <c r="P9" s="11"/>
      <c r="Q9" s="11"/>
      <c r="R9" s="11"/>
      <c r="S9" s="11"/>
      <c r="T9" s="11"/>
      <c r="U9" s="11"/>
      <c r="V9" s="11"/>
      <c r="W9" s="11"/>
      <c r="X9" s="11"/>
      <c r="Y9" s="11"/>
      <c r="Z9" s="11"/>
    </row>
    <row r="10" spans="1:26" ht="16.5" customHeight="1"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6.5" customHeight="1" x14ac:dyDescent="0.2">
      <c r="A11" s="119" t="s">
        <v>40</v>
      </c>
      <c r="B11" s="118"/>
      <c r="C11" s="118"/>
      <c r="D11" s="118"/>
      <c r="E11" s="118"/>
      <c r="F11" s="118"/>
      <c r="G11" s="11"/>
      <c r="H11" s="11"/>
      <c r="I11" s="11"/>
      <c r="J11" s="11"/>
      <c r="K11" s="11"/>
      <c r="L11" s="11"/>
      <c r="M11" s="11"/>
      <c r="N11" s="11"/>
      <c r="O11" s="11"/>
      <c r="P11" s="11"/>
      <c r="Q11" s="11"/>
      <c r="R11" s="11"/>
      <c r="S11" s="11"/>
      <c r="T11" s="11"/>
      <c r="U11" s="11"/>
      <c r="V11" s="11"/>
      <c r="W11" s="11"/>
      <c r="X11" s="11"/>
      <c r="Y11" s="11"/>
      <c r="Z11" s="11"/>
    </row>
    <row r="12" spans="1:26" ht="16.5" customHeight="1" x14ac:dyDescent="0.2">
      <c r="A12" s="55" t="s">
        <v>119</v>
      </c>
      <c r="B12" s="12" t="str">
        <f t="shared" ref="B12:H12" si="3">B$4</f>
        <v>Plata</v>
      </c>
      <c r="C12" s="12" t="str">
        <f t="shared" si="3"/>
        <v>JPY</v>
      </c>
      <c r="D12" s="12" t="str">
        <f t="shared" si="3"/>
        <v>AC *</v>
      </c>
      <c r="E12" s="12" t="str">
        <f t="shared" si="3"/>
        <v>ASUR B</v>
      </c>
      <c r="F12" s="12" t="str">
        <f t="shared" si="3"/>
        <v>BIMBO A</v>
      </c>
      <c r="G12" s="12" t="str">
        <f t="shared" si="3"/>
        <v>GENTERA *</v>
      </c>
      <c r="H12" s="12" t="str">
        <f t="shared" si="3"/>
        <v>TLEVISA CPO</v>
      </c>
      <c r="I12" s="11"/>
      <c r="J12" s="11"/>
      <c r="K12" s="11"/>
      <c r="L12" s="11"/>
      <c r="M12" s="11"/>
      <c r="N12" s="11"/>
      <c r="O12" s="11"/>
      <c r="P12" s="11"/>
      <c r="Q12" s="11"/>
      <c r="R12" s="11"/>
      <c r="S12" s="11"/>
      <c r="T12" s="11"/>
      <c r="U12" s="11"/>
      <c r="V12" s="11"/>
      <c r="W12" s="11"/>
      <c r="X12" s="11"/>
      <c r="Y12" s="11"/>
      <c r="Z12" s="11"/>
    </row>
    <row r="13" spans="1:26" ht="16.5" customHeight="1" x14ac:dyDescent="0.2">
      <c r="A13" s="12" t="str">
        <f t="array" ref="A13:A19">TRANSPOSE(B12:H12)</f>
        <v>Plata</v>
      </c>
      <c r="B13" s="27">
        <f>_xlfn.COVARIANCE.P(activos!$B:$B, activos!B:B)</f>
        <v>3.2322892589525023E-4</v>
      </c>
      <c r="C13" s="28">
        <f>_xlfn.COVARIANCE.P(activos!$B:$B, activos!C:C)</f>
        <v>3.290807388747931E-5</v>
      </c>
      <c r="D13" s="28">
        <f>_xlfn.COVARIANCE.P(activos!$B:$B, activos!D:D)</f>
        <v>-1.5510152020389142E-5</v>
      </c>
      <c r="E13" s="28">
        <f>_xlfn.COVARIANCE.P(activos!$B:$B, activos!E:E)</f>
        <v>3.605147354902173E-5</v>
      </c>
      <c r="F13" s="28">
        <f>_xlfn.COVARIANCE.P(activos!$B:$B, activos!F:F)</f>
        <v>1.5313972267298437E-5</v>
      </c>
      <c r="G13" s="28">
        <f>_xlfn.COVARIANCE.P(activos!$B:$B, activos!G:G)</f>
        <v>-2.3381994598174506E-5</v>
      </c>
      <c r="H13" s="29">
        <f>_xlfn.COVARIANCE.P(activos!$B:$B, activos!H:H)</f>
        <v>5.3058166588592665E-5</v>
      </c>
      <c r="I13" s="11">
        <v>1</v>
      </c>
      <c r="J13" s="72" cm="1">
        <f t="array" ref="J13:J19">TRANSPOSE(B9:H9)</f>
        <v>8.8871433397985774E-4</v>
      </c>
      <c r="K13" s="11"/>
      <c r="L13" s="11"/>
      <c r="M13" s="11"/>
      <c r="N13" s="11"/>
      <c r="O13" s="11"/>
      <c r="P13" s="11"/>
      <c r="Q13" s="11"/>
      <c r="R13" s="11"/>
      <c r="S13" s="11"/>
      <c r="T13" s="11"/>
      <c r="U13" s="11"/>
      <c r="V13" s="11"/>
      <c r="W13" s="11"/>
      <c r="X13" s="11"/>
      <c r="Y13" s="11"/>
      <c r="Z13" s="11"/>
    </row>
    <row r="14" spans="1:26" ht="16.5" customHeight="1" x14ac:dyDescent="0.2">
      <c r="A14" s="12" t="str">
        <v>JPY</v>
      </c>
      <c r="B14" s="30">
        <f>_xlfn.COVARIANCE.P(activos!$C:$C, activos!B:B)</f>
        <v>3.290807388747931E-5</v>
      </c>
      <c r="C14" s="31">
        <f>_xlfn.COVARIANCE.P(activos!$C:$C, activos!C:C)</f>
        <v>1.0956318045628167E-4</v>
      </c>
      <c r="D14" s="31">
        <f>_xlfn.COVARIANCE.P(activos!$C:$C, activos!D:D)</f>
        <v>-1.7368522001991847E-5</v>
      </c>
      <c r="E14" s="31">
        <f>_xlfn.COVARIANCE.P(activos!$C:$C, activos!E:E)</f>
        <v>-1.5602029799665825E-5</v>
      </c>
      <c r="F14" s="31">
        <f>_xlfn.COVARIANCE.P(activos!$C:$C, activos!F:F)</f>
        <v>-7.6015637776572743E-6</v>
      </c>
      <c r="G14" s="31">
        <f>_xlfn.COVARIANCE.P(activos!$C:$C, activos!G:G)</f>
        <v>-4.9822310229000554E-5</v>
      </c>
      <c r="H14" s="32">
        <f>_xlfn.COVARIANCE.P(activos!$C:$C, activos!H:H)</f>
        <v>-1.724283601697503E-5</v>
      </c>
      <c r="I14" s="11">
        <v>1</v>
      </c>
      <c r="J14" s="72">
        <v>-1.3835275204810346E-4</v>
      </c>
      <c r="K14" s="11"/>
      <c r="L14" s="11"/>
      <c r="M14" s="11"/>
      <c r="N14" s="11"/>
      <c r="O14" s="11"/>
      <c r="P14" s="11"/>
      <c r="Q14" s="11"/>
      <c r="R14" s="11"/>
      <c r="S14" s="11"/>
      <c r="T14" s="11"/>
      <c r="U14" s="11"/>
      <c r="V14" s="11"/>
      <c r="W14" s="11"/>
      <c r="X14" s="11"/>
      <c r="Y14" s="11"/>
      <c r="Z14" s="11"/>
    </row>
    <row r="15" spans="1:26" ht="16.5" customHeight="1" x14ac:dyDescent="0.2">
      <c r="A15" s="12" t="str">
        <v>AC *</v>
      </c>
      <c r="B15" s="30">
        <f>_xlfn.COVARIANCE.P(activos!$D:$D, activos!B:B)</f>
        <v>-1.5510152020389142E-5</v>
      </c>
      <c r="C15" s="31">
        <f>_xlfn.COVARIANCE.P(activos!$D:$D, activos!C:C)</f>
        <v>-1.7368522001991847E-5</v>
      </c>
      <c r="D15" s="31">
        <f>_xlfn.COVARIANCE.P(activos!$D:$D, activos!D:D)</f>
        <v>2.0725603520143954E-4</v>
      </c>
      <c r="E15" s="31">
        <f>_xlfn.COVARIANCE.P(activos!$D:$D, activos!E:E)</f>
        <v>7.3524125294992829E-5</v>
      </c>
      <c r="F15" s="31">
        <f>_xlfn.COVARIANCE.P(activos!$D:$D, activos!F:F)</f>
        <v>5.3480223656239297E-5</v>
      </c>
      <c r="G15" s="31">
        <f>_xlfn.COVARIANCE.P(activos!$D:$D, activos!G:G)</f>
        <v>5.1295119560686671E-5</v>
      </c>
      <c r="H15" s="32">
        <f>_xlfn.COVARIANCE.P(activos!$D:$D, activos!H:H)</f>
        <v>5.2336319769028803E-5</v>
      </c>
      <c r="I15" s="11">
        <v>1</v>
      </c>
      <c r="J15" s="72">
        <v>1.4015979596849115E-5</v>
      </c>
      <c r="K15" s="11"/>
      <c r="L15" s="11"/>
      <c r="M15" s="11"/>
      <c r="N15" s="11"/>
      <c r="O15" s="11"/>
      <c r="P15" s="11"/>
      <c r="Q15" s="11"/>
      <c r="R15" s="11"/>
      <c r="S15" s="11"/>
      <c r="T15" s="11"/>
      <c r="U15" s="11"/>
      <c r="V15" s="11"/>
      <c r="W15" s="11"/>
      <c r="X15" s="11"/>
      <c r="Y15" s="11"/>
      <c r="Z15" s="11"/>
    </row>
    <row r="16" spans="1:26" ht="16.5" customHeight="1" x14ac:dyDescent="0.2">
      <c r="A16" s="12" t="str">
        <v>ASUR B</v>
      </c>
      <c r="B16" s="30">
        <f>_xlfn.COVARIANCE.P(activos!$E:$E, activos!B:B)</f>
        <v>3.605147354902173E-5</v>
      </c>
      <c r="C16" s="31">
        <f>_xlfn.COVARIANCE.P(activos!$E:$E, activos!C:C)</f>
        <v>-1.5602029799665825E-5</v>
      </c>
      <c r="D16" s="31">
        <f>_xlfn.COVARIANCE.P(activos!$E:$E, activos!D:D)</f>
        <v>7.3524125294992829E-5</v>
      </c>
      <c r="E16" s="31">
        <f>_xlfn.COVARIANCE.P(activos!$E:$E, activos!E:E)</f>
        <v>4.5652811541805217E-4</v>
      </c>
      <c r="F16" s="31">
        <f>_xlfn.COVARIANCE.P(activos!$E:$E, activos!F:F)</f>
        <v>5.8937574427669847E-5</v>
      </c>
      <c r="G16" s="31">
        <f>_xlfn.COVARIANCE.P(activos!$E:$E, activos!G:G)</f>
        <v>1.4800873542029553E-4</v>
      </c>
      <c r="H16" s="32">
        <f>_xlfn.COVARIANCE.P(activos!$E:$E, activos!H:H)</f>
        <v>1.5105793004805456E-4</v>
      </c>
      <c r="I16" s="11">
        <v>1</v>
      </c>
      <c r="J16" s="72">
        <v>2.4798761137775281E-4</v>
      </c>
      <c r="K16" s="11"/>
      <c r="L16" s="11"/>
      <c r="M16" s="11"/>
      <c r="N16" s="11"/>
      <c r="O16" s="11"/>
      <c r="P16" s="11"/>
      <c r="Q16" s="11"/>
      <c r="R16" s="11"/>
      <c r="S16" s="11"/>
      <c r="T16" s="11"/>
      <c r="U16" s="11"/>
      <c r="V16" s="11"/>
      <c r="W16" s="11"/>
      <c r="X16" s="11"/>
      <c r="Y16" s="11"/>
      <c r="Z16" s="11"/>
    </row>
    <row r="17" spans="1:26" ht="16.5" customHeight="1" x14ac:dyDescent="0.2">
      <c r="A17" s="12" t="str">
        <v>BIMBO A</v>
      </c>
      <c r="B17" s="30">
        <f>_xlfn.COVARIANCE.P(activos!$F:$F, activos!B:B)</f>
        <v>1.5313972267298437E-5</v>
      </c>
      <c r="C17" s="31">
        <f>_xlfn.COVARIANCE.P(activos!$F:$F, activos!C:C)</f>
        <v>-7.6015637776572743E-6</v>
      </c>
      <c r="D17" s="31">
        <f>_xlfn.COVARIANCE.P(activos!$F:$F, activos!D:D)</f>
        <v>5.3480223656239297E-5</v>
      </c>
      <c r="E17" s="31">
        <f>_xlfn.COVARIANCE.P(activos!$F:$F, activos!E:E)</f>
        <v>5.8937574427669847E-5</v>
      </c>
      <c r="F17" s="31">
        <f>_xlfn.COVARIANCE.P(activos!$F:$F, activos!F:F)</f>
        <v>3.1499051238983745E-4</v>
      </c>
      <c r="G17" s="31">
        <f>_xlfn.COVARIANCE.P(activos!$F:$F, activos!G:G)</f>
        <v>7.4082884162882096E-5</v>
      </c>
      <c r="H17" s="32">
        <f>_xlfn.COVARIANCE.P(activos!$F:$F, activos!H:H)</f>
        <v>1.0186649518021419E-4</v>
      </c>
      <c r="I17" s="11">
        <v>1</v>
      </c>
      <c r="J17" s="72">
        <v>-6.021746328826827E-4</v>
      </c>
      <c r="K17" s="11"/>
      <c r="L17" s="11"/>
      <c r="M17" s="11"/>
      <c r="N17" s="11"/>
      <c r="O17" s="11"/>
      <c r="P17" s="11"/>
      <c r="Q17" s="11"/>
      <c r="R17" s="11"/>
      <c r="S17" s="11"/>
      <c r="T17" s="11"/>
      <c r="U17" s="11"/>
      <c r="V17" s="11"/>
      <c r="W17" s="11"/>
      <c r="X17" s="11"/>
      <c r="Y17" s="11"/>
      <c r="Z17" s="11"/>
    </row>
    <row r="18" spans="1:26" ht="16.5" customHeight="1" x14ac:dyDescent="0.2">
      <c r="A18" s="12" t="str">
        <v>GENTERA *</v>
      </c>
      <c r="B18" s="30">
        <f>_xlfn.COVARIANCE.P(activos!$G:$G, activos!B:B)</f>
        <v>-2.3381994598174506E-5</v>
      </c>
      <c r="C18" s="31">
        <f>_xlfn.COVARIANCE.P(activos!$G:$G, activos!C:C)</f>
        <v>-4.9822310229000554E-5</v>
      </c>
      <c r="D18" s="31">
        <f>_xlfn.COVARIANCE.P(activos!$G:$G, activos!D:D)</f>
        <v>5.1295119560686671E-5</v>
      </c>
      <c r="E18" s="31">
        <f>_xlfn.COVARIANCE.P(activos!$G:$G, activos!E:E)</f>
        <v>1.4800873542029553E-4</v>
      </c>
      <c r="F18" s="31">
        <f>_xlfn.COVARIANCE.P(activos!$G:$G, activos!F:F)</f>
        <v>7.4082884162882096E-5</v>
      </c>
      <c r="G18" s="31">
        <f>_xlfn.COVARIANCE.P(activos!$G:$G, activos!G:G)</f>
        <v>5.2430585003568125E-4</v>
      </c>
      <c r="H18" s="32">
        <f>_xlfn.COVARIANCE.P(activos!$G:$G, activos!H:H)</f>
        <v>1.7416183363983128E-4</v>
      </c>
      <c r="I18" s="11">
        <v>1</v>
      </c>
      <c r="J18" s="72">
        <v>4.6663985611158926E-4</v>
      </c>
      <c r="K18" s="11"/>
      <c r="L18" s="11"/>
      <c r="M18" s="11"/>
      <c r="N18" s="11"/>
      <c r="O18" s="11"/>
      <c r="P18" s="11"/>
      <c r="Q18" s="11"/>
      <c r="R18" s="11"/>
      <c r="S18" s="11"/>
      <c r="T18" s="11"/>
      <c r="U18" s="11"/>
      <c r="V18" s="11"/>
      <c r="W18" s="11"/>
      <c r="X18" s="11"/>
      <c r="Y18" s="11"/>
      <c r="Z18" s="11"/>
    </row>
    <row r="19" spans="1:26" ht="14.25" customHeight="1" x14ac:dyDescent="0.2">
      <c r="A19" s="12" t="str">
        <v>TLEVISA CPO</v>
      </c>
      <c r="B19" s="33">
        <f>_xlfn.COVARIANCE.P(activos!$H:$H, activos!B:B)</f>
        <v>5.3058166588592665E-5</v>
      </c>
      <c r="C19" s="34">
        <f>_xlfn.COVARIANCE.P(activos!$H:$H, activos!C:C)</f>
        <v>-1.724283601697503E-5</v>
      </c>
      <c r="D19" s="34">
        <f>_xlfn.COVARIANCE.P(activos!$H:$H, activos!D:D)</f>
        <v>5.2336319769028803E-5</v>
      </c>
      <c r="E19" s="34">
        <f>_xlfn.COVARIANCE.P(activos!$H:$H, activos!E:E)</f>
        <v>1.5105793004805456E-4</v>
      </c>
      <c r="F19" s="34">
        <f>_xlfn.COVARIANCE.P(activos!$H:$H, activos!F:F)</f>
        <v>1.0186649518021419E-4</v>
      </c>
      <c r="G19" s="34">
        <f>_xlfn.COVARIANCE.P(activos!$H:$H, activos!G:G)</f>
        <v>1.7416183363983128E-4</v>
      </c>
      <c r="H19" s="35">
        <f>_xlfn.COVARIANCE.P(activos!$H:$H, activos!H:H)</f>
        <v>9.0336634938666018E-4</v>
      </c>
      <c r="I19" s="11">
        <v>1</v>
      </c>
      <c r="J19" s="72">
        <v>-1.6675053517933231E-3</v>
      </c>
      <c r="K19" s="11"/>
      <c r="L19" s="11"/>
      <c r="M19" s="11"/>
      <c r="N19" s="11"/>
      <c r="O19" s="11"/>
      <c r="P19" s="11"/>
      <c r="Q19" s="11"/>
      <c r="R19" s="11"/>
      <c r="S19" s="11"/>
      <c r="T19" s="11"/>
      <c r="U19" s="11"/>
      <c r="V19" s="11"/>
      <c r="W19" s="11"/>
      <c r="X19" s="11"/>
      <c r="Y19" s="11"/>
      <c r="Z19" s="11"/>
    </row>
    <row r="20" spans="1:26" ht="14.25" customHeight="1" x14ac:dyDescent="0.2">
      <c r="A20" s="11"/>
      <c r="B20" s="11">
        <v>1</v>
      </c>
      <c r="C20" s="11">
        <v>1</v>
      </c>
      <c r="D20" s="11">
        <v>1</v>
      </c>
      <c r="E20" s="11">
        <v>1</v>
      </c>
      <c r="F20" s="11">
        <v>1</v>
      </c>
      <c r="G20" s="11">
        <v>1</v>
      </c>
      <c r="H20" s="11">
        <v>1</v>
      </c>
      <c r="I20" s="11">
        <v>0</v>
      </c>
      <c r="J20" s="11">
        <v>0</v>
      </c>
      <c r="K20" s="11"/>
      <c r="L20" s="11"/>
      <c r="M20" s="11"/>
      <c r="N20" s="11"/>
      <c r="O20" s="11"/>
      <c r="P20" s="11"/>
      <c r="Q20" s="11"/>
      <c r="R20" s="11"/>
      <c r="S20" s="11"/>
      <c r="T20" s="11"/>
      <c r="U20" s="11"/>
      <c r="V20" s="11"/>
      <c r="W20" s="11"/>
      <c r="X20" s="11"/>
      <c r="Y20" s="11"/>
      <c r="Z20" s="11"/>
    </row>
    <row r="21" spans="1:26" ht="14.25" customHeight="1" x14ac:dyDescent="0.2">
      <c r="A21" s="11"/>
      <c r="B21" s="71">
        <f>B9</f>
        <v>8.8871433397985774E-4</v>
      </c>
      <c r="C21" s="71">
        <f t="shared" ref="C21:H21" si="4">C9</f>
        <v>-1.3835275204810346E-4</v>
      </c>
      <c r="D21" s="71">
        <f t="shared" si="4"/>
        <v>1.4015979596849115E-5</v>
      </c>
      <c r="E21" s="71">
        <f t="shared" si="4"/>
        <v>2.4798761137775281E-4</v>
      </c>
      <c r="F21" s="71">
        <f t="shared" si="4"/>
        <v>-6.021746328826827E-4</v>
      </c>
      <c r="G21" s="71">
        <f t="shared" si="4"/>
        <v>4.6663985611158926E-4</v>
      </c>
      <c r="H21" s="71">
        <f t="shared" si="4"/>
        <v>-1.6675053517933231E-3</v>
      </c>
      <c r="I21" s="11">
        <v>0</v>
      </c>
      <c r="J21" s="11">
        <v>0</v>
      </c>
      <c r="K21" s="11"/>
      <c r="L21" s="11"/>
      <c r="M21" s="11"/>
      <c r="N21" s="11"/>
      <c r="O21" s="11"/>
      <c r="P21" s="11"/>
      <c r="Q21" s="11"/>
      <c r="R21" s="11"/>
      <c r="S21" s="11"/>
      <c r="T21" s="11"/>
      <c r="U21" s="11"/>
      <c r="V21" s="11"/>
      <c r="W21" s="11"/>
      <c r="X21" s="11"/>
      <c r="Y21" s="11"/>
      <c r="Z21" s="11"/>
    </row>
    <row r="22" spans="1:26" ht="14.25" customHeight="1"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4">
    <mergeCell ref="A1:E1"/>
    <mergeCell ref="A3:A4"/>
    <mergeCell ref="A7:F7"/>
    <mergeCell ref="A11: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A1:Z1000"/>
  <sheetViews>
    <sheetView workbookViewId="0">
      <selection activeCell="J1" sqref="J1"/>
    </sheetView>
  </sheetViews>
  <sheetFormatPr baseColWidth="10" defaultColWidth="14.5" defaultRowHeight="15" customHeight="1" x14ac:dyDescent="0.2"/>
  <cols>
    <col min="1" max="1" width="11.5" customWidth="1"/>
    <col min="2" max="8" width="17.1640625" customWidth="1"/>
    <col min="9" max="26" width="11.5" customWidth="1"/>
  </cols>
  <sheetData>
    <row r="1" spans="1:26" ht="16.5" customHeight="1" x14ac:dyDescent="0.2">
      <c r="A1" s="119" t="s">
        <v>41</v>
      </c>
      <c r="B1" s="118"/>
      <c r="C1" s="118"/>
      <c r="D1" s="118"/>
      <c r="E1" s="118"/>
      <c r="F1" s="118"/>
      <c r="G1" s="11"/>
      <c r="H1" s="11"/>
      <c r="I1" s="11"/>
      <c r="J1" s="11"/>
      <c r="K1" s="11"/>
      <c r="L1" s="11"/>
      <c r="M1" s="11"/>
      <c r="N1" s="11"/>
      <c r="O1" s="11"/>
      <c r="P1" s="11"/>
      <c r="Q1" s="11"/>
      <c r="R1" s="11"/>
      <c r="S1" s="11"/>
      <c r="T1" s="11"/>
      <c r="U1" s="11"/>
      <c r="V1" s="11"/>
      <c r="W1" s="11"/>
      <c r="X1" s="11"/>
      <c r="Y1" s="11"/>
      <c r="Z1" s="11"/>
    </row>
    <row r="2" spans="1:26" ht="16.5" customHeight="1" x14ac:dyDescent="0.2">
      <c r="A2" s="11"/>
      <c r="B2" s="12" t="str">
        <f>'1'!B$12</f>
        <v>Plata</v>
      </c>
      <c r="C2" s="12" t="str">
        <f>'1'!C$12</f>
        <v>JPY</v>
      </c>
      <c r="D2" s="12" t="str">
        <f>'1'!D$12</f>
        <v>AC *</v>
      </c>
      <c r="E2" s="12" t="str">
        <f>'1'!E$12</f>
        <v>ASUR B</v>
      </c>
      <c r="F2" s="12" t="str">
        <f>'1'!F$12</f>
        <v>BIMBO A</v>
      </c>
      <c r="G2" s="12" t="str">
        <f>'1'!G$12</f>
        <v>GENTERA *</v>
      </c>
      <c r="H2" s="12" t="str">
        <f>'1'!H$12</f>
        <v>TLEVISA CPO</v>
      </c>
      <c r="I2" s="11"/>
      <c r="J2" s="11"/>
      <c r="K2" s="11"/>
      <c r="L2" s="11"/>
      <c r="M2" s="11"/>
      <c r="N2" s="11"/>
      <c r="O2" s="11"/>
      <c r="P2" s="11"/>
      <c r="Q2" s="11"/>
      <c r="R2" s="11"/>
      <c r="S2" s="11"/>
      <c r="T2" s="11"/>
      <c r="U2" s="11"/>
      <c r="V2" s="11"/>
      <c r="W2" s="11"/>
      <c r="X2" s="11"/>
      <c r="Y2" s="11"/>
      <c r="Z2" s="11"/>
    </row>
    <row r="3" spans="1:26" ht="16.5" customHeight="1" x14ac:dyDescent="0.2">
      <c r="A3" s="19" t="s">
        <v>42</v>
      </c>
      <c r="B3" s="26" cm="1">
        <f t="array" ref="B3:I3">CALCULOS!B22:I22</f>
        <v>0.10075855815571438</v>
      </c>
      <c r="C3" s="36">
        <v>0.4728104502496932</v>
      </c>
      <c r="D3" s="36">
        <v>0.2092442937925256</v>
      </c>
      <c r="E3" s="36">
        <v>3.0490705595660014E-2</v>
      </c>
      <c r="F3" s="36">
        <v>8.5472633838714382E-2</v>
      </c>
      <c r="G3" s="36">
        <v>9.2281611602971103E-2</v>
      </c>
      <c r="H3" s="37">
        <v>8.9417467647212069E-3</v>
      </c>
      <c r="I3" s="11">
        <v>-4.5606815908809933E-5</v>
      </c>
      <c r="J3" s="11"/>
      <c r="K3" s="11"/>
      <c r="L3" s="11"/>
      <c r="M3" s="11"/>
      <c r="N3" s="11"/>
      <c r="O3" s="11"/>
      <c r="P3" s="11"/>
      <c r="Q3" s="11"/>
      <c r="R3" s="11"/>
      <c r="S3" s="11"/>
      <c r="T3" s="11"/>
      <c r="U3" s="11"/>
      <c r="V3" s="11"/>
      <c r="W3" s="11"/>
      <c r="X3" s="11"/>
      <c r="Y3" s="11"/>
      <c r="Z3" s="11"/>
    </row>
    <row r="4" spans="1:26" ht="16.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16.5" customHeight="1" x14ac:dyDescent="0.2">
      <c r="A5" s="119" t="s">
        <v>43</v>
      </c>
      <c r="B5" s="118"/>
      <c r="C5" s="118"/>
      <c r="D5" s="118"/>
      <c r="E5" s="118"/>
      <c r="F5" s="118"/>
      <c r="G5" s="11"/>
      <c r="H5" s="11"/>
      <c r="I5" s="11"/>
      <c r="J5" s="11"/>
      <c r="K5" s="11"/>
      <c r="L5" s="11"/>
      <c r="M5" s="11"/>
      <c r="N5" s="11"/>
      <c r="O5" s="11"/>
      <c r="P5" s="11"/>
      <c r="Q5" s="11"/>
      <c r="R5" s="11"/>
      <c r="S5" s="11"/>
      <c r="T5" s="11"/>
      <c r="U5" s="11"/>
      <c r="V5" s="11"/>
      <c r="W5" s="11"/>
      <c r="X5" s="11"/>
      <c r="Y5" s="11"/>
      <c r="Z5" s="11"/>
    </row>
    <row r="6" spans="1:26" ht="16.5" customHeight="1" x14ac:dyDescent="0.2">
      <c r="A6" s="19" t="s">
        <v>44</v>
      </c>
      <c r="B6" s="85">
        <f>SUMPRODUCT(CALCULOS!L13:L19, CALCULOS!M13:M19)</f>
        <v>1.1307444389680618E-5</v>
      </c>
      <c r="C6" s="11"/>
      <c r="D6" s="11"/>
      <c r="E6" s="11"/>
      <c r="F6" s="11"/>
      <c r="G6" s="11"/>
      <c r="H6" s="11"/>
      <c r="I6" s="11"/>
      <c r="J6" s="11"/>
      <c r="K6" s="11"/>
      <c r="L6" s="11"/>
      <c r="M6" s="11"/>
      <c r="N6" s="11"/>
      <c r="O6" s="11"/>
      <c r="P6" s="11"/>
      <c r="Q6" s="11"/>
      <c r="R6" s="11"/>
      <c r="S6" s="11"/>
      <c r="T6" s="11"/>
      <c r="U6" s="11"/>
      <c r="V6" s="11"/>
      <c r="W6" s="11"/>
      <c r="X6" s="11"/>
      <c r="Y6" s="11"/>
      <c r="Z6" s="11"/>
    </row>
    <row r="7" spans="1:26" ht="16.5" customHeight="1" x14ac:dyDescent="0.2">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6.5" customHeight="1" x14ac:dyDescent="0.2">
      <c r="A8" s="121" t="s">
        <v>45</v>
      </c>
      <c r="B8" s="118"/>
      <c r="C8" s="118"/>
      <c r="D8" s="118"/>
      <c r="E8" s="118"/>
      <c r="F8" s="118"/>
      <c r="G8" s="11"/>
      <c r="H8" s="11"/>
      <c r="I8" s="11"/>
      <c r="J8" s="11"/>
      <c r="K8" s="11"/>
      <c r="L8" s="11"/>
      <c r="M8" s="11"/>
      <c r="N8" s="11"/>
      <c r="O8" s="11"/>
      <c r="P8" s="11"/>
      <c r="Q8" s="11"/>
      <c r="R8" s="11"/>
      <c r="S8" s="11"/>
      <c r="T8" s="11"/>
      <c r="U8" s="11"/>
      <c r="V8" s="11"/>
      <c r="W8" s="11"/>
      <c r="X8" s="11"/>
      <c r="Y8" s="11"/>
      <c r="Z8" s="11"/>
    </row>
    <row r="9" spans="1:26" ht="16.5" customHeight="1" x14ac:dyDescent="0.2">
      <c r="A9" s="19" t="s">
        <v>46</v>
      </c>
      <c r="B9" s="85" cm="1">
        <f t="array" ref="B9">SQRT(MMULT(MMULT(CALCULOS!B22:H22, '1'!B13:H19), CALCULOS!L13:L19))</f>
        <v>6.753281862088234E-3</v>
      </c>
      <c r="C9" s="11"/>
      <c r="D9" s="11"/>
      <c r="E9" s="11"/>
      <c r="F9" s="11"/>
      <c r="G9" s="11"/>
      <c r="H9" s="11"/>
      <c r="I9" s="11"/>
      <c r="J9" s="11"/>
      <c r="K9" s="11"/>
      <c r="L9" s="11"/>
      <c r="M9" s="11"/>
      <c r="N9" s="11"/>
      <c r="O9" s="11"/>
      <c r="P9" s="11"/>
      <c r="Q9" s="11"/>
      <c r="R9" s="11"/>
      <c r="S9" s="11"/>
      <c r="T9" s="11"/>
      <c r="U9" s="11"/>
      <c r="V9" s="11"/>
      <c r="W9" s="11"/>
      <c r="X9" s="11"/>
      <c r="Y9" s="11"/>
      <c r="Z9" s="11"/>
    </row>
    <row r="10" spans="1:26" ht="16.5" customHeight="1" x14ac:dyDescent="0.2">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6.5" customHeight="1" x14ac:dyDescent="0.2">
      <c r="A11" s="120" t="str">
        <f>"6. Calcula el portafolio eficiente P, tal que su nivel de rendimiento esperado sea de "&amp;100*VLOOKUP('1'!$F$1,lista!$A:$J,9,FALSE)&amp;"%."</f>
        <v>6. Calcula el portafolio eficiente P, tal que su nivel de rendimiento esperado sea de 504.5%.</v>
      </c>
      <c r="B11" s="118"/>
      <c r="C11" s="118"/>
      <c r="D11" s="118"/>
      <c r="E11" s="118"/>
      <c r="F11" s="118"/>
      <c r="G11" s="11"/>
      <c r="H11" s="11"/>
      <c r="I11" s="11"/>
      <c r="J11" s="11"/>
      <c r="K11" s="11"/>
      <c r="L11" s="11"/>
      <c r="M11" s="11"/>
      <c r="N11" s="11"/>
      <c r="O11" s="11"/>
      <c r="P11" s="11"/>
      <c r="Q11" s="11"/>
      <c r="R11" s="11"/>
      <c r="S11" s="11"/>
      <c r="T11" s="11"/>
      <c r="U11" s="11"/>
      <c r="V11" s="11"/>
      <c r="W11" s="11"/>
      <c r="X11" s="11"/>
      <c r="Y11" s="11"/>
      <c r="Z11" s="11"/>
    </row>
    <row r="12" spans="1:26" ht="16.5" customHeight="1" x14ac:dyDescent="0.2">
      <c r="A12" s="11"/>
      <c r="B12" s="12" t="str">
        <f>'1'!B$12</f>
        <v>Plata</v>
      </c>
      <c r="C12" s="12" t="str">
        <f>'1'!C$12</f>
        <v>JPY</v>
      </c>
      <c r="D12" s="12" t="str">
        <f>'1'!D$12</f>
        <v>AC *</v>
      </c>
      <c r="E12" s="12" t="str">
        <f>'1'!E$12</f>
        <v>ASUR B</v>
      </c>
      <c r="F12" s="12" t="str">
        <f>'1'!F$12</f>
        <v>BIMBO A</v>
      </c>
      <c r="G12" s="12" t="str">
        <f>'1'!G$12</f>
        <v>GENTERA *</v>
      </c>
      <c r="H12" s="12" t="str">
        <f>'1'!H$12</f>
        <v>TLEVISA CPO</v>
      </c>
      <c r="I12" s="11"/>
      <c r="J12" s="11"/>
      <c r="K12" s="11"/>
      <c r="L12" s="11"/>
      <c r="M12" s="11"/>
      <c r="N12" s="11"/>
      <c r="O12" s="11"/>
      <c r="P12" s="11"/>
      <c r="Q12" s="11"/>
      <c r="R12" s="11"/>
      <c r="S12" s="11"/>
      <c r="T12" s="11"/>
      <c r="U12" s="11"/>
      <c r="V12" s="11"/>
      <c r="W12" s="11"/>
      <c r="X12" s="11"/>
      <c r="Y12" s="11"/>
      <c r="Z12" s="11"/>
    </row>
    <row r="13" spans="1:26" ht="16.5" customHeight="1" x14ac:dyDescent="0.2">
      <c r="A13" s="19" t="s">
        <v>47</v>
      </c>
      <c r="B13" s="26" cm="1">
        <f t="array" ref="B13:J13">_xlfn.ANCHORARRAY(CALCULOS!B36)</f>
        <v>1870.311976711055</v>
      </c>
      <c r="C13" s="36">
        <v>-1063.6367245539341</v>
      </c>
      <c r="D13" s="36">
        <v>322.2917817896099</v>
      </c>
      <c r="E13" s="36">
        <v>304.31745815022089</v>
      </c>
      <c r="F13" s="36">
        <v>-1082.2364748161901</v>
      </c>
      <c r="G13" s="36">
        <v>899.79040481802042</v>
      </c>
      <c r="H13" s="37">
        <v>-1249.8384220987816</v>
      </c>
      <c r="I13" s="11">
        <v>6.0312529292585737E-3</v>
      </c>
      <c r="J13" s="11">
        <v>-537.42114802821743</v>
      </c>
      <c r="K13" s="11"/>
      <c r="L13" s="11"/>
      <c r="M13" s="11"/>
      <c r="N13" s="11"/>
      <c r="O13" s="11"/>
      <c r="P13" s="11"/>
      <c r="Q13" s="11"/>
      <c r="R13" s="11"/>
      <c r="S13" s="11"/>
      <c r="T13" s="11"/>
      <c r="U13" s="11"/>
      <c r="V13" s="11"/>
      <c r="W13" s="11"/>
      <c r="X13" s="11"/>
      <c r="Y13" s="11"/>
      <c r="Z13" s="11"/>
    </row>
    <row r="14" spans="1:26" ht="16.5" customHeight="1" x14ac:dyDescent="0.2">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6.5" customHeight="1" x14ac:dyDescent="0.2">
      <c r="A15" s="119" t="s">
        <v>48</v>
      </c>
      <c r="B15" s="118"/>
      <c r="C15" s="118"/>
      <c r="D15" s="118"/>
      <c r="E15" s="118"/>
      <c r="F15" s="118"/>
      <c r="G15" s="11"/>
      <c r="H15" s="11"/>
      <c r="I15" s="11"/>
      <c r="J15" s="11"/>
      <c r="K15" s="11"/>
      <c r="L15" s="11"/>
      <c r="M15" s="11"/>
      <c r="N15" s="11"/>
      <c r="O15" s="11"/>
      <c r="P15" s="11"/>
      <c r="Q15" s="11"/>
      <c r="R15" s="11"/>
      <c r="S15" s="11"/>
      <c r="T15" s="11"/>
      <c r="U15" s="11"/>
      <c r="V15" s="11"/>
      <c r="W15" s="11"/>
      <c r="X15" s="11"/>
      <c r="Y15" s="11"/>
      <c r="Z15" s="11"/>
    </row>
    <row r="16" spans="1:26" ht="16.5" customHeight="1" x14ac:dyDescent="0.2">
      <c r="A16" s="19" t="s">
        <v>49</v>
      </c>
      <c r="B16" s="83" cm="1">
        <f t="array" ref="B16">SQRT(MMULT(MMULT(CALCULOS!B36:H36, '1'!B13:H19), CALCULOS!M26:M32))</f>
        <v>52.06998809822629</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6.5" customHeight="1"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6.5" customHeight="1" x14ac:dyDescent="0.2">
      <c r="A18" s="120" t="str">
        <f>"8. Verifica que el rendimiento asociado al portafolio eficiente recién calculado sea de "&amp;100*VLOOKUP('1'!$F$1,lista!$A:$J,9,FALSE)&amp;"%."</f>
        <v>8. Verifica que el rendimiento asociado al portafolio eficiente recién calculado sea de 504.5%.</v>
      </c>
      <c r="B18" s="118"/>
      <c r="C18" s="118"/>
      <c r="D18" s="118"/>
      <c r="E18" s="118"/>
      <c r="F18" s="118"/>
      <c r="G18" s="11"/>
      <c r="H18" s="11"/>
      <c r="I18" s="11"/>
      <c r="J18" s="11"/>
      <c r="K18" s="11"/>
      <c r="L18" s="11"/>
      <c r="M18" s="11"/>
      <c r="N18" s="11"/>
      <c r="O18" s="11"/>
      <c r="P18" s="11"/>
      <c r="Q18" s="11"/>
      <c r="R18" s="11"/>
      <c r="S18" s="11"/>
      <c r="T18" s="11"/>
      <c r="U18" s="11"/>
      <c r="V18" s="11"/>
      <c r="W18" s="11"/>
      <c r="X18" s="11"/>
      <c r="Y18" s="11"/>
      <c r="Z18" s="11"/>
    </row>
    <row r="19" spans="1:26" ht="16.5" customHeight="1" x14ac:dyDescent="0.2">
      <c r="A19" s="19" t="s">
        <v>50</v>
      </c>
      <c r="B19" s="38">
        <f>SUMPRODUCT(CALCULOS!M26:M32, CALCULOS!M13:M19)</f>
        <v>5.0449999999999999</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2">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2">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2">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2">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2">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2">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2">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A18:F18"/>
    <mergeCell ref="A1:F1"/>
    <mergeCell ref="A5:F5"/>
    <mergeCell ref="A8:F8"/>
    <mergeCell ref="A11:F11"/>
    <mergeCell ref="A15:F15"/>
  </mergeCell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8000"/>
  </sheetPr>
  <dimension ref="A1:Z1000"/>
  <sheetViews>
    <sheetView showGridLines="0" topLeftCell="O2" workbookViewId="0">
      <selection activeCell="R26" sqref="R26"/>
    </sheetView>
  </sheetViews>
  <sheetFormatPr baseColWidth="10" defaultColWidth="14.5" defaultRowHeight="15" customHeight="1" x14ac:dyDescent="0.2"/>
  <cols>
    <col min="1" max="1" width="11.5" customWidth="1"/>
    <col min="2" max="8" width="14.5" customWidth="1"/>
    <col min="9" max="9" width="5.6640625" customWidth="1"/>
    <col min="10" max="10" width="11.5" customWidth="1"/>
    <col min="11" max="11" width="5.6640625" customWidth="1"/>
    <col min="12" max="12" width="15.5" customWidth="1"/>
    <col min="13" max="26" width="11.5" customWidth="1"/>
  </cols>
  <sheetData>
    <row r="1" spans="1:26" ht="16.5" customHeight="1" x14ac:dyDescent="0.2">
      <c r="A1" s="119" t="s">
        <v>51</v>
      </c>
      <c r="B1" s="118"/>
      <c r="C1" s="118"/>
      <c r="D1" s="118"/>
      <c r="E1" s="118"/>
      <c r="F1" s="118"/>
      <c r="G1" s="118"/>
      <c r="H1" s="25"/>
      <c r="I1" s="11"/>
      <c r="J1" s="11"/>
      <c r="K1" s="11"/>
      <c r="L1" s="11"/>
      <c r="M1" s="11"/>
      <c r="N1" s="11"/>
      <c r="O1" s="11"/>
      <c r="P1" s="11"/>
      <c r="Q1" s="11"/>
      <c r="R1" s="11"/>
      <c r="S1" s="11"/>
      <c r="T1" s="11"/>
      <c r="U1" s="11"/>
      <c r="V1" s="11"/>
      <c r="W1" s="11"/>
      <c r="X1" s="11"/>
      <c r="Y1" s="11"/>
      <c r="Z1" s="11"/>
    </row>
    <row r="2" spans="1:26" ht="16.5" customHeight="1" x14ac:dyDescent="0.2">
      <c r="A2" s="119" t="s">
        <v>52</v>
      </c>
      <c r="B2" s="118"/>
      <c r="C2" s="118"/>
      <c r="D2" s="118"/>
      <c r="E2" s="118"/>
      <c r="F2" s="118"/>
      <c r="G2" s="118"/>
      <c r="H2" s="25"/>
      <c r="I2" s="11"/>
      <c r="J2" s="11"/>
      <c r="K2" s="11"/>
      <c r="L2" s="11"/>
      <c r="M2" s="11"/>
      <c r="N2" s="11"/>
      <c r="O2" s="11"/>
      <c r="P2" s="11"/>
      <c r="Q2" s="11"/>
      <c r="R2" s="11"/>
      <c r="S2" s="11"/>
      <c r="T2" s="11"/>
      <c r="U2" s="11"/>
      <c r="V2" s="11"/>
      <c r="W2" s="11"/>
      <c r="X2" s="11"/>
      <c r="Y2" s="11"/>
      <c r="Z2" s="11"/>
    </row>
    <row r="3" spans="1:26" ht="16.5" customHeight="1" x14ac:dyDescent="0.2">
      <c r="A3" s="119" t="s">
        <v>53</v>
      </c>
      <c r="B3" s="118"/>
      <c r="C3" s="118"/>
      <c r="D3" s="118"/>
      <c r="E3" s="118"/>
      <c r="F3" s="118"/>
      <c r="G3" s="118"/>
      <c r="H3" s="25"/>
      <c r="I3" s="11"/>
      <c r="J3" s="11"/>
      <c r="K3" s="11"/>
      <c r="L3" s="11"/>
      <c r="M3" s="11"/>
      <c r="N3" s="11"/>
      <c r="O3" s="11"/>
      <c r="P3" s="11"/>
      <c r="Q3" s="11"/>
      <c r="R3" s="11"/>
      <c r="S3" s="11"/>
      <c r="T3" s="11"/>
      <c r="U3" s="11"/>
      <c r="V3" s="11"/>
      <c r="W3" s="11"/>
      <c r="X3" s="11"/>
      <c r="Y3" s="11"/>
      <c r="Z3" s="11"/>
    </row>
    <row r="4" spans="1:26" ht="16.5" customHeight="1" thickBot="1" x14ac:dyDescent="0.25">
      <c r="A4" s="11"/>
      <c r="B4" s="12" t="str">
        <f>'1'!B$12</f>
        <v>Plata</v>
      </c>
      <c r="C4" s="12" t="str">
        <f>'1'!C$12</f>
        <v>JPY</v>
      </c>
      <c r="D4" s="12" t="str">
        <f>'1'!D$12</f>
        <v>AC *</v>
      </c>
      <c r="E4" s="12" t="str">
        <f>'1'!E$12</f>
        <v>ASUR B</v>
      </c>
      <c r="F4" s="12" t="str">
        <f>'1'!F$12</f>
        <v>BIMBO A</v>
      </c>
      <c r="G4" s="12" t="str">
        <f>'1'!G$12</f>
        <v>GENTERA *</v>
      </c>
      <c r="H4" s="12" t="str">
        <f>'1'!H$12</f>
        <v>TLEVISA CPO</v>
      </c>
      <c r="I4" s="11"/>
      <c r="J4" s="19" t="s">
        <v>54</v>
      </c>
      <c r="K4" s="11"/>
      <c r="L4" s="19" t="s">
        <v>55</v>
      </c>
      <c r="M4" s="11"/>
      <c r="N4" s="11"/>
      <c r="O4" s="11"/>
      <c r="P4" s="86" t="s">
        <v>141</v>
      </c>
      <c r="Q4" s="86" t="s">
        <v>142</v>
      </c>
      <c r="R4" s="11"/>
      <c r="S4" s="11"/>
      <c r="T4" s="11"/>
      <c r="U4" s="11"/>
      <c r="V4" s="11"/>
      <c r="W4" s="11"/>
      <c r="X4" s="11"/>
      <c r="Y4" s="11"/>
      <c r="Z4" s="11"/>
    </row>
    <row r="5" spans="1:26" ht="16.5" customHeight="1" thickBot="1" x14ac:dyDescent="0.25">
      <c r="A5" s="19" t="s">
        <v>56</v>
      </c>
      <c r="B5" s="39">
        <f>CALCULOS!B22</f>
        <v>0.10075855815571438</v>
      </c>
      <c r="C5" s="39">
        <f>CALCULOS!C22</f>
        <v>0.4728104502496932</v>
      </c>
      <c r="D5" s="39">
        <f>CALCULOS!D22</f>
        <v>0.2092442937925256</v>
      </c>
      <c r="E5" s="39">
        <f>CALCULOS!E22</f>
        <v>3.0490705595660014E-2</v>
      </c>
      <c r="F5" s="39">
        <f>CALCULOS!F22</f>
        <v>8.5472633838714382E-2</v>
      </c>
      <c r="G5" s="39">
        <f>CALCULOS!G22</f>
        <v>9.2281611602971103E-2</v>
      </c>
      <c r="H5" s="39">
        <f>CALCULOS!H22</f>
        <v>8.9417467647212069E-3</v>
      </c>
      <c r="I5" s="11"/>
      <c r="J5" s="88" cm="1">
        <f t="array" ref="J5">MMULT(B5:H5, '1'!$J$13:J$19)</f>
        <v>1.1307444389680618E-5</v>
      </c>
      <c r="K5" s="11"/>
      <c r="L5" s="88" cm="1">
        <f t="array" ref="L5">SQRT(MMULT(MMULT(B5:H5, '1'!$B$13:$H$19), TRANSPOSE(B5:H5)))</f>
        <v>6.753281862088234E-3</v>
      </c>
      <c r="M5" s="11"/>
      <c r="N5" s="11"/>
      <c r="O5" s="11"/>
      <c r="P5" s="87">
        <v>1</v>
      </c>
      <c r="Q5" s="87">
        <f>1-P5</f>
        <v>0</v>
      </c>
      <c r="R5" s="11"/>
      <c r="S5" s="11"/>
      <c r="T5" s="11"/>
      <c r="U5" s="11"/>
      <c r="V5" s="11"/>
      <c r="W5" s="11"/>
      <c r="X5" s="11"/>
      <c r="Y5" s="11"/>
      <c r="Z5" s="11"/>
    </row>
    <row r="6" spans="1:26" ht="16.5" customHeight="1" thickBot="1" x14ac:dyDescent="0.25">
      <c r="A6" s="19" t="s">
        <v>57</v>
      </c>
      <c r="B6" s="40">
        <f>B$5+(B$29-B$5)*(ROW()-ROW(B$5))/(ROW(B$29)-ROW(B$5))</f>
        <v>78.026225981193178</v>
      </c>
      <c r="C6" s="40">
        <f t="shared" ref="C6:H21" si="0">C$5+(C$29-C$5)*(ROW()-ROW(C$5))/(ROW(C$29)-ROW(C$5))</f>
        <v>-43.865086841591292</v>
      </c>
      <c r="D6" s="40">
        <f t="shared" si="0"/>
        <v>13.629350022784916</v>
      </c>
      <c r="E6" s="40">
        <f t="shared" si="0"/>
        <v>12.709114349121712</v>
      </c>
      <c r="F6" s="40">
        <f t="shared" si="0"/>
        <v>-45.011275176579154</v>
      </c>
      <c r="G6" s="40">
        <f t="shared" si="0"/>
        <v>37.579703411870362</v>
      </c>
      <c r="H6" s="40">
        <f t="shared" si="0"/>
        <v>-52.068031746799711</v>
      </c>
      <c r="I6" s="11"/>
      <c r="J6" s="88" cm="1">
        <f t="array" ref="J6">MMULT(B6:H6, '1'!$J$13:J$19)</f>
        <v>0.21021916963420678</v>
      </c>
      <c r="K6" s="11"/>
      <c r="L6" s="88" cm="1">
        <f t="array" ref="L6">SQRT(MMULT(MMULT(B6:H6, '1'!$B$13:$H$19), TRANSPOSE(B6:H6)))</f>
        <v>2.1695933296567995</v>
      </c>
      <c r="M6" s="11"/>
      <c r="N6" s="11"/>
      <c r="O6" s="11"/>
      <c r="P6" s="87">
        <f>P5-(1/24)</f>
        <v>0.95833333333333337</v>
      </c>
      <c r="Q6" s="87">
        <f t="shared" ref="Q6:Q29" si="1">1-P6</f>
        <v>4.166666666666663E-2</v>
      </c>
      <c r="R6" s="11"/>
      <c r="S6" s="11"/>
      <c r="T6" s="11"/>
      <c r="U6" s="11"/>
      <c r="V6" s="11"/>
      <c r="W6" s="11"/>
      <c r="X6" s="11"/>
      <c r="Y6" s="11"/>
      <c r="Z6" s="11"/>
    </row>
    <row r="7" spans="1:26" ht="16.5" customHeight="1" thickBot="1" x14ac:dyDescent="0.25">
      <c r="A7" s="19" t="s">
        <v>58</v>
      </c>
      <c r="B7" s="40">
        <f t="shared" ref="B7:H28" si="2">B$5+(B$29-B$5)*(ROW()-ROW(B$5))/(ROW(B$29)-ROW(B$5))</f>
        <v>155.95169340423064</v>
      </c>
      <c r="C7" s="40">
        <f t="shared" si="0"/>
        <v>-88.202984133432281</v>
      </c>
      <c r="D7" s="40">
        <f t="shared" si="0"/>
        <v>27.049455751777305</v>
      </c>
      <c r="E7" s="40">
        <f t="shared" si="0"/>
        <v>25.387737992647764</v>
      </c>
      <c r="F7" s="40">
        <f t="shared" si="0"/>
        <v>-90.108022986997014</v>
      </c>
      <c r="G7" s="40">
        <f t="shared" si="0"/>
        <v>75.067125212137753</v>
      </c>
      <c r="H7" s="40">
        <f t="shared" si="0"/>
        <v>-104.14500524036414</v>
      </c>
      <c r="I7" s="11"/>
      <c r="J7" s="88" cm="1">
        <f t="array" ref="J7">MMULT(B7:H7, '1'!$J$13:J$19)</f>
        <v>0.42042703182402386</v>
      </c>
      <c r="K7" s="11"/>
      <c r="L7" s="88" cm="1">
        <f t="array" ref="L7">SQRT(MMULT(MMULT(B7:H7, '1'!$B$13:$H$19), TRANSPOSE(B7:H7)))</f>
        <v>4.3391708936059867</v>
      </c>
      <c r="M7" s="11"/>
      <c r="N7" s="11"/>
      <c r="O7" s="11"/>
      <c r="P7" s="87">
        <f t="shared" ref="P7:P29" si="3">P6-(1/24)</f>
        <v>0.91666666666666674</v>
      </c>
      <c r="Q7" s="87">
        <f t="shared" si="1"/>
        <v>8.3333333333333259E-2</v>
      </c>
      <c r="R7" s="11"/>
      <c r="S7" s="11"/>
      <c r="T7" s="11"/>
      <c r="U7" s="11"/>
      <c r="V7" s="11"/>
      <c r="W7" s="11"/>
      <c r="X7" s="11"/>
      <c r="Y7" s="11"/>
      <c r="Z7" s="11"/>
    </row>
    <row r="8" spans="1:26" ht="16.5" customHeight="1" thickBot="1" x14ac:dyDescent="0.25">
      <c r="A8" s="19" t="s">
        <v>59</v>
      </c>
      <c r="B8" s="40">
        <f t="shared" si="2"/>
        <v>233.87716082726811</v>
      </c>
      <c r="C8" s="40">
        <f t="shared" si="0"/>
        <v>-132.54088142527328</v>
      </c>
      <c r="D8" s="40">
        <f t="shared" si="0"/>
        <v>40.469561480769691</v>
      </c>
      <c r="E8" s="40">
        <f t="shared" si="0"/>
        <v>38.066361636173816</v>
      </c>
      <c r="F8" s="40">
        <f t="shared" si="0"/>
        <v>-135.20477079741488</v>
      </c>
      <c r="G8" s="40">
        <f t="shared" si="0"/>
        <v>112.55454701240517</v>
      </c>
      <c r="H8" s="40">
        <f t="shared" si="0"/>
        <v>-156.22197873392858</v>
      </c>
      <c r="I8" s="11"/>
      <c r="J8" s="88" cm="1">
        <f t="array" ref="J8">MMULT(B8:H8, '1'!$J$13:J$19)</f>
        <v>0.63063489401384087</v>
      </c>
      <c r="K8" s="11"/>
      <c r="L8" s="88" cm="1">
        <f t="array" ref="L8">SQRT(MMULT(MMULT(B8:H8, '1'!$B$13:$H$19), TRANSPOSE(B8:H8)))</f>
        <v>6.5087519610363254</v>
      </c>
      <c r="M8" s="11"/>
      <c r="N8" s="11"/>
      <c r="O8" s="11"/>
      <c r="P8" s="87">
        <f t="shared" si="3"/>
        <v>0.87500000000000011</v>
      </c>
      <c r="Q8" s="87">
        <f t="shared" si="1"/>
        <v>0.12499999999999989</v>
      </c>
      <c r="R8" s="11"/>
      <c r="S8" s="11"/>
      <c r="T8" s="11"/>
      <c r="U8" s="11"/>
      <c r="V8" s="11"/>
      <c r="W8" s="11"/>
      <c r="X8" s="11"/>
      <c r="Y8" s="11"/>
      <c r="Z8" s="11"/>
    </row>
    <row r="9" spans="1:26" ht="16.5" customHeight="1" thickBot="1" x14ac:dyDescent="0.25">
      <c r="A9" s="19" t="s">
        <v>60</v>
      </c>
      <c r="B9" s="40">
        <f t="shared" si="2"/>
        <v>311.80262825030553</v>
      </c>
      <c r="C9" s="40">
        <f t="shared" si="0"/>
        <v>-176.87877871711427</v>
      </c>
      <c r="D9" s="40">
        <f t="shared" si="0"/>
        <v>53.889667209762081</v>
      </c>
      <c r="E9" s="40">
        <f t="shared" si="0"/>
        <v>50.744985279699868</v>
      </c>
      <c r="F9" s="40">
        <f t="shared" si="0"/>
        <v>-180.30151860783275</v>
      </c>
      <c r="G9" s="40">
        <f t="shared" si="0"/>
        <v>150.04196881267254</v>
      </c>
      <c r="H9" s="40">
        <f t="shared" si="0"/>
        <v>-208.298952227493</v>
      </c>
      <c r="I9" s="11"/>
      <c r="J9" s="88" cm="1">
        <f t="array" ref="J9">MMULT(B9:H9, '1'!$J$13:J$19)</f>
        <v>0.840842756203658</v>
      </c>
      <c r="K9" s="11"/>
      <c r="L9" s="88" cm="1">
        <f t="array" ref="L9">SQRT(MMULT(MMULT(B9:H9, '1'!$B$13:$H$19), TRANSPOSE(B9:H9)))</f>
        <v>8.678333904340267</v>
      </c>
      <c r="M9" s="11"/>
      <c r="N9" s="11"/>
      <c r="O9" s="11"/>
      <c r="P9" s="87">
        <f t="shared" si="3"/>
        <v>0.83333333333333348</v>
      </c>
      <c r="Q9" s="87">
        <f t="shared" si="1"/>
        <v>0.16666666666666652</v>
      </c>
      <c r="R9" s="11"/>
      <c r="S9" s="11"/>
      <c r="T9" s="11"/>
      <c r="U9" s="11"/>
      <c r="V9" s="11"/>
      <c r="W9" s="11"/>
      <c r="X9" s="11"/>
      <c r="Y9" s="11"/>
      <c r="Z9" s="11"/>
    </row>
    <row r="10" spans="1:26" ht="16.5" customHeight="1" thickBot="1" x14ac:dyDescent="0.25">
      <c r="A10" s="19" t="s">
        <v>61</v>
      </c>
      <c r="B10" s="40">
        <f t="shared" si="2"/>
        <v>389.72809567334303</v>
      </c>
      <c r="C10" s="40">
        <f t="shared" si="0"/>
        <v>-221.21667600895523</v>
      </c>
      <c r="D10" s="40">
        <f t="shared" si="0"/>
        <v>67.309772938754477</v>
      </c>
      <c r="E10" s="40">
        <f t="shared" si="0"/>
        <v>63.423608923225913</v>
      </c>
      <c r="F10" s="40">
        <f t="shared" si="0"/>
        <v>-225.39826641825064</v>
      </c>
      <c r="G10" s="40">
        <f t="shared" si="0"/>
        <v>187.52939061293992</v>
      </c>
      <c r="H10" s="40">
        <f t="shared" si="0"/>
        <v>-260.37592572105746</v>
      </c>
      <c r="I10" s="11"/>
      <c r="J10" s="88" cm="1">
        <f t="array" ref="J10">MMULT(B10:H10, '1'!$J$13:J$19)</f>
        <v>1.0510506183934751</v>
      </c>
      <c r="K10" s="11"/>
      <c r="L10" s="88" cm="1">
        <f t="array" ref="L10">SQRT(MMULT(MMULT(B10:H10, '1'!$B$13:$H$19), TRANSPOSE(B10:H10)))</f>
        <v>10.847916197993978</v>
      </c>
      <c r="M10" s="11"/>
      <c r="N10" s="11"/>
      <c r="O10" s="11"/>
      <c r="P10" s="87">
        <f t="shared" si="3"/>
        <v>0.79166666666666685</v>
      </c>
      <c r="Q10" s="87">
        <f t="shared" si="1"/>
        <v>0.20833333333333315</v>
      </c>
      <c r="R10" s="11"/>
      <c r="S10" s="11"/>
      <c r="T10" s="11"/>
      <c r="U10" s="11"/>
      <c r="V10" s="11"/>
      <c r="W10" s="11"/>
      <c r="X10" s="11"/>
      <c r="Y10" s="11"/>
      <c r="Z10" s="11"/>
    </row>
    <row r="11" spans="1:26" ht="16.5" customHeight="1" thickBot="1" x14ac:dyDescent="0.25">
      <c r="A11" s="19" t="s">
        <v>62</v>
      </c>
      <c r="B11" s="40">
        <f t="shared" si="2"/>
        <v>467.65356309638048</v>
      </c>
      <c r="C11" s="40">
        <f t="shared" si="0"/>
        <v>-265.55457330079622</v>
      </c>
      <c r="D11" s="40">
        <f t="shared" si="0"/>
        <v>80.72987866774686</v>
      </c>
      <c r="E11" s="40">
        <f t="shared" si="0"/>
        <v>76.102232566751965</v>
      </c>
      <c r="F11" s="40">
        <f t="shared" si="0"/>
        <v>-270.49501422866848</v>
      </c>
      <c r="G11" s="40">
        <f t="shared" si="0"/>
        <v>225.01681241320736</v>
      </c>
      <c r="H11" s="40">
        <f t="shared" si="0"/>
        <v>-312.45289921462188</v>
      </c>
      <c r="I11" s="11"/>
      <c r="J11" s="88" cm="1">
        <f t="array" ref="J11">MMULT(B11:H11, '1'!$J$13:J$19)</f>
        <v>1.2612584805832923</v>
      </c>
      <c r="K11" s="11"/>
      <c r="L11" s="88" cm="1">
        <f t="array" ref="L11">SQRT(MMULT(MMULT(B11:H11, '1'!$B$13:$H$19), TRANSPOSE(B11:H11)))</f>
        <v>13.017498666822638</v>
      </c>
      <c r="M11" s="11"/>
      <c r="N11" s="11"/>
      <c r="O11" s="11"/>
      <c r="P11" s="87">
        <f t="shared" si="3"/>
        <v>0.75000000000000022</v>
      </c>
      <c r="Q11" s="87">
        <f t="shared" si="1"/>
        <v>0.24999999999999978</v>
      </c>
      <c r="R11" s="11"/>
      <c r="S11" s="11"/>
      <c r="T11" s="11"/>
      <c r="U11" s="11"/>
      <c r="V11" s="11"/>
      <c r="W11" s="11"/>
      <c r="X11" s="11"/>
      <c r="Y11" s="11"/>
      <c r="Z11" s="11"/>
    </row>
    <row r="12" spans="1:26" ht="16.5" customHeight="1" thickBot="1" x14ac:dyDescent="0.25">
      <c r="A12" s="19" t="s">
        <v>63</v>
      </c>
      <c r="B12" s="40">
        <f t="shared" si="2"/>
        <v>545.57903051941798</v>
      </c>
      <c r="C12" s="40">
        <f t="shared" si="0"/>
        <v>-309.89247059263721</v>
      </c>
      <c r="D12" s="40">
        <f t="shared" si="0"/>
        <v>94.149984396739256</v>
      </c>
      <c r="E12" s="40">
        <f t="shared" si="0"/>
        <v>88.780856210278017</v>
      </c>
      <c r="F12" s="40">
        <f t="shared" si="0"/>
        <v>-315.59176203908635</v>
      </c>
      <c r="G12" s="40">
        <f t="shared" si="0"/>
        <v>262.50423421347472</v>
      </c>
      <c r="H12" s="40">
        <f t="shared" si="0"/>
        <v>-364.5298727081863</v>
      </c>
      <c r="I12" s="11"/>
      <c r="J12" s="88" cm="1">
        <f t="array" ref="J12">MMULT(B12:H12, '1'!$J$13:J$19)</f>
        <v>1.4714663427731094</v>
      </c>
      <c r="K12" s="11"/>
      <c r="L12" s="88" cm="1">
        <f t="array" ref="L12">SQRT(MMULT(MMULT(B12:H12, '1'!$B$13:$H$19), TRANSPOSE(B12:H12)))</f>
        <v>15.18708123575129</v>
      </c>
      <c r="M12" s="11"/>
      <c r="N12" s="11"/>
      <c r="O12" s="11"/>
      <c r="P12" s="87">
        <f t="shared" si="3"/>
        <v>0.70833333333333359</v>
      </c>
      <c r="Q12" s="87">
        <f t="shared" si="1"/>
        <v>0.29166666666666641</v>
      </c>
      <c r="R12" s="11"/>
      <c r="S12" s="11"/>
      <c r="T12" s="11"/>
      <c r="U12" s="11"/>
      <c r="V12" s="11"/>
      <c r="W12" s="11"/>
      <c r="X12" s="11"/>
      <c r="Y12" s="11"/>
      <c r="Z12" s="11"/>
    </row>
    <row r="13" spans="1:26" ht="16.5" customHeight="1" thickBot="1" x14ac:dyDescent="0.25">
      <c r="A13" s="19" t="s">
        <v>64</v>
      </c>
      <c r="B13" s="40">
        <f t="shared" si="2"/>
        <v>623.50449794245537</v>
      </c>
      <c r="C13" s="40">
        <f t="shared" si="0"/>
        <v>-354.2303678844782</v>
      </c>
      <c r="D13" s="40">
        <f t="shared" si="0"/>
        <v>107.57009012573164</v>
      </c>
      <c r="E13" s="40">
        <f t="shared" si="0"/>
        <v>101.45947985380407</v>
      </c>
      <c r="F13" s="40">
        <f t="shared" si="0"/>
        <v>-360.68850984950421</v>
      </c>
      <c r="G13" s="40">
        <f t="shared" si="0"/>
        <v>299.9916560137421</v>
      </c>
      <c r="H13" s="40">
        <f t="shared" si="0"/>
        <v>-416.60684620175073</v>
      </c>
      <c r="I13" s="11"/>
      <c r="J13" s="88" cm="1">
        <f t="array" ref="J13">MMULT(B13:H13, '1'!$J$13:J$19)</f>
        <v>1.6816742049629263</v>
      </c>
      <c r="K13" s="11"/>
      <c r="L13" s="88" cm="1">
        <f t="array" ref="L13">SQRT(MMULT(MMULT(B13:H13, '1'!$B$13:$H$19), TRANSPOSE(B13:H13)))</f>
        <v>17.356663867242442</v>
      </c>
      <c r="M13" s="11"/>
      <c r="N13" s="11"/>
      <c r="O13" s="11"/>
      <c r="P13" s="87">
        <f t="shared" si="3"/>
        <v>0.66666666666666696</v>
      </c>
      <c r="Q13" s="87">
        <f t="shared" si="1"/>
        <v>0.33333333333333304</v>
      </c>
      <c r="R13" s="11"/>
      <c r="S13" s="11"/>
      <c r="T13" s="11"/>
      <c r="U13" s="11"/>
      <c r="V13" s="11"/>
      <c r="W13" s="11"/>
      <c r="X13" s="11"/>
      <c r="Y13" s="11"/>
      <c r="Z13" s="11"/>
    </row>
    <row r="14" spans="1:26" ht="16.5" customHeight="1" thickBot="1" x14ac:dyDescent="0.25">
      <c r="A14" s="19" t="s">
        <v>65</v>
      </c>
      <c r="B14" s="40">
        <f t="shared" si="2"/>
        <v>701.42996536549299</v>
      </c>
      <c r="C14" s="40">
        <f t="shared" si="0"/>
        <v>-398.56826517631919</v>
      </c>
      <c r="D14" s="40">
        <f t="shared" si="0"/>
        <v>120.99019585472402</v>
      </c>
      <c r="E14" s="40">
        <f t="shared" si="0"/>
        <v>114.13810349733012</v>
      </c>
      <c r="F14" s="40">
        <f t="shared" si="0"/>
        <v>-405.78525765992208</v>
      </c>
      <c r="G14" s="40">
        <f t="shared" si="0"/>
        <v>337.47907781400949</v>
      </c>
      <c r="H14" s="40">
        <f t="shared" si="0"/>
        <v>-468.68381969531521</v>
      </c>
      <c r="I14" s="11"/>
      <c r="J14" s="88" cm="1">
        <f t="array" ref="J14">MMULT(B14:H14, '1'!$J$13:J$19)</f>
        <v>1.8918820671527437</v>
      </c>
      <c r="K14" s="11"/>
      <c r="L14" s="88" cm="1">
        <f t="array" ref="L14">SQRT(MMULT(MMULT(B14:H14, '1'!$B$13:$H$19), TRANSPOSE(B14:H14)))</f>
        <v>19.526246540441939</v>
      </c>
      <c r="M14" s="11"/>
      <c r="N14" s="11"/>
      <c r="O14" s="11"/>
      <c r="P14" s="87">
        <f t="shared" si="3"/>
        <v>0.62500000000000033</v>
      </c>
      <c r="Q14" s="87">
        <f t="shared" si="1"/>
        <v>0.37499999999999967</v>
      </c>
      <c r="R14" s="11"/>
      <c r="S14" s="11"/>
      <c r="T14" s="11"/>
      <c r="U14" s="11"/>
      <c r="V14" s="11"/>
      <c r="W14" s="11"/>
      <c r="X14" s="11"/>
      <c r="Y14" s="11"/>
      <c r="Z14" s="11"/>
    </row>
    <row r="15" spans="1:26" ht="16.5" customHeight="1" thickBot="1" x14ac:dyDescent="0.25">
      <c r="A15" s="19" t="s">
        <v>66</v>
      </c>
      <c r="B15" s="40">
        <f t="shared" si="2"/>
        <v>779.35543278853038</v>
      </c>
      <c r="C15" s="40">
        <f t="shared" si="0"/>
        <v>-442.90616246816012</v>
      </c>
      <c r="D15" s="40">
        <f t="shared" si="0"/>
        <v>134.41030158371643</v>
      </c>
      <c r="E15" s="40">
        <f t="shared" si="0"/>
        <v>126.81672714085616</v>
      </c>
      <c r="F15" s="40">
        <f t="shared" si="0"/>
        <v>-450.88200547034</v>
      </c>
      <c r="G15" s="40">
        <f t="shared" si="0"/>
        <v>374.96649961427687</v>
      </c>
      <c r="H15" s="40">
        <f t="shared" si="0"/>
        <v>-520.76079318887957</v>
      </c>
      <c r="I15" s="11"/>
      <c r="J15" s="88" cm="1">
        <f t="array" ref="J15">MMULT(B15:H15, '1'!$J$13:J$19)</f>
        <v>2.1020899293425606</v>
      </c>
      <c r="K15" s="11"/>
      <c r="L15" s="88" cm="1">
        <f t="array" ref="L15">SQRT(MMULT(MMULT(B15:H15, '1'!$B$13:$H$19), TRANSPOSE(B15:H15)))</f>
        <v>21.695829242837267</v>
      </c>
      <c r="M15" s="11"/>
      <c r="N15" s="11"/>
      <c r="O15" s="11"/>
      <c r="P15" s="87">
        <f t="shared" si="3"/>
        <v>0.5833333333333337</v>
      </c>
      <c r="Q15" s="87">
        <f t="shared" si="1"/>
        <v>0.4166666666666663</v>
      </c>
      <c r="R15" s="11"/>
      <c r="S15" s="11"/>
      <c r="T15" s="11"/>
      <c r="U15" s="11"/>
      <c r="V15" s="11"/>
      <c r="W15" s="11"/>
      <c r="X15" s="11"/>
      <c r="Y15" s="11"/>
      <c r="Z15" s="11"/>
    </row>
    <row r="16" spans="1:26" ht="16.5" customHeight="1" thickBot="1" x14ac:dyDescent="0.25">
      <c r="A16" s="19" t="s">
        <v>67</v>
      </c>
      <c r="B16" s="40">
        <f t="shared" si="2"/>
        <v>857.28090021156777</v>
      </c>
      <c r="C16" s="40">
        <f t="shared" si="0"/>
        <v>-487.24405976000116</v>
      </c>
      <c r="D16" s="40">
        <f t="shared" si="0"/>
        <v>147.83040731270881</v>
      </c>
      <c r="E16" s="40">
        <f t="shared" si="0"/>
        <v>139.49535078438225</v>
      </c>
      <c r="F16" s="40">
        <f t="shared" si="0"/>
        <v>-495.97875328075781</v>
      </c>
      <c r="G16" s="40">
        <f t="shared" si="0"/>
        <v>412.45392141454425</v>
      </c>
      <c r="H16" s="40">
        <f t="shared" si="0"/>
        <v>-572.837766682444</v>
      </c>
      <c r="I16" s="11"/>
      <c r="J16" s="88" cm="1">
        <f t="array" ref="J16">MMULT(B16:H16, '1'!$J$13:J$19)</f>
        <v>2.3122977915323775</v>
      </c>
      <c r="K16" s="11"/>
      <c r="L16" s="88" cm="1">
        <f t="array" ref="L16">SQRT(MMULT(MMULT(B16:H16, '1'!$B$13:$H$19), TRANSPOSE(B16:H16)))</f>
        <v>23.865411966465935</v>
      </c>
      <c r="M16" s="11"/>
      <c r="N16" s="11"/>
      <c r="O16" s="11"/>
      <c r="P16" s="87">
        <f t="shared" si="3"/>
        <v>0.54166666666666707</v>
      </c>
      <c r="Q16" s="87">
        <f t="shared" si="1"/>
        <v>0.45833333333333293</v>
      </c>
      <c r="R16" s="11"/>
      <c r="S16" s="11"/>
      <c r="T16" s="11"/>
      <c r="U16" s="11"/>
      <c r="V16" s="11"/>
      <c r="W16" s="11"/>
      <c r="X16" s="11"/>
      <c r="Y16" s="11"/>
      <c r="Z16" s="11"/>
    </row>
    <row r="17" spans="1:26" ht="16.5" customHeight="1" thickBot="1" x14ac:dyDescent="0.25">
      <c r="A17" s="19" t="s">
        <v>68</v>
      </c>
      <c r="B17" s="40">
        <f t="shared" si="2"/>
        <v>935.20636763460527</v>
      </c>
      <c r="C17" s="40">
        <f t="shared" si="0"/>
        <v>-531.58195705184221</v>
      </c>
      <c r="D17" s="40">
        <f t="shared" si="0"/>
        <v>161.2505130417012</v>
      </c>
      <c r="E17" s="40">
        <f t="shared" si="0"/>
        <v>152.17397442790829</v>
      </c>
      <c r="F17" s="40">
        <f t="shared" si="0"/>
        <v>-541.07550109117574</v>
      </c>
      <c r="G17" s="40">
        <f t="shared" si="0"/>
        <v>449.94134321481175</v>
      </c>
      <c r="H17" s="40">
        <f t="shared" si="0"/>
        <v>-624.91474017600842</v>
      </c>
      <c r="I17" s="11"/>
      <c r="J17" s="88" cm="1">
        <f t="array" ref="J17">MMULT(B17:H17, '1'!$J$13:J$19)</f>
        <v>2.5225056537221953</v>
      </c>
      <c r="K17" s="11"/>
      <c r="L17" s="88" cm="1">
        <f t="array" ref="L17">SQRT(MMULT(MMULT(B17:H17, '1'!$B$13:$H$19), TRANSPOSE(B17:H17)))</f>
        <v>26.034994706019607</v>
      </c>
      <c r="M17" s="11"/>
      <c r="N17" s="11"/>
      <c r="O17" s="11"/>
      <c r="P17" s="87">
        <f t="shared" si="3"/>
        <v>0.50000000000000044</v>
      </c>
      <c r="Q17" s="87">
        <f t="shared" si="1"/>
        <v>0.49999999999999956</v>
      </c>
      <c r="R17" s="11"/>
      <c r="S17" s="11"/>
      <c r="T17" s="11"/>
      <c r="U17" s="11"/>
      <c r="V17" s="11"/>
      <c r="W17" s="11"/>
      <c r="X17" s="11"/>
      <c r="Y17" s="11"/>
      <c r="Z17" s="11"/>
    </row>
    <row r="18" spans="1:26" ht="16.5" customHeight="1" thickBot="1" x14ac:dyDescent="0.25">
      <c r="A18" s="19" t="s">
        <v>69</v>
      </c>
      <c r="B18" s="40">
        <f t="shared" si="2"/>
        <v>1013.1318350576428</v>
      </c>
      <c r="C18" s="40">
        <f t="shared" si="0"/>
        <v>-575.91985434368314</v>
      </c>
      <c r="D18" s="40">
        <f t="shared" si="0"/>
        <v>174.67061877069358</v>
      </c>
      <c r="E18" s="40">
        <f t="shared" si="0"/>
        <v>164.85259807143433</v>
      </c>
      <c r="F18" s="40">
        <f t="shared" si="0"/>
        <v>-586.17224890159366</v>
      </c>
      <c r="G18" s="40">
        <f t="shared" si="0"/>
        <v>487.42876501507914</v>
      </c>
      <c r="H18" s="40">
        <f t="shared" si="0"/>
        <v>-676.99171366957285</v>
      </c>
      <c r="I18" s="11"/>
      <c r="J18" s="88" cm="1">
        <f t="array" ref="J18">MMULT(B18:H18, '1'!$J$13:J$19)</f>
        <v>2.7327135159120122</v>
      </c>
      <c r="K18" s="11"/>
      <c r="L18" s="88" cm="1">
        <f t="array" ref="L18">SQRT(MMULT(MMULT(B18:H18, '1'!$B$13:$H$19), TRANSPOSE(B18:H18)))</f>
        <v>28.20457745782328</v>
      </c>
      <c r="M18" s="11"/>
      <c r="N18" s="11"/>
      <c r="O18" s="11"/>
      <c r="P18" s="87">
        <f t="shared" si="3"/>
        <v>0.45833333333333376</v>
      </c>
      <c r="Q18" s="87">
        <f t="shared" si="1"/>
        <v>0.5416666666666663</v>
      </c>
      <c r="R18" s="11"/>
      <c r="S18" s="11"/>
      <c r="T18" s="11"/>
      <c r="U18" s="11"/>
      <c r="V18" s="11"/>
      <c r="W18" s="11"/>
      <c r="X18" s="11"/>
      <c r="Y18" s="11"/>
      <c r="Z18" s="11"/>
    </row>
    <row r="19" spans="1:26" ht="16.5" customHeight="1" thickBot="1" x14ac:dyDescent="0.25">
      <c r="A19" s="19" t="s">
        <v>70</v>
      </c>
      <c r="B19" s="40">
        <f t="shared" si="2"/>
        <v>1091.0573024806804</v>
      </c>
      <c r="C19" s="40">
        <f t="shared" si="0"/>
        <v>-620.25775163552419</v>
      </c>
      <c r="D19" s="40">
        <f t="shared" si="0"/>
        <v>188.09072449968599</v>
      </c>
      <c r="E19" s="40">
        <f t="shared" si="0"/>
        <v>177.5312217149604</v>
      </c>
      <c r="F19" s="40">
        <f t="shared" si="0"/>
        <v>-631.26899671201147</v>
      </c>
      <c r="G19" s="40">
        <f t="shared" si="0"/>
        <v>524.91618681534646</v>
      </c>
      <c r="H19" s="40">
        <f t="shared" si="0"/>
        <v>-729.06868716313727</v>
      </c>
      <c r="I19" s="11"/>
      <c r="J19" s="88" cm="1">
        <f t="array" ref="J19">MMULT(B19:H19, '1'!$J$13:J$19)</f>
        <v>2.9429213781018291</v>
      </c>
      <c r="K19" s="11"/>
      <c r="L19" s="88" cm="1">
        <f t="array" ref="L19">SQRT(MMULT(MMULT(B19:H19, '1'!$B$13:$H$19), TRANSPOSE(B19:H19)))</f>
        <v>30.374160219251959</v>
      </c>
      <c r="M19" s="11"/>
      <c r="N19" s="11"/>
      <c r="O19" s="11"/>
      <c r="P19" s="87">
        <f t="shared" si="3"/>
        <v>0.41666666666666707</v>
      </c>
      <c r="Q19" s="87">
        <f t="shared" si="1"/>
        <v>0.58333333333333293</v>
      </c>
      <c r="R19" s="11"/>
      <c r="S19" s="11"/>
      <c r="T19" s="11"/>
      <c r="U19" s="11"/>
      <c r="V19" s="11"/>
      <c r="W19" s="11"/>
      <c r="X19" s="11"/>
      <c r="Y19" s="11"/>
      <c r="Z19" s="11"/>
    </row>
    <row r="20" spans="1:26" ht="16.5" customHeight="1" thickBot="1" x14ac:dyDescent="0.25">
      <c r="A20" s="19" t="s">
        <v>71</v>
      </c>
      <c r="B20" s="40">
        <f t="shared" si="2"/>
        <v>1168.9827699037178</v>
      </c>
      <c r="C20" s="40">
        <f t="shared" si="0"/>
        <v>-664.59564892736523</v>
      </c>
      <c r="D20" s="40">
        <f t="shared" si="0"/>
        <v>201.51083022867834</v>
      </c>
      <c r="E20" s="40">
        <f t="shared" si="0"/>
        <v>190.20984535848643</v>
      </c>
      <c r="F20" s="40">
        <f t="shared" si="0"/>
        <v>-676.36574452242928</v>
      </c>
      <c r="G20" s="40">
        <f t="shared" si="0"/>
        <v>562.40360861561385</v>
      </c>
      <c r="H20" s="40">
        <f t="shared" si="0"/>
        <v>-781.14566065670169</v>
      </c>
      <c r="I20" s="11"/>
      <c r="J20" s="88" cm="1">
        <f t="array" ref="J20">MMULT(B20:H20, '1'!$J$13:J$19)</f>
        <v>3.153129240291646</v>
      </c>
      <c r="K20" s="11"/>
      <c r="L20" s="88" cm="1">
        <f t="array" ref="L20">SQRT(MMULT(MMULT(B20:H20, '1'!$B$13:$H$19), TRANSPOSE(B20:H20)))</f>
        <v>32.543742988380636</v>
      </c>
      <c r="M20" s="11"/>
      <c r="N20" s="11"/>
      <c r="O20" s="11"/>
      <c r="P20" s="87">
        <f t="shared" si="3"/>
        <v>0.37500000000000039</v>
      </c>
      <c r="Q20" s="87">
        <f t="shared" si="1"/>
        <v>0.62499999999999956</v>
      </c>
      <c r="R20" s="11"/>
      <c r="S20" s="11"/>
      <c r="T20" s="11"/>
      <c r="U20" s="11"/>
      <c r="V20" s="11"/>
      <c r="W20" s="11"/>
      <c r="X20" s="11"/>
      <c r="Y20" s="11"/>
      <c r="Z20" s="11"/>
    </row>
    <row r="21" spans="1:26" ht="16.5" customHeight="1" thickBot="1" x14ac:dyDescent="0.25">
      <c r="A21" s="19" t="s">
        <v>72</v>
      </c>
      <c r="B21" s="40">
        <f t="shared" si="2"/>
        <v>1246.9082373267552</v>
      </c>
      <c r="C21" s="40">
        <f t="shared" si="0"/>
        <v>-708.93354621920616</v>
      </c>
      <c r="D21" s="40">
        <f t="shared" si="0"/>
        <v>214.93093595767075</v>
      </c>
      <c r="E21" s="40">
        <f t="shared" si="0"/>
        <v>202.8884690020125</v>
      </c>
      <c r="F21" s="40">
        <f t="shared" si="0"/>
        <v>-721.46249233284721</v>
      </c>
      <c r="G21" s="40">
        <f t="shared" si="0"/>
        <v>599.89103041588123</v>
      </c>
      <c r="H21" s="40">
        <f t="shared" si="0"/>
        <v>-833.22263415026612</v>
      </c>
      <c r="I21" s="11"/>
      <c r="J21" s="88" cm="1">
        <f t="array" ref="J21">MMULT(B21:H21, '1'!$J$13:J$19)</f>
        <v>3.3633371024814629</v>
      </c>
      <c r="K21" s="11"/>
      <c r="L21" s="88" cm="1">
        <f t="array" ref="L21">SQRT(MMULT(MMULT(B21:H21, '1'!$B$13:$H$19), TRANSPOSE(B21:H21)))</f>
        <v>34.713325763765567</v>
      </c>
      <c r="M21" s="11"/>
      <c r="N21" s="11"/>
      <c r="O21" s="11"/>
      <c r="P21" s="87">
        <f t="shared" si="3"/>
        <v>0.3333333333333337</v>
      </c>
      <c r="Q21" s="87">
        <f t="shared" si="1"/>
        <v>0.6666666666666663</v>
      </c>
      <c r="R21" s="11"/>
      <c r="S21" s="11"/>
      <c r="T21" s="11"/>
      <c r="U21" s="11"/>
      <c r="V21" s="11"/>
      <c r="W21" s="11"/>
      <c r="X21" s="11"/>
      <c r="Y21" s="11"/>
      <c r="Z21" s="11"/>
    </row>
    <row r="22" spans="1:26" ht="16.5" customHeight="1" thickBot="1" x14ac:dyDescent="0.25">
      <c r="A22" s="19" t="s">
        <v>73</v>
      </c>
      <c r="B22" s="40">
        <f t="shared" si="2"/>
        <v>1324.8337047497928</v>
      </c>
      <c r="C22" s="40">
        <f t="shared" si="2"/>
        <v>-753.2714435110471</v>
      </c>
      <c r="D22" s="40">
        <f t="shared" si="2"/>
        <v>228.35104168666317</v>
      </c>
      <c r="E22" s="40">
        <f t="shared" si="2"/>
        <v>215.56709264553857</v>
      </c>
      <c r="F22" s="40">
        <f t="shared" si="2"/>
        <v>-766.55924014326513</v>
      </c>
      <c r="G22" s="40">
        <f t="shared" si="2"/>
        <v>637.37845221614862</v>
      </c>
      <c r="H22" s="40">
        <f t="shared" si="2"/>
        <v>-885.29960764383065</v>
      </c>
      <c r="I22" s="11"/>
      <c r="J22" s="88" cm="1">
        <f t="array" ref="J22">MMULT(B22:H22, '1'!$J$13:J$19)</f>
        <v>3.5735449646712807</v>
      </c>
      <c r="K22" s="11"/>
      <c r="L22" s="88" cm="1">
        <f t="array" ref="L22">SQRT(MMULT(MMULT(B22:H22, '1'!$B$13:$H$19), TRANSPOSE(B22:H22)))</f>
        <v>36.882908544302708</v>
      </c>
      <c r="M22" s="11"/>
      <c r="N22" s="11"/>
      <c r="O22" s="11"/>
      <c r="P22" s="87">
        <f t="shared" si="3"/>
        <v>0.29166666666666702</v>
      </c>
      <c r="Q22" s="87">
        <f t="shared" si="1"/>
        <v>0.70833333333333304</v>
      </c>
      <c r="R22" s="11"/>
      <c r="S22" s="11"/>
      <c r="T22" s="11"/>
      <c r="U22" s="11"/>
      <c r="V22" s="11"/>
      <c r="W22" s="11"/>
      <c r="X22" s="11"/>
      <c r="Y22" s="11"/>
      <c r="Z22" s="11"/>
    </row>
    <row r="23" spans="1:26" ht="16.5" customHeight="1" thickBot="1" x14ac:dyDescent="0.25">
      <c r="A23" s="19" t="s">
        <v>74</v>
      </c>
      <c r="B23" s="40">
        <f t="shared" si="2"/>
        <v>1402.7591721728304</v>
      </c>
      <c r="C23" s="40">
        <f t="shared" si="2"/>
        <v>-797.60934080288814</v>
      </c>
      <c r="D23" s="40">
        <f t="shared" si="2"/>
        <v>241.77114741565552</v>
      </c>
      <c r="E23" s="40">
        <f t="shared" si="2"/>
        <v>228.2457162890646</v>
      </c>
      <c r="F23" s="40">
        <f t="shared" si="2"/>
        <v>-811.65598795368294</v>
      </c>
      <c r="G23" s="40">
        <f t="shared" si="2"/>
        <v>674.865874016416</v>
      </c>
      <c r="H23" s="40">
        <f t="shared" si="2"/>
        <v>-937.37658113739508</v>
      </c>
      <c r="I23" s="11"/>
      <c r="J23" s="88" cm="1">
        <f t="array" ref="J23">MMULT(B23:H23, '1'!$J$13:J$19)</f>
        <v>3.7837528268610976</v>
      </c>
      <c r="K23" s="11"/>
      <c r="L23" s="88" cm="1">
        <f t="array" ref="L23">SQRT(MMULT(MMULT(B23:H23, '1'!$B$13:$H$19), TRANSPOSE(B23:H23)))</f>
        <v>39.052491329133346</v>
      </c>
      <c r="M23" s="11"/>
      <c r="N23" s="11"/>
      <c r="O23" s="11"/>
      <c r="P23" s="87">
        <f t="shared" si="3"/>
        <v>0.25000000000000033</v>
      </c>
      <c r="Q23" s="87">
        <f t="shared" si="1"/>
        <v>0.74999999999999967</v>
      </c>
      <c r="R23" s="11"/>
      <c r="S23" s="11"/>
      <c r="T23" s="11"/>
      <c r="U23" s="11"/>
      <c r="V23" s="11"/>
      <c r="W23" s="11"/>
      <c r="X23" s="11"/>
      <c r="Y23" s="11"/>
      <c r="Z23" s="11"/>
    </row>
    <row r="24" spans="1:26" ht="16.5" customHeight="1" thickBot="1" x14ac:dyDescent="0.25">
      <c r="A24" s="19" t="s">
        <v>75</v>
      </c>
      <c r="B24" s="40">
        <f t="shared" si="2"/>
        <v>1480.6846395958676</v>
      </c>
      <c r="C24" s="40">
        <f t="shared" si="2"/>
        <v>-841.94723809472907</v>
      </c>
      <c r="D24" s="40">
        <f t="shared" si="2"/>
        <v>255.19125314464793</v>
      </c>
      <c r="E24" s="40">
        <f t="shared" si="2"/>
        <v>240.92433993259067</v>
      </c>
      <c r="F24" s="40">
        <f t="shared" si="2"/>
        <v>-856.75273576410086</v>
      </c>
      <c r="G24" s="40">
        <f t="shared" si="2"/>
        <v>712.35329581668339</v>
      </c>
      <c r="H24" s="40">
        <f t="shared" si="2"/>
        <v>-989.45355463095939</v>
      </c>
      <c r="I24" s="11"/>
      <c r="J24" s="88" cm="1">
        <f t="array" ref="J24">MMULT(B24:H24, '1'!$J$13:J$19)</f>
        <v>3.9939606890509145</v>
      </c>
      <c r="K24" s="11"/>
      <c r="L24" s="88" cm="1">
        <f t="array" ref="L24">SQRT(MMULT(MMULT(B24:H24, '1'!$B$13:$H$19), TRANSPOSE(B24:H24)))</f>
        <v>41.222074117579567</v>
      </c>
      <c r="M24" s="11"/>
      <c r="N24" s="11"/>
      <c r="O24" s="11"/>
      <c r="P24" s="87">
        <f t="shared" si="3"/>
        <v>0.20833333333333368</v>
      </c>
      <c r="Q24" s="87">
        <f t="shared" si="1"/>
        <v>0.7916666666666663</v>
      </c>
      <c r="R24" s="11"/>
      <c r="S24" s="11"/>
      <c r="T24" s="11"/>
      <c r="U24" s="11"/>
      <c r="V24" s="11"/>
      <c r="W24" s="11"/>
      <c r="X24" s="11"/>
      <c r="Y24" s="11"/>
      <c r="Z24" s="11"/>
    </row>
    <row r="25" spans="1:26" ht="16.5" customHeight="1" thickBot="1" x14ac:dyDescent="0.25">
      <c r="A25" s="19" t="s">
        <v>76</v>
      </c>
      <c r="B25" s="40">
        <f t="shared" si="2"/>
        <v>1558.6101070189052</v>
      </c>
      <c r="C25" s="40">
        <f t="shared" si="2"/>
        <v>-886.28513538657</v>
      </c>
      <c r="D25" s="40">
        <f t="shared" si="2"/>
        <v>268.61135887364037</v>
      </c>
      <c r="E25" s="40">
        <f t="shared" si="2"/>
        <v>253.60296357611668</v>
      </c>
      <c r="F25" s="40">
        <f t="shared" si="2"/>
        <v>-901.84948357451879</v>
      </c>
      <c r="G25" s="40">
        <f t="shared" si="2"/>
        <v>749.84071761695077</v>
      </c>
      <c r="H25" s="40">
        <f t="shared" si="2"/>
        <v>-1041.5305281245239</v>
      </c>
      <c r="I25" s="11"/>
      <c r="J25" s="88" cm="1">
        <f t="array" ref="J25">MMULT(B25:H25, '1'!$J$13:J$19)</f>
        <v>4.2041685512407323</v>
      </c>
      <c r="K25" s="11"/>
      <c r="L25" s="88" cm="1">
        <f t="array" ref="L25">SQRT(MMULT(MMULT(B25:H25, '1'!$B$13:$H$19), TRANSPOSE(B25:H25)))</f>
        <v>43.391656909099048</v>
      </c>
      <c r="M25" s="11"/>
      <c r="N25" s="11"/>
      <c r="O25" s="11"/>
      <c r="P25" s="87">
        <f t="shared" si="3"/>
        <v>0.16666666666666702</v>
      </c>
      <c r="Q25" s="87">
        <f t="shared" si="1"/>
        <v>0.83333333333333304</v>
      </c>
      <c r="R25" s="11"/>
      <c r="S25" s="11"/>
      <c r="T25" s="11"/>
      <c r="U25" s="11"/>
      <c r="V25" s="11"/>
      <c r="W25" s="11"/>
      <c r="X25" s="11"/>
      <c r="Y25" s="11"/>
      <c r="Z25" s="11"/>
    </row>
    <row r="26" spans="1:26" ht="16.5" customHeight="1" thickBot="1" x14ac:dyDescent="0.25">
      <c r="A26" s="19" t="s">
        <v>77</v>
      </c>
      <c r="B26" s="40">
        <f t="shared" si="2"/>
        <v>1636.5355744419426</v>
      </c>
      <c r="C26" s="40">
        <f t="shared" si="2"/>
        <v>-930.62303267841116</v>
      </c>
      <c r="D26" s="40">
        <f t="shared" si="2"/>
        <v>282.0314646026327</v>
      </c>
      <c r="E26" s="40">
        <f t="shared" si="2"/>
        <v>266.28158721964274</v>
      </c>
      <c r="F26" s="40">
        <f t="shared" si="2"/>
        <v>-946.94623138493648</v>
      </c>
      <c r="G26" s="40">
        <f t="shared" si="2"/>
        <v>787.32813941721815</v>
      </c>
      <c r="H26" s="40">
        <f t="shared" si="2"/>
        <v>-1093.6075016180882</v>
      </c>
      <c r="I26" s="11"/>
      <c r="J26" s="88" cm="1">
        <f t="array" ref="J26">MMULT(B26:H26, '1'!$J$13:J$19)</f>
        <v>4.4143764134305492</v>
      </c>
      <c r="K26" s="11"/>
      <c r="L26" s="88" cm="1">
        <f t="array" ref="L26">SQRT(MMULT(MMULT(B26:H26, '1'!$B$13:$H$19), TRANSPOSE(B26:H26)))</f>
        <v>45.561239703252738</v>
      </c>
      <c r="M26" s="11"/>
      <c r="N26" s="11"/>
      <c r="O26" s="11"/>
      <c r="P26" s="87">
        <f t="shared" si="3"/>
        <v>0.12500000000000036</v>
      </c>
      <c r="Q26" s="87">
        <f t="shared" si="1"/>
        <v>0.87499999999999967</v>
      </c>
      <c r="R26" s="11"/>
      <c r="S26" s="11"/>
      <c r="T26" s="11"/>
      <c r="U26" s="11"/>
      <c r="V26" s="11"/>
      <c r="W26" s="11"/>
      <c r="X26" s="11"/>
      <c r="Y26" s="11"/>
      <c r="Z26" s="11"/>
    </row>
    <row r="27" spans="1:26" ht="16.5" customHeight="1" thickBot="1" x14ac:dyDescent="0.25">
      <c r="A27" s="19" t="s">
        <v>78</v>
      </c>
      <c r="B27" s="40">
        <f t="shared" si="2"/>
        <v>1714.46104186498</v>
      </c>
      <c r="C27" s="40">
        <f t="shared" si="2"/>
        <v>-974.9609299702521</v>
      </c>
      <c r="D27" s="40">
        <f t="shared" si="2"/>
        <v>295.45157033162513</v>
      </c>
      <c r="E27" s="40">
        <f t="shared" si="2"/>
        <v>278.96021086316881</v>
      </c>
      <c r="F27" s="40">
        <f t="shared" si="2"/>
        <v>-992.04297919535441</v>
      </c>
      <c r="G27" s="40">
        <f t="shared" si="2"/>
        <v>824.81556121748554</v>
      </c>
      <c r="H27" s="40">
        <f t="shared" si="2"/>
        <v>-1145.6844751116528</v>
      </c>
      <c r="I27" s="11"/>
      <c r="J27" s="88" cm="1">
        <f t="array" ref="J27">MMULT(B27:H27, '1'!$J$13:J$19)</f>
        <v>4.6245842756203661</v>
      </c>
      <c r="K27" s="11"/>
      <c r="L27" s="88" cm="1">
        <f t="array" ref="L27">SQRT(MMULT(MMULT(B27:H27, '1'!$B$13:$H$19), TRANSPOSE(B27:H27)))</f>
        <v>47.730822499681416</v>
      </c>
      <c r="M27" s="11"/>
      <c r="N27" s="11"/>
      <c r="O27" s="11"/>
      <c r="P27" s="87">
        <f t="shared" si="3"/>
        <v>8.3333333333333703E-2</v>
      </c>
      <c r="Q27" s="87">
        <f t="shared" si="1"/>
        <v>0.9166666666666663</v>
      </c>
      <c r="R27" s="11"/>
      <c r="S27" s="11"/>
      <c r="T27" s="11"/>
      <c r="U27" s="11"/>
      <c r="V27" s="11"/>
      <c r="W27" s="11"/>
      <c r="X27" s="11"/>
      <c r="Y27" s="11"/>
      <c r="Z27" s="11"/>
    </row>
    <row r="28" spans="1:26" ht="16.5" customHeight="1" thickBot="1" x14ac:dyDescent="0.25">
      <c r="A28" s="19" t="s">
        <v>79</v>
      </c>
      <c r="B28" s="40">
        <f t="shared" si="2"/>
        <v>1792.3865092880174</v>
      </c>
      <c r="C28" s="40">
        <f t="shared" si="2"/>
        <v>-1019.2988272620931</v>
      </c>
      <c r="D28" s="40">
        <f t="shared" si="2"/>
        <v>308.87167606061752</v>
      </c>
      <c r="E28" s="40">
        <f t="shared" si="2"/>
        <v>291.63883450669482</v>
      </c>
      <c r="F28" s="40">
        <f t="shared" si="2"/>
        <v>-1037.1397270057723</v>
      </c>
      <c r="G28" s="40">
        <f t="shared" si="2"/>
        <v>862.30298301775292</v>
      </c>
      <c r="H28" s="40">
        <f t="shared" si="2"/>
        <v>-1197.7614486052173</v>
      </c>
      <c r="I28" s="11"/>
      <c r="J28" s="88" cm="1">
        <f t="array" ref="J28">MMULT(B28:H28, '1'!$J$13:J$19)</f>
        <v>4.834792137810183</v>
      </c>
      <c r="K28" s="11"/>
      <c r="L28" s="88" cm="1">
        <f t="array" ref="L28">SQRT(MMULT(MMULT(B28:H28, '1'!$B$13:$H$19), TRANSPOSE(B28:H28)))</f>
        <v>49.900405298088366</v>
      </c>
      <c r="M28" s="11"/>
      <c r="N28" s="11"/>
      <c r="O28" s="11"/>
      <c r="P28" s="87">
        <f t="shared" si="3"/>
        <v>4.1666666666667039E-2</v>
      </c>
      <c r="Q28" s="87">
        <f t="shared" si="1"/>
        <v>0.95833333333333293</v>
      </c>
      <c r="R28" s="11"/>
      <c r="S28" s="11"/>
      <c r="T28" s="11"/>
      <c r="U28" s="11"/>
      <c r="V28" s="11"/>
      <c r="W28" s="11"/>
      <c r="X28" s="11"/>
      <c r="Y28" s="11"/>
      <c r="Z28" s="11"/>
    </row>
    <row r="29" spans="1:26" ht="16.5" customHeight="1" thickBot="1" x14ac:dyDescent="0.25">
      <c r="A29" s="19" t="s">
        <v>80</v>
      </c>
      <c r="B29" s="41">
        <f>CALCULOS!B36</f>
        <v>1870.311976711055</v>
      </c>
      <c r="C29" s="41">
        <f>CALCULOS!C36</f>
        <v>-1063.6367245539341</v>
      </c>
      <c r="D29" s="41">
        <f>CALCULOS!D36</f>
        <v>322.2917817896099</v>
      </c>
      <c r="E29" s="41">
        <f>CALCULOS!E36</f>
        <v>304.31745815022089</v>
      </c>
      <c r="F29" s="41">
        <f>CALCULOS!F36</f>
        <v>-1082.2364748161901</v>
      </c>
      <c r="G29" s="41">
        <f>CALCULOS!G36</f>
        <v>899.79040481802042</v>
      </c>
      <c r="H29" s="41">
        <f>CALCULOS!H36</f>
        <v>-1249.8384220987816</v>
      </c>
      <c r="I29" s="11"/>
      <c r="J29" s="88" cm="1">
        <f t="array" ref="J29">MMULT(B29:H29, '1'!$J$13:J$19)</f>
        <v>5.0449999999999999</v>
      </c>
      <c r="K29" s="11"/>
      <c r="L29" s="88" cm="1">
        <f t="array" ref="L29">SQRT(MMULT(MMULT(B29:H29, '1'!$B$13:$H$19), TRANSPOSE(B29:H29)))</f>
        <v>52.06998809822629</v>
      </c>
      <c r="M29" s="11"/>
      <c r="N29" s="11"/>
      <c r="O29" s="11"/>
      <c r="P29" s="87">
        <f t="shared" si="3"/>
        <v>3.7470027081099033E-16</v>
      </c>
      <c r="Q29" s="87">
        <f t="shared" si="1"/>
        <v>0.99999999999999967</v>
      </c>
      <c r="R29" s="11"/>
      <c r="S29" s="11"/>
      <c r="T29" s="11"/>
      <c r="U29" s="11"/>
      <c r="V29" s="11"/>
      <c r="W29" s="11"/>
      <c r="X29" s="11"/>
      <c r="Y29" s="11"/>
      <c r="Z29" s="11"/>
    </row>
    <row r="30" spans="1:26" ht="14.25" customHeight="1"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3">
    <mergeCell ref="A1:G1"/>
    <mergeCell ref="A2:G2"/>
    <mergeCell ref="A3:G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8000"/>
  </sheetPr>
  <dimension ref="A1:Z1000"/>
  <sheetViews>
    <sheetView showGridLines="0" workbookViewId="0">
      <selection activeCell="F2" sqref="F2"/>
    </sheetView>
  </sheetViews>
  <sheetFormatPr baseColWidth="10" defaultColWidth="14.5" defaultRowHeight="15" customHeight="1" x14ac:dyDescent="0.2"/>
  <cols>
    <col min="1" max="1" width="11.5" customWidth="1"/>
    <col min="2" max="8" width="14.5" customWidth="1"/>
    <col min="9" max="26" width="11.5" customWidth="1"/>
  </cols>
  <sheetData>
    <row r="1" spans="1:26" ht="16.5" customHeight="1" x14ac:dyDescent="0.2">
      <c r="A1" s="119" t="s">
        <v>81</v>
      </c>
      <c r="B1" s="118"/>
      <c r="C1" s="118"/>
      <c r="D1" s="118"/>
      <c r="E1" s="118"/>
      <c r="F1" s="118"/>
      <c r="G1" s="118"/>
      <c r="H1" s="11"/>
      <c r="I1" s="11"/>
      <c r="J1" s="42"/>
      <c r="K1" s="42"/>
      <c r="L1" s="11"/>
      <c r="M1" s="11"/>
      <c r="N1" s="11"/>
      <c r="O1" s="11"/>
      <c r="P1" s="11"/>
      <c r="Q1" s="11"/>
      <c r="R1" s="11"/>
      <c r="S1" s="11"/>
      <c r="T1" s="11"/>
      <c r="U1" s="11"/>
      <c r="V1" s="11"/>
      <c r="W1" s="11"/>
      <c r="X1" s="11"/>
      <c r="Y1" s="11"/>
      <c r="Z1" s="11"/>
    </row>
    <row r="2" spans="1:26" ht="16.5" customHeight="1" x14ac:dyDescent="0.2">
      <c r="A2" s="11"/>
      <c r="B2" s="12" t="str">
        <f>'1'!B$12</f>
        <v>Plata</v>
      </c>
      <c r="C2" s="12" t="str">
        <f>'1'!C$12</f>
        <v>JPY</v>
      </c>
      <c r="D2" s="12" t="str">
        <f>'1'!D$12</f>
        <v>AC *</v>
      </c>
      <c r="E2" s="12" t="str">
        <f>'1'!E$12</f>
        <v>ASUR B</v>
      </c>
      <c r="F2" s="12" t="str">
        <f>'1'!F$12</f>
        <v>BIMBO A</v>
      </c>
      <c r="G2" s="12" t="str">
        <f>'1'!G$12</f>
        <v>GENTERA *</v>
      </c>
      <c r="H2" s="12" t="str">
        <f>'1'!H$12</f>
        <v>TLEVISA CPO</v>
      </c>
      <c r="I2" s="11"/>
      <c r="J2" s="42"/>
      <c r="K2" s="42"/>
      <c r="L2" s="11"/>
      <c r="M2" s="11"/>
      <c r="N2" s="11"/>
      <c r="O2" s="11"/>
      <c r="P2" s="11"/>
      <c r="Q2" s="11"/>
      <c r="R2" s="11"/>
      <c r="S2" s="11"/>
      <c r="T2" s="11"/>
      <c r="U2" s="11"/>
      <c r="V2" s="11"/>
      <c r="W2" s="11"/>
      <c r="X2" s="11"/>
      <c r="Y2" s="11"/>
      <c r="Z2" s="11"/>
    </row>
    <row r="3" spans="1:26" ht="16.5" customHeight="1" x14ac:dyDescent="0.2">
      <c r="A3" s="19" t="s">
        <v>82</v>
      </c>
      <c r="B3" s="26" cm="1">
        <f t="array" ref="B3:H3">TRANSPOSE(CALCULOS!V2:V8)</f>
        <v>-0.10522653423081967</v>
      </c>
      <c r="C3" s="36">
        <v>-1.1561958369773358E-2</v>
      </c>
      <c r="D3" s="36">
        <v>5.034249144325742E-2</v>
      </c>
      <c r="E3" s="36">
        <v>4.1934897219269018E-2</v>
      </c>
      <c r="F3" s="36">
        <v>0.17183705317603395</v>
      </c>
      <c r="G3" s="36">
        <v>4.0155870607822705E-2</v>
      </c>
      <c r="H3" s="37">
        <v>0.81251818015420996</v>
      </c>
      <c r="I3" s="11"/>
      <c r="J3" s="42"/>
      <c r="K3" s="42"/>
      <c r="L3" s="11"/>
      <c r="M3" s="11"/>
      <c r="N3" s="11"/>
      <c r="O3" s="11"/>
      <c r="P3" s="11"/>
      <c r="Q3" s="11"/>
      <c r="R3" s="11"/>
      <c r="S3" s="11"/>
      <c r="T3" s="11"/>
      <c r="U3" s="11"/>
      <c r="V3" s="11"/>
      <c r="W3" s="11"/>
      <c r="X3" s="11"/>
      <c r="Y3" s="11"/>
      <c r="Z3" s="11"/>
    </row>
    <row r="4" spans="1:26" ht="16.5" customHeight="1" x14ac:dyDescent="0.2">
      <c r="A4" s="11"/>
      <c r="B4" s="11"/>
      <c r="C4" s="11"/>
      <c r="D4" s="11"/>
      <c r="E4" s="11"/>
      <c r="F4" s="11"/>
      <c r="G4" s="11"/>
      <c r="H4" s="11"/>
      <c r="I4" s="11"/>
      <c r="J4" s="42"/>
      <c r="K4" s="42"/>
      <c r="L4" s="11"/>
      <c r="M4" s="11"/>
      <c r="N4" s="11"/>
      <c r="O4" s="11"/>
      <c r="P4" s="11"/>
      <c r="Q4" s="11"/>
      <c r="R4" s="11"/>
      <c r="S4" s="11"/>
      <c r="T4" s="11"/>
      <c r="U4" s="11"/>
      <c r="V4" s="11"/>
      <c r="W4" s="11"/>
      <c r="X4" s="11"/>
      <c r="Y4" s="11"/>
      <c r="Z4" s="11"/>
    </row>
    <row r="5" spans="1:26" ht="16.5" customHeight="1" x14ac:dyDescent="0.2">
      <c r="A5" s="119" t="s">
        <v>83</v>
      </c>
      <c r="B5" s="118"/>
      <c r="C5" s="118"/>
      <c r="D5" s="118"/>
      <c r="E5" s="118"/>
      <c r="F5" s="118"/>
      <c r="G5" s="118"/>
      <c r="H5" s="11"/>
      <c r="I5" s="11"/>
      <c r="J5" s="42"/>
      <c r="K5" s="42"/>
      <c r="L5" s="11"/>
      <c r="M5" s="11"/>
      <c r="N5" s="11"/>
      <c r="O5" s="11"/>
      <c r="P5" s="11"/>
      <c r="Q5" s="11"/>
      <c r="R5" s="11"/>
      <c r="S5" s="11"/>
      <c r="T5" s="11"/>
      <c r="U5" s="11"/>
      <c r="V5" s="11"/>
      <c r="W5" s="11"/>
      <c r="X5" s="11"/>
      <c r="Y5" s="11"/>
      <c r="Z5" s="11"/>
    </row>
    <row r="6" spans="1:26" ht="16.5" customHeight="1" x14ac:dyDescent="0.2">
      <c r="A6" s="19" t="s">
        <v>84</v>
      </c>
      <c r="B6" s="84">
        <f>MMULT('1'!B13:H19, CALCULOS!V2:V8)</f>
        <v>1.1141562203164462E-5</v>
      </c>
      <c r="C6" s="11"/>
      <c r="D6" s="11"/>
      <c r="E6" s="11"/>
      <c r="F6" s="11"/>
      <c r="G6" s="11"/>
      <c r="H6" s="11"/>
      <c r="I6" s="11"/>
      <c r="J6" s="42"/>
      <c r="K6" s="42"/>
      <c r="L6" s="11"/>
      <c r="M6" s="11"/>
      <c r="N6" s="11"/>
      <c r="O6" s="11"/>
      <c r="P6" s="11"/>
      <c r="Q6" s="11"/>
      <c r="R6" s="11"/>
      <c r="S6" s="11"/>
      <c r="T6" s="11"/>
      <c r="U6" s="11"/>
      <c r="V6" s="11"/>
      <c r="W6" s="11"/>
      <c r="X6" s="11"/>
      <c r="Y6" s="11"/>
      <c r="Z6" s="11"/>
    </row>
    <row r="7" spans="1:26" ht="16.5" customHeight="1" x14ac:dyDescent="0.2">
      <c r="A7" s="11"/>
      <c r="B7" s="11"/>
      <c r="C7" s="11"/>
      <c r="D7" s="11"/>
      <c r="E7" s="11"/>
      <c r="F7" s="11"/>
      <c r="G7" s="11"/>
      <c r="H7" s="11"/>
      <c r="I7" s="11"/>
      <c r="J7" s="42"/>
      <c r="K7" s="42"/>
      <c r="L7" s="11"/>
      <c r="M7" s="11"/>
      <c r="N7" s="11"/>
      <c r="O7" s="11"/>
      <c r="P7" s="11"/>
      <c r="Q7" s="11"/>
      <c r="R7" s="11"/>
      <c r="S7" s="11"/>
      <c r="T7" s="11"/>
      <c r="U7" s="11"/>
      <c r="V7" s="11"/>
      <c r="W7" s="11"/>
      <c r="X7" s="11"/>
      <c r="Y7" s="11"/>
      <c r="Z7" s="11"/>
    </row>
    <row r="8" spans="1:26" ht="16.5" customHeight="1" x14ac:dyDescent="0.2">
      <c r="A8" s="119" t="s">
        <v>85</v>
      </c>
      <c r="B8" s="118"/>
      <c r="C8" s="118"/>
      <c r="D8" s="118"/>
      <c r="E8" s="118"/>
      <c r="F8" s="118"/>
      <c r="G8" s="118"/>
      <c r="H8" s="11"/>
      <c r="I8" s="11"/>
      <c r="J8" s="42"/>
      <c r="K8" s="42"/>
      <c r="L8" s="11"/>
      <c r="M8" s="11"/>
      <c r="N8" s="11"/>
      <c r="O8" s="11"/>
      <c r="P8" s="11"/>
      <c r="Q8" s="11"/>
      <c r="R8" s="11"/>
      <c r="S8" s="11"/>
      <c r="T8" s="11"/>
      <c r="U8" s="11"/>
      <c r="V8" s="11"/>
      <c r="W8" s="11"/>
      <c r="X8" s="11"/>
      <c r="Y8" s="11"/>
      <c r="Z8" s="11"/>
    </row>
    <row r="9" spans="1:26" ht="16.5" customHeight="1" x14ac:dyDescent="0.2">
      <c r="A9" s="19" t="s">
        <v>86</v>
      </c>
      <c r="B9" s="38" cm="1">
        <f t="array" ref="B9">SQRT(MMULT(MMULT(TRANSPOSE(CALCULOS!V2:V8), '1'!B13:H19), CALCULOS!V2:V8))</f>
        <v>2.5701944613296883E-2</v>
      </c>
      <c r="C9" s="11"/>
      <c r="D9" s="11"/>
      <c r="E9" s="11"/>
      <c r="F9" s="11"/>
      <c r="G9" s="11"/>
      <c r="H9" s="11"/>
      <c r="I9" s="11"/>
      <c r="J9" s="42"/>
      <c r="K9" s="42"/>
      <c r="L9" s="11"/>
      <c r="M9" s="11"/>
      <c r="N9" s="11"/>
      <c r="O9" s="11"/>
      <c r="P9" s="11"/>
      <c r="Q9" s="11"/>
      <c r="R9" s="11"/>
      <c r="S9" s="11"/>
      <c r="T9" s="11"/>
      <c r="U9" s="11"/>
      <c r="V9" s="11"/>
      <c r="W9" s="11"/>
      <c r="X9" s="11"/>
      <c r="Y9" s="11"/>
      <c r="Z9" s="11"/>
    </row>
    <row r="10" spans="1:26" ht="16.5" customHeight="1" x14ac:dyDescent="0.2">
      <c r="A10" s="11"/>
      <c r="B10" s="11"/>
      <c r="C10" s="11"/>
      <c r="D10" s="11"/>
      <c r="E10" s="11"/>
      <c r="F10" s="11"/>
      <c r="G10" s="11"/>
      <c r="H10" s="11"/>
      <c r="I10" s="11"/>
      <c r="J10" s="42"/>
      <c r="K10" s="42"/>
      <c r="L10" s="11"/>
      <c r="M10" s="11"/>
      <c r="N10" s="11"/>
      <c r="O10" s="11"/>
      <c r="P10" s="11"/>
      <c r="Q10" s="11"/>
      <c r="R10" s="11"/>
      <c r="S10" s="11"/>
      <c r="T10" s="11"/>
      <c r="U10" s="11"/>
      <c r="V10" s="11"/>
      <c r="W10" s="11"/>
      <c r="X10" s="11"/>
      <c r="Y10" s="11"/>
      <c r="Z10" s="11"/>
    </row>
    <row r="11" spans="1:26" ht="16.5" customHeight="1" x14ac:dyDescent="0.2">
      <c r="A11" s="119" t="s">
        <v>87</v>
      </c>
      <c r="B11" s="118"/>
      <c r="C11" s="118"/>
      <c r="D11" s="118"/>
      <c r="E11" s="118"/>
      <c r="F11" s="118"/>
      <c r="G11" s="118"/>
      <c r="H11" s="11"/>
      <c r="I11" s="11"/>
      <c r="J11" s="42"/>
      <c r="K11" s="42"/>
      <c r="L11" s="11"/>
      <c r="M11" s="11"/>
      <c r="N11" s="11"/>
      <c r="O11" s="11"/>
      <c r="P11" s="11"/>
      <c r="Q11" s="11"/>
      <c r="R11" s="11"/>
      <c r="S11" s="11"/>
      <c r="T11" s="11"/>
      <c r="U11" s="11"/>
      <c r="V11" s="11"/>
      <c r="W11" s="11"/>
      <c r="X11" s="11"/>
      <c r="Y11" s="11"/>
      <c r="Z11" s="11"/>
    </row>
    <row r="12" spans="1:26" ht="16.5" customHeight="1" x14ac:dyDescent="0.2">
      <c r="A12" s="19" t="s">
        <v>88</v>
      </c>
      <c r="B12" s="84">
        <f>CALCULOS!Y3</f>
        <v>1.1141562203164462E-5</v>
      </c>
      <c r="C12" s="12" t="s">
        <v>89</v>
      </c>
      <c r="D12" s="38">
        <f>(CALCULOS!P28-'1'!B6)/CALCULOS!P30</f>
        <v>9.6888772415339303E-2</v>
      </c>
      <c r="E12" s="19" t="s">
        <v>90</v>
      </c>
      <c r="F12" s="19"/>
      <c r="G12" s="19"/>
      <c r="H12" s="11"/>
      <c r="I12" s="11"/>
      <c r="J12" s="42"/>
      <c r="K12" s="42"/>
      <c r="L12" s="11"/>
      <c r="M12" s="11"/>
      <c r="N12" s="11"/>
      <c r="O12" s="11"/>
      <c r="P12" s="11"/>
      <c r="Q12" s="11"/>
      <c r="R12" s="11"/>
      <c r="S12" s="11"/>
      <c r="T12" s="11"/>
      <c r="U12" s="11"/>
      <c r="V12" s="11"/>
      <c r="W12" s="11"/>
      <c r="X12" s="11"/>
      <c r="Y12" s="11"/>
      <c r="Z12" s="11"/>
    </row>
    <row r="13" spans="1:26" x14ac:dyDescent="0.2">
      <c r="A13" s="11"/>
      <c r="B13" s="11"/>
      <c r="C13" s="11"/>
      <c r="D13" s="11"/>
      <c r="E13" s="11"/>
      <c r="F13" s="11"/>
      <c r="G13" s="11"/>
      <c r="H13" s="11"/>
      <c r="I13" s="11"/>
      <c r="J13" s="42"/>
      <c r="K13" s="42"/>
      <c r="L13" s="11"/>
      <c r="M13" s="11"/>
      <c r="N13" s="11"/>
      <c r="O13" s="11"/>
      <c r="P13" s="11"/>
      <c r="Q13" s="11"/>
      <c r="R13" s="11"/>
      <c r="S13" s="11"/>
      <c r="T13" s="11"/>
      <c r="U13" s="11"/>
      <c r="V13" s="11"/>
      <c r="W13" s="11"/>
      <c r="X13" s="11"/>
      <c r="Y13" s="11"/>
      <c r="Z13" s="11"/>
    </row>
    <row r="14" spans="1:26" hidden="1" x14ac:dyDescent="0.2">
      <c r="A14" s="11"/>
      <c r="B14" s="11"/>
      <c r="C14" s="11"/>
      <c r="D14" s="11"/>
      <c r="E14" s="11"/>
      <c r="F14" s="11"/>
      <c r="G14" s="11"/>
      <c r="H14" s="11"/>
      <c r="I14" s="11"/>
      <c r="J14" s="42"/>
      <c r="K14" s="42"/>
      <c r="L14" s="11"/>
      <c r="M14" s="11"/>
      <c r="N14" s="11"/>
      <c r="O14" s="11"/>
      <c r="P14" s="11"/>
      <c r="Q14" s="11"/>
      <c r="R14" s="11"/>
      <c r="S14" s="11"/>
      <c r="T14" s="11"/>
      <c r="U14" s="11"/>
      <c r="V14" s="11"/>
      <c r="W14" s="11"/>
      <c r="X14" s="11"/>
      <c r="Y14" s="11"/>
      <c r="Z14" s="11"/>
    </row>
    <row r="15" spans="1:26" hidden="1" x14ac:dyDescent="0.2">
      <c r="A15" s="11"/>
      <c r="B15" s="11"/>
      <c r="C15" s="11"/>
      <c r="D15" s="11"/>
      <c r="E15" s="11"/>
      <c r="F15" s="11"/>
      <c r="G15" s="11"/>
      <c r="H15" s="11"/>
      <c r="I15" s="11"/>
      <c r="J15" s="42"/>
      <c r="K15" s="42"/>
      <c r="L15" s="11"/>
      <c r="M15" s="11"/>
      <c r="N15" s="11"/>
      <c r="O15" s="11"/>
      <c r="P15" s="11"/>
      <c r="Q15" s="11"/>
      <c r="R15" s="11"/>
      <c r="S15" s="11"/>
      <c r="T15" s="11"/>
      <c r="U15" s="11"/>
      <c r="V15" s="11"/>
      <c r="W15" s="11"/>
      <c r="X15" s="11"/>
      <c r="Y15" s="11"/>
      <c r="Z15" s="11"/>
    </row>
    <row r="16" spans="1:26" hidden="1" x14ac:dyDescent="0.2">
      <c r="A16" s="11"/>
      <c r="B16" s="11"/>
      <c r="C16" s="11"/>
      <c r="D16" s="11"/>
      <c r="E16" s="11"/>
      <c r="F16" s="11"/>
      <c r="G16" s="11"/>
      <c r="H16" s="11"/>
      <c r="I16" s="11"/>
      <c r="J16" s="42"/>
      <c r="K16" s="42"/>
      <c r="L16" s="11"/>
      <c r="M16" s="11"/>
      <c r="N16" s="11"/>
      <c r="O16" s="11"/>
      <c r="P16" s="11"/>
      <c r="Q16" s="11"/>
      <c r="R16" s="11"/>
      <c r="S16" s="11"/>
      <c r="T16" s="11"/>
      <c r="U16" s="11"/>
      <c r="V16" s="11"/>
      <c r="W16" s="11"/>
      <c r="X16" s="11"/>
      <c r="Y16" s="11"/>
      <c r="Z16" s="11"/>
    </row>
    <row r="17" spans="1:26" hidden="1" x14ac:dyDescent="0.2">
      <c r="A17" s="11"/>
      <c r="B17" s="11"/>
      <c r="C17" s="11"/>
      <c r="D17" s="11"/>
      <c r="E17" s="11"/>
      <c r="F17" s="11"/>
      <c r="G17" s="11"/>
      <c r="H17" s="11"/>
      <c r="I17" s="11"/>
      <c r="J17" s="42"/>
      <c r="K17" s="42"/>
      <c r="L17" s="11"/>
      <c r="M17" s="11"/>
      <c r="N17" s="11"/>
      <c r="O17" s="11"/>
      <c r="P17" s="11"/>
      <c r="Q17" s="11"/>
      <c r="R17" s="11"/>
      <c r="S17" s="11"/>
      <c r="T17" s="11"/>
      <c r="U17" s="11"/>
      <c r="V17" s="11"/>
      <c r="W17" s="11"/>
      <c r="X17" s="11"/>
      <c r="Y17" s="11"/>
      <c r="Z17" s="11"/>
    </row>
    <row r="18" spans="1:26" hidden="1" x14ac:dyDescent="0.2">
      <c r="A18" s="11"/>
      <c r="B18" s="11"/>
      <c r="C18" s="11"/>
      <c r="D18" s="11"/>
      <c r="E18" s="11"/>
      <c r="F18" s="11"/>
      <c r="G18" s="11"/>
      <c r="H18" s="11"/>
      <c r="I18" s="11"/>
      <c r="J18" s="42"/>
      <c r="K18" s="42"/>
      <c r="L18" s="11"/>
      <c r="M18" s="11"/>
      <c r="N18" s="11"/>
      <c r="O18" s="11"/>
      <c r="P18" s="11"/>
      <c r="Q18" s="11"/>
      <c r="R18" s="11"/>
      <c r="S18" s="11"/>
      <c r="T18" s="11"/>
      <c r="U18" s="11"/>
      <c r="V18" s="11"/>
      <c r="W18" s="11"/>
      <c r="X18" s="11"/>
      <c r="Y18" s="11"/>
      <c r="Z18" s="11"/>
    </row>
    <row r="19" spans="1:26" hidden="1" x14ac:dyDescent="0.2">
      <c r="A19" s="11"/>
      <c r="B19" s="11"/>
      <c r="C19" s="11"/>
      <c r="D19" s="11"/>
      <c r="E19" s="11"/>
      <c r="F19" s="11"/>
      <c r="G19" s="11"/>
      <c r="H19" s="11"/>
      <c r="I19" s="11"/>
      <c r="J19" s="42"/>
      <c r="K19" s="42"/>
      <c r="L19" s="11"/>
      <c r="M19" s="11"/>
      <c r="N19" s="11"/>
      <c r="O19" s="11"/>
      <c r="P19" s="11"/>
      <c r="Q19" s="11"/>
      <c r="R19" s="11"/>
      <c r="S19" s="11"/>
      <c r="T19" s="11"/>
      <c r="U19" s="11"/>
      <c r="V19" s="11"/>
      <c r="W19" s="11"/>
      <c r="X19" s="11"/>
      <c r="Y19" s="11"/>
      <c r="Z19" s="11"/>
    </row>
    <row r="20" spans="1:26" hidden="1" x14ac:dyDescent="0.2">
      <c r="A20" s="11"/>
      <c r="B20" s="11"/>
      <c r="C20" s="11"/>
      <c r="D20" s="11"/>
      <c r="E20" s="11"/>
      <c r="F20" s="11"/>
      <c r="G20" s="11"/>
      <c r="H20" s="11"/>
      <c r="I20" s="11"/>
      <c r="J20" s="42"/>
      <c r="K20" s="42"/>
      <c r="L20" s="11"/>
      <c r="M20" s="11"/>
      <c r="N20" s="11"/>
      <c r="O20" s="11"/>
      <c r="P20" s="11"/>
      <c r="Q20" s="11"/>
      <c r="R20" s="11"/>
      <c r="S20" s="11"/>
      <c r="T20" s="11"/>
      <c r="U20" s="11"/>
      <c r="V20" s="11"/>
      <c r="W20" s="11"/>
      <c r="X20" s="11"/>
      <c r="Y20" s="11"/>
      <c r="Z20" s="11"/>
    </row>
    <row r="21" spans="1:26" ht="15.75" hidden="1" customHeight="1" x14ac:dyDescent="0.2">
      <c r="A21" s="11"/>
      <c r="B21" s="11"/>
      <c r="C21" s="11"/>
      <c r="D21" s="11"/>
      <c r="E21" s="11"/>
      <c r="F21" s="11"/>
      <c r="G21" s="11"/>
      <c r="H21" s="11"/>
      <c r="I21" s="11"/>
      <c r="J21" s="42"/>
      <c r="K21" s="42"/>
      <c r="L21" s="11"/>
      <c r="M21" s="11"/>
      <c r="N21" s="11"/>
      <c r="O21" s="11"/>
      <c r="P21" s="11"/>
      <c r="Q21" s="11"/>
      <c r="R21" s="11"/>
      <c r="S21" s="11"/>
      <c r="T21" s="11"/>
      <c r="U21" s="11"/>
      <c r="V21" s="11"/>
      <c r="W21" s="11"/>
      <c r="X21" s="11"/>
      <c r="Y21" s="11"/>
      <c r="Z21" s="11"/>
    </row>
    <row r="22" spans="1:26" ht="15.75" hidden="1" customHeight="1" x14ac:dyDescent="0.2">
      <c r="A22" s="11"/>
      <c r="B22" s="11"/>
      <c r="C22" s="11"/>
      <c r="D22" s="11"/>
      <c r="E22" s="11"/>
      <c r="F22" s="11"/>
      <c r="G22" s="11"/>
      <c r="H22" s="11"/>
      <c r="I22" s="11"/>
      <c r="J22" s="42"/>
      <c r="K22" s="42"/>
      <c r="L22" s="11"/>
      <c r="M22" s="11"/>
      <c r="N22" s="11"/>
      <c r="O22" s="11"/>
      <c r="P22" s="11"/>
      <c r="Q22" s="11"/>
      <c r="R22" s="11"/>
      <c r="S22" s="11"/>
      <c r="T22" s="11"/>
      <c r="U22" s="11"/>
      <c r="V22" s="11"/>
      <c r="W22" s="11"/>
      <c r="X22" s="11"/>
      <c r="Y22" s="11"/>
      <c r="Z22" s="11"/>
    </row>
    <row r="23" spans="1:26" ht="15.75" hidden="1" customHeight="1" x14ac:dyDescent="0.2">
      <c r="A23" s="11"/>
      <c r="B23" s="11"/>
      <c r="C23" s="11"/>
      <c r="D23" s="11"/>
      <c r="E23" s="11"/>
      <c r="F23" s="11"/>
      <c r="G23" s="11"/>
      <c r="H23" s="11"/>
      <c r="I23" s="11"/>
      <c r="J23" s="42"/>
      <c r="K23" s="42"/>
      <c r="L23" s="11"/>
      <c r="M23" s="11"/>
      <c r="N23" s="11"/>
      <c r="O23" s="11"/>
      <c r="P23" s="11"/>
      <c r="Q23" s="11"/>
      <c r="R23" s="11"/>
      <c r="S23" s="11"/>
      <c r="T23" s="11"/>
      <c r="U23" s="11"/>
      <c r="V23" s="11"/>
      <c r="W23" s="11"/>
      <c r="X23" s="11"/>
      <c r="Y23" s="11"/>
      <c r="Z23" s="11"/>
    </row>
    <row r="24" spans="1:26" ht="15.75" hidden="1" customHeight="1" x14ac:dyDescent="0.2">
      <c r="A24" s="11"/>
      <c r="B24" s="11"/>
      <c r="C24" s="11"/>
      <c r="D24" s="11"/>
      <c r="E24" s="11"/>
      <c r="F24" s="11"/>
      <c r="G24" s="11"/>
      <c r="H24" s="11"/>
      <c r="I24" s="11"/>
      <c r="J24" s="42"/>
      <c r="K24" s="42"/>
      <c r="L24" s="11"/>
      <c r="M24" s="11"/>
      <c r="N24" s="11"/>
      <c r="O24" s="11"/>
      <c r="P24" s="11"/>
      <c r="Q24" s="11"/>
      <c r="R24" s="11"/>
      <c r="S24" s="11"/>
      <c r="T24" s="11"/>
      <c r="U24" s="11"/>
      <c r="V24" s="11"/>
      <c r="W24" s="11"/>
      <c r="X24" s="11"/>
      <c r="Y24" s="11"/>
      <c r="Z24" s="11"/>
    </row>
    <row r="25" spans="1:26" ht="15.75" hidden="1" customHeight="1" x14ac:dyDescent="0.2">
      <c r="A25" s="11"/>
      <c r="B25" s="11"/>
      <c r="C25" s="11"/>
      <c r="D25" s="11"/>
      <c r="E25" s="11"/>
      <c r="F25" s="11"/>
      <c r="G25" s="11"/>
      <c r="H25" s="11"/>
      <c r="I25" s="11"/>
      <c r="J25" s="42"/>
      <c r="K25" s="42"/>
      <c r="L25" s="11"/>
      <c r="M25" s="11"/>
      <c r="N25" s="11"/>
      <c r="O25" s="11"/>
      <c r="P25" s="11"/>
      <c r="Q25" s="11"/>
      <c r="R25" s="11"/>
      <c r="S25" s="11"/>
      <c r="T25" s="11"/>
      <c r="U25" s="11"/>
      <c r="V25" s="11"/>
      <c r="W25" s="11"/>
      <c r="X25" s="11"/>
      <c r="Y25" s="11"/>
      <c r="Z25" s="11"/>
    </row>
    <row r="26" spans="1:26" ht="15.75" hidden="1" customHeight="1" x14ac:dyDescent="0.2">
      <c r="A26" s="11"/>
      <c r="B26" s="11"/>
      <c r="C26" s="11"/>
      <c r="D26" s="11"/>
      <c r="E26" s="11"/>
      <c r="F26" s="11"/>
      <c r="G26" s="11"/>
      <c r="H26" s="11"/>
      <c r="I26" s="11"/>
      <c r="J26" s="42"/>
      <c r="K26" s="42"/>
      <c r="L26" s="11"/>
      <c r="M26" s="11"/>
      <c r="N26" s="11"/>
      <c r="O26" s="11"/>
      <c r="P26" s="11"/>
      <c r="Q26" s="11"/>
      <c r="R26" s="11"/>
      <c r="S26" s="11"/>
      <c r="T26" s="11"/>
      <c r="U26" s="11"/>
      <c r="V26" s="11"/>
      <c r="W26" s="11"/>
      <c r="X26" s="11"/>
      <c r="Y26" s="11"/>
      <c r="Z26" s="11"/>
    </row>
    <row r="27" spans="1:26" ht="15.75" hidden="1" customHeight="1" x14ac:dyDescent="0.2">
      <c r="A27" s="11"/>
      <c r="B27" s="11"/>
      <c r="C27" s="11"/>
      <c r="D27" s="11"/>
      <c r="E27" s="11"/>
      <c r="F27" s="11"/>
      <c r="G27" s="11"/>
      <c r="H27" s="11"/>
      <c r="I27" s="11"/>
      <c r="J27" s="42"/>
      <c r="K27" s="42"/>
      <c r="L27" s="11"/>
      <c r="M27" s="11"/>
      <c r="N27" s="11"/>
      <c r="O27" s="11"/>
      <c r="P27" s="11"/>
      <c r="Q27" s="11"/>
      <c r="R27" s="11"/>
      <c r="S27" s="11"/>
      <c r="T27" s="11"/>
      <c r="U27" s="11"/>
      <c r="V27" s="11"/>
      <c r="W27" s="11"/>
      <c r="X27" s="11"/>
      <c r="Y27" s="11"/>
      <c r="Z27" s="11"/>
    </row>
    <row r="28" spans="1:26" ht="15.75" hidden="1" customHeight="1" x14ac:dyDescent="0.2">
      <c r="A28" s="11"/>
      <c r="B28" s="11"/>
      <c r="C28" s="11"/>
      <c r="D28" s="11"/>
      <c r="E28" s="11"/>
      <c r="F28" s="11"/>
      <c r="G28" s="11"/>
      <c r="H28" s="11"/>
      <c r="I28" s="11"/>
      <c r="J28" s="42"/>
      <c r="K28" s="42"/>
      <c r="L28" s="11"/>
      <c r="M28" s="11"/>
      <c r="N28" s="11"/>
      <c r="O28" s="11"/>
      <c r="P28" s="11"/>
      <c r="Q28" s="11"/>
      <c r="R28" s="11"/>
      <c r="S28" s="11"/>
      <c r="T28" s="11"/>
      <c r="U28" s="11"/>
      <c r="V28" s="11"/>
      <c r="W28" s="11"/>
      <c r="X28" s="11"/>
      <c r="Y28" s="11"/>
      <c r="Z28" s="11"/>
    </row>
    <row r="29" spans="1:26" ht="15.75" hidden="1" customHeight="1" x14ac:dyDescent="0.2">
      <c r="A29" s="11"/>
      <c r="B29" s="11"/>
      <c r="C29" s="11"/>
      <c r="D29" s="11"/>
      <c r="E29" s="11"/>
      <c r="F29" s="11"/>
      <c r="G29" s="11"/>
      <c r="H29" s="11"/>
      <c r="I29" s="11"/>
      <c r="J29" s="42"/>
      <c r="K29" s="42"/>
      <c r="L29" s="11"/>
      <c r="M29" s="11"/>
      <c r="N29" s="11"/>
      <c r="O29" s="11"/>
      <c r="P29" s="11"/>
      <c r="Q29" s="11"/>
      <c r="R29" s="11"/>
      <c r="S29" s="11"/>
      <c r="T29" s="11"/>
      <c r="U29" s="11"/>
      <c r="V29" s="11"/>
      <c r="W29" s="11"/>
      <c r="X29" s="11"/>
      <c r="Y29" s="11"/>
      <c r="Z29" s="11"/>
    </row>
    <row r="30" spans="1:26" ht="15.75" hidden="1" customHeight="1" x14ac:dyDescent="0.2">
      <c r="A30" s="11"/>
      <c r="B30" s="11"/>
      <c r="C30" s="11"/>
      <c r="D30" s="11"/>
      <c r="E30" s="11"/>
      <c r="F30" s="11"/>
      <c r="G30" s="11"/>
      <c r="H30" s="11"/>
      <c r="I30" s="11"/>
      <c r="J30" s="42"/>
      <c r="K30" s="42"/>
      <c r="L30" s="11"/>
      <c r="M30" s="11"/>
      <c r="N30" s="11"/>
      <c r="O30" s="11"/>
      <c r="P30" s="11"/>
      <c r="Q30" s="11"/>
      <c r="R30" s="11"/>
      <c r="S30" s="11"/>
      <c r="T30" s="11"/>
      <c r="U30" s="11"/>
      <c r="V30" s="11"/>
      <c r="W30" s="11"/>
      <c r="X30" s="11"/>
      <c r="Y30" s="11"/>
      <c r="Z30" s="11"/>
    </row>
    <row r="31" spans="1:26" ht="15.75" hidden="1" customHeight="1" x14ac:dyDescent="0.2">
      <c r="A31" s="11"/>
      <c r="B31" s="11"/>
      <c r="C31" s="11"/>
      <c r="D31" s="11"/>
      <c r="E31" s="11"/>
      <c r="F31" s="11"/>
      <c r="G31" s="11"/>
      <c r="H31" s="11"/>
      <c r="I31" s="11"/>
      <c r="J31" s="42"/>
      <c r="K31" s="42"/>
      <c r="L31" s="11"/>
      <c r="M31" s="11"/>
      <c r="N31" s="11"/>
      <c r="O31" s="11"/>
      <c r="P31" s="11"/>
      <c r="Q31" s="11"/>
      <c r="R31" s="11"/>
      <c r="S31" s="11"/>
      <c r="T31" s="11"/>
      <c r="U31" s="11"/>
      <c r="V31" s="11"/>
      <c r="W31" s="11"/>
      <c r="X31" s="11"/>
      <c r="Y31" s="11"/>
      <c r="Z31" s="11"/>
    </row>
    <row r="32" spans="1:26" ht="15.75" hidden="1" customHeight="1" x14ac:dyDescent="0.2">
      <c r="A32" s="11"/>
      <c r="B32" s="11"/>
      <c r="C32" s="11"/>
      <c r="D32" s="11"/>
      <c r="E32" s="11"/>
      <c r="F32" s="11"/>
      <c r="G32" s="11"/>
      <c r="H32" s="11"/>
      <c r="I32" s="11"/>
      <c r="J32" s="42"/>
      <c r="K32" s="42"/>
      <c r="L32" s="11"/>
      <c r="M32" s="11"/>
      <c r="N32" s="11"/>
      <c r="O32" s="11"/>
      <c r="P32" s="11"/>
      <c r="Q32" s="11"/>
      <c r="R32" s="11"/>
      <c r="S32" s="11"/>
      <c r="T32" s="11"/>
      <c r="U32" s="11"/>
      <c r="V32" s="11"/>
      <c r="W32" s="11"/>
      <c r="X32" s="11"/>
      <c r="Y32" s="11"/>
      <c r="Z32" s="11"/>
    </row>
    <row r="33" spans="1:26" ht="15.75" hidden="1" customHeight="1" x14ac:dyDescent="0.2">
      <c r="A33" s="11"/>
      <c r="B33" s="11"/>
      <c r="C33" s="11"/>
      <c r="D33" s="11"/>
      <c r="E33" s="11"/>
      <c r="F33" s="11"/>
      <c r="G33" s="11"/>
      <c r="H33" s="11"/>
      <c r="I33" s="11"/>
      <c r="J33" s="42"/>
      <c r="K33" s="42"/>
      <c r="L33" s="11"/>
      <c r="M33" s="11"/>
      <c r="N33" s="11"/>
      <c r="O33" s="11"/>
      <c r="P33" s="11"/>
      <c r="Q33" s="11"/>
      <c r="R33" s="11"/>
      <c r="S33" s="11"/>
      <c r="T33" s="11"/>
      <c r="U33" s="11"/>
      <c r="V33" s="11"/>
      <c r="W33" s="11"/>
      <c r="X33" s="11"/>
      <c r="Y33" s="11"/>
      <c r="Z33" s="11"/>
    </row>
    <row r="34" spans="1:26" ht="15.75" hidden="1" customHeight="1" x14ac:dyDescent="0.2">
      <c r="A34" s="11"/>
      <c r="B34" s="11"/>
      <c r="C34" s="11"/>
      <c r="D34" s="11"/>
      <c r="E34" s="11"/>
      <c r="F34" s="11"/>
      <c r="G34" s="11"/>
      <c r="H34" s="11"/>
      <c r="I34" s="11"/>
      <c r="J34" s="42"/>
      <c r="K34" s="42"/>
      <c r="L34" s="11"/>
      <c r="M34" s="11"/>
      <c r="N34" s="11"/>
      <c r="O34" s="11"/>
      <c r="P34" s="11"/>
      <c r="Q34" s="11"/>
      <c r="R34" s="11"/>
      <c r="S34" s="11"/>
      <c r="T34" s="11"/>
      <c r="U34" s="11"/>
      <c r="V34" s="11"/>
      <c r="W34" s="11"/>
      <c r="X34" s="11"/>
      <c r="Y34" s="11"/>
      <c r="Z34" s="11"/>
    </row>
    <row r="35" spans="1:26" ht="15.75" hidden="1" customHeight="1" x14ac:dyDescent="0.2">
      <c r="A35" s="11"/>
      <c r="B35" s="11"/>
      <c r="C35" s="11"/>
      <c r="D35" s="11"/>
      <c r="E35" s="11"/>
      <c r="F35" s="11"/>
      <c r="G35" s="11"/>
      <c r="H35" s="11"/>
      <c r="I35" s="11"/>
      <c r="J35" s="42"/>
      <c r="K35" s="42"/>
      <c r="L35" s="11"/>
      <c r="M35" s="11"/>
      <c r="N35" s="11"/>
      <c r="O35" s="11"/>
      <c r="P35" s="11"/>
      <c r="Q35" s="11"/>
      <c r="R35" s="11"/>
      <c r="S35" s="11"/>
      <c r="T35" s="11"/>
      <c r="U35" s="11"/>
      <c r="V35" s="11"/>
      <c r="W35" s="11"/>
      <c r="X35" s="11"/>
      <c r="Y35" s="11"/>
      <c r="Z35" s="11"/>
    </row>
    <row r="36" spans="1:26" ht="15.75" hidden="1" customHeight="1" x14ac:dyDescent="0.2">
      <c r="A36" s="11"/>
      <c r="B36" s="11"/>
      <c r="C36" s="11"/>
      <c r="D36" s="11"/>
      <c r="E36" s="11"/>
      <c r="F36" s="11"/>
      <c r="G36" s="11"/>
      <c r="H36" s="11"/>
      <c r="I36" s="11"/>
      <c r="J36" s="42"/>
      <c r="K36" s="42"/>
      <c r="L36" s="11"/>
      <c r="M36" s="11"/>
      <c r="N36" s="11"/>
      <c r="O36" s="11"/>
      <c r="P36" s="11"/>
      <c r="Q36" s="11"/>
      <c r="R36" s="11"/>
      <c r="S36" s="11"/>
      <c r="T36" s="11"/>
      <c r="U36" s="11"/>
      <c r="V36" s="11"/>
      <c r="W36" s="11"/>
      <c r="X36" s="11"/>
      <c r="Y36" s="11"/>
      <c r="Z36" s="11"/>
    </row>
    <row r="37" spans="1:26" ht="15.75" hidden="1" customHeight="1" x14ac:dyDescent="0.2">
      <c r="A37" s="11"/>
      <c r="B37" s="11"/>
      <c r="C37" s="11"/>
      <c r="D37" s="11"/>
      <c r="E37" s="11"/>
      <c r="F37" s="11"/>
      <c r="G37" s="11"/>
      <c r="H37" s="11"/>
      <c r="I37" s="11"/>
      <c r="J37" s="42"/>
      <c r="K37" s="42"/>
      <c r="L37" s="11"/>
      <c r="M37" s="11"/>
      <c r="N37" s="11"/>
      <c r="O37" s="11"/>
      <c r="P37" s="11"/>
      <c r="Q37" s="11"/>
      <c r="R37" s="11"/>
      <c r="S37" s="11"/>
      <c r="T37" s="11"/>
      <c r="U37" s="11"/>
      <c r="V37" s="11"/>
      <c r="W37" s="11"/>
      <c r="X37" s="11"/>
      <c r="Y37" s="11"/>
      <c r="Z37" s="11"/>
    </row>
    <row r="38" spans="1:26" ht="15.75" hidden="1" customHeight="1" x14ac:dyDescent="0.2">
      <c r="A38" s="11"/>
      <c r="B38" s="11"/>
      <c r="C38" s="11"/>
      <c r="D38" s="11"/>
      <c r="E38" s="11"/>
      <c r="F38" s="11"/>
      <c r="G38" s="11"/>
      <c r="H38" s="11"/>
      <c r="I38" s="11"/>
      <c r="J38" s="42"/>
      <c r="K38" s="42"/>
      <c r="L38" s="11"/>
      <c r="M38" s="11"/>
      <c r="N38" s="11"/>
      <c r="O38" s="11"/>
      <c r="P38" s="11"/>
      <c r="Q38" s="11"/>
      <c r="R38" s="11"/>
      <c r="S38" s="11"/>
      <c r="T38" s="11"/>
      <c r="U38" s="11"/>
      <c r="V38" s="11"/>
      <c r="W38" s="11"/>
      <c r="X38" s="11"/>
      <c r="Y38" s="11"/>
      <c r="Z38" s="11"/>
    </row>
    <row r="39" spans="1:26" ht="15.75" hidden="1" customHeight="1" x14ac:dyDescent="0.2">
      <c r="A39" s="11"/>
      <c r="B39" s="11"/>
      <c r="C39" s="11"/>
      <c r="D39" s="11"/>
      <c r="E39" s="11"/>
      <c r="F39" s="11"/>
      <c r="G39" s="11"/>
      <c r="H39" s="11"/>
      <c r="I39" s="11"/>
      <c r="J39" s="42"/>
      <c r="K39" s="42"/>
      <c r="L39" s="11"/>
      <c r="M39" s="11"/>
      <c r="N39" s="11"/>
      <c r="O39" s="11"/>
      <c r="P39" s="11"/>
      <c r="Q39" s="11"/>
      <c r="R39" s="11"/>
      <c r="S39" s="11"/>
      <c r="T39" s="11"/>
      <c r="U39" s="11"/>
      <c r="V39" s="11"/>
      <c r="W39" s="11"/>
      <c r="X39" s="11"/>
      <c r="Y39" s="11"/>
      <c r="Z39" s="11"/>
    </row>
    <row r="40" spans="1:26" ht="15.75" hidden="1" customHeight="1" x14ac:dyDescent="0.2">
      <c r="A40" s="11"/>
      <c r="B40" s="11"/>
      <c r="C40" s="11"/>
      <c r="D40" s="11"/>
      <c r="E40" s="11"/>
      <c r="F40" s="11"/>
      <c r="G40" s="11"/>
      <c r="H40" s="11"/>
      <c r="I40" s="11"/>
      <c r="J40" s="42"/>
      <c r="K40" s="42"/>
      <c r="L40" s="11"/>
      <c r="M40" s="11"/>
      <c r="N40" s="11"/>
      <c r="O40" s="11"/>
      <c r="P40" s="11"/>
      <c r="Q40" s="11"/>
      <c r="R40" s="11"/>
      <c r="S40" s="11"/>
      <c r="T40" s="11"/>
      <c r="U40" s="11"/>
      <c r="V40" s="11"/>
      <c r="W40" s="11"/>
      <c r="X40" s="11"/>
      <c r="Y40" s="11"/>
      <c r="Z40" s="11"/>
    </row>
    <row r="41" spans="1:26" ht="15.75" hidden="1" customHeight="1" x14ac:dyDescent="0.2">
      <c r="A41" s="11"/>
      <c r="B41" s="11"/>
      <c r="C41" s="11"/>
      <c r="D41" s="11"/>
      <c r="E41" s="11"/>
      <c r="F41" s="11"/>
      <c r="G41" s="11"/>
      <c r="H41" s="11"/>
      <c r="I41" s="11"/>
      <c r="J41" s="42"/>
      <c r="K41" s="42"/>
      <c r="L41" s="11"/>
      <c r="M41" s="11"/>
      <c r="N41" s="11"/>
      <c r="O41" s="11"/>
      <c r="P41" s="11"/>
      <c r="Q41" s="11"/>
      <c r="R41" s="11"/>
      <c r="S41" s="11"/>
      <c r="T41" s="11"/>
      <c r="U41" s="11"/>
      <c r="V41" s="11"/>
      <c r="W41" s="11"/>
      <c r="X41" s="11"/>
      <c r="Y41" s="11"/>
      <c r="Z41" s="11"/>
    </row>
    <row r="42" spans="1:26" ht="15.75" customHeight="1" x14ac:dyDescent="0.2">
      <c r="A42" s="11"/>
      <c r="B42" s="11"/>
      <c r="C42" s="11"/>
      <c r="D42" s="11"/>
      <c r="E42" s="11"/>
      <c r="F42" s="11"/>
      <c r="G42" s="11"/>
      <c r="H42" s="11"/>
      <c r="I42" s="11"/>
      <c r="J42" s="42"/>
      <c r="K42" s="42"/>
      <c r="L42" s="11"/>
      <c r="M42" s="11"/>
      <c r="N42" s="11"/>
      <c r="O42" s="11"/>
      <c r="P42" s="11"/>
      <c r="Q42" s="11"/>
      <c r="R42" s="11"/>
      <c r="S42" s="11"/>
      <c r="T42" s="11"/>
      <c r="U42" s="11"/>
      <c r="V42" s="11"/>
      <c r="W42" s="11"/>
      <c r="X42" s="11"/>
      <c r="Y42" s="11"/>
      <c r="Z42" s="11"/>
    </row>
    <row r="43" spans="1:26" ht="15.75" customHeight="1" x14ac:dyDescent="0.2">
      <c r="A43" s="11"/>
      <c r="B43" s="11"/>
      <c r="C43" s="11"/>
      <c r="D43" s="11"/>
      <c r="E43" s="11"/>
      <c r="F43" s="11"/>
      <c r="G43" s="11"/>
      <c r="H43" s="11"/>
      <c r="I43" s="11"/>
      <c r="J43" s="42"/>
      <c r="K43" s="42"/>
      <c r="L43" s="11"/>
      <c r="M43" s="11"/>
      <c r="N43" s="11"/>
      <c r="O43" s="11"/>
      <c r="P43" s="11"/>
      <c r="Q43" s="11"/>
      <c r="R43" s="11"/>
      <c r="S43" s="11"/>
      <c r="T43" s="11"/>
      <c r="U43" s="11"/>
      <c r="V43" s="11"/>
      <c r="W43" s="11"/>
      <c r="X43" s="11"/>
      <c r="Y43" s="11"/>
      <c r="Z43" s="11"/>
    </row>
    <row r="44" spans="1:26" ht="15.75" customHeight="1" x14ac:dyDescent="0.2">
      <c r="A44" s="11"/>
      <c r="B44" s="11"/>
      <c r="C44" s="11"/>
      <c r="D44" s="11"/>
      <c r="E44" s="11"/>
      <c r="F44" s="11"/>
      <c r="G44" s="11"/>
      <c r="H44" s="11"/>
      <c r="I44" s="11"/>
      <c r="J44" s="42"/>
      <c r="K44" s="42"/>
      <c r="L44" s="11"/>
      <c r="M44" s="11"/>
      <c r="N44" s="11"/>
      <c r="O44" s="11"/>
      <c r="P44" s="11"/>
      <c r="Q44" s="11"/>
      <c r="R44" s="11"/>
      <c r="S44" s="11"/>
      <c r="T44" s="11"/>
      <c r="U44" s="11"/>
      <c r="V44" s="11"/>
      <c r="W44" s="11"/>
      <c r="X44" s="11"/>
      <c r="Y44" s="11"/>
      <c r="Z44" s="11"/>
    </row>
    <row r="45" spans="1:26" ht="15.75" customHeight="1" x14ac:dyDescent="0.2">
      <c r="A45" s="11"/>
      <c r="B45" s="11"/>
      <c r="C45" s="11"/>
      <c r="D45" s="11"/>
      <c r="E45" s="11"/>
      <c r="F45" s="11"/>
      <c r="G45" s="11"/>
      <c r="H45" s="11"/>
      <c r="I45" s="11"/>
      <c r="J45" s="42"/>
      <c r="K45" s="42"/>
      <c r="L45" s="11"/>
      <c r="M45" s="11"/>
      <c r="N45" s="11"/>
      <c r="O45" s="11"/>
      <c r="P45" s="11"/>
      <c r="Q45" s="11"/>
      <c r="R45" s="11"/>
      <c r="S45" s="11"/>
      <c r="T45" s="11"/>
      <c r="U45" s="11"/>
      <c r="V45" s="11"/>
      <c r="W45" s="11"/>
      <c r="X45" s="11"/>
      <c r="Y45" s="11"/>
      <c r="Z45" s="11"/>
    </row>
    <row r="46" spans="1:26" ht="15.75" customHeight="1" x14ac:dyDescent="0.2">
      <c r="A46" s="11"/>
      <c r="B46" s="11"/>
      <c r="C46" s="11"/>
      <c r="D46" s="11"/>
      <c r="E46" s="11"/>
      <c r="F46" s="11"/>
      <c r="G46" s="11"/>
      <c r="H46" s="11"/>
      <c r="I46" s="11"/>
      <c r="J46" s="42"/>
      <c r="K46" s="42"/>
      <c r="L46" s="11"/>
      <c r="M46" s="11"/>
      <c r="N46" s="11"/>
      <c r="O46" s="11"/>
      <c r="P46" s="11"/>
      <c r="Q46" s="11"/>
      <c r="R46" s="11"/>
      <c r="S46" s="11"/>
      <c r="T46" s="11"/>
      <c r="U46" s="11"/>
      <c r="V46" s="11"/>
      <c r="W46" s="11"/>
      <c r="X46" s="11"/>
      <c r="Y46" s="11"/>
      <c r="Z46" s="11"/>
    </row>
    <row r="47" spans="1:26" ht="15.75" customHeight="1" x14ac:dyDescent="0.2">
      <c r="A47" s="11"/>
      <c r="B47" s="11"/>
      <c r="C47" s="11"/>
      <c r="D47" s="11"/>
      <c r="E47" s="11"/>
      <c r="F47" s="11"/>
      <c r="G47" s="11"/>
      <c r="H47" s="11"/>
      <c r="I47" s="11"/>
      <c r="J47" s="42"/>
      <c r="K47" s="42"/>
      <c r="L47" s="11"/>
      <c r="M47" s="11"/>
      <c r="N47" s="11"/>
      <c r="O47" s="11"/>
      <c r="P47" s="11"/>
      <c r="Q47" s="11"/>
      <c r="R47" s="11"/>
      <c r="S47" s="11"/>
      <c r="T47" s="11"/>
      <c r="U47" s="11"/>
      <c r="V47" s="11"/>
      <c r="W47" s="11"/>
      <c r="X47" s="11"/>
      <c r="Y47" s="11"/>
      <c r="Z47" s="11"/>
    </row>
    <row r="48" spans="1:26" ht="15.75" customHeight="1" x14ac:dyDescent="0.2">
      <c r="A48" s="11"/>
      <c r="B48" s="11"/>
      <c r="C48" s="11"/>
      <c r="D48" s="11"/>
      <c r="E48" s="11"/>
      <c r="F48" s="11"/>
      <c r="G48" s="11"/>
      <c r="H48" s="11"/>
      <c r="I48" s="11"/>
      <c r="J48" s="42"/>
      <c r="K48" s="42"/>
      <c r="L48" s="11"/>
      <c r="M48" s="11"/>
      <c r="N48" s="11"/>
      <c r="O48" s="11"/>
      <c r="P48" s="11"/>
      <c r="Q48" s="11"/>
      <c r="R48" s="11"/>
      <c r="S48" s="11"/>
      <c r="T48" s="11"/>
      <c r="U48" s="11"/>
      <c r="V48" s="11"/>
      <c r="W48" s="11"/>
      <c r="X48" s="11"/>
      <c r="Y48" s="11"/>
      <c r="Z48" s="11"/>
    </row>
    <row r="49" spans="1:26" ht="15.75" customHeight="1" x14ac:dyDescent="0.2">
      <c r="A49" s="11"/>
      <c r="B49" s="11"/>
      <c r="C49" s="11"/>
      <c r="D49" s="11"/>
      <c r="E49" s="11"/>
      <c r="F49" s="11"/>
      <c r="G49" s="11"/>
      <c r="H49" s="11"/>
      <c r="I49" s="11"/>
      <c r="J49" s="42"/>
      <c r="K49" s="42"/>
      <c r="L49" s="11"/>
      <c r="M49" s="11"/>
      <c r="N49" s="11"/>
      <c r="O49" s="11"/>
      <c r="P49" s="11"/>
      <c r="Q49" s="11"/>
      <c r="R49" s="11"/>
      <c r="S49" s="11"/>
      <c r="T49" s="11"/>
      <c r="U49" s="11"/>
      <c r="V49" s="11"/>
      <c r="W49" s="11"/>
      <c r="X49" s="11"/>
      <c r="Y49" s="11"/>
      <c r="Z49" s="11"/>
    </row>
    <row r="50" spans="1:26" ht="15.75" customHeight="1" x14ac:dyDescent="0.2">
      <c r="A50" s="11"/>
      <c r="B50" s="11"/>
      <c r="C50" s="11"/>
      <c r="D50" s="11"/>
      <c r="E50" s="11"/>
      <c r="F50" s="11"/>
      <c r="G50" s="11"/>
      <c r="H50" s="11"/>
      <c r="I50" s="11"/>
      <c r="J50" s="42"/>
      <c r="K50" s="42"/>
      <c r="L50" s="11"/>
      <c r="M50" s="11"/>
      <c r="N50" s="11"/>
      <c r="O50" s="11"/>
      <c r="P50" s="11"/>
      <c r="Q50" s="11"/>
      <c r="R50" s="11"/>
      <c r="S50" s="11"/>
      <c r="T50" s="11"/>
      <c r="U50" s="11"/>
      <c r="V50" s="11"/>
      <c r="W50" s="11"/>
      <c r="X50" s="11"/>
      <c r="Y50" s="11"/>
      <c r="Z50" s="11"/>
    </row>
    <row r="51" spans="1:26" ht="15.75" customHeight="1" x14ac:dyDescent="0.2">
      <c r="A51" s="11"/>
      <c r="B51" s="11"/>
      <c r="C51" s="11"/>
      <c r="D51" s="11"/>
      <c r="E51" s="11"/>
      <c r="F51" s="11"/>
      <c r="G51" s="11"/>
      <c r="H51" s="11"/>
      <c r="I51" s="11"/>
      <c r="J51" s="42"/>
      <c r="K51" s="42"/>
      <c r="L51" s="11"/>
      <c r="M51" s="11"/>
      <c r="N51" s="11"/>
      <c r="O51" s="11"/>
      <c r="P51" s="11"/>
      <c r="Q51" s="11"/>
      <c r="R51" s="11"/>
      <c r="S51" s="11"/>
      <c r="T51" s="11"/>
      <c r="U51" s="11"/>
      <c r="V51" s="11"/>
      <c r="W51" s="11"/>
      <c r="X51" s="11"/>
      <c r="Y51" s="11"/>
      <c r="Z51" s="11"/>
    </row>
    <row r="52" spans="1:26" ht="15.75" customHeight="1" x14ac:dyDescent="0.2">
      <c r="A52" s="11"/>
      <c r="B52" s="11"/>
      <c r="C52" s="11"/>
      <c r="D52" s="11"/>
      <c r="E52" s="11"/>
      <c r="F52" s="11"/>
      <c r="G52" s="11"/>
      <c r="H52" s="11"/>
      <c r="I52" s="11"/>
      <c r="J52" s="42"/>
      <c r="K52" s="42"/>
      <c r="L52" s="11"/>
      <c r="M52" s="11"/>
      <c r="N52" s="11"/>
      <c r="O52" s="11"/>
      <c r="P52" s="11"/>
      <c r="Q52" s="11"/>
      <c r="R52" s="11"/>
      <c r="S52" s="11"/>
      <c r="T52" s="11"/>
      <c r="U52" s="11"/>
      <c r="V52" s="11"/>
      <c r="W52" s="11"/>
      <c r="X52" s="11"/>
      <c r="Y52" s="11"/>
      <c r="Z52" s="11"/>
    </row>
    <row r="53" spans="1:26" ht="15.75" customHeight="1" x14ac:dyDescent="0.2">
      <c r="A53" s="11"/>
      <c r="B53" s="11"/>
      <c r="C53" s="11"/>
      <c r="D53" s="11"/>
      <c r="E53" s="11"/>
      <c r="F53" s="11"/>
      <c r="G53" s="11"/>
      <c r="H53" s="11"/>
      <c r="I53" s="11"/>
      <c r="J53" s="42"/>
      <c r="K53" s="42"/>
      <c r="L53" s="11"/>
      <c r="M53" s="11"/>
      <c r="N53" s="11"/>
      <c r="O53" s="11"/>
      <c r="P53" s="11"/>
      <c r="Q53" s="11"/>
      <c r="R53" s="11"/>
      <c r="S53" s="11"/>
      <c r="T53" s="11"/>
      <c r="U53" s="11"/>
      <c r="V53" s="11"/>
      <c r="W53" s="11"/>
      <c r="X53" s="11"/>
      <c r="Y53" s="11"/>
      <c r="Z53" s="11"/>
    </row>
    <row r="54" spans="1:26" ht="15.75" customHeight="1" x14ac:dyDescent="0.2">
      <c r="A54" s="11"/>
      <c r="B54" s="11"/>
      <c r="C54" s="11"/>
      <c r="D54" s="11"/>
      <c r="E54" s="11"/>
      <c r="F54" s="11"/>
      <c r="G54" s="11"/>
      <c r="H54" s="11"/>
      <c r="I54" s="11"/>
      <c r="J54" s="42"/>
      <c r="K54" s="42"/>
      <c r="L54" s="11"/>
      <c r="M54" s="11"/>
      <c r="N54" s="11"/>
      <c r="O54" s="11"/>
      <c r="P54" s="11"/>
      <c r="Q54" s="11"/>
      <c r="R54" s="11"/>
      <c r="S54" s="11"/>
      <c r="T54" s="11"/>
      <c r="U54" s="11"/>
      <c r="V54" s="11"/>
      <c r="W54" s="11"/>
      <c r="X54" s="11"/>
      <c r="Y54" s="11"/>
      <c r="Z54" s="11"/>
    </row>
    <row r="55" spans="1:26" ht="15.75" customHeight="1" x14ac:dyDescent="0.2">
      <c r="A55" s="11"/>
      <c r="B55" s="11"/>
      <c r="C55" s="11"/>
      <c r="D55" s="11"/>
      <c r="E55" s="11"/>
      <c r="F55" s="11"/>
      <c r="G55" s="11"/>
      <c r="H55" s="11"/>
      <c r="I55" s="11"/>
      <c r="J55" s="42"/>
      <c r="K55" s="42"/>
      <c r="L55" s="11"/>
      <c r="M55" s="11"/>
      <c r="N55" s="11"/>
      <c r="O55" s="11"/>
      <c r="P55" s="11"/>
      <c r="Q55" s="11"/>
      <c r="R55" s="11"/>
      <c r="S55" s="11"/>
      <c r="T55" s="11"/>
      <c r="U55" s="11"/>
      <c r="V55" s="11"/>
      <c r="W55" s="11"/>
      <c r="X55" s="11"/>
      <c r="Y55" s="11"/>
      <c r="Z55" s="11"/>
    </row>
    <row r="56" spans="1:26" ht="15.75" customHeight="1" x14ac:dyDescent="0.2">
      <c r="A56" s="11"/>
      <c r="B56" s="11"/>
      <c r="C56" s="11"/>
      <c r="D56" s="11"/>
      <c r="E56" s="11"/>
      <c r="F56" s="11"/>
      <c r="G56" s="11"/>
      <c r="H56" s="11"/>
      <c r="I56" s="11"/>
      <c r="J56" s="42"/>
      <c r="K56" s="42"/>
      <c r="L56" s="11"/>
      <c r="M56" s="11"/>
      <c r="N56" s="11"/>
      <c r="O56" s="11"/>
      <c r="P56" s="11"/>
      <c r="Q56" s="11"/>
      <c r="R56" s="11"/>
      <c r="S56" s="11"/>
      <c r="T56" s="11"/>
      <c r="U56" s="11"/>
      <c r="V56" s="11"/>
      <c r="W56" s="11"/>
      <c r="X56" s="11"/>
      <c r="Y56" s="11"/>
      <c r="Z56" s="11"/>
    </row>
    <row r="57" spans="1:26" ht="15.75" customHeight="1" x14ac:dyDescent="0.2">
      <c r="A57" s="11"/>
      <c r="B57" s="11"/>
      <c r="C57" s="11"/>
      <c r="D57" s="11"/>
      <c r="E57" s="11"/>
      <c r="F57" s="11"/>
      <c r="G57" s="11"/>
      <c r="H57" s="11"/>
      <c r="I57" s="11"/>
      <c r="J57" s="42"/>
      <c r="K57" s="42"/>
      <c r="L57" s="11"/>
      <c r="M57" s="11"/>
      <c r="N57" s="11"/>
      <c r="O57" s="11"/>
      <c r="P57" s="11"/>
      <c r="Q57" s="11"/>
      <c r="R57" s="11"/>
      <c r="S57" s="11"/>
      <c r="T57" s="11"/>
      <c r="U57" s="11"/>
      <c r="V57" s="11"/>
      <c r="W57" s="11"/>
      <c r="X57" s="11"/>
      <c r="Y57" s="11"/>
      <c r="Z57" s="11"/>
    </row>
    <row r="58" spans="1:26" ht="15.75" customHeight="1" x14ac:dyDescent="0.2">
      <c r="A58" s="11"/>
      <c r="B58" s="11"/>
      <c r="C58" s="11"/>
      <c r="D58" s="11"/>
      <c r="E58" s="11"/>
      <c r="F58" s="11"/>
      <c r="G58" s="11"/>
      <c r="H58" s="11"/>
      <c r="I58" s="11"/>
      <c r="J58" s="42"/>
      <c r="K58" s="42"/>
      <c r="L58" s="11"/>
      <c r="M58" s="11"/>
      <c r="N58" s="11"/>
      <c r="O58" s="11"/>
      <c r="P58" s="11"/>
      <c r="Q58" s="11"/>
      <c r="R58" s="11"/>
      <c r="S58" s="11"/>
      <c r="T58" s="11"/>
      <c r="U58" s="11"/>
      <c r="V58" s="11"/>
      <c r="W58" s="11"/>
      <c r="X58" s="11"/>
      <c r="Y58" s="11"/>
      <c r="Z58" s="11"/>
    </row>
    <row r="59" spans="1:26" ht="15.75" customHeight="1" x14ac:dyDescent="0.2">
      <c r="A59" s="11"/>
      <c r="B59" s="11"/>
      <c r="C59" s="11"/>
      <c r="D59" s="11"/>
      <c r="E59" s="11"/>
      <c r="F59" s="11"/>
      <c r="G59" s="11"/>
      <c r="H59" s="11"/>
      <c r="I59" s="11"/>
      <c r="J59" s="42"/>
      <c r="K59" s="42"/>
      <c r="L59" s="11"/>
      <c r="M59" s="11"/>
      <c r="N59" s="11"/>
      <c r="O59" s="11"/>
      <c r="P59" s="11"/>
      <c r="Q59" s="11"/>
      <c r="R59" s="11"/>
      <c r="S59" s="11"/>
      <c r="T59" s="11"/>
      <c r="U59" s="11"/>
      <c r="V59" s="11"/>
      <c r="W59" s="11"/>
      <c r="X59" s="11"/>
      <c r="Y59" s="11"/>
      <c r="Z59" s="11"/>
    </row>
    <row r="60" spans="1:26" ht="15.75" customHeight="1" x14ac:dyDescent="0.2">
      <c r="A60" s="11"/>
      <c r="B60" s="11"/>
      <c r="C60" s="11"/>
      <c r="D60" s="11"/>
      <c r="E60" s="11"/>
      <c r="F60" s="11"/>
      <c r="G60" s="11"/>
      <c r="H60" s="11"/>
      <c r="I60" s="11"/>
      <c r="J60" s="42"/>
      <c r="K60" s="42"/>
      <c r="L60" s="11"/>
      <c r="M60" s="11"/>
      <c r="N60" s="11"/>
      <c r="O60" s="11"/>
      <c r="P60" s="11"/>
      <c r="Q60" s="11"/>
      <c r="R60" s="11"/>
      <c r="S60" s="11"/>
      <c r="T60" s="11"/>
      <c r="U60" s="11"/>
      <c r="V60" s="11"/>
      <c r="W60" s="11"/>
      <c r="X60" s="11"/>
      <c r="Y60" s="11"/>
      <c r="Z60" s="11"/>
    </row>
    <row r="61" spans="1:26" ht="15.75" customHeight="1" x14ac:dyDescent="0.2">
      <c r="A61" s="11"/>
      <c r="B61" s="11"/>
      <c r="C61" s="11"/>
      <c r="D61" s="11"/>
      <c r="E61" s="11"/>
      <c r="F61" s="11"/>
      <c r="G61" s="11"/>
      <c r="H61" s="11"/>
      <c r="I61" s="11"/>
      <c r="J61" s="42"/>
      <c r="K61" s="42"/>
      <c r="L61" s="11"/>
      <c r="M61" s="11"/>
      <c r="N61" s="11"/>
      <c r="O61" s="11"/>
      <c r="P61" s="11"/>
      <c r="Q61" s="11"/>
      <c r="R61" s="11"/>
      <c r="S61" s="11"/>
      <c r="T61" s="11"/>
      <c r="U61" s="11"/>
      <c r="V61" s="11"/>
      <c r="W61" s="11"/>
      <c r="X61" s="11"/>
      <c r="Y61" s="11"/>
      <c r="Z61" s="11"/>
    </row>
    <row r="62" spans="1:26" ht="15.75" customHeight="1" x14ac:dyDescent="0.2">
      <c r="A62" s="11"/>
      <c r="B62" s="11"/>
      <c r="C62" s="11"/>
      <c r="D62" s="11"/>
      <c r="E62" s="11"/>
      <c r="F62" s="11"/>
      <c r="G62" s="11"/>
      <c r="H62" s="11"/>
      <c r="I62" s="11"/>
      <c r="J62" s="42"/>
      <c r="K62" s="42"/>
      <c r="L62" s="11"/>
      <c r="M62" s="11"/>
      <c r="N62" s="11"/>
      <c r="O62" s="11"/>
      <c r="P62" s="11"/>
      <c r="Q62" s="11"/>
      <c r="R62" s="11"/>
      <c r="S62" s="11"/>
      <c r="T62" s="11"/>
      <c r="U62" s="11"/>
      <c r="V62" s="11"/>
      <c r="W62" s="11"/>
      <c r="X62" s="11"/>
      <c r="Y62" s="11"/>
      <c r="Z62" s="11"/>
    </row>
    <row r="63" spans="1:26" ht="15.75" customHeight="1" x14ac:dyDescent="0.2">
      <c r="A63" s="11"/>
      <c r="B63" s="11"/>
      <c r="C63" s="11"/>
      <c r="D63" s="11"/>
      <c r="E63" s="11"/>
      <c r="F63" s="11"/>
      <c r="G63" s="11"/>
      <c r="H63" s="11"/>
      <c r="I63" s="11"/>
      <c r="J63" s="42"/>
      <c r="K63" s="42"/>
      <c r="L63" s="11"/>
      <c r="M63" s="11"/>
      <c r="N63" s="11"/>
      <c r="O63" s="11"/>
      <c r="P63" s="11"/>
      <c r="Q63" s="11"/>
      <c r="R63" s="11"/>
      <c r="S63" s="11"/>
      <c r="T63" s="11"/>
      <c r="U63" s="11"/>
      <c r="V63" s="11"/>
      <c r="W63" s="11"/>
      <c r="X63" s="11"/>
      <c r="Y63" s="11"/>
      <c r="Z63" s="11"/>
    </row>
    <row r="64" spans="1:26" ht="15.75" customHeight="1" x14ac:dyDescent="0.2">
      <c r="A64" s="11"/>
      <c r="B64" s="11"/>
      <c r="C64" s="11"/>
      <c r="D64" s="11"/>
      <c r="E64" s="11"/>
      <c r="F64" s="11"/>
      <c r="G64" s="11"/>
      <c r="H64" s="11"/>
      <c r="I64" s="11"/>
      <c r="J64" s="42"/>
      <c r="K64" s="42"/>
      <c r="L64" s="11"/>
      <c r="M64" s="11"/>
      <c r="N64" s="11"/>
      <c r="O64" s="11"/>
      <c r="P64" s="11"/>
      <c r="Q64" s="11"/>
      <c r="R64" s="11"/>
      <c r="S64" s="11"/>
      <c r="T64" s="11"/>
      <c r="U64" s="11"/>
      <c r="V64" s="11"/>
      <c r="W64" s="11"/>
      <c r="X64" s="11"/>
      <c r="Y64" s="11"/>
      <c r="Z64" s="11"/>
    </row>
    <row r="65" spans="1:26" ht="15.75" customHeight="1" x14ac:dyDescent="0.2">
      <c r="A65" s="11"/>
      <c r="B65" s="11"/>
      <c r="C65" s="11"/>
      <c r="D65" s="11"/>
      <c r="E65" s="11"/>
      <c r="F65" s="11"/>
      <c r="G65" s="11"/>
      <c r="H65" s="11"/>
      <c r="I65" s="11"/>
      <c r="J65" s="42"/>
      <c r="K65" s="42"/>
      <c r="L65" s="11"/>
      <c r="M65" s="11"/>
      <c r="N65" s="11"/>
      <c r="O65" s="11"/>
      <c r="P65" s="11"/>
      <c r="Q65" s="11"/>
      <c r="R65" s="11"/>
      <c r="S65" s="11"/>
      <c r="T65" s="11"/>
      <c r="U65" s="11"/>
      <c r="V65" s="11"/>
      <c r="W65" s="11"/>
      <c r="X65" s="11"/>
      <c r="Y65" s="11"/>
      <c r="Z65" s="11"/>
    </row>
    <row r="66" spans="1:26" ht="15.75" customHeight="1" x14ac:dyDescent="0.2">
      <c r="A66" s="11"/>
      <c r="B66" s="11"/>
      <c r="C66" s="11"/>
      <c r="D66" s="11"/>
      <c r="E66" s="11"/>
      <c r="F66" s="11"/>
      <c r="G66" s="11"/>
      <c r="H66" s="11"/>
      <c r="I66" s="11"/>
      <c r="J66" s="42"/>
      <c r="K66" s="42"/>
      <c r="L66" s="11"/>
      <c r="M66" s="11"/>
      <c r="N66" s="11"/>
      <c r="O66" s="11"/>
      <c r="P66" s="11"/>
      <c r="Q66" s="11"/>
      <c r="R66" s="11"/>
      <c r="S66" s="11"/>
      <c r="T66" s="11"/>
      <c r="U66" s="11"/>
      <c r="V66" s="11"/>
      <c r="W66" s="11"/>
      <c r="X66" s="11"/>
      <c r="Y66" s="11"/>
      <c r="Z66" s="11"/>
    </row>
    <row r="67" spans="1:26" ht="15.75" customHeight="1" x14ac:dyDescent="0.2">
      <c r="A67" s="11"/>
      <c r="B67" s="11"/>
      <c r="C67" s="11"/>
      <c r="D67" s="11"/>
      <c r="E67" s="11"/>
      <c r="F67" s="11"/>
      <c r="G67" s="11"/>
      <c r="H67" s="11"/>
      <c r="I67" s="11"/>
      <c r="J67" s="42"/>
      <c r="K67" s="42"/>
      <c r="L67" s="11"/>
      <c r="M67" s="11"/>
      <c r="N67" s="11"/>
      <c r="O67" s="11"/>
      <c r="P67" s="11"/>
      <c r="Q67" s="11"/>
      <c r="R67" s="11"/>
      <c r="S67" s="11"/>
      <c r="T67" s="11"/>
      <c r="U67" s="11"/>
      <c r="V67" s="11"/>
      <c r="W67" s="11"/>
      <c r="X67" s="11"/>
      <c r="Y67" s="11"/>
      <c r="Z67" s="11"/>
    </row>
    <row r="68" spans="1:26" ht="15.75" customHeight="1" x14ac:dyDescent="0.2">
      <c r="A68" s="11"/>
      <c r="B68" s="11"/>
      <c r="C68" s="11"/>
      <c r="D68" s="11"/>
      <c r="E68" s="11"/>
      <c r="F68" s="11"/>
      <c r="G68" s="11"/>
      <c r="H68" s="11"/>
      <c r="I68" s="11"/>
      <c r="J68" s="42"/>
      <c r="K68" s="42"/>
      <c r="L68" s="11"/>
      <c r="M68" s="11"/>
      <c r="N68" s="11"/>
      <c r="O68" s="11"/>
      <c r="P68" s="11"/>
      <c r="Q68" s="11"/>
      <c r="R68" s="11"/>
      <c r="S68" s="11"/>
      <c r="T68" s="11"/>
      <c r="U68" s="11"/>
      <c r="V68" s="11"/>
      <c r="W68" s="11"/>
      <c r="X68" s="11"/>
      <c r="Y68" s="11"/>
      <c r="Z68" s="11"/>
    </row>
    <row r="69" spans="1:26" ht="15.75" customHeight="1" x14ac:dyDescent="0.2">
      <c r="A69" s="11"/>
      <c r="B69" s="11"/>
      <c r="C69" s="11"/>
      <c r="D69" s="11"/>
      <c r="E69" s="11"/>
      <c r="F69" s="11"/>
      <c r="G69" s="11"/>
      <c r="H69" s="11"/>
      <c r="I69" s="11"/>
      <c r="J69" s="42"/>
      <c r="K69" s="42"/>
      <c r="L69" s="11"/>
      <c r="M69" s="11"/>
      <c r="N69" s="11"/>
      <c r="O69" s="11"/>
      <c r="P69" s="11"/>
      <c r="Q69" s="11"/>
      <c r="R69" s="11"/>
      <c r="S69" s="11"/>
      <c r="T69" s="11"/>
      <c r="U69" s="11"/>
      <c r="V69" s="11"/>
      <c r="W69" s="11"/>
      <c r="X69" s="11"/>
      <c r="Y69" s="11"/>
      <c r="Z69" s="11"/>
    </row>
    <row r="70" spans="1:26" ht="15.75" customHeight="1" x14ac:dyDescent="0.2">
      <c r="A70" s="11"/>
      <c r="B70" s="11"/>
      <c r="C70" s="11"/>
      <c r="D70" s="11"/>
      <c r="E70" s="11"/>
      <c r="F70" s="11"/>
      <c r="G70" s="11"/>
      <c r="H70" s="11"/>
      <c r="I70" s="11"/>
      <c r="J70" s="42"/>
      <c r="K70" s="42"/>
      <c r="L70" s="11"/>
      <c r="M70" s="11"/>
      <c r="N70" s="11"/>
      <c r="O70" s="11"/>
      <c r="P70" s="11"/>
      <c r="Q70" s="11"/>
      <c r="R70" s="11"/>
      <c r="S70" s="11"/>
      <c r="T70" s="11"/>
      <c r="U70" s="11"/>
      <c r="V70" s="11"/>
      <c r="W70" s="11"/>
      <c r="X70" s="11"/>
      <c r="Y70" s="11"/>
      <c r="Z70" s="11"/>
    </row>
    <row r="71" spans="1:26" ht="15.75" customHeight="1" x14ac:dyDescent="0.2">
      <c r="A71" s="11"/>
      <c r="B71" s="11"/>
      <c r="C71" s="11"/>
      <c r="D71" s="11"/>
      <c r="E71" s="11"/>
      <c r="F71" s="11"/>
      <c r="G71" s="11"/>
      <c r="H71" s="11"/>
      <c r="I71" s="11"/>
      <c r="J71" s="42"/>
      <c r="K71" s="42"/>
      <c r="L71" s="11"/>
      <c r="M71" s="11"/>
      <c r="N71" s="11"/>
      <c r="O71" s="11"/>
      <c r="P71" s="11"/>
      <c r="Q71" s="11"/>
      <c r="R71" s="11"/>
      <c r="S71" s="11"/>
      <c r="T71" s="11"/>
      <c r="U71" s="11"/>
      <c r="V71" s="11"/>
      <c r="W71" s="11"/>
      <c r="X71" s="11"/>
      <c r="Y71" s="11"/>
      <c r="Z71" s="11"/>
    </row>
    <row r="72" spans="1:26" ht="15.75" customHeight="1" x14ac:dyDescent="0.2">
      <c r="A72" s="11"/>
      <c r="B72" s="11"/>
      <c r="C72" s="11"/>
      <c r="D72" s="11"/>
      <c r="E72" s="11"/>
      <c r="F72" s="11"/>
      <c r="G72" s="11"/>
      <c r="H72" s="11"/>
      <c r="I72" s="11"/>
      <c r="J72" s="42"/>
      <c r="K72" s="42"/>
      <c r="L72" s="11"/>
      <c r="M72" s="11"/>
      <c r="N72" s="11"/>
      <c r="O72" s="11"/>
      <c r="P72" s="11"/>
      <c r="Q72" s="11"/>
      <c r="R72" s="11"/>
      <c r="S72" s="11"/>
      <c r="T72" s="11"/>
      <c r="U72" s="11"/>
      <c r="V72" s="11"/>
      <c r="W72" s="11"/>
      <c r="X72" s="11"/>
      <c r="Y72" s="11"/>
      <c r="Z72" s="11"/>
    </row>
    <row r="73" spans="1:26" ht="15.75" customHeight="1" x14ac:dyDescent="0.2">
      <c r="A73" s="11"/>
      <c r="B73" s="11"/>
      <c r="C73" s="11"/>
      <c r="D73" s="11"/>
      <c r="E73" s="11"/>
      <c r="F73" s="11"/>
      <c r="G73" s="11"/>
      <c r="H73" s="11"/>
      <c r="I73" s="11"/>
      <c r="J73" s="42"/>
      <c r="K73" s="42"/>
      <c r="L73" s="11"/>
      <c r="M73" s="11"/>
      <c r="N73" s="11"/>
      <c r="O73" s="11"/>
      <c r="P73" s="11"/>
      <c r="Q73" s="11"/>
      <c r="R73" s="11"/>
      <c r="S73" s="11"/>
      <c r="T73" s="11"/>
      <c r="U73" s="11"/>
      <c r="V73" s="11"/>
      <c r="W73" s="11"/>
      <c r="X73" s="11"/>
      <c r="Y73" s="11"/>
      <c r="Z73" s="11"/>
    </row>
    <row r="74" spans="1:26" ht="15.75" customHeight="1" x14ac:dyDescent="0.2">
      <c r="A74" s="11"/>
      <c r="B74" s="11"/>
      <c r="C74" s="11"/>
      <c r="D74" s="11"/>
      <c r="E74" s="11"/>
      <c r="F74" s="11"/>
      <c r="G74" s="11"/>
      <c r="H74" s="11"/>
      <c r="I74" s="11"/>
      <c r="J74" s="42"/>
      <c r="K74" s="42"/>
      <c r="L74" s="11"/>
      <c r="M74" s="11"/>
      <c r="N74" s="11"/>
      <c r="O74" s="11"/>
      <c r="P74" s="11"/>
      <c r="Q74" s="11"/>
      <c r="R74" s="11"/>
      <c r="S74" s="11"/>
      <c r="T74" s="11"/>
      <c r="U74" s="11"/>
      <c r="V74" s="11"/>
      <c r="W74" s="11"/>
      <c r="X74" s="11"/>
      <c r="Y74" s="11"/>
      <c r="Z74" s="11"/>
    </row>
    <row r="75" spans="1:26" ht="15.75" customHeight="1" x14ac:dyDescent="0.2">
      <c r="A75" s="11"/>
      <c r="B75" s="11"/>
      <c r="C75" s="11"/>
      <c r="D75" s="11"/>
      <c r="E75" s="11"/>
      <c r="F75" s="11"/>
      <c r="G75" s="11"/>
      <c r="H75" s="11"/>
      <c r="I75" s="11"/>
      <c r="J75" s="42"/>
      <c r="K75" s="42"/>
      <c r="L75" s="11"/>
      <c r="M75" s="11"/>
      <c r="N75" s="11"/>
      <c r="O75" s="11"/>
      <c r="P75" s="11"/>
      <c r="Q75" s="11"/>
      <c r="R75" s="11"/>
      <c r="S75" s="11"/>
      <c r="T75" s="11"/>
      <c r="U75" s="11"/>
      <c r="V75" s="11"/>
      <c r="W75" s="11"/>
      <c r="X75" s="11"/>
      <c r="Y75" s="11"/>
      <c r="Z75" s="11"/>
    </row>
    <row r="76" spans="1:26" ht="15.75" customHeight="1" x14ac:dyDescent="0.2">
      <c r="A76" s="11"/>
      <c r="B76" s="11"/>
      <c r="C76" s="11"/>
      <c r="D76" s="11"/>
      <c r="E76" s="11"/>
      <c r="F76" s="11"/>
      <c r="G76" s="11"/>
      <c r="H76" s="11"/>
      <c r="I76" s="11"/>
      <c r="J76" s="42"/>
      <c r="K76" s="42"/>
      <c r="L76" s="11"/>
      <c r="M76" s="11"/>
      <c r="N76" s="11"/>
      <c r="O76" s="11"/>
      <c r="P76" s="11"/>
      <c r="Q76" s="11"/>
      <c r="R76" s="11"/>
      <c r="S76" s="11"/>
      <c r="T76" s="11"/>
      <c r="U76" s="11"/>
      <c r="V76" s="11"/>
      <c r="W76" s="11"/>
      <c r="X76" s="11"/>
      <c r="Y76" s="11"/>
      <c r="Z76" s="11"/>
    </row>
    <row r="77" spans="1:26" ht="15.75" customHeight="1" x14ac:dyDescent="0.2">
      <c r="A77" s="11"/>
      <c r="B77" s="11"/>
      <c r="C77" s="11"/>
      <c r="D77" s="11"/>
      <c r="E77" s="11"/>
      <c r="F77" s="11"/>
      <c r="G77" s="11"/>
      <c r="H77" s="11"/>
      <c r="I77" s="11"/>
      <c r="J77" s="42"/>
      <c r="K77" s="42"/>
      <c r="L77" s="11"/>
      <c r="M77" s="11"/>
      <c r="N77" s="11"/>
      <c r="O77" s="11"/>
      <c r="P77" s="11"/>
      <c r="Q77" s="11"/>
      <c r="R77" s="11"/>
      <c r="S77" s="11"/>
      <c r="T77" s="11"/>
      <c r="U77" s="11"/>
      <c r="V77" s="11"/>
      <c r="W77" s="11"/>
      <c r="X77" s="11"/>
      <c r="Y77" s="11"/>
      <c r="Z77" s="11"/>
    </row>
    <row r="78" spans="1:26" ht="15.75" customHeight="1" x14ac:dyDescent="0.2">
      <c r="A78" s="11"/>
      <c r="B78" s="11"/>
      <c r="C78" s="11"/>
      <c r="D78" s="11"/>
      <c r="E78" s="11"/>
      <c r="F78" s="11"/>
      <c r="G78" s="11"/>
      <c r="H78" s="11"/>
      <c r="I78" s="11"/>
      <c r="J78" s="42"/>
      <c r="K78" s="42"/>
      <c r="L78" s="11"/>
      <c r="M78" s="11"/>
      <c r="N78" s="11"/>
      <c r="O78" s="11"/>
      <c r="P78" s="11"/>
      <c r="Q78" s="11"/>
      <c r="R78" s="11"/>
      <c r="S78" s="11"/>
      <c r="T78" s="11"/>
      <c r="U78" s="11"/>
      <c r="V78" s="11"/>
      <c r="W78" s="11"/>
      <c r="X78" s="11"/>
      <c r="Y78" s="11"/>
      <c r="Z78" s="11"/>
    </row>
    <row r="79" spans="1:26" ht="15.75" customHeight="1" x14ac:dyDescent="0.2">
      <c r="A79" s="11"/>
      <c r="B79" s="11"/>
      <c r="C79" s="11"/>
      <c r="D79" s="11"/>
      <c r="E79" s="11"/>
      <c r="F79" s="11"/>
      <c r="G79" s="11"/>
      <c r="H79" s="11"/>
      <c r="I79" s="11"/>
      <c r="J79" s="42"/>
      <c r="K79" s="42"/>
      <c r="L79" s="11"/>
      <c r="M79" s="11"/>
      <c r="N79" s="11"/>
      <c r="O79" s="11"/>
      <c r="P79" s="11"/>
      <c r="Q79" s="11"/>
      <c r="R79" s="11"/>
      <c r="S79" s="11"/>
      <c r="T79" s="11"/>
      <c r="U79" s="11"/>
      <c r="V79" s="11"/>
      <c r="W79" s="11"/>
      <c r="X79" s="11"/>
      <c r="Y79" s="11"/>
      <c r="Z79" s="11"/>
    </row>
    <row r="80" spans="1:26" ht="15.75" customHeight="1" x14ac:dyDescent="0.2">
      <c r="A80" s="11"/>
      <c r="B80" s="11"/>
      <c r="C80" s="11"/>
      <c r="D80" s="11"/>
      <c r="E80" s="11"/>
      <c r="F80" s="11"/>
      <c r="G80" s="11"/>
      <c r="H80" s="11"/>
      <c r="I80" s="11"/>
      <c r="J80" s="42"/>
      <c r="K80" s="42"/>
      <c r="L80" s="11"/>
      <c r="M80" s="11"/>
      <c r="N80" s="11"/>
      <c r="O80" s="11"/>
      <c r="P80" s="11"/>
      <c r="Q80" s="11"/>
      <c r="R80" s="11"/>
      <c r="S80" s="11"/>
      <c r="T80" s="11"/>
      <c r="U80" s="11"/>
      <c r="V80" s="11"/>
      <c r="W80" s="11"/>
      <c r="X80" s="11"/>
      <c r="Y80" s="11"/>
      <c r="Z80" s="11"/>
    </row>
    <row r="81" spans="1:26" ht="15.75" customHeight="1" x14ac:dyDescent="0.2">
      <c r="A81" s="11"/>
      <c r="B81" s="11"/>
      <c r="C81" s="11"/>
      <c r="D81" s="11"/>
      <c r="E81" s="11"/>
      <c r="F81" s="11"/>
      <c r="G81" s="11"/>
      <c r="H81" s="11"/>
      <c r="I81" s="11"/>
      <c r="J81" s="42"/>
      <c r="K81" s="42"/>
      <c r="L81" s="11"/>
      <c r="M81" s="11"/>
      <c r="N81" s="11"/>
      <c r="O81" s="11"/>
      <c r="P81" s="11"/>
      <c r="Q81" s="11"/>
      <c r="R81" s="11"/>
      <c r="S81" s="11"/>
      <c r="T81" s="11"/>
      <c r="U81" s="11"/>
      <c r="V81" s="11"/>
      <c r="W81" s="11"/>
      <c r="X81" s="11"/>
      <c r="Y81" s="11"/>
      <c r="Z81" s="11"/>
    </row>
    <row r="82" spans="1:26" ht="15.75" customHeight="1" x14ac:dyDescent="0.2">
      <c r="A82" s="11"/>
      <c r="B82" s="11"/>
      <c r="C82" s="11"/>
      <c r="D82" s="11"/>
      <c r="E82" s="11"/>
      <c r="F82" s="11"/>
      <c r="G82" s="11"/>
      <c r="H82" s="11"/>
      <c r="I82" s="11"/>
      <c r="J82" s="42"/>
      <c r="K82" s="42"/>
      <c r="L82" s="11"/>
      <c r="M82" s="11"/>
      <c r="N82" s="11"/>
      <c r="O82" s="11"/>
      <c r="P82" s="11"/>
      <c r="Q82" s="11"/>
      <c r="R82" s="11"/>
      <c r="S82" s="11"/>
      <c r="T82" s="11"/>
      <c r="U82" s="11"/>
      <c r="V82" s="11"/>
      <c r="W82" s="11"/>
      <c r="X82" s="11"/>
      <c r="Y82" s="11"/>
      <c r="Z82" s="11"/>
    </row>
    <row r="83" spans="1:26" ht="15.75" customHeight="1" x14ac:dyDescent="0.2">
      <c r="A83" s="11"/>
      <c r="B83" s="11"/>
      <c r="C83" s="11"/>
      <c r="D83" s="11"/>
      <c r="E83" s="11"/>
      <c r="F83" s="11"/>
      <c r="G83" s="11"/>
      <c r="H83" s="11"/>
      <c r="I83" s="11"/>
      <c r="J83" s="42"/>
      <c r="K83" s="42"/>
      <c r="L83" s="11"/>
      <c r="M83" s="11"/>
      <c r="N83" s="11"/>
      <c r="O83" s="11"/>
      <c r="P83" s="11"/>
      <c r="Q83" s="11"/>
      <c r="R83" s="11"/>
      <c r="S83" s="11"/>
      <c r="T83" s="11"/>
      <c r="U83" s="11"/>
      <c r="V83" s="11"/>
      <c r="W83" s="11"/>
      <c r="X83" s="11"/>
      <c r="Y83" s="11"/>
      <c r="Z83" s="11"/>
    </row>
    <row r="84" spans="1:26" ht="15.75" customHeight="1" x14ac:dyDescent="0.2">
      <c r="A84" s="11"/>
      <c r="B84" s="11"/>
      <c r="C84" s="11"/>
      <c r="D84" s="11"/>
      <c r="E84" s="11"/>
      <c r="F84" s="11"/>
      <c r="G84" s="11"/>
      <c r="H84" s="11"/>
      <c r="I84" s="11"/>
      <c r="J84" s="42"/>
      <c r="K84" s="42"/>
      <c r="L84" s="11"/>
      <c r="M84" s="11"/>
      <c r="N84" s="11"/>
      <c r="O84" s="11"/>
      <c r="P84" s="11"/>
      <c r="Q84" s="11"/>
      <c r="R84" s="11"/>
      <c r="S84" s="11"/>
      <c r="T84" s="11"/>
      <c r="U84" s="11"/>
      <c r="V84" s="11"/>
      <c r="W84" s="11"/>
      <c r="X84" s="11"/>
      <c r="Y84" s="11"/>
      <c r="Z84" s="11"/>
    </row>
    <row r="85" spans="1:26" ht="15.75" customHeight="1" x14ac:dyDescent="0.2">
      <c r="A85" s="11"/>
      <c r="B85" s="11"/>
      <c r="C85" s="11"/>
      <c r="D85" s="11"/>
      <c r="E85" s="11"/>
      <c r="F85" s="11"/>
      <c r="G85" s="11"/>
      <c r="H85" s="11"/>
      <c r="I85" s="11"/>
      <c r="J85" s="42"/>
      <c r="K85" s="42"/>
      <c r="L85" s="11"/>
      <c r="M85" s="11"/>
      <c r="N85" s="11"/>
      <c r="O85" s="11"/>
      <c r="P85" s="11"/>
      <c r="Q85" s="11"/>
      <c r="R85" s="11"/>
      <c r="S85" s="11"/>
      <c r="T85" s="11"/>
      <c r="U85" s="11"/>
      <c r="V85" s="11"/>
      <c r="W85" s="11"/>
      <c r="X85" s="11"/>
      <c r="Y85" s="11"/>
      <c r="Z85" s="11"/>
    </row>
    <row r="86" spans="1:26" ht="15.75" customHeight="1" x14ac:dyDescent="0.2">
      <c r="A86" s="11"/>
      <c r="B86" s="11"/>
      <c r="C86" s="11"/>
      <c r="D86" s="11"/>
      <c r="E86" s="11"/>
      <c r="F86" s="11"/>
      <c r="G86" s="11"/>
      <c r="H86" s="11"/>
      <c r="I86" s="11"/>
      <c r="J86" s="42"/>
      <c r="K86" s="42"/>
      <c r="L86" s="11"/>
      <c r="M86" s="11"/>
      <c r="N86" s="11"/>
      <c r="O86" s="11"/>
      <c r="P86" s="11"/>
      <c r="Q86" s="11"/>
      <c r="R86" s="11"/>
      <c r="S86" s="11"/>
      <c r="T86" s="11"/>
      <c r="U86" s="11"/>
      <c r="V86" s="11"/>
      <c r="W86" s="11"/>
      <c r="X86" s="11"/>
      <c r="Y86" s="11"/>
      <c r="Z86" s="11"/>
    </row>
    <row r="87" spans="1:26" ht="15.75" customHeight="1" x14ac:dyDescent="0.2">
      <c r="A87" s="11"/>
      <c r="B87" s="11"/>
      <c r="C87" s="11"/>
      <c r="D87" s="11"/>
      <c r="E87" s="11"/>
      <c r="F87" s="11"/>
      <c r="G87" s="11"/>
      <c r="H87" s="11"/>
      <c r="I87" s="11"/>
      <c r="J87" s="42"/>
      <c r="K87" s="42"/>
      <c r="L87" s="11"/>
      <c r="M87" s="11"/>
      <c r="N87" s="11"/>
      <c r="O87" s="11"/>
      <c r="P87" s="11"/>
      <c r="Q87" s="11"/>
      <c r="R87" s="11"/>
      <c r="S87" s="11"/>
      <c r="T87" s="11"/>
      <c r="U87" s="11"/>
      <c r="V87" s="11"/>
      <c r="W87" s="11"/>
      <c r="X87" s="11"/>
      <c r="Y87" s="11"/>
      <c r="Z87" s="11"/>
    </row>
    <row r="88" spans="1:26" ht="15.75" customHeight="1" x14ac:dyDescent="0.2">
      <c r="A88" s="11"/>
      <c r="B88" s="11"/>
      <c r="C88" s="11"/>
      <c r="D88" s="11"/>
      <c r="E88" s="11"/>
      <c r="F88" s="11"/>
      <c r="G88" s="11"/>
      <c r="H88" s="11"/>
      <c r="I88" s="11"/>
      <c r="J88" s="42"/>
      <c r="K88" s="42"/>
      <c r="L88" s="11"/>
      <c r="M88" s="11"/>
      <c r="N88" s="11"/>
      <c r="O88" s="11"/>
      <c r="P88" s="11"/>
      <c r="Q88" s="11"/>
      <c r="R88" s="11"/>
      <c r="S88" s="11"/>
      <c r="T88" s="11"/>
      <c r="U88" s="11"/>
      <c r="V88" s="11"/>
      <c r="W88" s="11"/>
      <c r="X88" s="11"/>
      <c r="Y88" s="11"/>
      <c r="Z88" s="11"/>
    </row>
    <row r="89" spans="1:26" ht="15.75" customHeight="1" x14ac:dyDescent="0.2">
      <c r="A89" s="11"/>
      <c r="B89" s="11"/>
      <c r="C89" s="11"/>
      <c r="D89" s="11"/>
      <c r="E89" s="11"/>
      <c r="F89" s="11"/>
      <c r="G89" s="11"/>
      <c r="H89" s="11"/>
      <c r="I89" s="11"/>
      <c r="J89" s="42"/>
      <c r="K89" s="42"/>
      <c r="L89" s="11"/>
      <c r="M89" s="11"/>
      <c r="N89" s="11"/>
      <c r="O89" s="11"/>
      <c r="P89" s="11"/>
      <c r="Q89" s="11"/>
      <c r="R89" s="11"/>
      <c r="S89" s="11"/>
      <c r="T89" s="11"/>
      <c r="U89" s="11"/>
      <c r="V89" s="11"/>
      <c r="W89" s="11"/>
      <c r="X89" s="11"/>
      <c r="Y89" s="11"/>
      <c r="Z89" s="11"/>
    </row>
    <row r="90" spans="1:26" ht="15.75" customHeight="1" x14ac:dyDescent="0.2">
      <c r="A90" s="11"/>
      <c r="B90" s="11"/>
      <c r="C90" s="11"/>
      <c r="D90" s="11"/>
      <c r="E90" s="11"/>
      <c r="F90" s="11"/>
      <c r="G90" s="11"/>
      <c r="H90" s="11"/>
      <c r="I90" s="11"/>
      <c r="J90" s="42"/>
      <c r="K90" s="42"/>
      <c r="L90" s="11"/>
      <c r="M90" s="11"/>
      <c r="N90" s="11"/>
      <c r="O90" s="11"/>
      <c r="P90" s="11"/>
      <c r="Q90" s="11"/>
      <c r="R90" s="11"/>
      <c r="S90" s="11"/>
      <c r="T90" s="11"/>
      <c r="U90" s="11"/>
      <c r="V90" s="11"/>
      <c r="W90" s="11"/>
      <c r="X90" s="11"/>
      <c r="Y90" s="11"/>
      <c r="Z90" s="11"/>
    </row>
    <row r="91" spans="1:26" ht="15.75" customHeight="1" x14ac:dyDescent="0.2">
      <c r="A91" s="11"/>
      <c r="B91" s="11"/>
      <c r="C91" s="11"/>
      <c r="D91" s="11"/>
      <c r="E91" s="11"/>
      <c r="F91" s="11"/>
      <c r="G91" s="11"/>
      <c r="H91" s="11"/>
      <c r="I91" s="11"/>
      <c r="J91" s="42"/>
      <c r="K91" s="42"/>
      <c r="L91" s="11"/>
      <c r="M91" s="11"/>
      <c r="N91" s="11"/>
      <c r="O91" s="11"/>
      <c r="P91" s="11"/>
      <c r="Q91" s="11"/>
      <c r="R91" s="11"/>
      <c r="S91" s="11"/>
      <c r="T91" s="11"/>
      <c r="U91" s="11"/>
      <c r="V91" s="11"/>
      <c r="W91" s="11"/>
      <c r="X91" s="11"/>
      <c r="Y91" s="11"/>
      <c r="Z91" s="11"/>
    </row>
    <row r="92" spans="1:26" ht="15.75" customHeight="1" x14ac:dyDescent="0.2">
      <c r="A92" s="11"/>
      <c r="B92" s="11"/>
      <c r="C92" s="11"/>
      <c r="D92" s="11"/>
      <c r="E92" s="11"/>
      <c r="F92" s="11"/>
      <c r="G92" s="11"/>
      <c r="H92" s="11"/>
      <c r="I92" s="11"/>
      <c r="J92" s="42"/>
      <c r="K92" s="42"/>
      <c r="L92" s="11"/>
      <c r="M92" s="11"/>
      <c r="N92" s="11"/>
      <c r="O92" s="11"/>
      <c r="P92" s="11"/>
      <c r="Q92" s="11"/>
      <c r="R92" s="11"/>
      <c r="S92" s="11"/>
      <c r="T92" s="11"/>
      <c r="U92" s="11"/>
      <c r="V92" s="11"/>
      <c r="W92" s="11"/>
      <c r="X92" s="11"/>
      <c r="Y92" s="11"/>
      <c r="Z92" s="11"/>
    </row>
    <row r="93" spans="1:26" ht="15.75" customHeight="1" x14ac:dyDescent="0.2">
      <c r="A93" s="11"/>
      <c r="B93" s="11"/>
      <c r="C93" s="11"/>
      <c r="D93" s="11"/>
      <c r="E93" s="11"/>
      <c r="F93" s="11"/>
      <c r="G93" s="11"/>
      <c r="H93" s="11"/>
      <c r="I93" s="11"/>
      <c r="J93" s="42"/>
      <c r="K93" s="42"/>
      <c r="L93" s="11"/>
      <c r="M93" s="11"/>
      <c r="N93" s="11"/>
      <c r="O93" s="11"/>
      <c r="P93" s="11"/>
      <c r="Q93" s="11"/>
      <c r="R93" s="11"/>
      <c r="S93" s="11"/>
      <c r="T93" s="11"/>
      <c r="U93" s="11"/>
      <c r="V93" s="11"/>
      <c r="W93" s="11"/>
      <c r="X93" s="11"/>
      <c r="Y93" s="11"/>
      <c r="Z93" s="11"/>
    </row>
    <row r="94" spans="1:26" ht="15.75" customHeight="1" x14ac:dyDescent="0.2">
      <c r="A94" s="11"/>
      <c r="B94" s="11"/>
      <c r="C94" s="11"/>
      <c r="D94" s="11"/>
      <c r="E94" s="11"/>
      <c r="F94" s="11"/>
      <c r="G94" s="11"/>
      <c r="H94" s="11"/>
      <c r="I94" s="11"/>
      <c r="J94" s="42"/>
      <c r="K94" s="42"/>
      <c r="L94" s="11"/>
      <c r="M94" s="11"/>
      <c r="N94" s="11"/>
      <c r="O94" s="11"/>
      <c r="P94" s="11"/>
      <c r="Q94" s="11"/>
      <c r="R94" s="11"/>
      <c r="S94" s="11"/>
      <c r="T94" s="11"/>
      <c r="U94" s="11"/>
      <c r="V94" s="11"/>
      <c r="W94" s="11"/>
      <c r="X94" s="11"/>
      <c r="Y94" s="11"/>
      <c r="Z94" s="11"/>
    </row>
    <row r="95" spans="1:26" ht="15.75" customHeight="1" x14ac:dyDescent="0.2">
      <c r="A95" s="11"/>
      <c r="B95" s="11"/>
      <c r="C95" s="11"/>
      <c r="D95" s="11"/>
      <c r="E95" s="11"/>
      <c r="F95" s="11"/>
      <c r="G95" s="11"/>
      <c r="H95" s="11"/>
      <c r="I95" s="11"/>
      <c r="J95" s="42"/>
      <c r="K95" s="42"/>
      <c r="L95" s="11"/>
      <c r="M95" s="11"/>
      <c r="N95" s="11"/>
      <c r="O95" s="11"/>
      <c r="P95" s="11"/>
      <c r="Q95" s="11"/>
      <c r="R95" s="11"/>
      <c r="S95" s="11"/>
      <c r="T95" s="11"/>
      <c r="U95" s="11"/>
      <c r="V95" s="11"/>
      <c r="W95" s="11"/>
      <c r="X95" s="11"/>
      <c r="Y95" s="11"/>
      <c r="Z95" s="11"/>
    </row>
    <row r="96" spans="1:26" ht="15.75" customHeight="1" x14ac:dyDescent="0.2">
      <c r="A96" s="11"/>
      <c r="B96" s="11"/>
      <c r="C96" s="11"/>
      <c r="D96" s="11"/>
      <c r="E96" s="11"/>
      <c r="F96" s="11"/>
      <c r="G96" s="11"/>
      <c r="H96" s="11"/>
      <c r="I96" s="11"/>
      <c r="J96" s="42"/>
      <c r="K96" s="42"/>
      <c r="L96" s="11"/>
      <c r="M96" s="11"/>
      <c r="N96" s="11"/>
      <c r="O96" s="11"/>
      <c r="P96" s="11"/>
      <c r="Q96" s="11"/>
      <c r="R96" s="11"/>
      <c r="S96" s="11"/>
      <c r="T96" s="11"/>
      <c r="U96" s="11"/>
      <c r="V96" s="11"/>
      <c r="W96" s="11"/>
      <c r="X96" s="11"/>
      <c r="Y96" s="11"/>
      <c r="Z96" s="11"/>
    </row>
    <row r="97" spans="1:26" ht="15.75" customHeight="1" x14ac:dyDescent="0.2">
      <c r="A97" s="11"/>
      <c r="B97" s="11"/>
      <c r="C97" s="11"/>
      <c r="D97" s="11"/>
      <c r="E97" s="11"/>
      <c r="F97" s="11"/>
      <c r="G97" s="11"/>
      <c r="H97" s="11"/>
      <c r="I97" s="11"/>
      <c r="J97" s="42"/>
      <c r="K97" s="42"/>
      <c r="L97" s="11"/>
      <c r="M97" s="11"/>
      <c r="N97" s="11"/>
      <c r="O97" s="11"/>
      <c r="P97" s="11"/>
      <c r="Q97" s="11"/>
      <c r="R97" s="11"/>
      <c r="S97" s="11"/>
      <c r="T97" s="11"/>
      <c r="U97" s="11"/>
      <c r="V97" s="11"/>
      <c r="W97" s="11"/>
      <c r="X97" s="11"/>
      <c r="Y97" s="11"/>
      <c r="Z97" s="11"/>
    </row>
    <row r="98" spans="1:26" ht="15.75" customHeight="1" x14ac:dyDescent="0.2">
      <c r="A98" s="11"/>
      <c r="B98" s="11"/>
      <c r="C98" s="11"/>
      <c r="D98" s="11"/>
      <c r="E98" s="11"/>
      <c r="F98" s="11"/>
      <c r="G98" s="11"/>
      <c r="H98" s="11"/>
      <c r="I98" s="11"/>
      <c r="J98" s="42"/>
      <c r="K98" s="42"/>
      <c r="L98" s="11"/>
      <c r="M98" s="11"/>
      <c r="N98" s="11"/>
      <c r="O98" s="11"/>
      <c r="P98" s="11"/>
      <c r="Q98" s="11"/>
      <c r="R98" s="11"/>
      <c r="S98" s="11"/>
      <c r="T98" s="11"/>
      <c r="U98" s="11"/>
      <c r="V98" s="11"/>
      <c r="W98" s="11"/>
      <c r="X98" s="11"/>
      <c r="Y98" s="11"/>
      <c r="Z98" s="11"/>
    </row>
    <row r="99" spans="1:26" ht="15.75" customHeight="1" x14ac:dyDescent="0.2">
      <c r="A99" s="11"/>
      <c r="B99" s="11"/>
      <c r="C99" s="11"/>
      <c r="D99" s="11"/>
      <c r="E99" s="11"/>
      <c r="F99" s="11"/>
      <c r="G99" s="11"/>
      <c r="H99" s="11"/>
      <c r="I99" s="11"/>
      <c r="J99" s="42"/>
      <c r="K99" s="42"/>
      <c r="L99" s="11"/>
      <c r="M99" s="11"/>
      <c r="N99" s="11"/>
      <c r="O99" s="11"/>
      <c r="P99" s="11"/>
      <c r="Q99" s="11"/>
      <c r="R99" s="11"/>
      <c r="S99" s="11"/>
      <c r="T99" s="11"/>
      <c r="U99" s="11"/>
      <c r="V99" s="11"/>
      <c r="W99" s="11"/>
      <c r="X99" s="11"/>
      <c r="Y99" s="11"/>
      <c r="Z99" s="11"/>
    </row>
    <row r="100" spans="1:26" ht="15.75" customHeight="1" x14ac:dyDescent="0.2">
      <c r="A100" s="11"/>
      <c r="B100" s="11"/>
      <c r="C100" s="11"/>
      <c r="D100" s="11"/>
      <c r="E100" s="11"/>
      <c r="F100" s="11"/>
      <c r="G100" s="11"/>
      <c r="H100" s="11"/>
      <c r="I100" s="11"/>
      <c r="J100" s="42"/>
      <c r="K100" s="42"/>
      <c r="L100" s="11"/>
      <c r="M100" s="11"/>
      <c r="N100" s="11"/>
      <c r="O100" s="11"/>
      <c r="P100" s="11"/>
      <c r="Q100" s="11"/>
      <c r="R100" s="11"/>
      <c r="S100" s="11"/>
      <c r="T100" s="11"/>
      <c r="U100" s="11"/>
      <c r="V100" s="11"/>
      <c r="W100" s="11"/>
      <c r="X100" s="11"/>
      <c r="Y100" s="11"/>
      <c r="Z100" s="11"/>
    </row>
    <row r="101" spans="1:26" ht="15.75" customHeight="1" x14ac:dyDescent="0.2">
      <c r="A101" s="11"/>
      <c r="B101" s="11"/>
      <c r="C101" s="11"/>
      <c r="D101" s="11"/>
      <c r="E101" s="11"/>
      <c r="F101" s="11"/>
      <c r="G101" s="11"/>
      <c r="H101" s="11"/>
      <c r="I101" s="11"/>
      <c r="J101" s="42"/>
      <c r="K101" s="42"/>
      <c r="L101" s="11"/>
      <c r="M101" s="11"/>
      <c r="N101" s="11"/>
      <c r="O101" s="11"/>
      <c r="P101" s="11"/>
      <c r="Q101" s="11"/>
      <c r="R101" s="11"/>
      <c r="S101" s="11"/>
      <c r="T101" s="11"/>
      <c r="U101" s="11"/>
      <c r="V101" s="11"/>
      <c r="W101" s="11"/>
      <c r="X101" s="11"/>
      <c r="Y101" s="11"/>
      <c r="Z101" s="11"/>
    </row>
    <row r="102" spans="1:26" ht="15.75" customHeight="1" x14ac:dyDescent="0.2">
      <c r="A102" s="11"/>
      <c r="B102" s="11"/>
      <c r="C102" s="11"/>
      <c r="D102" s="11"/>
      <c r="E102" s="11"/>
      <c r="F102" s="11"/>
      <c r="G102" s="11"/>
      <c r="H102" s="11"/>
      <c r="I102" s="11"/>
      <c r="J102" s="42"/>
      <c r="K102" s="42"/>
      <c r="L102" s="11"/>
      <c r="M102" s="11"/>
      <c r="N102" s="11"/>
      <c r="O102" s="11"/>
      <c r="P102" s="11"/>
      <c r="Q102" s="11"/>
      <c r="R102" s="11"/>
      <c r="S102" s="11"/>
      <c r="T102" s="11"/>
      <c r="U102" s="11"/>
      <c r="V102" s="11"/>
      <c r="W102" s="11"/>
      <c r="X102" s="11"/>
      <c r="Y102" s="11"/>
      <c r="Z102" s="11"/>
    </row>
    <row r="103" spans="1:26" ht="15.75" customHeight="1" x14ac:dyDescent="0.2">
      <c r="A103" s="11"/>
      <c r="B103" s="11"/>
      <c r="C103" s="11"/>
      <c r="D103" s="11"/>
      <c r="E103" s="11"/>
      <c r="F103" s="11"/>
      <c r="G103" s="11"/>
      <c r="H103" s="11"/>
      <c r="I103" s="11"/>
      <c r="J103" s="42"/>
      <c r="K103" s="42"/>
      <c r="L103" s="11"/>
      <c r="M103" s="11"/>
      <c r="N103" s="11"/>
      <c r="O103" s="11"/>
      <c r="P103" s="11"/>
      <c r="Q103" s="11"/>
      <c r="R103" s="11"/>
      <c r="S103" s="11"/>
      <c r="T103" s="11"/>
      <c r="U103" s="11"/>
      <c r="V103" s="11"/>
      <c r="W103" s="11"/>
      <c r="X103" s="11"/>
      <c r="Y103" s="11"/>
      <c r="Z103" s="11"/>
    </row>
    <row r="104" spans="1:26" ht="15.75" customHeight="1" x14ac:dyDescent="0.2">
      <c r="A104" s="11"/>
      <c r="B104" s="11"/>
      <c r="C104" s="11"/>
      <c r="D104" s="11"/>
      <c r="E104" s="11"/>
      <c r="F104" s="11"/>
      <c r="G104" s="11"/>
      <c r="H104" s="11"/>
      <c r="I104" s="11"/>
      <c r="J104" s="42"/>
      <c r="K104" s="42"/>
      <c r="L104" s="11"/>
      <c r="M104" s="11"/>
      <c r="N104" s="11"/>
      <c r="O104" s="11"/>
      <c r="P104" s="11"/>
      <c r="Q104" s="11"/>
      <c r="R104" s="11"/>
      <c r="S104" s="11"/>
      <c r="T104" s="11"/>
      <c r="U104" s="11"/>
      <c r="V104" s="11"/>
      <c r="W104" s="11"/>
      <c r="X104" s="11"/>
      <c r="Y104" s="11"/>
      <c r="Z104" s="11"/>
    </row>
    <row r="105" spans="1:26" ht="15.75" customHeight="1" x14ac:dyDescent="0.2">
      <c r="A105" s="11"/>
      <c r="B105" s="11"/>
      <c r="C105" s="11"/>
      <c r="D105" s="11"/>
      <c r="E105" s="11"/>
      <c r="F105" s="11"/>
      <c r="G105" s="11"/>
      <c r="H105" s="11"/>
      <c r="I105" s="11"/>
      <c r="J105" s="42"/>
      <c r="K105" s="42"/>
      <c r="L105" s="11"/>
      <c r="M105" s="11"/>
      <c r="N105" s="11"/>
      <c r="O105" s="11"/>
      <c r="P105" s="11"/>
      <c r="Q105" s="11"/>
      <c r="R105" s="11"/>
      <c r="S105" s="11"/>
      <c r="T105" s="11"/>
      <c r="U105" s="11"/>
      <c r="V105" s="11"/>
      <c r="W105" s="11"/>
      <c r="X105" s="11"/>
      <c r="Y105" s="11"/>
      <c r="Z105" s="11"/>
    </row>
    <row r="106" spans="1:26" ht="15.75" customHeight="1" x14ac:dyDescent="0.2">
      <c r="A106" s="11"/>
      <c r="B106" s="11"/>
      <c r="C106" s="11"/>
      <c r="D106" s="11"/>
      <c r="E106" s="11"/>
      <c r="F106" s="11"/>
      <c r="G106" s="11"/>
      <c r="H106" s="11"/>
      <c r="I106" s="11"/>
      <c r="J106" s="42"/>
      <c r="K106" s="42"/>
      <c r="L106" s="11"/>
      <c r="M106" s="11"/>
      <c r="N106" s="11"/>
      <c r="O106" s="11"/>
      <c r="P106" s="11"/>
      <c r="Q106" s="11"/>
      <c r="R106" s="11"/>
      <c r="S106" s="11"/>
      <c r="T106" s="11"/>
      <c r="U106" s="11"/>
      <c r="V106" s="11"/>
      <c r="W106" s="11"/>
      <c r="X106" s="11"/>
      <c r="Y106" s="11"/>
      <c r="Z106" s="11"/>
    </row>
    <row r="107" spans="1:26" ht="15.75" customHeight="1" x14ac:dyDescent="0.2">
      <c r="A107" s="11"/>
      <c r="B107" s="11"/>
      <c r="C107" s="11"/>
      <c r="D107" s="11"/>
      <c r="E107" s="11"/>
      <c r="F107" s="11"/>
      <c r="G107" s="11"/>
      <c r="H107" s="11"/>
      <c r="I107" s="11"/>
      <c r="J107" s="42"/>
      <c r="K107" s="42"/>
      <c r="L107" s="11"/>
      <c r="M107" s="11"/>
      <c r="N107" s="11"/>
      <c r="O107" s="11"/>
      <c r="P107" s="11"/>
      <c r="Q107" s="11"/>
      <c r="R107" s="11"/>
      <c r="S107" s="11"/>
      <c r="T107" s="11"/>
      <c r="U107" s="11"/>
      <c r="V107" s="11"/>
      <c r="W107" s="11"/>
      <c r="X107" s="11"/>
      <c r="Y107" s="11"/>
      <c r="Z107" s="11"/>
    </row>
    <row r="108" spans="1:26" ht="15.75" customHeight="1" x14ac:dyDescent="0.2">
      <c r="A108" s="11"/>
      <c r="B108" s="11"/>
      <c r="C108" s="11"/>
      <c r="D108" s="11"/>
      <c r="E108" s="11"/>
      <c r="F108" s="11"/>
      <c r="G108" s="11"/>
      <c r="H108" s="11"/>
      <c r="I108" s="11"/>
      <c r="J108" s="42"/>
      <c r="K108" s="42"/>
      <c r="L108" s="11"/>
      <c r="M108" s="11"/>
      <c r="N108" s="11"/>
      <c r="O108" s="11"/>
      <c r="P108" s="11"/>
      <c r="Q108" s="11"/>
      <c r="R108" s="11"/>
      <c r="S108" s="11"/>
      <c r="T108" s="11"/>
      <c r="U108" s="11"/>
      <c r="V108" s="11"/>
      <c r="W108" s="11"/>
      <c r="X108" s="11"/>
      <c r="Y108" s="11"/>
      <c r="Z108" s="11"/>
    </row>
    <row r="109" spans="1:26" ht="15.75" customHeight="1" x14ac:dyDescent="0.2">
      <c r="A109" s="11"/>
      <c r="B109" s="11"/>
      <c r="C109" s="11"/>
      <c r="D109" s="11"/>
      <c r="E109" s="11"/>
      <c r="F109" s="11"/>
      <c r="G109" s="11"/>
      <c r="H109" s="11"/>
      <c r="I109" s="11"/>
      <c r="J109" s="42"/>
      <c r="K109" s="42"/>
      <c r="L109" s="11"/>
      <c r="M109" s="11"/>
      <c r="N109" s="11"/>
      <c r="O109" s="11"/>
      <c r="P109" s="11"/>
      <c r="Q109" s="11"/>
      <c r="R109" s="11"/>
      <c r="S109" s="11"/>
      <c r="T109" s="11"/>
      <c r="U109" s="11"/>
      <c r="V109" s="11"/>
      <c r="W109" s="11"/>
      <c r="X109" s="11"/>
      <c r="Y109" s="11"/>
      <c r="Z109" s="11"/>
    </row>
    <row r="110" spans="1:26" ht="15.75" customHeight="1" x14ac:dyDescent="0.2">
      <c r="A110" s="11"/>
      <c r="B110" s="11"/>
      <c r="C110" s="11"/>
      <c r="D110" s="11"/>
      <c r="E110" s="11"/>
      <c r="F110" s="11"/>
      <c r="G110" s="11"/>
      <c r="H110" s="11"/>
      <c r="I110" s="11"/>
      <c r="J110" s="42"/>
      <c r="K110" s="42"/>
      <c r="L110" s="11"/>
      <c r="M110" s="11"/>
      <c r="N110" s="11"/>
      <c r="O110" s="11"/>
      <c r="P110" s="11"/>
      <c r="Q110" s="11"/>
      <c r="R110" s="11"/>
      <c r="S110" s="11"/>
      <c r="T110" s="11"/>
      <c r="U110" s="11"/>
      <c r="V110" s="11"/>
      <c r="W110" s="11"/>
      <c r="X110" s="11"/>
      <c r="Y110" s="11"/>
      <c r="Z110" s="11"/>
    </row>
    <row r="111" spans="1:26" ht="15.75" customHeight="1" x14ac:dyDescent="0.2">
      <c r="A111" s="11"/>
      <c r="B111" s="11"/>
      <c r="C111" s="11"/>
      <c r="D111" s="11"/>
      <c r="E111" s="11"/>
      <c r="F111" s="11"/>
      <c r="G111" s="11"/>
      <c r="H111" s="11"/>
      <c r="I111" s="11"/>
      <c r="J111" s="42"/>
      <c r="K111" s="42"/>
      <c r="L111" s="11"/>
      <c r="M111" s="11"/>
      <c r="N111" s="11"/>
      <c r="O111" s="11"/>
      <c r="P111" s="11"/>
      <c r="Q111" s="11"/>
      <c r="R111" s="11"/>
      <c r="S111" s="11"/>
      <c r="T111" s="11"/>
      <c r="U111" s="11"/>
      <c r="V111" s="11"/>
      <c r="W111" s="11"/>
      <c r="X111" s="11"/>
      <c r="Y111" s="11"/>
      <c r="Z111" s="11"/>
    </row>
    <row r="112" spans="1:26" ht="15.75" customHeight="1" x14ac:dyDescent="0.2">
      <c r="A112" s="11"/>
      <c r="B112" s="11"/>
      <c r="C112" s="11"/>
      <c r="D112" s="11"/>
      <c r="E112" s="11"/>
      <c r="F112" s="11"/>
      <c r="G112" s="11"/>
      <c r="H112" s="11"/>
      <c r="I112" s="11"/>
      <c r="J112" s="42"/>
      <c r="K112" s="42"/>
      <c r="L112" s="11"/>
      <c r="M112" s="11"/>
      <c r="N112" s="11"/>
      <c r="O112" s="11"/>
      <c r="P112" s="11"/>
      <c r="Q112" s="11"/>
      <c r="R112" s="11"/>
      <c r="S112" s="11"/>
      <c r="T112" s="11"/>
      <c r="U112" s="11"/>
      <c r="V112" s="11"/>
      <c r="W112" s="11"/>
      <c r="X112" s="11"/>
      <c r="Y112" s="11"/>
      <c r="Z112" s="11"/>
    </row>
    <row r="113" spans="1:26" ht="15.75" customHeight="1" x14ac:dyDescent="0.2">
      <c r="A113" s="11"/>
      <c r="B113" s="11"/>
      <c r="C113" s="11"/>
      <c r="D113" s="11"/>
      <c r="E113" s="11"/>
      <c r="F113" s="11"/>
      <c r="G113" s="11"/>
      <c r="H113" s="11"/>
      <c r="I113" s="11"/>
      <c r="J113" s="42"/>
      <c r="K113" s="42"/>
      <c r="L113" s="11"/>
      <c r="M113" s="11"/>
      <c r="N113" s="11"/>
      <c r="O113" s="11"/>
      <c r="P113" s="11"/>
      <c r="Q113" s="11"/>
      <c r="R113" s="11"/>
      <c r="S113" s="11"/>
      <c r="T113" s="11"/>
      <c r="U113" s="11"/>
      <c r="V113" s="11"/>
      <c r="W113" s="11"/>
      <c r="X113" s="11"/>
      <c r="Y113" s="11"/>
      <c r="Z113" s="11"/>
    </row>
    <row r="114" spans="1:26" ht="15.75" customHeight="1" x14ac:dyDescent="0.2">
      <c r="A114" s="11"/>
      <c r="B114" s="11"/>
      <c r="C114" s="11"/>
      <c r="D114" s="11"/>
      <c r="E114" s="11"/>
      <c r="F114" s="11"/>
      <c r="G114" s="11"/>
      <c r="H114" s="11"/>
      <c r="I114" s="11"/>
      <c r="J114" s="42"/>
      <c r="K114" s="42"/>
      <c r="L114" s="11"/>
      <c r="M114" s="11"/>
      <c r="N114" s="11"/>
      <c r="O114" s="11"/>
      <c r="P114" s="11"/>
      <c r="Q114" s="11"/>
      <c r="R114" s="11"/>
      <c r="S114" s="11"/>
      <c r="T114" s="11"/>
      <c r="U114" s="11"/>
      <c r="V114" s="11"/>
      <c r="W114" s="11"/>
      <c r="X114" s="11"/>
      <c r="Y114" s="11"/>
      <c r="Z114" s="11"/>
    </row>
    <row r="115" spans="1:26" ht="15.75" customHeight="1" x14ac:dyDescent="0.2">
      <c r="A115" s="11"/>
      <c r="B115" s="11"/>
      <c r="C115" s="11"/>
      <c r="D115" s="11"/>
      <c r="E115" s="11"/>
      <c r="F115" s="11"/>
      <c r="G115" s="11"/>
      <c r="H115" s="11"/>
      <c r="I115" s="11"/>
      <c r="J115" s="42"/>
      <c r="K115" s="42"/>
      <c r="L115" s="11"/>
      <c r="M115" s="11"/>
      <c r="N115" s="11"/>
      <c r="O115" s="11"/>
      <c r="P115" s="11"/>
      <c r="Q115" s="11"/>
      <c r="R115" s="11"/>
      <c r="S115" s="11"/>
      <c r="T115" s="11"/>
      <c r="U115" s="11"/>
      <c r="V115" s="11"/>
      <c r="W115" s="11"/>
      <c r="X115" s="11"/>
      <c r="Y115" s="11"/>
      <c r="Z115" s="11"/>
    </row>
    <row r="116" spans="1:26" ht="15.75" customHeight="1" x14ac:dyDescent="0.2">
      <c r="A116" s="11"/>
      <c r="B116" s="11"/>
      <c r="C116" s="11"/>
      <c r="D116" s="11"/>
      <c r="E116" s="11"/>
      <c r="F116" s="11"/>
      <c r="G116" s="11"/>
      <c r="H116" s="11"/>
      <c r="I116" s="11"/>
      <c r="J116" s="42"/>
      <c r="K116" s="42"/>
      <c r="L116" s="11"/>
      <c r="M116" s="11"/>
      <c r="N116" s="11"/>
      <c r="O116" s="11"/>
      <c r="P116" s="11"/>
      <c r="Q116" s="11"/>
      <c r="R116" s="11"/>
      <c r="S116" s="11"/>
      <c r="T116" s="11"/>
      <c r="U116" s="11"/>
      <c r="V116" s="11"/>
      <c r="W116" s="11"/>
      <c r="X116" s="11"/>
      <c r="Y116" s="11"/>
      <c r="Z116" s="11"/>
    </row>
    <row r="117" spans="1:26" ht="15.75" customHeight="1" x14ac:dyDescent="0.2">
      <c r="A117" s="11"/>
      <c r="B117" s="11"/>
      <c r="C117" s="11"/>
      <c r="D117" s="11"/>
      <c r="E117" s="11"/>
      <c r="F117" s="11"/>
      <c r="G117" s="11"/>
      <c r="H117" s="11"/>
      <c r="I117" s="11"/>
      <c r="J117" s="42"/>
      <c r="K117" s="42"/>
      <c r="L117" s="11"/>
      <c r="M117" s="11"/>
      <c r="N117" s="11"/>
      <c r="O117" s="11"/>
      <c r="P117" s="11"/>
      <c r="Q117" s="11"/>
      <c r="R117" s="11"/>
      <c r="S117" s="11"/>
      <c r="T117" s="11"/>
      <c r="U117" s="11"/>
      <c r="V117" s="11"/>
      <c r="W117" s="11"/>
      <c r="X117" s="11"/>
      <c r="Y117" s="11"/>
      <c r="Z117" s="11"/>
    </row>
    <row r="118" spans="1:26" ht="15.75" customHeight="1" x14ac:dyDescent="0.2">
      <c r="A118" s="11"/>
      <c r="B118" s="11"/>
      <c r="C118" s="11"/>
      <c r="D118" s="11"/>
      <c r="E118" s="11"/>
      <c r="F118" s="11"/>
      <c r="G118" s="11"/>
      <c r="H118" s="11"/>
      <c r="I118" s="11"/>
      <c r="J118" s="42"/>
      <c r="K118" s="42"/>
      <c r="L118" s="11"/>
      <c r="M118" s="11"/>
      <c r="N118" s="11"/>
      <c r="O118" s="11"/>
      <c r="P118" s="11"/>
      <c r="Q118" s="11"/>
      <c r="R118" s="11"/>
      <c r="S118" s="11"/>
      <c r="T118" s="11"/>
      <c r="U118" s="11"/>
      <c r="V118" s="11"/>
      <c r="W118" s="11"/>
      <c r="X118" s="11"/>
      <c r="Y118" s="11"/>
      <c r="Z118" s="11"/>
    </row>
    <row r="119" spans="1:26" ht="15.75" customHeight="1" x14ac:dyDescent="0.2">
      <c r="A119" s="11"/>
      <c r="B119" s="11"/>
      <c r="C119" s="11"/>
      <c r="D119" s="11"/>
      <c r="E119" s="11"/>
      <c r="F119" s="11"/>
      <c r="G119" s="11"/>
      <c r="H119" s="11"/>
      <c r="I119" s="11"/>
      <c r="J119" s="42"/>
      <c r="K119" s="42"/>
      <c r="L119" s="11"/>
      <c r="M119" s="11"/>
      <c r="N119" s="11"/>
      <c r="O119" s="11"/>
      <c r="P119" s="11"/>
      <c r="Q119" s="11"/>
      <c r="R119" s="11"/>
      <c r="S119" s="11"/>
      <c r="T119" s="11"/>
      <c r="U119" s="11"/>
      <c r="V119" s="11"/>
      <c r="W119" s="11"/>
      <c r="X119" s="11"/>
      <c r="Y119" s="11"/>
      <c r="Z119" s="11"/>
    </row>
    <row r="120" spans="1:26" ht="15.75" customHeight="1" x14ac:dyDescent="0.2">
      <c r="A120" s="11"/>
      <c r="B120" s="11"/>
      <c r="C120" s="11"/>
      <c r="D120" s="11"/>
      <c r="E120" s="11"/>
      <c r="F120" s="11"/>
      <c r="G120" s="11"/>
      <c r="H120" s="11"/>
      <c r="I120" s="11"/>
      <c r="J120" s="42"/>
      <c r="K120" s="42"/>
      <c r="L120" s="11"/>
      <c r="M120" s="11"/>
      <c r="N120" s="11"/>
      <c r="O120" s="11"/>
      <c r="P120" s="11"/>
      <c r="Q120" s="11"/>
      <c r="R120" s="11"/>
      <c r="S120" s="11"/>
      <c r="T120" s="11"/>
      <c r="U120" s="11"/>
      <c r="V120" s="11"/>
      <c r="W120" s="11"/>
      <c r="X120" s="11"/>
      <c r="Y120" s="11"/>
      <c r="Z120" s="11"/>
    </row>
    <row r="121" spans="1:26" ht="15.75" customHeight="1" x14ac:dyDescent="0.2">
      <c r="A121" s="11"/>
      <c r="B121" s="11"/>
      <c r="C121" s="11"/>
      <c r="D121" s="11"/>
      <c r="E121" s="11"/>
      <c r="F121" s="11"/>
      <c r="G121" s="11"/>
      <c r="H121" s="11"/>
      <c r="I121" s="11"/>
      <c r="J121" s="42"/>
      <c r="K121" s="42"/>
      <c r="L121" s="11"/>
      <c r="M121" s="11"/>
      <c r="N121" s="11"/>
      <c r="O121" s="11"/>
      <c r="P121" s="11"/>
      <c r="Q121" s="11"/>
      <c r="R121" s="11"/>
      <c r="S121" s="11"/>
      <c r="T121" s="11"/>
      <c r="U121" s="11"/>
      <c r="V121" s="11"/>
      <c r="W121" s="11"/>
      <c r="X121" s="11"/>
      <c r="Y121" s="11"/>
      <c r="Z121" s="11"/>
    </row>
    <row r="122" spans="1:26" ht="15.75" customHeight="1" x14ac:dyDescent="0.2">
      <c r="A122" s="11"/>
      <c r="B122" s="11"/>
      <c r="C122" s="11"/>
      <c r="D122" s="11"/>
      <c r="E122" s="11"/>
      <c r="F122" s="11"/>
      <c r="G122" s="11"/>
      <c r="H122" s="11"/>
      <c r="I122" s="11"/>
      <c r="J122" s="42"/>
      <c r="K122" s="42"/>
      <c r="L122" s="11"/>
      <c r="M122" s="11"/>
      <c r="N122" s="11"/>
      <c r="O122" s="11"/>
      <c r="P122" s="11"/>
      <c r="Q122" s="11"/>
      <c r="R122" s="11"/>
      <c r="S122" s="11"/>
      <c r="T122" s="11"/>
      <c r="U122" s="11"/>
      <c r="V122" s="11"/>
      <c r="W122" s="11"/>
      <c r="X122" s="11"/>
      <c r="Y122" s="11"/>
      <c r="Z122" s="11"/>
    </row>
    <row r="123" spans="1:26" ht="15.75" customHeight="1" x14ac:dyDescent="0.2">
      <c r="A123" s="11"/>
      <c r="B123" s="11"/>
      <c r="C123" s="11"/>
      <c r="D123" s="11"/>
      <c r="E123" s="11"/>
      <c r="F123" s="11"/>
      <c r="G123" s="11"/>
      <c r="H123" s="11"/>
      <c r="I123" s="11"/>
      <c r="J123" s="42"/>
      <c r="K123" s="42"/>
      <c r="L123" s="11"/>
      <c r="M123" s="11"/>
      <c r="N123" s="11"/>
      <c r="O123" s="11"/>
      <c r="P123" s="11"/>
      <c r="Q123" s="11"/>
      <c r="R123" s="11"/>
      <c r="S123" s="11"/>
      <c r="T123" s="11"/>
      <c r="U123" s="11"/>
      <c r="V123" s="11"/>
      <c r="W123" s="11"/>
      <c r="X123" s="11"/>
      <c r="Y123" s="11"/>
      <c r="Z123" s="11"/>
    </row>
    <row r="124" spans="1:26" ht="15.75" customHeight="1" x14ac:dyDescent="0.2">
      <c r="A124" s="11"/>
      <c r="B124" s="11"/>
      <c r="C124" s="11"/>
      <c r="D124" s="11"/>
      <c r="E124" s="11"/>
      <c r="F124" s="11"/>
      <c r="G124" s="11"/>
      <c r="H124" s="11"/>
      <c r="I124" s="11"/>
      <c r="J124" s="42"/>
      <c r="K124" s="42"/>
      <c r="L124" s="11"/>
      <c r="M124" s="11"/>
      <c r="N124" s="11"/>
      <c r="O124" s="11"/>
      <c r="P124" s="11"/>
      <c r="Q124" s="11"/>
      <c r="R124" s="11"/>
      <c r="S124" s="11"/>
      <c r="T124" s="11"/>
      <c r="U124" s="11"/>
      <c r="V124" s="11"/>
      <c r="W124" s="11"/>
      <c r="X124" s="11"/>
      <c r="Y124" s="11"/>
      <c r="Z124" s="11"/>
    </row>
    <row r="125" spans="1:26" ht="15.75" customHeight="1" x14ac:dyDescent="0.2">
      <c r="A125" s="11"/>
      <c r="B125" s="11"/>
      <c r="C125" s="11"/>
      <c r="D125" s="11"/>
      <c r="E125" s="11"/>
      <c r="F125" s="11"/>
      <c r="G125" s="11"/>
      <c r="H125" s="11"/>
      <c r="I125" s="11"/>
      <c r="J125" s="42"/>
      <c r="K125" s="42"/>
      <c r="L125" s="11"/>
      <c r="M125" s="11"/>
      <c r="N125" s="11"/>
      <c r="O125" s="11"/>
      <c r="P125" s="11"/>
      <c r="Q125" s="11"/>
      <c r="R125" s="11"/>
      <c r="S125" s="11"/>
      <c r="T125" s="11"/>
      <c r="U125" s="11"/>
      <c r="V125" s="11"/>
      <c r="W125" s="11"/>
      <c r="X125" s="11"/>
      <c r="Y125" s="11"/>
      <c r="Z125" s="11"/>
    </row>
    <row r="126" spans="1:26" ht="15.75" customHeight="1" x14ac:dyDescent="0.2">
      <c r="A126" s="11"/>
      <c r="B126" s="11"/>
      <c r="C126" s="11"/>
      <c r="D126" s="11"/>
      <c r="E126" s="11"/>
      <c r="F126" s="11"/>
      <c r="G126" s="11"/>
      <c r="H126" s="11"/>
      <c r="I126" s="11"/>
      <c r="J126" s="42"/>
      <c r="K126" s="42"/>
      <c r="L126" s="11"/>
      <c r="M126" s="11"/>
      <c r="N126" s="11"/>
      <c r="O126" s="11"/>
      <c r="P126" s="11"/>
      <c r="Q126" s="11"/>
      <c r="R126" s="11"/>
      <c r="S126" s="11"/>
      <c r="T126" s="11"/>
      <c r="U126" s="11"/>
      <c r="V126" s="11"/>
      <c r="W126" s="11"/>
      <c r="X126" s="11"/>
      <c r="Y126" s="11"/>
      <c r="Z126" s="11"/>
    </row>
    <row r="127" spans="1:26" ht="15.75" customHeight="1" x14ac:dyDescent="0.2">
      <c r="A127" s="11"/>
      <c r="B127" s="11"/>
      <c r="C127" s="11"/>
      <c r="D127" s="11"/>
      <c r="E127" s="11"/>
      <c r="F127" s="11"/>
      <c r="G127" s="11"/>
      <c r="H127" s="11"/>
      <c r="I127" s="11"/>
      <c r="J127" s="42"/>
      <c r="K127" s="42"/>
      <c r="L127" s="11"/>
      <c r="M127" s="11"/>
      <c r="N127" s="11"/>
      <c r="O127" s="11"/>
      <c r="P127" s="11"/>
      <c r="Q127" s="11"/>
      <c r="R127" s="11"/>
      <c r="S127" s="11"/>
      <c r="T127" s="11"/>
      <c r="U127" s="11"/>
      <c r="V127" s="11"/>
      <c r="W127" s="11"/>
      <c r="X127" s="11"/>
      <c r="Y127" s="11"/>
      <c r="Z127" s="11"/>
    </row>
    <row r="128" spans="1:26" ht="15.75" customHeight="1" x14ac:dyDescent="0.2">
      <c r="A128" s="11"/>
      <c r="B128" s="11"/>
      <c r="C128" s="11"/>
      <c r="D128" s="11"/>
      <c r="E128" s="11"/>
      <c r="F128" s="11"/>
      <c r="G128" s="11"/>
      <c r="H128" s="11"/>
      <c r="I128" s="11"/>
      <c r="J128" s="42"/>
      <c r="K128" s="42"/>
      <c r="L128" s="11"/>
      <c r="M128" s="11"/>
      <c r="N128" s="11"/>
      <c r="O128" s="11"/>
      <c r="P128" s="11"/>
      <c r="Q128" s="11"/>
      <c r="R128" s="11"/>
      <c r="S128" s="11"/>
      <c r="T128" s="11"/>
      <c r="U128" s="11"/>
      <c r="V128" s="11"/>
      <c r="W128" s="11"/>
      <c r="X128" s="11"/>
      <c r="Y128" s="11"/>
      <c r="Z128" s="11"/>
    </row>
    <row r="129" spans="1:26" ht="15.75" customHeight="1" x14ac:dyDescent="0.2">
      <c r="A129" s="11"/>
      <c r="B129" s="11"/>
      <c r="C129" s="11"/>
      <c r="D129" s="11"/>
      <c r="E129" s="11"/>
      <c r="F129" s="11"/>
      <c r="G129" s="11"/>
      <c r="H129" s="11"/>
      <c r="I129" s="11"/>
      <c r="J129" s="42"/>
      <c r="K129" s="42"/>
      <c r="L129" s="11"/>
      <c r="M129" s="11"/>
      <c r="N129" s="11"/>
      <c r="O129" s="11"/>
      <c r="P129" s="11"/>
      <c r="Q129" s="11"/>
      <c r="R129" s="11"/>
      <c r="S129" s="11"/>
      <c r="T129" s="11"/>
      <c r="U129" s="11"/>
      <c r="V129" s="11"/>
      <c r="W129" s="11"/>
      <c r="X129" s="11"/>
      <c r="Y129" s="11"/>
      <c r="Z129" s="11"/>
    </row>
    <row r="130" spans="1:26" ht="15.75" customHeight="1" x14ac:dyDescent="0.2">
      <c r="A130" s="11"/>
      <c r="B130" s="11"/>
      <c r="C130" s="11"/>
      <c r="D130" s="11"/>
      <c r="E130" s="11"/>
      <c r="F130" s="11"/>
      <c r="G130" s="11"/>
      <c r="H130" s="11"/>
      <c r="I130" s="11"/>
      <c r="J130" s="42"/>
      <c r="K130" s="42"/>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42"/>
      <c r="K131" s="42"/>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42"/>
      <c r="K132" s="42"/>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42"/>
      <c r="K133" s="42"/>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42"/>
      <c r="K134" s="42"/>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42"/>
      <c r="K135" s="42"/>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42"/>
      <c r="K136" s="42"/>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42"/>
      <c r="K137" s="42"/>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42"/>
      <c r="K138" s="42"/>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42"/>
      <c r="K139" s="42"/>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42"/>
      <c r="K140" s="42"/>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42"/>
      <c r="K141" s="42"/>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42"/>
      <c r="K142" s="42"/>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42"/>
      <c r="K143" s="42"/>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42"/>
      <c r="K144" s="42"/>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42"/>
      <c r="K145" s="42"/>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42"/>
      <c r="K146" s="42"/>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42"/>
      <c r="K147" s="42"/>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42"/>
      <c r="K148" s="42"/>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42"/>
      <c r="K149" s="42"/>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42"/>
      <c r="K150" s="42"/>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42"/>
      <c r="K151" s="42"/>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42"/>
      <c r="K152" s="42"/>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42"/>
      <c r="K153" s="42"/>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42"/>
      <c r="K154" s="42"/>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42"/>
      <c r="K155" s="42"/>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42"/>
      <c r="K156" s="42"/>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42"/>
      <c r="K157" s="42"/>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42"/>
      <c r="K158" s="42"/>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42"/>
      <c r="K159" s="42"/>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42"/>
      <c r="K160" s="42"/>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42"/>
      <c r="K161" s="42"/>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42"/>
      <c r="K162" s="42"/>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42"/>
      <c r="K163" s="42"/>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42"/>
      <c r="K164" s="42"/>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42"/>
      <c r="K165" s="42"/>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42"/>
      <c r="K166" s="42"/>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42"/>
      <c r="K167" s="42"/>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42"/>
      <c r="K168" s="42"/>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42"/>
      <c r="K169" s="42"/>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42"/>
      <c r="K170" s="42"/>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42"/>
      <c r="K171" s="42"/>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42"/>
      <c r="K172" s="42"/>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42"/>
      <c r="K173" s="42"/>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42"/>
      <c r="K174" s="42"/>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42"/>
      <c r="K175" s="42"/>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42"/>
      <c r="K176" s="42"/>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42"/>
      <c r="K177" s="42"/>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42"/>
      <c r="K178" s="42"/>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42"/>
      <c r="K179" s="42"/>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42"/>
      <c r="K180" s="42"/>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42"/>
      <c r="K181" s="42"/>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42"/>
      <c r="K182" s="42"/>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42"/>
      <c r="K183" s="42"/>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42"/>
      <c r="K184" s="42"/>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42"/>
      <c r="K185" s="42"/>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42"/>
      <c r="K186" s="42"/>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42"/>
      <c r="K187" s="42"/>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42"/>
      <c r="K188" s="42"/>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42"/>
      <c r="K189" s="42"/>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42"/>
      <c r="K190" s="42"/>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42"/>
      <c r="K191" s="42"/>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42"/>
      <c r="K192" s="42"/>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42"/>
      <c r="K193" s="42"/>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42"/>
      <c r="K194" s="42"/>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42"/>
      <c r="K195" s="42"/>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42"/>
      <c r="K196" s="42"/>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42"/>
      <c r="K197" s="42"/>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42"/>
      <c r="K198" s="42"/>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42"/>
      <c r="K199" s="42"/>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42"/>
      <c r="K200" s="42"/>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42"/>
      <c r="K201" s="42"/>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42"/>
      <c r="K202" s="42"/>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42"/>
      <c r="K203" s="42"/>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42"/>
      <c r="K204" s="42"/>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42"/>
      <c r="K205" s="42"/>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42"/>
      <c r="K206" s="42"/>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42"/>
      <c r="K207" s="42"/>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42"/>
      <c r="K208" s="42"/>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42"/>
      <c r="K209" s="42"/>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42"/>
      <c r="K210" s="42"/>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42"/>
      <c r="K211" s="42"/>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42"/>
      <c r="K212" s="42"/>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42"/>
      <c r="K213" s="42"/>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42"/>
      <c r="K214" s="42"/>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42"/>
      <c r="K215" s="42"/>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42"/>
      <c r="K216" s="42"/>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42"/>
      <c r="K217" s="42"/>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42"/>
      <c r="K218" s="42"/>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42"/>
      <c r="K219" s="42"/>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42"/>
      <c r="K220" s="42"/>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42"/>
      <c r="K221" s="42"/>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42"/>
      <c r="K222" s="42"/>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42"/>
      <c r="K223" s="42"/>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42"/>
      <c r="K224" s="42"/>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42"/>
      <c r="K225" s="42"/>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42"/>
      <c r="K226" s="42"/>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42"/>
      <c r="K227" s="42"/>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42"/>
      <c r="K228" s="42"/>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42"/>
      <c r="K229" s="42"/>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42"/>
      <c r="K230" s="42"/>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42"/>
      <c r="K231" s="42"/>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42"/>
      <c r="K232" s="42"/>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42"/>
      <c r="K233" s="42"/>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42"/>
      <c r="K234" s="42"/>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42"/>
      <c r="K235" s="42"/>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42"/>
      <c r="K236" s="42"/>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42"/>
      <c r="K237" s="42"/>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42"/>
      <c r="K238" s="42"/>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42"/>
      <c r="K239" s="42"/>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42"/>
      <c r="K240" s="42"/>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42"/>
      <c r="K241" s="42"/>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42"/>
      <c r="K242" s="42"/>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42"/>
      <c r="K243" s="42"/>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42"/>
      <c r="K244" s="42"/>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42"/>
      <c r="K245" s="42"/>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42"/>
      <c r="K246" s="42"/>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42"/>
      <c r="K247" s="42"/>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42"/>
      <c r="K248" s="42"/>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42"/>
      <c r="K249" s="42"/>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42"/>
      <c r="K250" s="42"/>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42"/>
      <c r="K251" s="42"/>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42"/>
      <c r="K252" s="42"/>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42"/>
      <c r="K253" s="42"/>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42"/>
      <c r="K254" s="42"/>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42"/>
      <c r="K255" s="42"/>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42"/>
      <c r="K256" s="42"/>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42"/>
      <c r="K257" s="42"/>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42"/>
      <c r="K258" s="42"/>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42"/>
      <c r="K259" s="42"/>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42"/>
      <c r="K260" s="42"/>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42"/>
      <c r="K261" s="42"/>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42"/>
      <c r="K262" s="42"/>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42"/>
      <c r="K263" s="42"/>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42"/>
      <c r="K264" s="42"/>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42"/>
      <c r="K265" s="42"/>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42"/>
      <c r="K266" s="42"/>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42"/>
      <c r="K267" s="42"/>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42"/>
      <c r="K268" s="42"/>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42"/>
      <c r="K269" s="42"/>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42"/>
      <c r="K270" s="42"/>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42"/>
      <c r="K271" s="42"/>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42"/>
      <c r="K272" s="42"/>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42"/>
      <c r="K273" s="42"/>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42"/>
      <c r="K274" s="42"/>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42"/>
      <c r="K275" s="42"/>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42"/>
      <c r="K276" s="42"/>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42"/>
      <c r="K277" s="42"/>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42"/>
      <c r="K278" s="42"/>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42"/>
      <c r="K279" s="42"/>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42"/>
      <c r="K280" s="42"/>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42"/>
      <c r="K281" s="42"/>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42"/>
      <c r="K282" s="42"/>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42"/>
      <c r="K283" s="42"/>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42"/>
      <c r="K284" s="42"/>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42"/>
      <c r="K285" s="42"/>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42"/>
      <c r="K286" s="42"/>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42"/>
      <c r="K287" s="42"/>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42"/>
      <c r="K288" s="42"/>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42"/>
      <c r="K289" s="42"/>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42"/>
      <c r="K290" s="42"/>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42"/>
      <c r="K291" s="42"/>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42"/>
      <c r="K292" s="42"/>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42"/>
      <c r="K293" s="42"/>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42"/>
      <c r="K294" s="42"/>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42"/>
      <c r="K295" s="42"/>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42"/>
      <c r="K296" s="42"/>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42"/>
      <c r="K297" s="42"/>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42"/>
      <c r="K298" s="42"/>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42"/>
      <c r="K299" s="42"/>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42"/>
      <c r="K300" s="42"/>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42"/>
      <c r="K301" s="42"/>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42"/>
      <c r="K302" s="42"/>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42"/>
      <c r="K303" s="42"/>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42"/>
      <c r="K304" s="42"/>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42"/>
      <c r="K305" s="42"/>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42"/>
      <c r="K306" s="42"/>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42"/>
      <c r="K307" s="42"/>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42"/>
      <c r="K308" s="42"/>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42"/>
      <c r="K309" s="42"/>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42"/>
      <c r="K310" s="42"/>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42"/>
      <c r="K311" s="42"/>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42"/>
      <c r="K312" s="42"/>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42"/>
      <c r="K313" s="42"/>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42"/>
      <c r="K314" s="42"/>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42"/>
      <c r="K315" s="42"/>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42"/>
      <c r="K316" s="42"/>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42"/>
      <c r="K317" s="42"/>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42"/>
      <c r="K318" s="42"/>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42"/>
      <c r="K319" s="42"/>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42"/>
      <c r="K320" s="42"/>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42"/>
      <c r="K321" s="42"/>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42"/>
      <c r="K322" s="42"/>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42"/>
      <c r="K323" s="42"/>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42"/>
      <c r="K324" s="42"/>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42"/>
      <c r="K325" s="42"/>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42"/>
      <c r="K326" s="42"/>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42"/>
      <c r="K327" s="42"/>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42"/>
      <c r="K328" s="42"/>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42"/>
      <c r="K329" s="42"/>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42"/>
      <c r="K330" s="42"/>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42"/>
      <c r="K331" s="42"/>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42"/>
      <c r="K332" s="42"/>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42"/>
      <c r="K333" s="42"/>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42"/>
      <c r="K334" s="42"/>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42"/>
      <c r="K335" s="42"/>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42"/>
      <c r="K336" s="42"/>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42"/>
      <c r="K337" s="42"/>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42"/>
      <c r="K338" s="42"/>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42"/>
      <c r="K339" s="42"/>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42"/>
      <c r="K340" s="42"/>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42"/>
      <c r="K341" s="42"/>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42"/>
      <c r="K342" s="42"/>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42"/>
      <c r="K343" s="42"/>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42"/>
      <c r="K344" s="42"/>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42"/>
      <c r="K345" s="42"/>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42"/>
      <c r="K346" s="42"/>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42"/>
      <c r="K347" s="42"/>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42"/>
      <c r="K348" s="42"/>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42"/>
      <c r="K349" s="42"/>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42"/>
      <c r="K350" s="42"/>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42"/>
      <c r="K351" s="42"/>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42"/>
      <c r="K352" s="42"/>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42"/>
      <c r="K353" s="42"/>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42"/>
      <c r="K354" s="42"/>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42"/>
      <c r="K355" s="42"/>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42"/>
      <c r="K356" s="42"/>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42"/>
      <c r="K357" s="42"/>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42"/>
      <c r="K358" s="42"/>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42"/>
      <c r="K359" s="42"/>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42"/>
      <c r="K360" s="42"/>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42"/>
      <c r="K361" s="42"/>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42"/>
      <c r="K362" s="42"/>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42"/>
      <c r="K363" s="42"/>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42"/>
      <c r="K364" s="42"/>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42"/>
      <c r="K365" s="42"/>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42"/>
      <c r="K366" s="42"/>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42"/>
      <c r="K367" s="42"/>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42"/>
      <c r="K368" s="42"/>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42"/>
      <c r="K369" s="42"/>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42"/>
      <c r="K370" s="42"/>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42"/>
      <c r="K371" s="42"/>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42"/>
      <c r="K372" s="42"/>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42"/>
      <c r="K373" s="42"/>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42"/>
      <c r="K374" s="42"/>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42"/>
      <c r="K375" s="42"/>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42"/>
      <c r="K376" s="42"/>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42"/>
      <c r="K377" s="42"/>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42"/>
      <c r="K378" s="42"/>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42"/>
      <c r="K379" s="42"/>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42"/>
      <c r="K380" s="42"/>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42"/>
      <c r="K381" s="42"/>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42"/>
      <c r="K382" s="42"/>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42"/>
      <c r="K383" s="42"/>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42"/>
      <c r="K384" s="42"/>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42"/>
      <c r="K385" s="42"/>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42"/>
      <c r="K386" s="42"/>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42"/>
      <c r="K387" s="42"/>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42"/>
      <c r="K388" s="42"/>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42"/>
      <c r="K389" s="42"/>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42"/>
      <c r="K390" s="42"/>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42"/>
      <c r="K391" s="42"/>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42"/>
      <c r="K392" s="42"/>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42"/>
      <c r="K393" s="42"/>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42"/>
      <c r="K394" s="42"/>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42"/>
      <c r="K395" s="42"/>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42"/>
      <c r="K396" s="42"/>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42"/>
      <c r="K397" s="42"/>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42"/>
      <c r="K398" s="42"/>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42"/>
      <c r="K399" s="42"/>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42"/>
      <c r="K400" s="42"/>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42"/>
      <c r="K401" s="42"/>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42"/>
      <c r="K402" s="42"/>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42"/>
      <c r="K403" s="42"/>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42"/>
      <c r="K404" s="42"/>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42"/>
      <c r="K405" s="42"/>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42"/>
      <c r="K406" s="42"/>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42"/>
      <c r="K407" s="42"/>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42"/>
      <c r="K408" s="42"/>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42"/>
      <c r="K409" s="42"/>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42"/>
      <c r="K410" s="42"/>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42"/>
      <c r="K411" s="42"/>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42"/>
      <c r="K412" s="42"/>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42"/>
      <c r="K413" s="42"/>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42"/>
      <c r="K414" s="42"/>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42"/>
      <c r="K415" s="42"/>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42"/>
      <c r="K416" s="42"/>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42"/>
      <c r="K417" s="42"/>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42"/>
      <c r="K418" s="42"/>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42"/>
      <c r="K419" s="42"/>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42"/>
      <c r="K420" s="42"/>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42"/>
      <c r="K421" s="42"/>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42"/>
      <c r="K422" s="42"/>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42"/>
      <c r="K423" s="42"/>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42"/>
      <c r="K424" s="42"/>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42"/>
      <c r="K425" s="42"/>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42"/>
      <c r="K426" s="42"/>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42"/>
      <c r="K427" s="42"/>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42"/>
      <c r="K428" s="42"/>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42"/>
      <c r="K429" s="42"/>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42"/>
      <c r="K430" s="42"/>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42"/>
      <c r="K431" s="42"/>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42"/>
      <c r="K432" s="42"/>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42"/>
      <c r="K433" s="42"/>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42"/>
      <c r="K434" s="42"/>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42"/>
      <c r="K435" s="42"/>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42"/>
      <c r="K436" s="42"/>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42"/>
      <c r="K437" s="42"/>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42"/>
      <c r="K438" s="42"/>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42"/>
      <c r="K439" s="42"/>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42"/>
      <c r="K440" s="42"/>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42"/>
      <c r="K441" s="42"/>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42"/>
      <c r="K442" s="42"/>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42"/>
      <c r="K443" s="42"/>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42"/>
      <c r="K444" s="42"/>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42"/>
      <c r="K445" s="42"/>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42"/>
      <c r="K446" s="42"/>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42"/>
      <c r="K447" s="42"/>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42"/>
      <c r="K448" s="42"/>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42"/>
      <c r="K449" s="42"/>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42"/>
      <c r="K450" s="42"/>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42"/>
      <c r="K451" s="42"/>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42"/>
      <c r="K452" s="42"/>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42"/>
      <c r="K453" s="42"/>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42"/>
      <c r="K454" s="42"/>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42"/>
      <c r="K455" s="42"/>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42"/>
      <c r="K456" s="42"/>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42"/>
      <c r="K457" s="42"/>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42"/>
      <c r="K458" s="42"/>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42"/>
      <c r="K459" s="42"/>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42"/>
      <c r="K460" s="42"/>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42"/>
      <c r="K461" s="42"/>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42"/>
      <c r="K462" s="42"/>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42"/>
      <c r="K463" s="42"/>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42"/>
      <c r="K464" s="42"/>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42"/>
      <c r="K465" s="42"/>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42"/>
      <c r="K466" s="42"/>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42"/>
      <c r="K467" s="42"/>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42"/>
      <c r="K468" s="42"/>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42"/>
      <c r="K469" s="42"/>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42"/>
      <c r="K470" s="42"/>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42"/>
      <c r="K471" s="42"/>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42"/>
      <c r="K472" s="42"/>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42"/>
      <c r="K473" s="42"/>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42"/>
      <c r="K474" s="42"/>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42"/>
      <c r="K475" s="42"/>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42"/>
      <c r="K476" s="42"/>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42"/>
      <c r="K477" s="42"/>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42"/>
      <c r="K478" s="42"/>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42"/>
      <c r="K479" s="42"/>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42"/>
      <c r="K480" s="42"/>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42"/>
      <c r="K481" s="42"/>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42"/>
      <c r="K482" s="42"/>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42"/>
      <c r="K483" s="42"/>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42"/>
      <c r="K484" s="42"/>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42"/>
      <c r="K485" s="42"/>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42"/>
      <c r="K486" s="42"/>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42"/>
      <c r="K487" s="42"/>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42"/>
      <c r="K488" s="42"/>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42"/>
      <c r="K489" s="42"/>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42"/>
      <c r="K490" s="42"/>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42"/>
      <c r="K491" s="42"/>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42"/>
      <c r="K492" s="42"/>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42"/>
      <c r="K493" s="42"/>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42"/>
      <c r="K494" s="42"/>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42"/>
      <c r="K495" s="42"/>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42"/>
      <c r="K496" s="42"/>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42"/>
      <c r="K497" s="42"/>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42"/>
      <c r="K498" s="42"/>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42"/>
      <c r="K499" s="42"/>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42"/>
      <c r="K500" s="42"/>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42"/>
      <c r="K501" s="42"/>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42"/>
      <c r="K502" s="42"/>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42"/>
      <c r="K503" s="42"/>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42"/>
      <c r="K504" s="42"/>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42"/>
      <c r="K505" s="42"/>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42"/>
      <c r="K506" s="42"/>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42"/>
      <c r="K507" s="42"/>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42"/>
      <c r="K508" s="42"/>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42"/>
      <c r="K509" s="42"/>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42"/>
      <c r="K510" s="42"/>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42"/>
      <c r="K511" s="42"/>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42"/>
      <c r="K512" s="42"/>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42"/>
      <c r="K513" s="42"/>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42"/>
      <c r="K514" s="42"/>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42"/>
      <c r="K515" s="42"/>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42"/>
      <c r="K516" s="42"/>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42"/>
      <c r="K517" s="42"/>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42"/>
      <c r="K518" s="42"/>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42"/>
      <c r="K519" s="42"/>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42"/>
      <c r="K520" s="42"/>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42"/>
      <c r="K521" s="42"/>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42"/>
      <c r="K522" s="42"/>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42"/>
      <c r="K523" s="42"/>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42"/>
      <c r="K524" s="42"/>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42"/>
      <c r="K525" s="42"/>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42"/>
      <c r="K526" s="42"/>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42"/>
      <c r="K527" s="42"/>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42"/>
      <c r="K528" s="42"/>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42"/>
      <c r="K529" s="42"/>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42"/>
      <c r="K530" s="42"/>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42"/>
      <c r="K531" s="42"/>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42"/>
      <c r="K532" s="42"/>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42"/>
      <c r="K533" s="42"/>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42"/>
      <c r="K534" s="42"/>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42"/>
      <c r="K535" s="42"/>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42"/>
      <c r="K536" s="42"/>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42"/>
      <c r="K537" s="42"/>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42"/>
      <c r="K538" s="42"/>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42"/>
      <c r="K539" s="42"/>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42"/>
      <c r="K540" s="42"/>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42"/>
      <c r="K541" s="42"/>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42"/>
      <c r="K542" s="42"/>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42"/>
      <c r="K543" s="42"/>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42"/>
      <c r="K544" s="42"/>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42"/>
      <c r="K545" s="42"/>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42"/>
      <c r="K546" s="42"/>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42"/>
      <c r="K547" s="42"/>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42"/>
      <c r="K548" s="42"/>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42"/>
      <c r="K549" s="42"/>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42"/>
      <c r="K550" s="42"/>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42"/>
      <c r="K551" s="42"/>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42"/>
      <c r="K552" s="42"/>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42"/>
      <c r="K553" s="42"/>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42"/>
      <c r="K554" s="42"/>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42"/>
      <c r="K555" s="42"/>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42"/>
      <c r="K556" s="42"/>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42"/>
      <c r="K557" s="42"/>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42"/>
      <c r="K558" s="42"/>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42"/>
      <c r="K559" s="42"/>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42"/>
      <c r="K560" s="42"/>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42"/>
      <c r="K561" s="42"/>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42"/>
      <c r="K562" s="42"/>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42"/>
      <c r="K563" s="42"/>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42"/>
      <c r="K564" s="42"/>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42"/>
      <c r="K565" s="42"/>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42"/>
      <c r="K566" s="42"/>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42"/>
      <c r="K567" s="42"/>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42"/>
      <c r="K568" s="42"/>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42"/>
      <c r="K569" s="42"/>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42"/>
      <c r="K570" s="42"/>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42"/>
      <c r="K571" s="42"/>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42"/>
      <c r="K572" s="42"/>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42"/>
      <c r="K573" s="42"/>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42"/>
      <c r="K574" s="42"/>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42"/>
      <c r="K575" s="42"/>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42"/>
      <c r="K576" s="42"/>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42"/>
      <c r="K577" s="42"/>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42"/>
      <c r="K578" s="42"/>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42"/>
      <c r="K579" s="42"/>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42"/>
      <c r="K580" s="42"/>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42"/>
      <c r="K581" s="42"/>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42"/>
      <c r="K582" s="42"/>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42"/>
      <c r="K583" s="42"/>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42"/>
      <c r="K584" s="42"/>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42"/>
      <c r="K585" s="42"/>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42"/>
      <c r="K586" s="42"/>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42"/>
      <c r="K587" s="42"/>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42"/>
      <c r="K588" s="42"/>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42"/>
      <c r="K589" s="42"/>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42"/>
      <c r="K590" s="42"/>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42"/>
      <c r="K591" s="42"/>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42"/>
      <c r="K592" s="42"/>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42"/>
      <c r="K593" s="42"/>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42"/>
      <c r="K594" s="42"/>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42"/>
      <c r="K595" s="42"/>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42"/>
      <c r="K596" s="42"/>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42"/>
      <c r="K597" s="42"/>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42"/>
      <c r="K598" s="42"/>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42"/>
      <c r="K599" s="42"/>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42"/>
      <c r="K600" s="42"/>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42"/>
      <c r="K601" s="42"/>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42"/>
      <c r="K602" s="42"/>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42"/>
      <c r="K603" s="42"/>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42"/>
      <c r="K604" s="42"/>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42"/>
      <c r="K605" s="42"/>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42"/>
      <c r="K606" s="42"/>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42"/>
      <c r="K607" s="42"/>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42"/>
      <c r="K608" s="42"/>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42"/>
      <c r="K609" s="42"/>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42"/>
      <c r="K610" s="42"/>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42"/>
      <c r="K611" s="42"/>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42"/>
      <c r="K612" s="42"/>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42"/>
      <c r="K613" s="42"/>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42"/>
      <c r="K614" s="42"/>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42"/>
      <c r="K615" s="42"/>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42"/>
      <c r="K616" s="42"/>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42"/>
      <c r="K617" s="42"/>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42"/>
      <c r="K618" s="42"/>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42"/>
      <c r="K619" s="42"/>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42"/>
      <c r="K620" s="42"/>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42"/>
      <c r="K621" s="42"/>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42"/>
      <c r="K622" s="42"/>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42"/>
      <c r="K623" s="42"/>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42"/>
      <c r="K624" s="42"/>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42"/>
      <c r="K625" s="42"/>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42"/>
      <c r="K626" s="42"/>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42"/>
      <c r="K627" s="42"/>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42"/>
      <c r="K628" s="42"/>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42"/>
      <c r="K629" s="42"/>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42"/>
      <c r="K630" s="42"/>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42"/>
      <c r="K631" s="42"/>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42"/>
      <c r="K632" s="42"/>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42"/>
      <c r="K633" s="42"/>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42"/>
      <c r="K634" s="42"/>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42"/>
      <c r="K635" s="42"/>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42"/>
      <c r="K636" s="42"/>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42"/>
      <c r="K637" s="42"/>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42"/>
      <c r="K638" s="42"/>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42"/>
      <c r="K639" s="42"/>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42"/>
      <c r="K640" s="42"/>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42"/>
      <c r="K641" s="42"/>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42"/>
      <c r="K642" s="42"/>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42"/>
      <c r="K643" s="42"/>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42"/>
      <c r="K644" s="42"/>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42"/>
      <c r="K645" s="42"/>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42"/>
      <c r="K646" s="42"/>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42"/>
      <c r="K647" s="42"/>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42"/>
      <c r="K648" s="42"/>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42"/>
      <c r="K649" s="42"/>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42"/>
      <c r="K650" s="42"/>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42"/>
      <c r="K651" s="42"/>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42"/>
      <c r="K652" s="42"/>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42"/>
      <c r="K653" s="42"/>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42"/>
      <c r="K654" s="42"/>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42"/>
      <c r="K655" s="42"/>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42"/>
      <c r="K656" s="42"/>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42"/>
      <c r="K657" s="42"/>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42"/>
      <c r="K658" s="42"/>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42"/>
      <c r="K659" s="42"/>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42"/>
      <c r="K660" s="42"/>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42"/>
      <c r="K661" s="42"/>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42"/>
      <c r="K662" s="42"/>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42"/>
      <c r="K663" s="42"/>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42"/>
      <c r="K664" s="42"/>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42"/>
      <c r="K665" s="42"/>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42"/>
      <c r="K666" s="42"/>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42"/>
      <c r="K667" s="42"/>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42"/>
      <c r="K668" s="42"/>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42"/>
      <c r="K669" s="42"/>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42"/>
      <c r="K670" s="42"/>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42"/>
      <c r="K671" s="42"/>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42"/>
      <c r="K672" s="42"/>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42"/>
      <c r="K673" s="42"/>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42"/>
      <c r="K674" s="42"/>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42"/>
      <c r="K675" s="42"/>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42"/>
      <c r="K676" s="42"/>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42"/>
      <c r="K677" s="42"/>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42"/>
      <c r="K678" s="42"/>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42"/>
      <c r="K679" s="42"/>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42"/>
      <c r="K680" s="42"/>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42"/>
      <c r="K681" s="42"/>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42"/>
      <c r="K682" s="42"/>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42"/>
      <c r="K683" s="42"/>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42"/>
      <c r="K684" s="42"/>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42"/>
      <c r="K685" s="42"/>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42"/>
      <c r="K686" s="42"/>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42"/>
      <c r="K687" s="42"/>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42"/>
      <c r="K688" s="42"/>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42"/>
      <c r="K689" s="42"/>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42"/>
      <c r="K690" s="42"/>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42"/>
      <c r="K691" s="42"/>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42"/>
      <c r="K692" s="42"/>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42"/>
      <c r="K693" s="42"/>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42"/>
      <c r="K694" s="42"/>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42"/>
      <c r="K695" s="42"/>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42"/>
      <c r="K696" s="42"/>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42"/>
      <c r="K697" s="42"/>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42"/>
      <c r="K698" s="42"/>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42"/>
      <c r="K699" s="42"/>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42"/>
      <c r="K700" s="42"/>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42"/>
      <c r="K701" s="42"/>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42"/>
      <c r="K702" s="42"/>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42"/>
      <c r="K703" s="42"/>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42"/>
      <c r="K704" s="42"/>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42"/>
      <c r="K705" s="42"/>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42"/>
      <c r="K706" s="42"/>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42"/>
      <c r="K707" s="42"/>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42"/>
      <c r="K708" s="42"/>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42"/>
      <c r="K709" s="42"/>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42"/>
      <c r="K710" s="42"/>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42"/>
      <c r="K711" s="42"/>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42"/>
      <c r="K712" s="42"/>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42"/>
      <c r="K713" s="42"/>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42"/>
      <c r="K714" s="42"/>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42"/>
      <c r="K715" s="42"/>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42"/>
      <c r="K716" s="42"/>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42"/>
      <c r="K717" s="42"/>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42"/>
      <c r="K718" s="42"/>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42"/>
      <c r="K719" s="42"/>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42"/>
      <c r="K720" s="42"/>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42"/>
      <c r="K721" s="42"/>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42"/>
      <c r="K722" s="42"/>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42"/>
      <c r="K723" s="42"/>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42"/>
      <c r="K724" s="42"/>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42"/>
      <c r="K725" s="42"/>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42"/>
      <c r="K726" s="42"/>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42"/>
      <c r="K727" s="42"/>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42"/>
      <c r="K728" s="42"/>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42"/>
      <c r="K729" s="42"/>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42"/>
      <c r="K730" s="42"/>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42"/>
      <c r="K731" s="42"/>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42"/>
      <c r="K732" s="42"/>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42"/>
      <c r="K733" s="42"/>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42"/>
      <c r="K734" s="42"/>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42"/>
      <c r="K735" s="42"/>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42"/>
      <c r="K736" s="42"/>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42"/>
      <c r="K737" s="42"/>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42"/>
      <c r="K738" s="42"/>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42"/>
      <c r="K739" s="42"/>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42"/>
      <c r="K740" s="42"/>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42"/>
      <c r="K741" s="42"/>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42"/>
      <c r="K742" s="42"/>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42"/>
      <c r="K743" s="42"/>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42"/>
      <c r="K744" s="42"/>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42"/>
      <c r="K745" s="42"/>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42"/>
      <c r="K746" s="42"/>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42"/>
      <c r="K747" s="42"/>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42"/>
      <c r="K748" s="42"/>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42"/>
      <c r="K749" s="42"/>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42"/>
      <c r="K750" s="42"/>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42"/>
      <c r="K751" s="42"/>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42"/>
      <c r="K752" s="42"/>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42"/>
      <c r="K753" s="42"/>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42"/>
      <c r="K754" s="42"/>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42"/>
      <c r="K755" s="42"/>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42"/>
      <c r="K756" s="42"/>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42"/>
      <c r="K757" s="42"/>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42"/>
      <c r="K758" s="42"/>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42"/>
      <c r="K759" s="42"/>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42"/>
      <c r="K760" s="42"/>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42"/>
      <c r="K761" s="42"/>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42"/>
      <c r="K762" s="42"/>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42"/>
      <c r="K763" s="42"/>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42"/>
      <c r="K764" s="42"/>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42"/>
      <c r="K765" s="42"/>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42"/>
      <c r="K766" s="42"/>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42"/>
      <c r="K767" s="42"/>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42"/>
      <c r="K768" s="42"/>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42"/>
      <c r="K769" s="42"/>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42"/>
      <c r="K770" s="42"/>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42"/>
      <c r="K771" s="42"/>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42"/>
      <c r="K772" s="42"/>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42"/>
      <c r="K773" s="42"/>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42"/>
      <c r="K774" s="42"/>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42"/>
      <c r="K775" s="42"/>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42"/>
      <c r="K776" s="42"/>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42"/>
      <c r="K777" s="42"/>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42"/>
      <c r="K778" s="42"/>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42"/>
      <c r="K779" s="42"/>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42"/>
      <c r="K780" s="42"/>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42"/>
      <c r="K781" s="42"/>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42"/>
      <c r="K782" s="42"/>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42"/>
      <c r="K783" s="42"/>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42"/>
      <c r="K784" s="42"/>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42"/>
      <c r="K785" s="42"/>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42"/>
      <c r="K786" s="42"/>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42"/>
      <c r="K787" s="42"/>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42"/>
      <c r="K788" s="42"/>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42"/>
      <c r="K789" s="42"/>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42"/>
      <c r="K790" s="42"/>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42"/>
      <c r="K791" s="42"/>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42"/>
      <c r="K792" s="42"/>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42"/>
      <c r="K793" s="42"/>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42"/>
      <c r="K794" s="42"/>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42"/>
      <c r="K795" s="42"/>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42"/>
      <c r="K796" s="42"/>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42"/>
      <c r="K797" s="42"/>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42"/>
      <c r="K798" s="42"/>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42"/>
      <c r="K799" s="42"/>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42"/>
      <c r="K800" s="42"/>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42"/>
      <c r="K801" s="42"/>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42"/>
      <c r="K802" s="42"/>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42"/>
      <c r="K803" s="42"/>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42"/>
      <c r="K804" s="42"/>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42"/>
      <c r="K805" s="42"/>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42"/>
      <c r="K806" s="42"/>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42"/>
      <c r="K807" s="42"/>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42"/>
      <c r="K808" s="42"/>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42"/>
      <c r="K809" s="42"/>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42"/>
      <c r="K810" s="42"/>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42"/>
      <c r="K811" s="42"/>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42"/>
      <c r="K812" s="42"/>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42"/>
      <c r="K813" s="42"/>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42"/>
      <c r="K814" s="42"/>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42"/>
      <c r="K815" s="42"/>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42"/>
      <c r="K816" s="42"/>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42"/>
      <c r="K817" s="42"/>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42"/>
      <c r="K818" s="42"/>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42"/>
      <c r="K819" s="42"/>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42"/>
      <c r="K820" s="42"/>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42"/>
      <c r="K821" s="42"/>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42"/>
      <c r="K822" s="42"/>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42"/>
      <c r="K823" s="42"/>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42"/>
      <c r="K824" s="42"/>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42"/>
      <c r="K825" s="42"/>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42"/>
      <c r="K826" s="42"/>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42"/>
      <c r="K827" s="42"/>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42"/>
      <c r="K828" s="42"/>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42"/>
      <c r="K829" s="42"/>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42"/>
      <c r="K830" s="42"/>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42"/>
      <c r="K831" s="42"/>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42"/>
      <c r="K832" s="42"/>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42"/>
      <c r="K833" s="42"/>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42"/>
      <c r="K834" s="42"/>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42"/>
      <c r="K835" s="42"/>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42"/>
      <c r="K836" s="42"/>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42"/>
      <c r="K837" s="42"/>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42"/>
      <c r="K838" s="42"/>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42"/>
      <c r="K839" s="42"/>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42"/>
      <c r="K840" s="42"/>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42"/>
      <c r="K841" s="42"/>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42"/>
      <c r="K842" s="42"/>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42"/>
      <c r="K843" s="42"/>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42"/>
      <c r="K844" s="42"/>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42"/>
      <c r="K845" s="42"/>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42"/>
      <c r="K846" s="42"/>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42"/>
      <c r="K847" s="42"/>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42"/>
      <c r="K848" s="42"/>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42"/>
      <c r="K849" s="42"/>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42"/>
      <c r="K850" s="42"/>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42"/>
      <c r="K851" s="42"/>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42"/>
      <c r="K852" s="42"/>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42"/>
      <c r="K853" s="42"/>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42"/>
      <c r="K854" s="42"/>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42"/>
      <c r="K855" s="42"/>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42"/>
      <c r="K856" s="42"/>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42"/>
      <c r="K857" s="42"/>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42"/>
      <c r="K858" s="42"/>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42"/>
      <c r="K859" s="42"/>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42"/>
      <c r="K860" s="42"/>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42"/>
      <c r="K861" s="42"/>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42"/>
      <c r="K862" s="42"/>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42"/>
      <c r="K863" s="42"/>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42"/>
      <c r="K864" s="42"/>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42"/>
      <c r="K865" s="42"/>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42"/>
      <c r="K866" s="42"/>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42"/>
      <c r="K867" s="42"/>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42"/>
      <c r="K868" s="42"/>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42"/>
      <c r="K869" s="42"/>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42"/>
      <c r="K870" s="42"/>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42"/>
      <c r="K871" s="42"/>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42"/>
      <c r="K872" s="42"/>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42"/>
      <c r="K873" s="42"/>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42"/>
      <c r="K874" s="42"/>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42"/>
      <c r="K875" s="42"/>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42"/>
      <c r="K876" s="42"/>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42"/>
      <c r="K877" s="42"/>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42"/>
      <c r="K878" s="42"/>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42"/>
      <c r="K879" s="42"/>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42"/>
      <c r="K880" s="42"/>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42"/>
      <c r="K881" s="42"/>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42"/>
      <c r="K882" s="42"/>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42"/>
      <c r="K883" s="42"/>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42"/>
      <c r="K884" s="42"/>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42"/>
      <c r="K885" s="42"/>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42"/>
      <c r="K886" s="42"/>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42"/>
      <c r="K887" s="42"/>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42"/>
      <c r="K888" s="42"/>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42"/>
      <c r="K889" s="42"/>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42"/>
      <c r="K890" s="42"/>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42"/>
      <c r="K891" s="42"/>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42"/>
      <c r="K892" s="42"/>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42"/>
      <c r="K893" s="42"/>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42"/>
      <c r="K894" s="42"/>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42"/>
      <c r="K895" s="42"/>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42"/>
      <c r="K896" s="42"/>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42"/>
      <c r="K897" s="42"/>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42"/>
      <c r="K898" s="42"/>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42"/>
      <c r="K899" s="42"/>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42"/>
      <c r="K900" s="42"/>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42"/>
      <c r="K901" s="42"/>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42"/>
      <c r="K902" s="42"/>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42"/>
      <c r="K903" s="42"/>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42"/>
      <c r="K904" s="42"/>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42"/>
      <c r="K905" s="42"/>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42"/>
      <c r="K906" s="42"/>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42"/>
      <c r="K907" s="42"/>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42"/>
      <c r="K908" s="42"/>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42"/>
      <c r="K909" s="42"/>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42"/>
      <c r="K910" s="42"/>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42"/>
      <c r="K911" s="42"/>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42"/>
      <c r="K912" s="42"/>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42"/>
      <c r="K913" s="42"/>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42"/>
      <c r="K914" s="42"/>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42"/>
      <c r="K915" s="42"/>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42"/>
      <c r="K916" s="42"/>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42"/>
      <c r="K917" s="42"/>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42"/>
      <c r="K918" s="42"/>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42"/>
      <c r="K919" s="42"/>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42"/>
      <c r="K920" s="42"/>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42"/>
      <c r="K921" s="42"/>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42"/>
      <c r="K922" s="42"/>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42"/>
      <c r="K923" s="42"/>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42"/>
      <c r="K924" s="42"/>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42"/>
      <c r="K925" s="42"/>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42"/>
      <c r="K926" s="42"/>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42"/>
      <c r="K927" s="42"/>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42"/>
      <c r="K928" s="42"/>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42"/>
      <c r="K929" s="42"/>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42"/>
      <c r="K930" s="42"/>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42"/>
      <c r="K931" s="42"/>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42"/>
      <c r="K932" s="42"/>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42"/>
      <c r="K933" s="42"/>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42"/>
      <c r="K934" s="42"/>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42"/>
      <c r="K935" s="42"/>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42"/>
      <c r="K936" s="42"/>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42"/>
      <c r="K937" s="42"/>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42"/>
      <c r="K938" s="42"/>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42"/>
      <c r="K939" s="42"/>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42"/>
      <c r="K940" s="42"/>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42"/>
      <c r="K941" s="42"/>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42"/>
      <c r="K942" s="42"/>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42"/>
      <c r="K943" s="42"/>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42"/>
      <c r="K944" s="42"/>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42"/>
      <c r="K945" s="42"/>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42"/>
      <c r="K946" s="42"/>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42"/>
      <c r="K947" s="42"/>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42"/>
      <c r="K948" s="42"/>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42"/>
      <c r="K949" s="42"/>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42"/>
      <c r="K950" s="42"/>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42"/>
      <c r="K951" s="42"/>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42"/>
      <c r="K952" s="42"/>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42"/>
      <c r="K953" s="42"/>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42"/>
      <c r="K954" s="42"/>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42"/>
      <c r="K955" s="42"/>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42"/>
      <c r="K956" s="42"/>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42"/>
      <c r="K957" s="42"/>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42"/>
      <c r="K958" s="42"/>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42"/>
      <c r="K959" s="42"/>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42"/>
      <c r="K960" s="42"/>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42"/>
      <c r="K961" s="42"/>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42"/>
      <c r="K962" s="42"/>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42"/>
      <c r="K963" s="42"/>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42"/>
      <c r="K964" s="42"/>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42"/>
      <c r="K965" s="42"/>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42"/>
      <c r="K966" s="42"/>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42"/>
      <c r="K967" s="42"/>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42"/>
      <c r="K968" s="42"/>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42"/>
      <c r="K969" s="42"/>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42"/>
      <c r="K970" s="42"/>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42"/>
      <c r="K971" s="42"/>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42"/>
      <c r="K972" s="42"/>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42"/>
      <c r="K973" s="42"/>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42"/>
      <c r="K974" s="42"/>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42"/>
      <c r="K975" s="42"/>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42"/>
      <c r="K976" s="42"/>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42"/>
      <c r="K977" s="42"/>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42"/>
      <c r="K978" s="42"/>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42"/>
      <c r="K979" s="42"/>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42"/>
      <c r="K980" s="42"/>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42"/>
      <c r="K981" s="42"/>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42"/>
      <c r="K982" s="42"/>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42"/>
      <c r="K983" s="42"/>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42"/>
      <c r="K984" s="42"/>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42"/>
      <c r="K985" s="42"/>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42"/>
      <c r="K986" s="42"/>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42"/>
      <c r="K987" s="42"/>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42"/>
      <c r="K988" s="42"/>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42"/>
      <c r="K989" s="42"/>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42"/>
      <c r="K990" s="42"/>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42"/>
      <c r="K991" s="42"/>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42"/>
      <c r="K992" s="42"/>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42"/>
      <c r="K993" s="42"/>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42"/>
      <c r="K994" s="42"/>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42"/>
      <c r="K995" s="42"/>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42"/>
      <c r="K996" s="42"/>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42"/>
      <c r="K997" s="42"/>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42"/>
      <c r="K998" s="42"/>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42"/>
      <c r="K999" s="42"/>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42"/>
      <c r="K1000" s="42"/>
      <c r="L1000" s="11"/>
      <c r="M1000" s="11"/>
      <c r="N1000" s="11"/>
      <c r="O1000" s="11"/>
      <c r="P1000" s="11"/>
      <c r="Q1000" s="11"/>
      <c r="R1000" s="11"/>
      <c r="S1000" s="11"/>
      <c r="T1000" s="11"/>
      <c r="U1000" s="11"/>
      <c r="V1000" s="11"/>
      <c r="W1000" s="11"/>
      <c r="X1000" s="11"/>
      <c r="Y1000" s="11"/>
      <c r="Z1000" s="11"/>
    </row>
  </sheetData>
  <mergeCells count="4">
    <mergeCell ref="A1:G1"/>
    <mergeCell ref="A5:G5"/>
    <mergeCell ref="A8:G8"/>
    <mergeCell ref="A11:G1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Z1000"/>
  <sheetViews>
    <sheetView zoomScale="125" zoomScaleNormal="60" workbookViewId="0">
      <selection activeCell="N20" sqref="N20"/>
    </sheetView>
  </sheetViews>
  <sheetFormatPr baseColWidth="10" defaultColWidth="14.5" defaultRowHeight="15" customHeight="1" x14ac:dyDescent="0.2"/>
  <cols>
    <col min="1" max="1" width="11.5" customWidth="1"/>
    <col min="2" max="2" width="19.1640625" customWidth="1"/>
    <col min="3" max="4" width="14.5" customWidth="1"/>
    <col min="5" max="5" width="21" customWidth="1"/>
    <col min="6" max="9" width="14.5" customWidth="1"/>
    <col min="10" max="10" width="11.5" customWidth="1"/>
    <col min="11" max="11" width="15.33203125" customWidth="1"/>
    <col min="12" max="26" width="11.5" customWidth="1"/>
  </cols>
  <sheetData>
    <row r="1" spans="1:26" ht="16.5" customHeight="1" x14ac:dyDescent="0.2">
      <c r="A1" s="120" t="str">
        <f>"Considerando un inversionista con coeficiente de aversión al riesgo igual a "&amp;VLOOKUP('1'!$F$1,lista!$A:$J,10,FALSE)&amp;" responde lo siguiente:"</f>
        <v>Considerando un inversionista con coeficiente de aversión al riesgo igual a 0.625 responde lo siguiente:</v>
      </c>
      <c r="B1" s="118"/>
      <c r="C1" s="118"/>
      <c r="D1" s="118"/>
      <c r="E1" s="118"/>
      <c r="F1" s="118"/>
      <c r="G1" s="118"/>
      <c r="H1" s="118"/>
      <c r="I1" s="118"/>
      <c r="J1" s="11"/>
      <c r="K1" s="11"/>
      <c r="L1" s="11"/>
      <c r="M1" s="11"/>
      <c r="N1" s="11"/>
      <c r="O1" s="11"/>
      <c r="P1" s="11"/>
      <c r="Q1" s="11"/>
      <c r="R1" s="11"/>
      <c r="S1" s="11"/>
      <c r="T1" s="11"/>
      <c r="U1" s="11"/>
      <c r="V1" s="11"/>
      <c r="W1" s="11"/>
      <c r="X1" s="11"/>
      <c r="Y1" s="11"/>
      <c r="Z1" s="11"/>
    </row>
    <row r="2" spans="1:26" ht="16.5" customHeight="1" x14ac:dyDescent="0.2">
      <c r="A2" s="119" t="s">
        <v>91</v>
      </c>
      <c r="B2" s="118"/>
      <c r="C2" s="118"/>
      <c r="D2" s="118"/>
      <c r="E2" s="118"/>
      <c r="F2" s="118"/>
      <c r="G2" s="118"/>
      <c r="H2" s="118"/>
      <c r="I2" s="118"/>
      <c r="J2" s="11"/>
      <c r="K2" s="11"/>
      <c r="L2" s="11"/>
      <c r="M2" s="11"/>
      <c r="N2" s="11"/>
      <c r="O2" s="11"/>
      <c r="P2" s="11"/>
      <c r="Q2" s="11"/>
      <c r="R2" s="11"/>
      <c r="S2" s="11"/>
      <c r="T2" s="11"/>
      <c r="U2" s="11"/>
      <c r="V2" s="11"/>
      <c r="W2" s="11"/>
      <c r="X2" s="11"/>
      <c r="Y2" s="11"/>
      <c r="Z2" s="11"/>
    </row>
    <row r="3" spans="1:26" ht="16.5" customHeight="1" x14ac:dyDescent="0.2">
      <c r="A3" s="19" t="s">
        <v>92</v>
      </c>
      <c r="B3" s="84">
        <f>K29</f>
        <v>5.0310408698930875E-4</v>
      </c>
      <c r="C3" s="11"/>
      <c r="D3" s="11"/>
      <c r="E3" s="11"/>
      <c r="F3" s="11"/>
      <c r="G3" s="11"/>
      <c r="H3" s="11"/>
      <c r="I3" s="11"/>
      <c r="J3" s="11"/>
      <c r="K3" s="11"/>
      <c r="L3" s="11"/>
      <c r="M3" s="11"/>
      <c r="N3" s="11"/>
      <c r="O3" s="11"/>
      <c r="P3" s="11"/>
      <c r="Q3" s="11"/>
      <c r="R3" s="11"/>
      <c r="S3" s="11"/>
      <c r="T3" s="11"/>
      <c r="U3" s="11"/>
      <c r="V3" s="11"/>
      <c r="W3" s="11"/>
      <c r="X3" s="11"/>
      <c r="Y3" s="11"/>
      <c r="Z3" s="11"/>
    </row>
    <row r="4" spans="1:26" ht="16.5" customHeight="1" x14ac:dyDescent="0.2">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ht="16.5" customHeight="1" x14ac:dyDescent="0.2">
      <c r="A5" s="119" t="s">
        <v>93</v>
      </c>
      <c r="B5" s="118"/>
      <c r="C5" s="118"/>
      <c r="D5" s="118"/>
      <c r="E5" s="118"/>
      <c r="F5" s="118"/>
      <c r="G5" s="118"/>
      <c r="H5" s="118"/>
      <c r="I5" s="118"/>
      <c r="J5" s="11"/>
      <c r="K5" s="11"/>
      <c r="L5" s="11"/>
      <c r="M5" s="11"/>
      <c r="N5" s="11"/>
      <c r="O5" s="11"/>
      <c r="P5" s="11"/>
      <c r="Q5" s="11"/>
      <c r="R5" s="11"/>
      <c r="S5" s="11"/>
      <c r="T5" s="11"/>
      <c r="U5" s="11"/>
      <c r="V5" s="11"/>
      <c r="W5" s="11"/>
      <c r="X5" s="11"/>
      <c r="Y5" s="11"/>
      <c r="Z5" s="11"/>
    </row>
    <row r="6" spans="1:26" ht="16.5" customHeight="1" x14ac:dyDescent="0.2">
      <c r="A6" s="19" t="s">
        <v>94</v>
      </c>
      <c r="B6" s="84">
        <f>K28</f>
        <v>2.9316776034024004E-6</v>
      </c>
      <c r="C6" s="11"/>
      <c r="D6" s="11"/>
      <c r="E6" s="11"/>
      <c r="F6" s="11"/>
      <c r="G6" s="11"/>
      <c r="H6" s="11"/>
      <c r="I6" s="11"/>
      <c r="J6" s="11"/>
      <c r="K6" s="11"/>
      <c r="L6" s="11"/>
      <c r="M6" s="11"/>
      <c r="N6" s="11"/>
      <c r="O6" s="11"/>
      <c r="P6" s="11"/>
      <c r="Q6" s="11"/>
      <c r="R6" s="11"/>
      <c r="S6" s="11"/>
      <c r="T6" s="11"/>
      <c r="U6" s="11"/>
      <c r="V6" s="11"/>
      <c r="W6" s="11"/>
      <c r="X6" s="11"/>
      <c r="Y6" s="11"/>
      <c r="Z6" s="11"/>
    </row>
    <row r="7" spans="1:26" ht="16.5" customHeight="1" x14ac:dyDescent="0.2">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6.5" customHeight="1" x14ac:dyDescent="0.2">
      <c r="A8" s="119" t="s">
        <v>95</v>
      </c>
      <c r="B8" s="118"/>
      <c r="C8" s="118"/>
      <c r="D8" s="118"/>
      <c r="E8" s="118"/>
      <c r="F8" s="118"/>
      <c r="G8" s="118"/>
      <c r="H8" s="118"/>
      <c r="I8" s="118"/>
      <c r="J8" s="11"/>
      <c r="K8" s="11"/>
      <c r="L8" s="11"/>
      <c r="M8" s="11"/>
      <c r="N8" s="11"/>
      <c r="O8" s="11"/>
      <c r="P8" s="11"/>
      <c r="Q8" s="11"/>
      <c r="R8" s="11"/>
      <c r="S8" s="11"/>
      <c r="T8" s="11"/>
      <c r="U8" s="11"/>
      <c r="V8" s="11"/>
      <c r="W8" s="11"/>
      <c r="X8" s="11"/>
      <c r="Y8" s="11"/>
      <c r="Z8" s="11"/>
    </row>
    <row r="9" spans="1:26" ht="16.5" customHeight="1" x14ac:dyDescent="0.2">
      <c r="A9" s="11"/>
      <c r="B9" s="43" t="s">
        <v>96</v>
      </c>
      <c r="C9" s="43" t="s">
        <v>97</v>
      </c>
      <c r="D9" s="11"/>
      <c r="E9" s="11"/>
      <c r="F9" s="11"/>
      <c r="G9" s="11"/>
      <c r="H9" s="11"/>
      <c r="I9" s="11"/>
      <c r="J9" s="11"/>
      <c r="K9" s="11"/>
      <c r="L9" s="11"/>
      <c r="M9" s="11"/>
      <c r="N9" s="11"/>
      <c r="O9" s="11"/>
      <c r="P9" s="11"/>
      <c r="Q9" s="11"/>
      <c r="R9" s="11"/>
      <c r="S9" s="11"/>
      <c r="T9" s="11"/>
      <c r="U9" s="11"/>
      <c r="V9" s="11"/>
      <c r="W9" s="11"/>
      <c r="X9" s="11"/>
      <c r="Y9" s="11"/>
      <c r="Z9" s="11"/>
    </row>
    <row r="10" spans="1:26" ht="16.5" customHeight="1" x14ac:dyDescent="0.2">
      <c r="A10" s="19" t="s">
        <v>98</v>
      </c>
      <c r="B10" s="26">
        <f>M19</f>
        <v>1.9574553387257252E-2</v>
      </c>
      <c r="C10" s="37">
        <f>H29</f>
        <v>0.98042544661274278</v>
      </c>
      <c r="D10" s="11"/>
      <c r="E10" s="11"/>
      <c r="F10" s="11"/>
      <c r="G10" s="11"/>
      <c r="H10" s="11"/>
      <c r="I10" s="11"/>
      <c r="J10" s="11"/>
      <c r="K10" s="11"/>
      <c r="L10" s="11"/>
      <c r="M10" s="11"/>
      <c r="N10" s="11"/>
      <c r="O10" s="11"/>
      <c r="P10" s="11"/>
      <c r="Q10" s="11"/>
      <c r="R10" s="11"/>
      <c r="S10" s="11"/>
      <c r="T10" s="11"/>
      <c r="U10" s="11"/>
      <c r="V10" s="11"/>
      <c r="W10" s="11"/>
      <c r="X10" s="11"/>
      <c r="Y10" s="11"/>
      <c r="Z10" s="11"/>
    </row>
    <row r="11" spans="1:26" ht="16.5" customHeight="1" x14ac:dyDescent="0.2">
      <c r="A11" s="11"/>
      <c r="B11" s="12" t="str">
        <f>'1'!B$12</f>
        <v>Plata</v>
      </c>
      <c r="C11" s="12" t="str">
        <f>'1'!C$12</f>
        <v>JPY</v>
      </c>
      <c r="D11" s="12" t="str">
        <f>'1'!D$12</f>
        <v>AC *</v>
      </c>
      <c r="E11" s="12" t="str">
        <f>'1'!E$12</f>
        <v>ASUR B</v>
      </c>
      <c r="F11" s="12" t="str">
        <f>'1'!F$12</f>
        <v>BIMBO A</v>
      </c>
      <c r="G11" s="12" t="str">
        <f>'1'!G$12</f>
        <v>GENTERA *</v>
      </c>
      <c r="H11" s="12" t="str">
        <f>'1'!H$12</f>
        <v>TLEVISA CPO</v>
      </c>
      <c r="I11" s="43" t="s">
        <v>97</v>
      </c>
      <c r="J11" s="11"/>
      <c r="K11" s="11"/>
      <c r="L11" s="11"/>
      <c r="M11" s="11"/>
      <c r="N11" s="11"/>
      <c r="O11" s="11"/>
      <c r="P11" s="11"/>
      <c r="Q11" s="11"/>
      <c r="R11" s="11"/>
      <c r="S11" s="11"/>
      <c r="T11" s="11"/>
      <c r="U11" s="11"/>
      <c r="V11" s="11"/>
      <c r="W11" s="11"/>
      <c r="X11" s="11"/>
      <c r="Y11" s="11"/>
      <c r="Z11" s="11"/>
    </row>
    <row r="12" spans="1:26" ht="16.5" customHeight="1" x14ac:dyDescent="0.2">
      <c r="A12" s="19" t="s">
        <v>99</v>
      </c>
      <c r="B12" s="26" cm="1">
        <f t="array" ref="B12:I12">A29:H29</f>
        <v>-2.0597624120572322E-3</v>
      </c>
      <c r="C12" s="36">
        <v>-2.2632017137037442E-4</v>
      </c>
      <c r="D12" s="36">
        <v>9.8543178640358368E-4</v>
      </c>
      <c r="E12" s="36">
        <v>8.2085688440772708E-4</v>
      </c>
      <c r="F12" s="36">
        <v>3.3636335713032399E-3</v>
      </c>
      <c r="G12" s="36">
        <v>7.8603323302461989E-4</v>
      </c>
      <c r="H12" s="36">
        <v>1.5904680495545689E-2</v>
      </c>
      <c r="I12" s="37">
        <v>0.98042544661274278</v>
      </c>
      <c r="J12" s="11"/>
      <c r="K12" s="11"/>
      <c r="L12" s="11"/>
      <c r="M12" s="11"/>
      <c r="N12" s="11"/>
      <c r="O12" s="11"/>
      <c r="P12" s="11"/>
      <c r="Q12" s="11"/>
      <c r="R12" s="11"/>
      <c r="S12" s="11"/>
      <c r="T12" s="11"/>
      <c r="U12" s="11"/>
      <c r="V12" s="11"/>
      <c r="W12" s="11"/>
      <c r="X12" s="11"/>
      <c r="Y12" s="11"/>
      <c r="Z12" s="11"/>
    </row>
    <row r="13" spans="1:26" ht="16.5" customHeight="1" x14ac:dyDescent="0.2">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6.5" customHeight="1" x14ac:dyDescent="0.2">
      <c r="A14" s="119" t="s">
        <v>100</v>
      </c>
      <c r="B14" s="118"/>
      <c r="C14" s="118"/>
      <c r="D14" s="118"/>
      <c r="E14" s="118"/>
      <c r="F14" s="118"/>
      <c r="G14" s="118"/>
      <c r="H14" s="118"/>
      <c r="I14" s="118"/>
      <c r="J14" s="11"/>
      <c r="K14" s="11"/>
      <c r="L14" s="11"/>
      <c r="M14" s="11"/>
      <c r="N14" s="11"/>
      <c r="O14" s="11"/>
      <c r="P14" s="11"/>
      <c r="Q14" s="11"/>
      <c r="R14" s="11"/>
      <c r="S14" s="11"/>
      <c r="T14" s="11"/>
      <c r="U14" s="11"/>
      <c r="V14" s="11"/>
      <c r="W14" s="11"/>
      <c r="X14" s="11"/>
      <c r="Y14" s="11"/>
      <c r="Z14" s="11"/>
    </row>
    <row r="15" spans="1:26" ht="16.5" customHeight="1" x14ac:dyDescent="0.2">
      <c r="A15" s="122" t="s">
        <v>157</v>
      </c>
      <c r="B15" s="123"/>
      <c r="C15" s="123"/>
      <c r="D15" s="123"/>
      <c r="E15" s="123"/>
      <c r="F15" s="123"/>
      <c r="G15" s="123"/>
      <c r="H15" s="123"/>
      <c r="I15" s="124"/>
      <c r="J15" s="11"/>
      <c r="K15" s="11"/>
      <c r="L15" s="11"/>
      <c r="M15" s="11"/>
      <c r="N15" s="11"/>
      <c r="O15" s="11"/>
      <c r="P15" s="11"/>
      <c r="Q15" s="11"/>
      <c r="R15" s="11"/>
      <c r="S15" s="11"/>
      <c r="T15" s="11"/>
      <c r="U15" s="11"/>
      <c r="V15" s="11"/>
      <c r="W15" s="11"/>
      <c r="X15" s="11"/>
      <c r="Y15" s="11"/>
      <c r="Z15" s="11"/>
    </row>
    <row r="16" spans="1:26" ht="54" customHeight="1" x14ac:dyDescent="0.2">
      <c r="A16" s="125"/>
      <c r="B16" s="126"/>
      <c r="C16" s="126"/>
      <c r="D16" s="126"/>
      <c r="E16" s="126"/>
      <c r="F16" s="126"/>
      <c r="G16" s="126"/>
      <c r="H16" s="126"/>
      <c r="I16" s="127"/>
      <c r="J16" s="11"/>
      <c r="K16" s="11"/>
      <c r="L16" s="11"/>
      <c r="M16" s="11"/>
      <c r="N16" s="11"/>
      <c r="O16" s="11"/>
      <c r="P16" s="11"/>
      <c r="Q16" s="11"/>
      <c r="R16" s="11"/>
      <c r="S16" s="11"/>
      <c r="T16" s="11"/>
      <c r="U16" s="11"/>
      <c r="V16" s="11"/>
      <c r="W16" s="11"/>
      <c r="X16" s="11"/>
      <c r="Y16" s="11"/>
      <c r="Z16" s="11"/>
    </row>
    <row r="17" spans="1:26" ht="14.25" customHeight="1" x14ac:dyDescent="0.2">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2">
      <c r="A18" s="89" t="s">
        <v>143</v>
      </c>
      <c r="B18" s="128"/>
      <c r="C18" s="128"/>
      <c r="D18" s="129" t="s">
        <v>144</v>
      </c>
      <c r="E18" s="129"/>
      <c r="F18" s="11"/>
      <c r="G18" s="11"/>
      <c r="H18" s="89" t="str" cm="1">
        <f t="array" ref="H18:H25">CALCULOS!V1:V8</f>
        <v>WT</v>
      </c>
      <c r="I18" s="89"/>
      <c r="J18" s="91" t="s">
        <v>145</v>
      </c>
      <c r="K18" s="89"/>
      <c r="L18" s="92" t="s">
        <v>146</v>
      </c>
      <c r="M18" s="89"/>
      <c r="N18" s="11"/>
      <c r="O18" s="11"/>
      <c r="P18" s="11"/>
      <c r="Q18" s="11"/>
      <c r="R18" s="11"/>
      <c r="S18" s="11"/>
      <c r="T18" s="11"/>
      <c r="U18" s="11"/>
      <c r="V18" s="11"/>
      <c r="W18" s="11"/>
      <c r="X18" s="11"/>
      <c r="Y18" s="11"/>
      <c r="Z18" s="11"/>
    </row>
    <row r="19" spans="1:26" ht="14.25" customHeight="1" x14ac:dyDescent="0.2">
      <c r="A19" s="89" t="s">
        <v>147</v>
      </c>
      <c r="B19" s="89">
        <v>0.625</v>
      </c>
      <c r="C19" s="93"/>
      <c r="D19" s="96" t="s">
        <v>148</v>
      </c>
      <c r="E19" s="93">
        <f>'1'!B6</f>
        <v>2.7734815269365591E-6</v>
      </c>
      <c r="F19" s="11"/>
      <c r="G19" s="11"/>
      <c r="H19" s="89">
        <v>-0.10522653423081967</v>
      </c>
      <c r="I19" s="89"/>
      <c r="J19" s="92">
        <v>0</v>
      </c>
      <c r="K19" s="89"/>
      <c r="L19" s="92" t="s">
        <v>149</v>
      </c>
      <c r="M19" s="89">
        <f>B22/(E20*B19)</f>
        <v>1.9574553387257252E-2</v>
      </c>
      <c r="N19" s="11"/>
      <c r="O19" s="11"/>
      <c r="P19" s="11"/>
      <c r="Q19" s="11"/>
      <c r="R19" s="11"/>
      <c r="S19" s="11"/>
      <c r="T19" s="11"/>
      <c r="U19" s="11"/>
      <c r="V19" s="11"/>
      <c r="W19" s="11"/>
      <c r="X19" s="11"/>
      <c r="Y19" s="11"/>
      <c r="Z19" s="11"/>
    </row>
    <row r="20" spans="1:26" ht="14.25" customHeight="1" x14ac:dyDescent="0.2">
      <c r="A20" s="89"/>
      <c r="B20" s="90"/>
      <c r="C20" s="94"/>
      <c r="D20" s="96" t="s">
        <v>150</v>
      </c>
      <c r="E20" s="94">
        <f>CALCULOS!Y5</f>
        <v>2.5701944613296883E-2</v>
      </c>
      <c r="F20" s="11"/>
      <c r="G20" s="11"/>
      <c r="H20" s="89">
        <v>-1.1561958369773358E-2</v>
      </c>
      <c r="I20" s="89"/>
      <c r="J20" s="92">
        <v>0</v>
      </c>
      <c r="K20" s="89"/>
      <c r="L20" s="92" t="s">
        <v>151</v>
      </c>
      <c r="M20" s="89">
        <f>1-M19</f>
        <v>0.98042544661274278</v>
      </c>
      <c r="N20" s="11"/>
      <c r="O20" s="11"/>
      <c r="P20" s="11"/>
      <c r="Q20" s="11"/>
      <c r="R20" s="11"/>
      <c r="S20" s="11"/>
      <c r="T20" s="11"/>
      <c r="U20" s="11"/>
      <c r="V20" s="11"/>
      <c r="W20" s="11"/>
      <c r="X20" s="11"/>
      <c r="Y20" s="11"/>
      <c r="Z20" s="11"/>
    </row>
    <row r="21" spans="1:26" ht="14.25" customHeight="1" x14ac:dyDescent="0.2">
      <c r="A21" s="89" t="s">
        <v>152</v>
      </c>
      <c r="B21" s="89"/>
      <c r="C21" s="89"/>
      <c r="D21" s="11"/>
      <c r="E21" s="11"/>
      <c r="F21" s="11"/>
      <c r="G21" s="11"/>
      <c r="H21" s="89">
        <v>5.034249144325742E-2</v>
      </c>
      <c r="I21" s="89"/>
      <c r="J21" s="92">
        <v>0</v>
      </c>
      <c r="K21" s="89"/>
      <c r="L21" s="89"/>
      <c r="M21" s="89"/>
      <c r="N21" s="11"/>
      <c r="O21" s="11"/>
      <c r="P21" s="11"/>
      <c r="Q21" s="11"/>
      <c r="R21" s="11"/>
      <c r="S21" s="11"/>
      <c r="T21" s="11"/>
      <c r="U21" s="11"/>
      <c r="V21" s="11"/>
      <c r="W21" s="11"/>
      <c r="X21" s="11"/>
      <c r="Y21" s="11"/>
      <c r="Z21" s="11"/>
    </row>
    <row r="22" spans="1:26" ht="14.25" customHeight="1" x14ac:dyDescent="0.2">
      <c r="A22" s="89" t="s">
        <v>153</v>
      </c>
      <c r="B22" s="89">
        <f>CALCULOS!Y7</f>
        <v>3.1444005436831799E-4</v>
      </c>
      <c r="C22" s="89"/>
      <c r="D22" s="11"/>
      <c r="E22" s="11"/>
      <c r="F22" s="11"/>
      <c r="G22" s="11"/>
      <c r="H22" s="89">
        <v>4.1934897219269018E-2</v>
      </c>
      <c r="I22" s="89"/>
      <c r="J22" s="92">
        <v>0</v>
      </c>
      <c r="K22" s="89"/>
      <c r="L22" s="89"/>
      <c r="M22" s="89"/>
      <c r="N22" s="11"/>
      <c r="O22" s="11"/>
      <c r="P22" s="11"/>
      <c r="Q22" s="11"/>
      <c r="R22" s="11"/>
      <c r="S22" s="11"/>
      <c r="T22" s="11"/>
      <c r="U22" s="11"/>
      <c r="V22" s="11"/>
      <c r="W22" s="11"/>
      <c r="X22" s="11"/>
      <c r="Y22" s="11"/>
      <c r="Z22" s="11"/>
    </row>
    <row r="23" spans="1:26" ht="14.25" customHeight="1" x14ac:dyDescent="0.2">
      <c r="A23" s="11"/>
      <c r="B23" s="11"/>
      <c r="C23" s="11"/>
      <c r="D23" s="11"/>
      <c r="E23" s="11"/>
      <c r="F23" s="11"/>
      <c r="G23" s="11"/>
      <c r="H23" s="89">
        <v>0.17183705317603395</v>
      </c>
      <c r="I23" s="89"/>
      <c r="J23" s="92">
        <v>0</v>
      </c>
      <c r="K23" s="89"/>
      <c r="L23" s="89"/>
      <c r="M23" s="89"/>
      <c r="N23" s="11"/>
      <c r="O23" s="11"/>
      <c r="P23" s="11"/>
      <c r="Q23" s="11"/>
      <c r="R23" s="11"/>
      <c r="S23" s="11"/>
      <c r="T23" s="11"/>
      <c r="U23" s="11"/>
      <c r="V23" s="11"/>
      <c r="W23" s="11"/>
      <c r="X23" s="11"/>
      <c r="Y23" s="11"/>
      <c r="Z23" s="11"/>
    </row>
    <row r="24" spans="1:26" ht="14.25" customHeight="1" x14ac:dyDescent="0.2">
      <c r="A24" s="11"/>
      <c r="B24" s="11"/>
      <c r="C24" s="11"/>
      <c r="D24" s="11"/>
      <c r="E24" s="11"/>
      <c r="F24" s="11"/>
      <c r="G24" s="11"/>
      <c r="H24" s="89">
        <v>4.0155870607822705E-2</v>
      </c>
      <c r="I24" s="89"/>
      <c r="J24" s="92">
        <v>0</v>
      </c>
      <c r="K24" s="89"/>
      <c r="L24" s="89"/>
      <c r="M24" s="89"/>
      <c r="N24" s="11"/>
      <c r="O24" s="11"/>
      <c r="P24" s="11"/>
      <c r="Q24" s="11"/>
      <c r="R24" s="11"/>
      <c r="S24" s="11"/>
      <c r="T24" s="11"/>
      <c r="U24" s="11"/>
      <c r="V24" s="11"/>
      <c r="W24" s="11"/>
      <c r="X24" s="11"/>
      <c r="Y24" s="11"/>
      <c r="Z24" s="11"/>
    </row>
    <row r="25" spans="1:26" ht="14.25" customHeight="1" x14ac:dyDescent="0.2">
      <c r="A25" s="11"/>
      <c r="B25" s="11"/>
      <c r="C25" s="11"/>
      <c r="D25" s="11"/>
      <c r="E25" s="11"/>
      <c r="F25" s="11"/>
      <c r="G25" s="11"/>
      <c r="H25" s="89">
        <v>0.81251818015420996</v>
      </c>
      <c r="I25" s="89"/>
      <c r="J25" s="92">
        <v>0</v>
      </c>
      <c r="K25" s="89"/>
      <c r="L25" s="89"/>
      <c r="M25" s="89"/>
      <c r="N25" s="11"/>
      <c r="O25" s="11"/>
      <c r="P25" s="11"/>
      <c r="Q25" s="11"/>
      <c r="R25" s="11"/>
      <c r="S25" s="11"/>
      <c r="T25" s="11"/>
      <c r="U25" s="11"/>
      <c r="V25" s="11"/>
      <c r="W25" s="11"/>
      <c r="X25" s="11"/>
      <c r="Y25" s="11"/>
      <c r="Z25" s="11"/>
    </row>
    <row r="26" spans="1:26" ht="14.25" customHeight="1" x14ac:dyDescent="0.2">
      <c r="A26" s="11"/>
      <c r="B26" s="11"/>
      <c r="C26" s="11"/>
      <c r="D26" s="11"/>
      <c r="E26" s="11"/>
      <c r="F26" s="11"/>
      <c r="G26" s="11"/>
      <c r="H26" s="89">
        <v>0</v>
      </c>
      <c r="I26" s="89"/>
      <c r="J26" s="92">
        <v>1</v>
      </c>
      <c r="K26" s="89"/>
      <c r="L26" s="89"/>
      <c r="M26" s="89"/>
      <c r="N26" s="11"/>
      <c r="O26" s="11"/>
      <c r="P26" s="11"/>
      <c r="Q26" s="11"/>
      <c r="R26" s="11"/>
      <c r="S26" s="11"/>
      <c r="T26" s="11"/>
      <c r="U26" s="11"/>
      <c r="V26" s="11"/>
      <c r="W26" s="11"/>
      <c r="X26" s="11"/>
      <c r="Y26" s="11"/>
      <c r="Z26" s="11"/>
    </row>
    <row r="27" spans="1:26" ht="14.25" customHeight="1" x14ac:dyDescent="0.2">
      <c r="A27" s="130" t="s">
        <v>154</v>
      </c>
      <c r="B27" s="130"/>
      <c r="C27" s="130"/>
      <c r="D27" s="130"/>
      <c r="E27" s="130"/>
      <c r="F27" s="130"/>
      <c r="G27" s="130"/>
      <c r="H27" s="130"/>
      <c r="I27" s="11"/>
      <c r="J27" s="11"/>
      <c r="K27" s="11"/>
      <c r="L27" s="11"/>
      <c r="M27" s="11"/>
      <c r="N27" s="11"/>
      <c r="O27" s="11"/>
      <c r="P27" s="11"/>
      <c r="Q27" s="11"/>
      <c r="R27" s="11"/>
      <c r="S27" s="11"/>
      <c r="T27" s="11"/>
      <c r="U27" s="11"/>
      <c r="V27" s="11"/>
      <c r="W27" s="11"/>
      <c r="X27" s="11"/>
      <c r="Y27" s="11"/>
      <c r="Z27" s="11"/>
    </row>
    <row r="28" spans="1:26" ht="14.25" customHeight="1" x14ac:dyDescent="0.2">
      <c r="A28" s="11" t="str" cm="1">
        <f t="array" ref="A28:G28">'1'!B4:H4</f>
        <v>Plata</v>
      </c>
      <c r="B28" s="11" t="str">
        <v>JPY</v>
      </c>
      <c r="C28" s="11" t="str">
        <v>AC *</v>
      </c>
      <c r="D28" s="11" t="str">
        <v>ASUR B</v>
      </c>
      <c r="E28" s="11" t="str">
        <v>BIMBO A</v>
      </c>
      <c r="F28" s="11" t="str">
        <v>GENTERA *</v>
      </c>
      <c r="G28" s="11" t="str">
        <v>TLEVISA CPO</v>
      </c>
      <c r="H28" s="89" t="s">
        <v>97</v>
      </c>
      <c r="I28" s="11"/>
      <c r="J28" s="97" t="s">
        <v>155</v>
      </c>
      <c r="K28" s="95">
        <f>E19+((B22)^2/B19)</f>
        <v>2.9316776034024004E-6</v>
      </c>
      <c r="L28" s="11"/>
      <c r="M28" s="11"/>
      <c r="N28" s="11"/>
      <c r="O28" s="11"/>
      <c r="P28" s="11"/>
      <c r="Q28" s="11"/>
      <c r="R28" s="11"/>
      <c r="S28" s="11"/>
      <c r="T28" s="11"/>
      <c r="U28" s="11"/>
      <c r="V28" s="11"/>
      <c r="W28" s="11"/>
      <c r="X28" s="11"/>
      <c r="Y28" s="11"/>
      <c r="Z28" s="11"/>
    </row>
    <row r="29" spans="1:26" ht="14.25" customHeight="1" x14ac:dyDescent="0.2">
      <c r="A29" s="11" cm="1">
        <f t="array" ref="A29:H29">TRANSPOSE(M19*(H19:H26)+M20*(J19:J26))</f>
        <v>-2.0597624120572322E-3</v>
      </c>
      <c r="B29" s="11">
        <v>-2.2632017137037442E-4</v>
      </c>
      <c r="C29" s="11">
        <v>9.8543178640358368E-4</v>
      </c>
      <c r="D29" s="11">
        <v>8.2085688440772708E-4</v>
      </c>
      <c r="E29" s="11">
        <v>3.3636335713032399E-3</v>
      </c>
      <c r="F29" s="11">
        <v>7.8603323302461989E-4</v>
      </c>
      <c r="G29" s="11">
        <v>1.5904680495545689E-2</v>
      </c>
      <c r="H29" s="11">
        <v>0.98042544661274278</v>
      </c>
      <c r="I29" s="11"/>
      <c r="J29" s="97" t="s">
        <v>156</v>
      </c>
      <c r="K29" s="89">
        <f>B22/B19</f>
        <v>5.0310408698930875E-4</v>
      </c>
      <c r="L29" s="11"/>
      <c r="M29" s="11"/>
      <c r="N29" s="11"/>
      <c r="O29" s="11"/>
      <c r="P29" s="11"/>
      <c r="Q29" s="11"/>
      <c r="R29" s="11"/>
      <c r="S29" s="11"/>
      <c r="T29" s="11"/>
      <c r="U29" s="11"/>
      <c r="V29" s="11"/>
      <c r="W29" s="11"/>
      <c r="X29" s="11"/>
      <c r="Y29" s="11"/>
      <c r="Z29" s="11"/>
    </row>
    <row r="30" spans="1:26" ht="14.25" customHeight="1" x14ac:dyDescent="0.2">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9">
    <mergeCell ref="A15:I16"/>
    <mergeCell ref="B18:C18"/>
    <mergeCell ref="D18:E18"/>
    <mergeCell ref="A27:H27"/>
    <mergeCell ref="A1:I1"/>
    <mergeCell ref="A2:I2"/>
    <mergeCell ref="A5:I5"/>
    <mergeCell ref="A8:I8"/>
    <mergeCell ref="A14:I14"/>
  </mergeCells>
  <conditionalFormatting sqref="J28:J29">
    <cfRule type="cellIs" dxfId="0" priority="1" operator="lessThan">
      <formula>0</formula>
    </cfRule>
  </conditionalFormatting>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8000"/>
  </sheetPr>
  <dimension ref="A1:Z1000"/>
  <sheetViews>
    <sheetView tabSelected="1" zoomScaleNormal="68" workbookViewId="0">
      <selection activeCell="N34" sqref="N34"/>
    </sheetView>
  </sheetViews>
  <sheetFormatPr baseColWidth="10" defaultColWidth="14.5" defaultRowHeight="15" customHeight="1" x14ac:dyDescent="0.2"/>
  <cols>
    <col min="1" max="1" width="74.5" customWidth="1"/>
    <col min="2" max="2" width="11.5" customWidth="1"/>
    <col min="3" max="3" width="14.5" customWidth="1"/>
    <col min="4" max="4" width="11.5" customWidth="1"/>
    <col min="5" max="5" width="15.33203125" customWidth="1"/>
    <col min="6" max="6" width="2.33203125" customWidth="1"/>
    <col min="7" max="26" width="11.5" customWidth="1"/>
  </cols>
  <sheetData>
    <row r="1" spans="1:26" ht="16.5" customHeight="1" x14ac:dyDescent="0.2">
      <c r="A1" s="131" t="s">
        <v>101</v>
      </c>
      <c r="B1" s="133" t="s">
        <v>102</v>
      </c>
      <c r="C1" s="134"/>
      <c r="D1" s="44" t="s">
        <v>103</v>
      </c>
      <c r="E1" s="45" t="s">
        <v>104</v>
      </c>
      <c r="F1" s="11"/>
      <c r="G1" s="11"/>
      <c r="H1" s="11"/>
      <c r="I1" s="11"/>
      <c r="J1" s="11"/>
      <c r="K1" s="11"/>
      <c r="L1" s="11"/>
      <c r="M1" s="11"/>
      <c r="N1" s="11"/>
      <c r="O1" s="11"/>
      <c r="P1" s="11"/>
      <c r="Q1" s="11"/>
      <c r="R1" s="11"/>
      <c r="S1" s="11"/>
      <c r="T1" s="11"/>
      <c r="U1" s="11"/>
      <c r="V1" s="11"/>
      <c r="W1" s="11"/>
      <c r="X1" s="11"/>
      <c r="Y1" s="11"/>
      <c r="Z1" s="11"/>
    </row>
    <row r="2" spans="1:26" ht="16.5" customHeight="1" x14ac:dyDescent="0.2">
      <c r="A2" s="132"/>
      <c r="B2" s="46"/>
      <c r="C2" s="47" t="str">
        <f t="array" ref="C2:C8">TRANSPOSE('1'!B4:H4)</f>
        <v>Plata</v>
      </c>
      <c r="D2" s="98">
        <f>MATRIZ!B$4</f>
        <v>1.7978568516298803E-2</v>
      </c>
      <c r="E2" s="98">
        <f>MATRIZ!B$2</f>
        <v>8.8871433397985774E-4</v>
      </c>
      <c r="F2" s="11"/>
      <c r="G2" s="11"/>
      <c r="H2" s="138" t="s">
        <v>158</v>
      </c>
      <c r="I2" s="138"/>
      <c r="J2" s="138"/>
      <c r="K2" s="138"/>
      <c r="L2" s="138"/>
      <c r="M2" s="138"/>
      <c r="N2" s="138"/>
      <c r="O2" s="138"/>
      <c r="P2" s="138"/>
      <c r="Q2" s="138"/>
      <c r="R2" s="11"/>
      <c r="S2" s="11"/>
      <c r="T2" s="11"/>
      <c r="U2" s="11"/>
      <c r="V2" s="11"/>
      <c r="W2" s="11"/>
      <c r="X2" s="11"/>
      <c r="Y2" s="11"/>
      <c r="Z2" s="11"/>
    </row>
    <row r="3" spans="1:26" ht="16.5" customHeight="1" x14ac:dyDescent="0.2">
      <c r="A3" s="25" t="s">
        <v>105</v>
      </c>
      <c r="B3" s="46"/>
      <c r="C3" s="12" t="str">
        <v>JPY</v>
      </c>
      <c r="D3" s="98">
        <f>MATRIZ!C$4</f>
        <v>1.0467243211862513E-2</v>
      </c>
      <c r="E3" s="98">
        <f>MATRIZ!C$2</f>
        <v>-1.3835275204810346E-4</v>
      </c>
      <c r="F3" s="11"/>
      <c r="G3" s="11"/>
      <c r="H3" s="138"/>
      <c r="I3" s="138"/>
      <c r="J3" s="138"/>
      <c r="K3" s="138"/>
      <c r="L3" s="138"/>
      <c r="M3" s="138"/>
      <c r="N3" s="138"/>
      <c r="O3" s="138"/>
      <c r="P3" s="138"/>
      <c r="Q3" s="138"/>
      <c r="R3" s="11"/>
      <c r="S3" s="11"/>
      <c r="T3" s="11"/>
      <c r="U3" s="11"/>
      <c r="V3" s="11"/>
      <c r="W3" s="11"/>
      <c r="X3" s="11"/>
      <c r="Y3" s="11"/>
      <c r="Z3" s="11"/>
    </row>
    <row r="4" spans="1:26" ht="16.5" customHeight="1" x14ac:dyDescent="0.2">
      <c r="A4" s="25" t="s">
        <v>106</v>
      </c>
      <c r="B4" s="46"/>
      <c r="C4" s="12" t="str">
        <v>AC *</v>
      </c>
      <c r="D4" s="98">
        <f>MATRIZ!D$4</f>
        <v>1.4396389658572029E-2</v>
      </c>
      <c r="E4" s="98">
        <f>MATRIZ!D$2</f>
        <v>1.4015979596849115E-5</v>
      </c>
      <c r="F4" s="11"/>
      <c r="G4" s="11"/>
      <c r="H4" s="138"/>
      <c r="I4" s="138"/>
      <c r="J4" s="138"/>
      <c r="K4" s="138"/>
      <c r="L4" s="138"/>
      <c r="M4" s="138"/>
      <c r="N4" s="138"/>
      <c r="O4" s="138"/>
      <c r="P4" s="138"/>
      <c r="Q4" s="138"/>
      <c r="R4" s="11"/>
      <c r="S4" s="11"/>
      <c r="T4" s="11"/>
      <c r="U4" s="11"/>
      <c r="V4" s="11"/>
      <c r="W4" s="11"/>
      <c r="X4" s="11"/>
      <c r="Y4" s="11"/>
      <c r="Z4" s="11"/>
    </row>
    <row r="5" spans="1:26" ht="16.5" customHeight="1" x14ac:dyDescent="0.2">
      <c r="A5" s="25" t="s">
        <v>107</v>
      </c>
      <c r="B5" s="46"/>
      <c r="C5" s="12" t="str">
        <v>ASUR B</v>
      </c>
      <c r="D5" s="98">
        <f>MATRIZ!E$4</f>
        <v>2.1366518561011578E-2</v>
      </c>
      <c r="E5" s="98">
        <f>MATRIZ!E$2</f>
        <v>2.4798761137775281E-4</v>
      </c>
      <c r="F5" s="11"/>
      <c r="G5" s="11"/>
      <c r="H5" s="138"/>
      <c r="I5" s="138"/>
      <c r="J5" s="138"/>
      <c r="K5" s="138"/>
      <c r="L5" s="138"/>
      <c r="M5" s="138"/>
      <c r="N5" s="138"/>
      <c r="O5" s="138"/>
      <c r="P5" s="138"/>
      <c r="Q5" s="138"/>
      <c r="R5" s="11"/>
      <c r="S5" s="11"/>
      <c r="T5" s="11"/>
      <c r="U5" s="11"/>
      <c r="V5" s="11"/>
      <c r="W5" s="11"/>
      <c r="X5" s="11"/>
      <c r="Y5" s="11"/>
      <c r="Z5" s="11"/>
    </row>
    <row r="6" spans="1:26" ht="16.5" customHeight="1" x14ac:dyDescent="0.2">
      <c r="A6" s="25" t="s">
        <v>108</v>
      </c>
      <c r="B6" s="46"/>
      <c r="C6" s="12" t="str">
        <v>BIMBO A</v>
      </c>
      <c r="D6" s="98">
        <f>MATRIZ!F$4</f>
        <v>1.7747972064149683E-2</v>
      </c>
      <c r="E6" s="98">
        <f>MATRIZ!F$2</f>
        <v>-6.021746328826827E-4</v>
      </c>
      <c r="F6" s="11"/>
      <c r="G6" s="11"/>
      <c r="H6" s="11"/>
      <c r="I6" s="11"/>
      <c r="J6" s="11"/>
      <c r="K6" s="11"/>
      <c r="L6" s="11"/>
      <c r="M6" s="11"/>
      <c r="N6" s="11"/>
      <c r="O6" s="11"/>
      <c r="P6" s="11"/>
      <c r="Q6" s="11"/>
      <c r="R6" s="11"/>
      <c r="S6" s="11"/>
      <c r="T6" s="11"/>
      <c r="U6" s="11"/>
      <c r="V6" s="11"/>
      <c r="W6" s="11"/>
      <c r="X6" s="11"/>
      <c r="Y6" s="11"/>
      <c r="Z6" s="11"/>
    </row>
    <row r="7" spans="1:26" ht="16.5" customHeight="1" x14ac:dyDescent="0.2">
      <c r="A7" s="25" t="s">
        <v>109</v>
      </c>
      <c r="B7" s="46"/>
      <c r="C7" s="12" t="str">
        <v>GENTERA *</v>
      </c>
      <c r="D7" s="98">
        <f>MATRIZ!G$4</f>
        <v>2.2897725870393376E-2</v>
      </c>
      <c r="E7" s="98">
        <f>MATRIZ!G$2</f>
        <v>4.6663985611158926E-4</v>
      </c>
      <c r="F7" s="11"/>
      <c r="G7" s="11"/>
      <c r="H7" s="11"/>
      <c r="I7" s="11"/>
      <c r="J7" s="11"/>
      <c r="K7" s="11"/>
      <c r="L7" s="11"/>
      <c r="M7" s="11"/>
      <c r="N7" s="11"/>
      <c r="O7" s="11"/>
      <c r="P7" s="11"/>
      <c r="Q7" s="11"/>
      <c r="R7" s="11"/>
      <c r="S7" s="11"/>
      <c r="T7" s="11"/>
      <c r="U7" s="11"/>
      <c r="V7" s="11"/>
      <c r="W7" s="11"/>
      <c r="X7" s="11"/>
      <c r="Y7" s="11"/>
      <c r="Z7" s="11"/>
    </row>
    <row r="8" spans="1:26" ht="16.5" customHeight="1" x14ac:dyDescent="0.2">
      <c r="A8" s="25" t="s">
        <v>110</v>
      </c>
      <c r="B8" s="46"/>
      <c r="C8" s="48" t="str">
        <v>TLEVISA CPO</v>
      </c>
      <c r="D8" s="98">
        <f>MATRIZ!G$4</f>
        <v>2.2897725870393376E-2</v>
      </c>
      <c r="E8" s="98">
        <f>MATRIZ!H$2</f>
        <v>-1.6675053517933231E-3</v>
      </c>
      <c r="F8" s="11"/>
      <c r="G8" s="11"/>
      <c r="H8" s="11"/>
      <c r="I8" s="11"/>
      <c r="J8" s="11"/>
      <c r="K8" s="11"/>
      <c r="L8" s="11"/>
      <c r="M8" s="11"/>
      <c r="N8" s="11"/>
      <c r="O8" s="11"/>
      <c r="P8" s="11"/>
      <c r="Q8" s="11"/>
      <c r="R8" s="11"/>
      <c r="S8" s="11"/>
      <c r="T8" s="11"/>
      <c r="U8" s="11"/>
      <c r="V8" s="11"/>
      <c r="W8" s="11"/>
      <c r="X8" s="11"/>
      <c r="Y8" s="11"/>
      <c r="Z8" s="11"/>
    </row>
    <row r="9" spans="1:26" ht="16.5" customHeight="1" x14ac:dyDescent="0.2">
      <c r="A9" s="25" t="s">
        <v>111</v>
      </c>
      <c r="B9" s="46"/>
      <c r="C9" s="49" t="s">
        <v>112</v>
      </c>
      <c r="D9" s="99">
        <f>'2'!B9</f>
        <v>6.753281862088234E-3</v>
      </c>
      <c r="E9" s="100">
        <f>'2'!B6</f>
        <v>1.1307444389680618E-5</v>
      </c>
      <c r="F9" s="11"/>
      <c r="G9" s="11"/>
      <c r="H9" s="11"/>
      <c r="I9" s="11"/>
      <c r="J9" s="11"/>
      <c r="K9" s="11"/>
      <c r="L9" s="11"/>
      <c r="M9" s="11"/>
      <c r="N9" s="11"/>
      <c r="O9" s="11"/>
      <c r="P9" s="11"/>
      <c r="Q9" s="11"/>
      <c r="R9" s="11"/>
      <c r="S9" s="11"/>
      <c r="T9" s="11"/>
      <c r="U9" s="11"/>
      <c r="V9" s="11"/>
      <c r="W9" s="11"/>
      <c r="X9" s="11"/>
      <c r="Y9" s="11"/>
      <c r="Z9" s="11"/>
    </row>
    <row r="10" spans="1:26" ht="16.5" customHeight="1" x14ac:dyDescent="0.2">
      <c r="A10" s="11"/>
      <c r="B10" s="46"/>
      <c r="C10" s="50" t="s">
        <v>96</v>
      </c>
      <c r="D10" s="99">
        <f>'4'!B9</f>
        <v>2.5701944613296883E-2</v>
      </c>
      <c r="E10" s="100">
        <f>'4'!B6</f>
        <v>1.1141562203164462E-5</v>
      </c>
      <c r="F10" s="11"/>
      <c r="G10" s="11"/>
      <c r="H10" s="11"/>
      <c r="I10" s="11"/>
      <c r="J10" s="11"/>
      <c r="K10" s="11"/>
      <c r="L10" s="11"/>
      <c r="M10" s="11"/>
      <c r="N10" s="11"/>
      <c r="O10" s="11"/>
      <c r="P10" s="11"/>
      <c r="Q10" s="11"/>
      <c r="R10" s="11"/>
      <c r="S10" s="11"/>
      <c r="T10" s="11"/>
      <c r="U10" s="11"/>
      <c r="V10" s="11"/>
      <c r="W10" s="11"/>
      <c r="X10" s="11"/>
      <c r="Y10" s="11"/>
      <c r="Z10" s="11"/>
    </row>
    <row r="11" spans="1:26" ht="16.5" customHeight="1" x14ac:dyDescent="0.2">
      <c r="A11" s="11"/>
      <c r="B11" s="135" t="s">
        <v>113</v>
      </c>
      <c r="C11" s="47">
        <v>1</v>
      </c>
      <c r="D11" s="101">
        <f>'3'!L5</f>
        <v>6.753281862088234E-3</v>
      </c>
      <c r="E11" s="102">
        <f>'3'!J5</f>
        <v>1.1307444389680618E-5</v>
      </c>
      <c r="F11" s="11"/>
      <c r="G11" s="11"/>
      <c r="H11" s="11"/>
      <c r="I11" s="11"/>
      <c r="J11" s="11"/>
      <c r="K11" s="11"/>
      <c r="L11" s="11"/>
      <c r="M11" s="11"/>
      <c r="N11" s="11"/>
      <c r="O11" s="11"/>
      <c r="P11" s="11"/>
      <c r="Q11" s="11"/>
      <c r="R11" s="11"/>
      <c r="S11" s="11"/>
      <c r="T11" s="11"/>
      <c r="U11" s="11"/>
      <c r="V11" s="11"/>
      <c r="W11" s="11"/>
      <c r="X11" s="11"/>
      <c r="Y11" s="11"/>
      <c r="Z11" s="11"/>
    </row>
    <row r="12" spans="1:26" ht="16.5" customHeight="1" x14ac:dyDescent="0.2">
      <c r="A12" s="11"/>
      <c r="B12" s="136"/>
      <c r="C12" s="12">
        <v>2</v>
      </c>
      <c r="D12" s="101">
        <f>'3'!L6</f>
        <v>2.1695933296567995</v>
      </c>
      <c r="E12" s="102">
        <f>'3'!J6</f>
        <v>0.21021916963420678</v>
      </c>
      <c r="F12" s="11"/>
      <c r="G12" s="11"/>
      <c r="H12" s="11"/>
      <c r="I12" s="11"/>
      <c r="J12" s="11"/>
      <c r="K12" s="11"/>
      <c r="L12" s="11"/>
      <c r="M12" s="11"/>
      <c r="N12" s="11"/>
      <c r="O12" s="11"/>
      <c r="P12" s="11"/>
      <c r="Q12" s="11"/>
      <c r="R12" s="11"/>
      <c r="S12" s="11"/>
      <c r="T12" s="11"/>
      <c r="U12" s="11"/>
      <c r="V12" s="11"/>
      <c r="W12" s="11"/>
      <c r="X12" s="11"/>
      <c r="Y12" s="11"/>
      <c r="Z12" s="11"/>
    </row>
    <row r="13" spans="1:26" ht="16.5" customHeight="1" x14ac:dyDescent="0.2">
      <c r="A13" s="11"/>
      <c r="B13" s="136"/>
      <c r="C13" s="12">
        <v>3</v>
      </c>
      <c r="D13" s="101">
        <f>'3'!L7</f>
        <v>4.3391708936059867</v>
      </c>
      <c r="E13" s="102">
        <f>'3'!J7</f>
        <v>0.42042703182402386</v>
      </c>
      <c r="F13" s="11"/>
      <c r="G13" s="11"/>
      <c r="H13" s="11"/>
      <c r="I13" s="11"/>
      <c r="J13" s="11"/>
      <c r="K13" s="11"/>
      <c r="L13" s="11"/>
      <c r="M13" s="11"/>
      <c r="N13" s="11"/>
      <c r="O13" s="11"/>
      <c r="P13" s="11"/>
      <c r="Q13" s="11"/>
      <c r="R13" s="11"/>
      <c r="S13" s="11"/>
      <c r="T13" s="11"/>
      <c r="U13" s="11"/>
      <c r="V13" s="11"/>
      <c r="W13" s="11"/>
      <c r="X13" s="11"/>
      <c r="Y13" s="11"/>
      <c r="Z13" s="11"/>
    </row>
    <row r="14" spans="1:26" ht="16.5" customHeight="1" x14ac:dyDescent="0.2">
      <c r="A14" s="11"/>
      <c r="B14" s="136"/>
      <c r="C14" s="12">
        <v>4</v>
      </c>
      <c r="D14" s="101">
        <f>'3'!L8</f>
        <v>6.5087519610363254</v>
      </c>
      <c r="E14" s="102">
        <f>'3'!J8</f>
        <v>0.63063489401384087</v>
      </c>
      <c r="F14" s="11"/>
      <c r="G14" s="11"/>
      <c r="H14" s="11"/>
      <c r="I14" s="11"/>
      <c r="J14" s="11"/>
      <c r="K14" s="11"/>
      <c r="L14" s="11"/>
      <c r="M14" s="11"/>
      <c r="N14" s="11"/>
      <c r="O14" s="11"/>
      <c r="P14" s="11"/>
      <c r="Q14" s="11"/>
      <c r="R14" s="11"/>
      <c r="S14" s="11"/>
      <c r="T14" s="11"/>
      <c r="U14" s="11"/>
      <c r="V14" s="11"/>
      <c r="W14" s="11"/>
      <c r="X14" s="11"/>
      <c r="Y14" s="11"/>
      <c r="Z14" s="11"/>
    </row>
    <row r="15" spans="1:26" ht="16.5" customHeight="1" x14ac:dyDescent="0.2">
      <c r="A15" s="11"/>
      <c r="B15" s="136"/>
      <c r="C15" s="12">
        <v>5</v>
      </c>
      <c r="D15" s="101">
        <f>'3'!L9</f>
        <v>8.678333904340267</v>
      </c>
      <c r="E15" s="102">
        <f>'3'!J9</f>
        <v>0.840842756203658</v>
      </c>
      <c r="F15" s="11"/>
      <c r="G15" s="11"/>
      <c r="H15" s="11"/>
      <c r="I15" s="11"/>
      <c r="J15" s="11"/>
      <c r="K15" s="11"/>
      <c r="L15" s="11"/>
      <c r="M15" s="11"/>
      <c r="N15" s="11"/>
      <c r="O15" s="11"/>
      <c r="P15" s="11"/>
      <c r="Q15" s="11"/>
      <c r="R15" s="11"/>
      <c r="S15" s="11"/>
      <c r="T15" s="11"/>
      <c r="U15" s="11"/>
      <c r="V15" s="11"/>
      <c r="W15" s="11"/>
      <c r="X15" s="11"/>
      <c r="Y15" s="11"/>
      <c r="Z15" s="11"/>
    </row>
    <row r="16" spans="1:26" ht="16.5" customHeight="1" x14ac:dyDescent="0.2">
      <c r="A16" s="11"/>
      <c r="B16" s="136"/>
      <c r="C16" s="12">
        <v>6</v>
      </c>
      <c r="D16" s="101">
        <f>'3'!L10</f>
        <v>10.847916197993978</v>
      </c>
      <c r="E16" s="102">
        <f>'3'!J10</f>
        <v>1.0510506183934751</v>
      </c>
      <c r="F16" s="11"/>
      <c r="G16" s="11"/>
      <c r="H16" s="11"/>
      <c r="I16" s="11"/>
      <c r="J16" s="11"/>
      <c r="K16" s="11"/>
      <c r="L16" s="11"/>
      <c r="M16" s="11"/>
      <c r="N16" s="11"/>
      <c r="O16" s="11"/>
      <c r="P16" s="11"/>
      <c r="Q16" s="11"/>
      <c r="R16" s="11"/>
      <c r="S16" s="11"/>
      <c r="T16" s="11"/>
      <c r="U16" s="11"/>
      <c r="V16" s="11"/>
      <c r="W16" s="11"/>
      <c r="X16" s="11"/>
      <c r="Y16" s="11"/>
      <c r="Z16" s="11"/>
    </row>
    <row r="17" spans="1:26" ht="16.5" customHeight="1" x14ac:dyDescent="0.2">
      <c r="A17" s="11"/>
      <c r="B17" s="136"/>
      <c r="C17" s="12">
        <v>7</v>
      </c>
      <c r="D17" s="101">
        <f>'3'!L11</f>
        <v>13.017498666822638</v>
      </c>
      <c r="E17" s="102">
        <f>'3'!J11</f>
        <v>1.2612584805832923</v>
      </c>
      <c r="F17" s="11"/>
      <c r="G17" s="11"/>
      <c r="H17" s="11"/>
      <c r="I17" s="11"/>
      <c r="J17" s="11"/>
      <c r="K17" s="11"/>
      <c r="L17" s="11"/>
      <c r="M17" s="11"/>
      <c r="N17" s="11"/>
      <c r="O17" s="11"/>
      <c r="P17" s="11"/>
      <c r="Q17" s="11"/>
      <c r="R17" s="11"/>
      <c r="S17" s="11"/>
      <c r="T17" s="11"/>
      <c r="U17" s="11"/>
      <c r="V17" s="11"/>
      <c r="W17" s="11"/>
      <c r="X17" s="11"/>
      <c r="Y17" s="11"/>
      <c r="Z17" s="11"/>
    </row>
    <row r="18" spans="1:26" ht="16.5" customHeight="1" x14ac:dyDescent="0.2">
      <c r="A18" s="11"/>
      <c r="B18" s="136"/>
      <c r="C18" s="12">
        <v>8</v>
      </c>
      <c r="D18" s="101">
        <f>'3'!L12</f>
        <v>15.18708123575129</v>
      </c>
      <c r="E18" s="102">
        <f>'3'!J12</f>
        <v>1.4714663427731094</v>
      </c>
      <c r="F18" s="11"/>
      <c r="G18" s="11"/>
      <c r="H18" s="11"/>
      <c r="I18" s="11"/>
      <c r="J18" s="11"/>
      <c r="K18" s="11"/>
      <c r="L18" s="11"/>
      <c r="M18" s="11"/>
      <c r="N18" s="11"/>
      <c r="O18" s="11"/>
      <c r="P18" s="11"/>
      <c r="Q18" s="11"/>
      <c r="R18" s="11"/>
      <c r="S18" s="11"/>
      <c r="T18" s="11"/>
      <c r="U18" s="11"/>
      <c r="V18" s="11"/>
      <c r="W18" s="11"/>
      <c r="X18" s="11"/>
      <c r="Y18" s="11"/>
      <c r="Z18" s="11"/>
    </row>
    <row r="19" spans="1:26" ht="16.5" customHeight="1" x14ac:dyDescent="0.2">
      <c r="A19" s="11"/>
      <c r="B19" s="136"/>
      <c r="C19" s="12">
        <v>9</v>
      </c>
      <c r="D19" s="101">
        <f>'3'!L13</f>
        <v>17.356663867242442</v>
      </c>
      <c r="E19" s="102">
        <f>'3'!J13</f>
        <v>1.6816742049629263</v>
      </c>
      <c r="F19" s="11"/>
      <c r="G19" s="11"/>
      <c r="H19" s="11"/>
      <c r="I19" s="11"/>
      <c r="J19" s="11"/>
      <c r="K19" s="11"/>
      <c r="L19" s="11"/>
      <c r="M19" s="11"/>
      <c r="N19" s="11"/>
      <c r="O19" s="11"/>
      <c r="P19" s="11"/>
      <c r="Q19" s="11"/>
      <c r="R19" s="11"/>
      <c r="S19" s="11"/>
      <c r="T19" s="11"/>
      <c r="U19" s="11"/>
      <c r="V19" s="11"/>
      <c r="W19" s="11"/>
      <c r="X19" s="11"/>
      <c r="Y19" s="11"/>
      <c r="Z19" s="11"/>
    </row>
    <row r="20" spans="1:26" ht="16.5" customHeight="1" x14ac:dyDescent="0.2">
      <c r="A20" s="11"/>
      <c r="B20" s="136"/>
      <c r="C20" s="12">
        <v>10</v>
      </c>
      <c r="D20" s="101">
        <f>'3'!L14</f>
        <v>19.526246540441939</v>
      </c>
      <c r="E20" s="102">
        <f>'3'!J14</f>
        <v>1.8918820671527437</v>
      </c>
      <c r="F20" s="11"/>
      <c r="G20" s="11"/>
      <c r="H20" s="11"/>
      <c r="I20" s="11"/>
      <c r="J20" s="11"/>
      <c r="K20" s="11"/>
      <c r="L20" s="11"/>
      <c r="M20" s="11"/>
      <c r="N20" s="11"/>
      <c r="O20" s="11"/>
      <c r="P20" s="11"/>
      <c r="Q20" s="11"/>
      <c r="R20" s="11"/>
      <c r="S20" s="11"/>
      <c r="T20" s="11"/>
      <c r="U20" s="11"/>
      <c r="V20" s="11"/>
      <c r="W20" s="11"/>
      <c r="X20" s="11"/>
      <c r="Y20" s="11"/>
      <c r="Z20" s="11"/>
    </row>
    <row r="21" spans="1:26" ht="16.5" customHeight="1" x14ac:dyDescent="0.2">
      <c r="A21" s="11"/>
      <c r="B21" s="136"/>
      <c r="C21" s="12">
        <v>11</v>
      </c>
      <c r="D21" s="101">
        <f>'3'!L15</f>
        <v>21.695829242837267</v>
      </c>
      <c r="E21" s="102">
        <f>'3'!J15</f>
        <v>2.1020899293425606</v>
      </c>
      <c r="F21" s="11"/>
      <c r="G21" s="11"/>
      <c r="H21" s="11"/>
      <c r="I21" s="11"/>
      <c r="J21" s="11"/>
      <c r="K21" s="11"/>
      <c r="L21" s="11"/>
      <c r="M21" s="11"/>
      <c r="N21" s="11"/>
      <c r="O21" s="11"/>
      <c r="P21" s="11"/>
      <c r="Q21" s="11"/>
      <c r="R21" s="11"/>
      <c r="S21" s="11"/>
      <c r="T21" s="11"/>
      <c r="U21" s="11"/>
      <c r="V21" s="11"/>
      <c r="W21" s="11"/>
      <c r="X21" s="11"/>
      <c r="Y21" s="11"/>
      <c r="Z21" s="11"/>
    </row>
    <row r="22" spans="1:26" ht="16.5" customHeight="1" x14ac:dyDescent="0.2">
      <c r="A22" s="11"/>
      <c r="B22" s="136"/>
      <c r="C22" s="12">
        <v>12</v>
      </c>
      <c r="D22" s="101">
        <f>'3'!L16</f>
        <v>23.865411966465935</v>
      </c>
      <c r="E22" s="102">
        <f>'3'!J16</f>
        <v>2.3122977915323775</v>
      </c>
      <c r="F22" s="11"/>
      <c r="G22" s="11"/>
      <c r="H22" s="11"/>
      <c r="I22" s="11"/>
      <c r="J22" s="11"/>
      <c r="K22" s="11"/>
      <c r="L22" s="11"/>
      <c r="M22" s="11"/>
      <c r="N22" s="11"/>
      <c r="O22" s="11"/>
      <c r="P22" s="11"/>
      <c r="Q22" s="11"/>
      <c r="R22" s="11"/>
      <c r="S22" s="11"/>
      <c r="T22" s="11"/>
      <c r="U22" s="11"/>
      <c r="V22" s="11"/>
      <c r="W22" s="11"/>
      <c r="X22" s="11"/>
      <c r="Y22" s="11"/>
      <c r="Z22" s="11"/>
    </row>
    <row r="23" spans="1:26" ht="16.5" customHeight="1" x14ac:dyDescent="0.2">
      <c r="A23" s="11"/>
      <c r="B23" s="136"/>
      <c r="C23" s="12">
        <v>13</v>
      </c>
      <c r="D23" s="101">
        <f>'3'!L17</f>
        <v>26.034994706019607</v>
      </c>
      <c r="E23" s="102">
        <f>'3'!J17</f>
        <v>2.5225056537221953</v>
      </c>
      <c r="F23" s="11"/>
      <c r="G23" s="11"/>
      <c r="H23" s="11"/>
      <c r="I23" s="11"/>
      <c r="J23" s="11"/>
      <c r="K23" s="11"/>
      <c r="L23" s="11"/>
      <c r="M23" s="11"/>
      <c r="N23" s="11"/>
      <c r="O23" s="11"/>
      <c r="P23" s="11"/>
      <c r="Q23" s="11"/>
      <c r="R23" s="11"/>
      <c r="S23" s="11"/>
      <c r="T23" s="11"/>
      <c r="U23" s="11"/>
      <c r="V23" s="11"/>
      <c r="W23" s="11"/>
      <c r="X23" s="11"/>
      <c r="Y23" s="11"/>
      <c r="Z23" s="11"/>
    </row>
    <row r="24" spans="1:26" ht="16.5" customHeight="1" x14ac:dyDescent="0.2">
      <c r="A24" s="11"/>
      <c r="B24" s="136"/>
      <c r="C24" s="12">
        <v>14</v>
      </c>
      <c r="D24" s="101">
        <f>'3'!L18</f>
        <v>28.20457745782328</v>
      </c>
      <c r="E24" s="102">
        <f>'3'!J18</f>
        <v>2.7327135159120122</v>
      </c>
      <c r="F24" s="11"/>
      <c r="G24" s="11"/>
      <c r="H24" s="11"/>
      <c r="I24" s="11"/>
      <c r="J24" s="11"/>
      <c r="K24" s="11"/>
      <c r="L24" s="11"/>
      <c r="M24" s="11"/>
      <c r="N24" s="11"/>
      <c r="O24" s="11"/>
      <c r="P24" s="11"/>
      <c r="Q24" s="11"/>
      <c r="R24" s="11"/>
      <c r="S24" s="11"/>
      <c r="T24" s="11"/>
      <c r="U24" s="11"/>
      <c r="V24" s="11"/>
      <c r="W24" s="11"/>
      <c r="X24" s="11"/>
      <c r="Y24" s="11"/>
      <c r="Z24" s="11"/>
    </row>
    <row r="25" spans="1:26" ht="16.5" customHeight="1" x14ac:dyDescent="0.2">
      <c r="A25" s="11"/>
      <c r="B25" s="136"/>
      <c r="C25" s="12">
        <v>15</v>
      </c>
      <c r="D25" s="101">
        <f>'3'!L19</f>
        <v>30.374160219251959</v>
      </c>
      <c r="E25" s="102">
        <f>'3'!J19</f>
        <v>2.9429213781018291</v>
      </c>
      <c r="F25" s="11"/>
      <c r="G25" s="11"/>
      <c r="H25" s="11"/>
      <c r="I25" s="11"/>
      <c r="J25" s="11"/>
      <c r="K25" s="11"/>
      <c r="L25" s="11"/>
      <c r="M25" s="11"/>
      <c r="N25" s="11"/>
      <c r="O25" s="11"/>
      <c r="P25" s="11"/>
      <c r="Q25" s="11"/>
      <c r="R25" s="11"/>
      <c r="S25" s="11"/>
      <c r="T25" s="11"/>
      <c r="U25" s="11"/>
      <c r="V25" s="11"/>
      <c r="W25" s="11"/>
      <c r="X25" s="11"/>
      <c r="Y25" s="11"/>
      <c r="Z25" s="11"/>
    </row>
    <row r="26" spans="1:26" ht="16.5" customHeight="1" x14ac:dyDescent="0.2">
      <c r="A26" s="11"/>
      <c r="B26" s="136"/>
      <c r="C26" s="12">
        <v>16</v>
      </c>
      <c r="D26" s="101">
        <f>'3'!L20</f>
        <v>32.543742988380636</v>
      </c>
      <c r="E26" s="102">
        <f>'3'!J20</f>
        <v>3.153129240291646</v>
      </c>
      <c r="F26" s="11"/>
      <c r="G26" s="11"/>
      <c r="H26" s="11"/>
      <c r="I26" s="11"/>
      <c r="J26" s="11"/>
      <c r="K26" s="11"/>
      <c r="L26" s="11"/>
      <c r="M26" s="11"/>
      <c r="N26" s="11"/>
      <c r="O26" s="11"/>
      <c r="P26" s="11"/>
      <c r="Q26" s="11"/>
      <c r="R26" s="11"/>
      <c r="S26" s="11"/>
      <c r="T26" s="11"/>
      <c r="U26" s="11"/>
      <c r="V26" s="11"/>
      <c r="W26" s="11"/>
      <c r="X26" s="11"/>
      <c r="Y26" s="11"/>
      <c r="Z26" s="11"/>
    </row>
    <row r="27" spans="1:26" ht="16.5" customHeight="1" x14ac:dyDescent="0.2">
      <c r="A27" s="11"/>
      <c r="B27" s="136"/>
      <c r="C27" s="12">
        <v>17</v>
      </c>
      <c r="D27" s="101">
        <f>'3'!L21</f>
        <v>34.713325763765567</v>
      </c>
      <c r="E27" s="102">
        <f>'3'!J21</f>
        <v>3.3633371024814629</v>
      </c>
      <c r="F27" s="11"/>
      <c r="G27" s="11"/>
      <c r="H27" s="11"/>
      <c r="I27" s="11"/>
      <c r="J27" s="11"/>
      <c r="K27" s="11"/>
      <c r="L27" s="11"/>
      <c r="M27" s="11"/>
      <c r="N27" s="11"/>
      <c r="O27" s="11"/>
      <c r="P27" s="11"/>
      <c r="Q27" s="11"/>
      <c r="R27" s="11"/>
      <c r="S27" s="11"/>
      <c r="T27" s="11"/>
      <c r="U27" s="11"/>
      <c r="V27" s="11"/>
      <c r="W27" s="11"/>
      <c r="X27" s="11"/>
      <c r="Y27" s="11"/>
      <c r="Z27" s="11"/>
    </row>
    <row r="28" spans="1:26" ht="16.5" customHeight="1" x14ac:dyDescent="0.2">
      <c r="A28" s="11"/>
      <c r="B28" s="136"/>
      <c r="C28" s="12">
        <v>18</v>
      </c>
      <c r="D28" s="101">
        <f>'3'!L22</f>
        <v>36.882908544302708</v>
      </c>
      <c r="E28" s="102">
        <f>'3'!J22</f>
        <v>3.5735449646712807</v>
      </c>
      <c r="F28" s="11"/>
      <c r="G28" s="11"/>
      <c r="H28" s="11"/>
      <c r="I28" s="11"/>
      <c r="J28" s="11"/>
      <c r="K28" s="11"/>
      <c r="L28" s="11"/>
      <c r="M28" s="11"/>
      <c r="N28" s="11"/>
      <c r="O28" s="11"/>
      <c r="P28" s="11"/>
      <c r="Q28" s="11"/>
      <c r="R28" s="11"/>
      <c r="S28" s="11"/>
      <c r="T28" s="11"/>
      <c r="U28" s="11"/>
      <c r="V28" s="11"/>
      <c r="W28" s="11"/>
      <c r="X28" s="11"/>
      <c r="Y28" s="11"/>
      <c r="Z28" s="11"/>
    </row>
    <row r="29" spans="1:26" ht="16.5" customHeight="1" x14ac:dyDescent="0.2">
      <c r="A29" s="11"/>
      <c r="B29" s="136"/>
      <c r="C29" s="12">
        <v>19</v>
      </c>
      <c r="D29" s="101">
        <f>'3'!L23</f>
        <v>39.052491329133346</v>
      </c>
      <c r="E29" s="102">
        <f>'3'!J23</f>
        <v>3.7837528268610976</v>
      </c>
      <c r="F29" s="11"/>
      <c r="G29" s="11"/>
      <c r="H29" s="11"/>
      <c r="I29" s="11"/>
      <c r="J29" s="11"/>
      <c r="K29" s="11"/>
      <c r="L29" s="11"/>
      <c r="M29" s="11"/>
      <c r="N29" s="11"/>
      <c r="O29" s="11"/>
      <c r="P29" s="11"/>
      <c r="Q29" s="11"/>
      <c r="R29" s="11"/>
      <c r="S29" s="11"/>
      <c r="T29" s="11"/>
      <c r="U29" s="11"/>
      <c r="V29" s="11"/>
      <c r="W29" s="11"/>
      <c r="X29" s="11"/>
      <c r="Y29" s="11"/>
      <c r="Z29" s="11"/>
    </row>
    <row r="30" spans="1:26" ht="16.5" customHeight="1" x14ac:dyDescent="0.2">
      <c r="A30" s="11"/>
      <c r="B30" s="136"/>
      <c r="C30" s="12">
        <v>20</v>
      </c>
      <c r="D30" s="101">
        <f>'3'!L24</f>
        <v>41.222074117579567</v>
      </c>
      <c r="E30" s="102">
        <f>'3'!J24</f>
        <v>3.9939606890509145</v>
      </c>
      <c r="F30" s="11"/>
      <c r="G30" s="11"/>
      <c r="H30" s="11"/>
      <c r="I30" s="11"/>
      <c r="J30" s="11"/>
      <c r="K30" s="11"/>
      <c r="L30" s="11"/>
      <c r="M30" s="11"/>
      <c r="N30" s="11"/>
      <c r="O30" s="11"/>
      <c r="P30" s="11"/>
      <c r="Q30" s="11"/>
      <c r="R30" s="11"/>
      <c r="S30" s="11"/>
      <c r="T30" s="11"/>
      <c r="U30" s="11"/>
      <c r="V30" s="11"/>
      <c r="W30" s="11"/>
      <c r="X30" s="11"/>
      <c r="Y30" s="11"/>
      <c r="Z30" s="11"/>
    </row>
    <row r="31" spans="1:26" ht="16.5" customHeight="1" x14ac:dyDescent="0.2">
      <c r="A31" s="11"/>
      <c r="B31" s="136"/>
      <c r="C31" s="12">
        <v>21</v>
      </c>
      <c r="D31" s="101">
        <f>'3'!L25</f>
        <v>43.391656909099048</v>
      </c>
      <c r="E31" s="102">
        <f>'3'!J25</f>
        <v>4.2041685512407323</v>
      </c>
      <c r="F31" s="11"/>
      <c r="G31" s="11"/>
      <c r="H31" s="11"/>
      <c r="I31" s="11"/>
      <c r="J31" s="11"/>
      <c r="K31" s="11"/>
      <c r="L31" s="11"/>
      <c r="M31" s="11"/>
      <c r="N31" s="11"/>
      <c r="O31" s="11"/>
      <c r="P31" s="11"/>
      <c r="Q31" s="11"/>
      <c r="R31" s="11"/>
      <c r="S31" s="11"/>
      <c r="T31" s="11"/>
      <c r="U31" s="11"/>
      <c r="V31" s="11"/>
      <c r="W31" s="11"/>
      <c r="X31" s="11"/>
      <c r="Y31" s="11"/>
      <c r="Z31" s="11"/>
    </row>
    <row r="32" spans="1:26" ht="16.5" customHeight="1" x14ac:dyDescent="0.2">
      <c r="A32" s="11"/>
      <c r="B32" s="136"/>
      <c r="C32" s="12">
        <v>22</v>
      </c>
      <c r="D32" s="101">
        <f>'3'!L26</f>
        <v>45.561239703252738</v>
      </c>
      <c r="E32" s="102">
        <f>'3'!J26</f>
        <v>4.4143764134305492</v>
      </c>
      <c r="F32" s="11"/>
      <c r="G32" s="11"/>
      <c r="H32" s="11"/>
      <c r="I32" s="11"/>
      <c r="J32" s="11"/>
      <c r="K32" s="11"/>
      <c r="L32" s="11"/>
      <c r="M32" s="11"/>
      <c r="N32" s="11"/>
      <c r="O32" s="11"/>
      <c r="P32" s="11"/>
      <c r="Q32" s="11"/>
      <c r="R32" s="11"/>
      <c r="S32" s="11"/>
      <c r="T32" s="11"/>
      <c r="U32" s="11"/>
      <c r="V32" s="11"/>
      <c r="W32" s="11"/>
      <c r="X32" s="11"/>
      <c r="Y32" s="11"/>
      <c r="Z32" s="11"/>
    </row>
    <row r="33" spans="1:26" ht="16.5" customHeight="1" x14ac:dyDescent="0.2">
      <c r="A33" s="11"/>
      <c r="B33" s="136"/>
      <c r="C33" s="12">
        <v>23</v>
      </c>
      <c r="D33" s="101">
        <f>'3'!L27</f>
        <v>47.730822499681416</v>
      </c>
      <c r="E33" s="102">
        <f>'3'!J27</f>
        <v>4.6245842756203661</v>
      </c>
      <c r="F33" s="11"/>
      <c r="G33" s="11"/>
      <c r="H33" s="11"/>
      <c r="I33" s="11"/>
      <c r="J33" s="11"/>
      <c r="K33" s="11"/>
      <c r="L33" s="11"/>
      <c r="M33" s="11"/>
      <c r="N33" s="11"/>
      <c r="O33" s="11"/>
      <c r="P33" s="11"/>
      <c r="Q33" s="11"/>
      <c r="R33" s="11"/>
      <c r="S33" s="11"/>
      <c r="T33" s="11"/>
      <c r="U33" s="11"/>
      <c r="V33" s="11"/>
      <c r="W33" s="11"/>
      <c r="X33" s="11"/>
      <c r="Y33" s="11"/>
      <c r="Z33" s="11"/>
    </row>
    <row r="34" spans="1:26" ht="16.5" customHeight="1" x14ac:dyDescent="0.2">
      <c r="A34" s="11"/>
      <c r="B34" s="136"/>
      <c r="C34" s="12">
        <v>24</v>
      </c>
      <c r="D34" s="101">
        <f>'3'!L28</f>
        <v>49.900405298088366</v>
      </c>
      <c r="E34" s="102">
        <f>'3'!J28</f>
        <v>4.834792137810183</v>
      </c>
      <c r="F34" s="11"/>
      <c r="G34" s="11"/>
      <c r="H34" s="11"/>
      <c r="I34" s="11"/>
      <c r="J34" s="11"/>
      <c r="K34" s="11"/>
      <c r="L34" s="11"/>
      <c r="M34" s="11"/>
      <c r="N34" s="11"/>
      <c r="O34" s="11"/>
      <c r="P34" s="11"/>
      <c r="Q34" s="11"/>
      <c r="R34" s="11"/>
      <c r="S34" s="11"/>
      <c r="T34" s="11"/>
      <c r="U34" s="11"/>
      <c r="V34" s="11"/>
      <c r="W34" s="11"/>
      <c r="X34" s="11"/>
      <c r="Y34" s="11"/>
      <c r="Z34" s="11"/>
    </row>
    <row r="35" spans="1:26" ht="16.5" customHeight="1" x14ac:dyDescent="0.2">
      <c r="A35" s="11"/>
      <c r="B35" s="137"/>
      <c r="C35" s="48">
        <v>25</v>
      </c>
      <c r="D35" s="101">
        <f>'3'!L29</f>
        <v>52.06998809822629</v>
      </c>
      <c r="E35" s="102">
        <f>'3'!J29</f>
        <v>5.0449999999999999</v>
      </c>
      <c r="F35" s="11"/>
      <c r="G35" s="11"/>
      <c r="H35" s="11"/>
      <c r="I35" s="11"/>
      <c r="J35" s="11"/>
      <c r="K35" s="11"/>
      <c r="L35" s="11"/>
      <c r="M35" s="11"/>
      <c r="N35" s="11"/>
      <c r="O35" s="11"/>
      <c r="P35" s="11"/>
      <c r="Q35" s="11"/>
      <c r="R35" s="11"/>
      <c r="S35" s="11"/>
      <c r="T35" s="11"/>
      <c r="U35" s="11"/>
      <c r="V35" s="11"/>
      <c r="W35" s="11"/>
      <c r="X35" s="11"/>
      <c r="Y35" s="11"/>
      <c r="Z35" s="11"/>
    </row>
    <row r="36" spans="1:26" ht="16.5" customHeight="1" x14ac:dyDescent="0.2">
      <c r="A36" s="11"/>
      <c r="B36" s="46"/>
      <c r="C36" s="50" t="s">
        <v>97</v>
      </c>
      <c r="D36" s="99">
        <v>0</v>
      </c>
      <c r="E36" s="100">
        <f>'1'!B6</f>
        <v>2.7734815269365591E-6</v>
      </c>
      <c r="F36" s="11"/>
      <c r="G36" s="11"/>
      <c r="H36" s="11"/>
      <c r="I36" s="11"/>
      <c r="J36" s="11"/>
      <c r="K36" s="11"/>
      <c r="L36" s="11"/>
      <c r="M36" s="11"/>
      <c r="N36" s="11"/>
      <c r="O36" s="11"/>
      <c r="P36" s="11"/>
      <c r="Q36" s="11"/>
      <c r="R36" s="11"/>
      <c r="S36" s="11"/>
      <c r="T36" s="11"/>
      <c r="U36" s="11"/>
      <c r="V36" s="11"/>
      <c r="W36" s="11"/>
      <c r="X36" s="11"/>
      <c r="Y36" s="11"/>
      <c r="Z36" s="11"/>
    </row>
    <row r="37" spans="1:26" ht="16.5" customHeight="1" x14ac:dyDescent="0.2">
      <c r="A37" s="11"/>
      <c r="B37" s="135" t="s">
        <v>114</v>
      </c>
      <c r="C37" s="51"/>
      <c r="D37" s="99">
        <v>0</v>
      </c>
      <c r="E37" s="100">
        <f>'1'!B6</f>
        <v>2.7734815269365591E-6</v>
      </c>
      <c r="F37" s="11"/>
      <c r="G37" s="11"/>
      <c r="H37" s="11"/>
      <c r="I37" s="11"/>
      <c r="J37" s="11"/>
      <c r="K37" s="11"/>
      <c r="L37" s="11"/>
      <c r="M37" s="11"/>
      <c r="N37" s="11"/>
      <c r="O37" s="11"/>
      <c r="P37" s="11"/>
      <c r="Q37" s="11"/>
      <c r="R37" s="11"/>
      <c r="S37" s="11"/>
      <c r="T37" s="11"/>
      <c r="U37" s="11"/>
      <c r="V37" s="11"/>
      <c r="W37" s="11"/>
      <c r="X37" s="11"/>
      <c r="Y37" s="11"/>
      <c r="Z37" s="11"/>
    </row>
    <row r="38" spans="1:26" ht="16.5" customHeight="1" x14ac:dyDescent="0.2">
      <c r="A38" s="11"/>
      <c r="B38" s="136"/>
      <c r="C38" s="11"/>
      <c r="D38" s="101">
        <f>D10</f>
        <v>2.5701944613296883E-2</v>
      </c>
      <c r="E38" s="102">
        <f>E10</f>
        <v>1.1141562203164462E-5</v>
      </c>
      <c r="F38" s="11"/>
      <c r="G38" s="11"/>
      <c r="H38" s="11"/>
      <c r="I38" s="11"/>
      <c r="J38" s="11"/>
      <c r="K38" s="11"/>
      <c r="L38" s="11"/>
      <c r="M38" s="11"/>
      <c r="N38" s="11"/>
      <c r="O38" s="11"/>
      <c r="P38" s="11"/>
      <c r="Q38" s="11"/>
      <c r="R38" s="11"/>
      <c r="S38" s="11"/>
      <c r="T38" s="11"/>
      <c r="U38" s="11"/>
      <c r="V38" s="11"/>
      <c r="W38" s="11"/>
      <c r="X38" s="11"/>
      <c r="Y38" s="11"/>
      <c r="Z38" s="11"/>
    </row>
    <row r="39" spans="1:26" ht="16.5" customHeight="1" x14ac:dyDescent="0.2">
      <c r="A39" s="11"/>
      <c r="B39" s="137"/>
      <c r="C39" s="52"/>
      <c r="D39" s="99">
        <f>D35</f>
        <v>52.06998809822629</v>
      </c>
      <c r="E39" s="100">
        <f>'4'!B12+'4'!D12*'6'!D39</f>
        <v>5.0450083680806763</v>
      </c>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
      <c r="A40" s="11"/>
      <c r="B40" s="53"/>
      <c r="C40" s="54" t="s">
        <v>115</v>
      </c>
      <c r="D40" s="103">
        <f>'5'!K29</f>
        <v>5.0310408698930875E-4</v>
      </c>
      <c r="E40" s="104">
        <f>'5'!K28</f>
        <v>2.9316776034024004E-6</v>
      </c>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5">
    <mergeCell ref="A1:A2"/>
    <mergeCell ref="B1:C1"/>
    <mergeCell ref="B11:B35"/>
    <mergeCell ref="B37:B39"/>
    <mergeCell ref="H2:Q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11</vt:i4>
      </vt:variant>
    </vt:vector>
  </HeadingPairs>
  <TitlesOfParts>
    <vt:vector size="11" baseType="lpstr">
      <vt:lpstr>precios</vt:lpstr>
      <vt:lpstr>activos</vt:lpstr>
      <vt:lpstr>MATRIZ</vt:lpstr>
      <vt:lpstr>lista</vt:lpstr>
      <vt:lpstr>CALCULOS</vt:lpstr>
      <vt:lpstr>1</vt:lpstr>
      <vt:lpstr>2</vt:lpstr>
      <vt:lpstr>3</vt:lpstr>
      <vt:lpstr>4</vt:lpstr>
      <vt:lpstr>5</vt:lpstr>
      <vt:lps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BERNARDO BENJAMIN GUERRERO MARTINEZ</cp:lastModifiedBy>
  <dcterms:created xsi:type="dcterms:W3CDTF">2024-11-15T13:35:45Z</dcterms:created>
  <dcterms:modified xsi:type="dcterms:W3CDTF">2024-11-15T18:27:51Z</dcterms:modified>
</cp:coreProperties>
</file>