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76.xml" ContentType="application/vnd.openxmlformats-officedocument.drawingml.chart+xml"/>
  <Override PartName="/xl/charts/chart75.xml" ContentType="application/vnd.openxmlformats-officedocument.drawingml.chart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kg" sheetId="1" state="visible" r:id="rId2"/>
    <sheet name="statistical_errors" sheetId="2" state="visible" r:id="rId3"/>
    <sheet name="N_far_near" sheetId="3" state="visible" r:id="rId4"/>
    <sheet name="Calibración_to_spectral_analysis" sheetId="4" state="visible" r:id="rId5"/>
    <sheet name="Hoja5" sheetId="5" state="visible" r:id="rId6"/>
    <sheet name="1st &amp; 2nd Calibration" sheetId="6" state="visible" r:id="rId7"/>
    <sheet name="AD_calibration" sheetId="7" state="visible" r:id="rId8"/>
    <sheet name="bin_matrix_error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<sst xmlns="http://schemas.openxmlformats.org/spreadsheetml/2006/main" count="753" uniqueCount="330">
  <si>
    <t xml:space="preserve">SIX_PERIOD</t>
  </si>
  <si>
    <t xml:space="preserve">EIGTH_PERIOD</t>
  </si>
  <si>
    <t xml:space="preserve">SEVEN_PERIOD</t>
  </si>
  <si>
    <t xml:space="preserve">TOTAL_PER_HALL</t>
  </si>
  <si>
    <t xml:space="preserve">TOTAL</t>
  </si>
  <si>
    <t xml:space="preserve">INCERTIDUMBRE</t>
  </si>
  <si>
    <t xml:space="preserve">BKG_H1</t>
  </si>
  <si>
    <t xml:space="preserve">BKG_H2</t>
  </si>
  <si>
    <t xml:space="preserve">BKG_H3</t>
  </si>
  <si>
    <t xml:space="preserve">BY_BIN</t>
  </si>
  <si>
    <t xml:space="preserve">ERROR %</t>
  </si>
  <si>
    <t xml:space="preserve">Statistical Far errors</t>
  </si>
  <si>
    <t xml:space="preserve">down_error</t>
  </si>
  <si>
    <t xml:space="preserve">up_error</t>
  </si>
  <si>
    <t xml:space="preserve">Statistical error</t>
  </si>
  <si>
    <t xml:space="preserve">Data black point</t>
  </si>
  <si>
    <t xml:space="preserve">Error</t>
  </si>
  <si>
    <t xml:space="preserve">Nx</t>
  </si>
  <si>
    <t xml:space="preserve">is</t>
  </si>
  <si>
    <t xml:space="preserve">the</t>
  </si>
  <si>
    <t xml:space="preserve">observed</t>
  </si>
  <si>
    <t xml:space="preserve">number</t>
  </si>
  <si>
    <t xml:space="preserve">of</t>
  </si>
  <si>
    <t xml:space="preserve">events</t>
  </si>
  <si>
    <t xml:space="preserve">after</t>
  </si>
  <si>
    <t xml:space="preserve">background</t>
  </si>
  <si>
    <t xml:space="preserve">subtraction</t>
  </si>
  <si>
    <t xml:space="preserve">in</t>
  </si>
  <si>
    <t xml:space="preserve">i-th</t>
  </si>
  <si>
    <t xml:space="preserve">bin</t>
  </si>
  <si>
    <t xml:space="preserve">reconstructed</t>
  </si>
  <si>
    <t xml:space="preserve">positron</t>
  </si>
  <si>
    <t xml:space="preserve">energy</t>
  </si>
  <si>
    <t xml:space="preserve">Erec</t>
  </si>
  <si>
    <t xml:space="preserve">H1</t>
  </si>
  <si>
    <t xml:space="preserve">H2</t>
  </si>
  <si>
    <t xml:space="preserve">H3</t>
  </si>
  <si>
    <t xml:space="preserve">Bin</t>
  </si>
  <si>
    <t xml:space="preserve">N_OBS_H1</t>
  </si>
  <si>
    <t xml:space="preserve">N_bkg_H1</t>
  </si>
  <si>
    <t xml:space="preserve">N_OBS_H2</t>
  </si>
  <si>
    <t xml:space="preserve">N_bkg_H2</t>
  </si>
  <si>
    <t xml:space="preserve">N_OBS_H3</t>
  </si>
  <si>
    <t xml:space="preserve">N_bkg_H3</t>
  </si>
  <si>
    <t xml:space="preserve">N_obs – N_bkg</t>
  </si>
  <si>
    <t xml:space="preserve">N_obs_near</t>
  </si>
  <si>
    <t xml:space="preserve">N_obs_far</t>
  </si>
  <si>
    <t xml:space="preserve">N_obs_near1</t>
  </si>
  <si>
    <t xml:space="preserve">N_obs_near2</t>
  </si>
  <si>
    <t xml:space="preserve">Anañisis con la calibración de forma por sala experimental H1,H2,H3</t>
  </si>
  <si>
    <t xml:space="preserve">Near data</t>
  </si>
  <si>
    <t xml:space="preserve">Far data</t>
  </si>
  <si>
    <t xml:space="preserve">OBSERVADO</t>
  </si>
  <si>
    <t xml:space="preserve">FIT_DB</t>
  </si>
  <si>
    <t xml:space="preserve">MY_FIT</t>
  </si>
  <si>
    <t xml:space="preserve">W_db</t>
  </si>
  <si>
    <t xml:space="preserve">W_fit</t>
  </si>
  <si>
    <t xml:space="preserve">(Yobs-Yexp)/Yexp</t>
  </si>
  <si>
    <t xml:space="preserve">ALP</t>
  </si>
  <si>
    <t xml:space="preserve">\overbar(Yexp)=Yexp(1+\DeltaY/Yexp)</t>
  </si>
  <si>
    <t xml:space="preserve">ALPHA</t>
  </si>
  <si>
    <t xml:space="preserve">ALPHA*(Yobs-Yexp)/Yexp</t>
  </si>
  <si>
    <t xml:space="preserve">1+j</t>
  </si>
  <si>
    <t xml:space="preserve">PERIODO TOTAL</t>
  </si>
  <si>
    <t xml:space="preserve">Tabla de Datos de Señales y Background =&gt; 6AD+8AD+7AD</t>
  </si>
  <si>
    <t xml:space="preserve">Primer periodo de datos =&gt; 6AD</t>
  </si>
  <si>
    <t xml:space="preserve">Tabla de 1230 días de datos =&gt; 6AD (217 DIAS) +8AD (1013 DIAS)</t>
  </si>
  <si>
    <t xml:space="preserve">Nobs_6AD</t>
  </si>
  <si>
    <t xml:space="preserve">Nobs_8AD</t>
  </si>
  <si>
    <t xml:space="preserve">Nobs_7AD</t>
  </si>
  <si>
    <t xml:space="preserve">Total</t>
  </si>
  <si>
    <t xml:space="preserve">Nbkg_6AD</t>
  </si>
  <si>
    <t xml:space="preserve">Nbkg_8AD</t>
  </si>
  <si>
    <t xml:space="preserve">Nbkg_7AD</t>
  </si>
  <si>
    <t xml:space="preserve">Nexp_6AD</t>
  </si>
  <si>
    <t xml:space="preserve">Nexp_8AD</t>
  </si>
  <si>
    <t xml:space="preserve">Nexp_7AD</t>
  </si>
  <si>
    <t xml:space="preserve">Ne_nos_6AD</t>
  </si>
  <si>
    <t xml:space="preserve">Ne_nos_8AD</t>
  </si>
  <si>
    <t xml:space="preserve">Ne_nos_7AD</t>
  </si>
  <si>
    <t xml:space="preserve">EH1</t>
  </si>
  <si>
    <t xml:space="preserve">EH2</t>
  </si>
  <si>
    <t xml:space="preserve">EH3</t>
  </si>
  <si>
    <t xml:space="preserve">AD1</t>
  </si>
  <si>
    <t xml:space="preserve">AD2</t>
  </si>
  <si>
    <t xml:space="preserve">AD3</t>
  </si>
  <si>
    <t xml:space="preserve">AD8</t>
  </si>
  <si>
    <t xml:space="preserve">AD4</t>
  </si>
  <si>
    <t xml:space="preserve">AD5</t>
  </si>
  <si>
    <t xml:space="preserve">AD6</t>
  </si>
  <si>
    <t xml:space="preserve">AD7</t>
  </si>
  <si>
    <t xml:space="preserve">IBD candidates</t>
  </si>
  <si>
    <t xml:space="preserve">DAQ live time (days)</t>
  </si>
  <si>
    <t xml:space="preserve">e_mu and e_m efficienty</t>
  </si>
  <si>
    <t xml:space="preserve">e__mu*e_m</t>
  </si>
  <si>
    <t xml:space="preserve">e_mu</t>
  </si>
  <si>
    <t xml:space="preserve">accidental (day-1)</t>
  </si>
  <si>
    <t xml:space="preserve">8,27+0,08</t>
  </si>
  <si>
    <t xml:space="preserve">8,12+0,08</t>
  </si>
  <si>
    <t xml:space="preserve">6,00+0,06</t>
  </si>
  <si>
    <t xml:space="preserve">5,86+0,06</t>
  </si>
  <si>
    <t xml:space="preserve">1,06+0,01</t>
  </si>
  <si>
    <t xml:space="preserve">1,00+0,01</t>
  </si>
  <si>
    <t xml:space="preserve">1,03+0,01</t>
  </si>
  <si>
    <t xml:space="preserve">0,86+0,01</t>
  </si>
  <si>
    <t xml:space="preserve">accidental (day)</t>
  </si>
  <si>
    <t xml:space="preserve">9,54+-0,03</t>
  </si>
  <si>
    <t xml:space="preserve">9,36+-0,03</t>
  </si>
  <si>
    <t xml:space="preserve">7,44+-0,02</t>
  </si>
  <si>
    <t xml:space="preserve">2,96+-0,01</t>
  </si>
  <si>
    <t xml:space="preserve">2,92+-0,01</t>
  </si>
  <si>
    <t xml:space="preserve">2,87+-0,01</t>
  </si>
  <si>
    <t xml:space="preserve">e_n</t>
  </si>
  <si>
    <t xml:space="preserve">Fast neutron (AD-1 day-1)</t>
  </si>
  <si>
    <t xml:space="preserve">0,79+0,1</t>
  </si>
  <si>
    <t xml:space="preserve">0,57+0,07</t>
  </si>
  <si>
    <t xml:space="preserve">0,05+0,01</t>
  </si>
  <si>
    <t xml:space="preserve">faste neutron (day)</t>
  </si>
  <si>
    <t xml:space="preserve">0,92+-0,46</t>
  </si>
  <si>
    <t xml:space="preserve">0,62+-0,31</t>
  </si>
  <si>
    <t xml:space="preserve">0,04+-0,02</t>
  </si>
  <si>
    <t xml:space="preserve">9Li/8He (AD-1 day-1)</t>
  </si>
  <si>
    <t xml:space="preserve">2,38+0,66</t>
  </si>
  <si>
    <t xml:space="preserve">1,59+0,49</t>
  </si>
  <si>
    <t xml:space="preserve">0,19+0,08</t>
  </si>
  <si>
    <t xml:space="preserve">Li/He(day)</t>
  </si>
  <si>
    <t xml:space="preserve">2,40+-0,86</t>
  </si>
  <si>
    <t xml:space="preserve">1,20+-0,63</t>
  </si>
  <si>
    <t xml:space="preserve">0,22+-0,06</t>
  </si>
  <si>
    <t xml:space="preserve">8,46+0,09</t>
  </si>
  <si>
    <t xml:space="preserve">6,29+0,06</t>
  </si>
  <si>
    <t xml:space="preserve">6,18+0,06</t>
  </si>
  <si>
    <t xml:space="preserve">1,27+0,01</t>
  </si>
  <si>
    <t xml:space="preserve">1,19+0,01</t>
  </si>
  <si>
    <t xml:space="preserve">1,20+0,01</t>
  </si>
  <si>
    <t xml:space="preserve">0,98+0,01</t>
  </si>
  <si>
    <t xml:space="preserve">Am-C correlated (day-1)</t>
  </si>
  <si>
    <t xml:space="preserve">0,17+0,07</t>
  </si>
  <si>
    <t xml:space="preserve">0,15+0,07</t>
  </si>
  <si>
    <t xml:space="preserve">0,14+0,06</t>
  </si>
  <si>
    <t xml:space="preserve">0,13+0,06</t>
  </si>
  <si>
    <t xml:space="preserve">0,06+0,03</t>
  </si>
  <si>
    <t xml:space="preserve">0,05+0,02</t>
  </si>
  <si>
    <t xml:space="preserve">0,04+0,02</t>
  </si>
  <si>
    <t xml:space="preserve">Am-C(day)</t>
  </si>
  <si>
    <t xml:space="preserve">0,26+-0,12</t>
  </si>
  <si>
    <t xml:space="preserve">13C(alpha,n) 16O(day-1)</t>
  </si>
  <si>
    <t xml:space="preserve">0,08+0,04</t>
  </si>
  <si>
    <t xml:space="preserve">C(alpha,n)O(day)</t>
  </si>
  <si>
    <t xml:space="preserve">0,08+-0,04</t>
  </si>
  <si>
    <t xml:space="preserve">0,07+-0,04</t>
  </si>
  <si>
    <t xml:space="preserve">0,05+-0,03</t>
  </si>
  <si>
    <t xml:space="preserve">2,46+1,06</t>
  </si>
  <si>
    <t xml:space="preserve">1,72+0,77</t>
  </si>
  <si>
    <t xml:space="preserve">0,15+0,06</t>
  </si>
  <si>
    <t xml:space="preserve">anti_nu rate (day-1)</t>
  </si>
  <si>
    <t xml:space="preserve">659,36+1,0</t>
  </si>
  <si>
    <t xml:space="preserve">681,09+0,98</t>
  </si>
  <si>
    <t xml:space="preserve">601,83+0,82</t>
  </si>
  <si>
    <t xml:space="preserve">595,82+0,85</t>
  </si>
  <si>
    <t xml:space="preserve">74,75+0,23</t>
  </si>
  <si>
    <t xml:space="preserve">75,19+0,23</t>
  </si>
  <si>
    <t xml:space="preserve">74,56+0,23</t>
  </si>
  <si>
    <t xml:space="preserve">75,33+0,24</t>
  </si>
  <si>
    <t xml:space="preserve">IBD rate(perday)</t>
  </si>
  <si>
    <t xml:space="preserve">653,30+-2,31</t>
  </si>
  <si>
    <t xml:space="preserve">664,15+-2,33</t>
  </si>
  <si>
    <t xml:space="preserve">581,97+-2,07</t>
  </si>
  <si>
    <t xml:space="preserve">73,31+-0,66</t>
  </si>
  <si>
    <t xml:space="preserve">73,03+-0,66</t>
  </si>
  <si>
    <t xml:space="preserve">72,20+-0,66</t>
  </si>
  <si>
    <t xml:space="preserve">6AD=&gt;Am-C correlated (day-1)</t>
  </si>
  <si>
    <t xml:space="preserve">0,27+0,12</t>
  </si>
  <si>
    <t xml:space="preserve">0,25+0,11</t>
  </si>
  <si>
    <t xml:space="preserve">0,28+0,13</t>
  </si>
  <si>
    <t xml:space="preserve">0,22+0,1</t>
  </si>
  <si>
    <t xml:space="preserve">0,21+0,1</t>
  </si>
  <si>
    <t xml:space="preserve">BKG_Total(day-1)</t>
  </si>
  <si>
    <t xml:space="preserve">Candidates per hall</t>
  </si>
  <si>
    <t xml:space="preserve">8AD=&gt;Am-C correlated (day-1)</t>
  </si>
  <si>
    <t xml:space="preserve">0,16+0,07</t>
  </si>
  <si>
    <t xml:space="preserve">0,03+0,02</t>
  </si>
  <si>
    <t xml:space="preserve">sigma_BKG</t>
  </si>
  <si>
    <t xml:space="preserve">0,07+0,04</t>
  </si>
  <si>
    <t xml:space="preserve">0,050,03</t>
  </si>
  <si>
    <t xml:space="preserve">0,05+0,03</t>
  </si>
  <si>
    <t xml:space="preserve">M_d</t>
  </si>
  <si>
    <t xml:space="preserve">653,03+1,37</t>
  </si>
  <si>
    <t xml:space="preserve">665,42+1,38</t>
  </si>
  <si>
    <t xml:space="preserve">599,71+1,12</t>
  </si>
  <si>
    <t xml:space="preserve">593,82+1,18</t>
  </si>
  <si>
    <t xml:space="preserve">74,25+0,28</t>
  </si>
  <si>
    <t xml:space="preserve">74,60+0,28</t>
  </si>
  <si>
    <t xml:space="preserve">73,98+0,28</t>
  </si>
  <si>
    <t xml:space="preserve">74,73+0,3</t>
  </si>
  <si>
    <t xml:space="preserve">sigma_d</t>
  </si>
  <si>
    <t xml:space="preserve">SIGMA²(accidental)</t>
  </si>
  <si>
    <t xml:space="preserve">sigma_r</t>
  </si>
  <si>
    <t xml:space="preserve">Días efectivos del periodo 8AD (1013-días)</t>
  </si>
  <si>
    <t xml:space="preserve">BD (Back Ground)</t>
  </si>
  <si>
    <t xml:space="preserve">Hall candidates</t>
  </si>
  <si>
    <t xml:space="preserve">M_h</t>
  </si>
  <si>
    <t xml:space="preserve">sigma_ad</t>
  </si>
  <si>
    <t xml:space="preserve">Tabla de días efectivos por periodo de colecta de datos</t>
  </si>
  <si>
    <t xml:space="preserve">SIGMA_HALL</t>
  </si>
  <si>
    <t xml:space="preserve">Periodo</t>
  </si>
  <si>
    <t xml:space="preserve">6AD (217-días)</t>
  </si>
  <si>
    <t xml:space="preserve">8AD (1524-días)</t>
  </si>
  <si>
    <t xml:space="preserve">7AD (217-días)</t>
  </si>
  <si>
    <t xml:space="preserve">SIGMA^2(accidental)</t>
  </si>
  <si>
    <t xml:space="preserve">Los</t>
  </si>
  <si>
    <t xml:space="preserve">días adicionales se obtienen al restar</t>
  </si>
  <si>
    <t xml:space="preserve">-</t>
  </si>
  <si>
    <t xml:space="preserve">=</t>
  </si>
  <si>
    <t xml:space="preserve">Subtotal</t>
  </si>
  <si>
    <t xml:space="preserve">SIGMA^2(fast neutron)</t>
  </si>
  <si>
    <t xml:space="preserve">SIGMA^2(9Li/8He)</t>
  </si>
  <si>
    <t xml:space="preserve">SIGMA²(fast neutron)</t>
  </si>
  <si>
    <t xml:space="preserve">SIGMA^2(Am-C&lt;=8AD)</t>
  </si>
  <si>
    <t xml:space="preserve">SIGMA²(Li/He)</t>
  </si>
  <si>
    <t xml:space="preserve">SIGMA^2(alpha)</t>
  </si>
  <si>
    <t xml:space="preserve">SIGMA²(Am-C)</t>
  </si>
  <si>
    <t xml:space="preserve">SIGMA²(alpha)</t>
  </si>
  <si>
    <t xml:space="preserve">Nbkg</t>
  </si>
  <si>
    <t xml:space="preserve">EXPECTED</t>
  </si>
  <si>
    <t xml:space="preserve">6AD PERIOD</t>
  </si>
  <si>
    <t xml:space="preserve">WITH THE </t>
  </si>
  <si>
    <t xml:space="preserve">Best Fit DB</t>
  </si>
  <si>
    <t xml:space="preserve">My best fit</t>
  </si>
  <si>
    <t xml:space="preserve">BEST FIT</t>
  </si>
  <si>
    <t xml:space="preserve">h1</t>
  </si>
  <si>
    <t xml:space="preserve">h2</t>
  </si>
  <si>
    <t xml:space="preserve">h3</t>
  </si>
  <si>
    <t xml:space="preserve">H1_correction</t>
  </si>
  <si>
    <t xml:space="preserve">H2_correction</t>
  </si>
  <si>
    <t xml:space="preserve">H3_correction</t>
  </si>
  <si>
    <t xml:space="preserve">Hall-1</t>
  </si>
  <si>
    <t xml:space="preserve">Hall-2</t>
  </si>
  <si>
    <t xml:space="preserve">Hall-3</t>
  </si>
  <si>
    <t xml:space="preserve">Hall-1-M</t>
  </si>
  <si>
    <t xml:space="preserve">Hall-2-M</t>
  </si>
  <si>
    <t xml:space="preserve">Hall-3-M</t>
  </si>
  <si>
    <t xml:space="preserve">H1-2nd-C</t>
  </si>
  <si>
    <t xml:space="preserve">H2-2nd-C</t>
  </si>
  <si>
    <t xml:space="preserve">H3-2nd-C</t>
  </si>
  <si>
    <t xml:space="preserve">8AD PERIOD</t>
  </si>
  <si>
    <t xml:space="preserve">Tipo matriz</t>
  </si>
  <si>
    <t xml:space="preserve">Mínimo de ji</t>
  </si>
  <si>
    <t xml:space="preserve">s22t13</t>
  </si>
  <si>
    <t xml:space="preserve">Dmee</t>
  </si>
  <si>
    <t xml:space="preserve">Matriz 1</t>
  </si>
  <si>
    <t xml:space="preserve">Estadística</t>
  </si>
  <si>
    <t xml:space="preserve">Background</t>
  </si>
  <si>
    <t xml:space="preserve">Signal</t>
  </si>
  <si>
    <t xml:space="preserve">7AD PERIOD</t>
  </si>
  <si>
    <t xml:space="preserve">Totales</t>
  </si>
  <si>
    <t xml:space="preserve">#Detector</t>
  </si>
  <si>
    <t xml:space="preserve"># Nu</t>
  </si>
  <si>
    <t xml:space="preserve">#Cantidatos con bkg sustraido</t>
  </si>
  <si>
    <t xml:space="preserve">#Candidatos</t>
  </si>
  <si>
    <t xml:space="preserve">Calibration</t>
  </si>
  <si>
    <t xml:space="preserve">6AD</t>
  </si>
  <si>
    <t xml:space="preserve">Background-H1 =&gt; sigma²</t>
  </si>
  <si>
    <t xml:space="preserve">Background-H2 =&gt; sigma²</t>
  </si>
  <si>
    <t xml:space="preserve">Background-H3 =&gt; sigma²</t>
  </si>
  <si>
    <t xml:space="preserve">Reactor uncertainties</t>
  </si>
  <si>
    <t xml:space="preserve">DETECTOR</t>
  </si>
  <si>
    <t xml:space="preserve">Detector response model</t>
  </si>
  <si>
    <t xml:space="preserve">Aditional relative energy</t>
  </si>
  <si>
    <t xml:space="preserve">Fuentes de error/bines</t>
  </si>
  <si>
    <t xml:space="preserve">Accidental</t>
  </si>
  <si>
    <t xml:space="preserve">Alpha-N</t>
  </si>
  <si>
    <t xml:space="preserve">AmC</t>
  </si>
  <si>
    <t xml:space="preserve">8Li/9He</t>
  </si>
  <si>
    <t xml:space="preserve">fast Neutron</t>
  </si>
  <si>
    <t xml:space="preserve">Correlated (%)</t>
  </si>
  <si>
    <t xml:space="preserve">Uncorrelated (%)</t>
  </si>
  <si>
    <t xml:space="preserve">Correlated</t>
  </si>
  <si>
    <t xml:space="preserve">Uncorrelated</t>
  </si>
  <si>
    <t xml:space="preserve">Corelated</t>
  </si>
  <si>
    <t xml:space="preserve">Sigma^2/bines</t>
  </si>
  <si>
    <t xml:space="preserve">Corelated %</t>
  </si>
  <si>
    <t xml:space="preserve">Uncorrelated %</t>
  </si>
  <si>
    <t xml:space="preserve"> %</t>
  </si>
  <si>
    <t xml:space="preserve">8 AD</t>
  </si>
  <si>
    <t xml:space="preserve">Tabla para la segunda colect de datos =&gt; 8AD</t>
  </si>
  <si>
    <t xml:space="preserve">Sigma</t>
  </si>
  <si>
    <t xml:space="preserve">Average energy per fission</t>
  </si>
  <si>
    <t xml:space="preserve">Ef</t>
  </si>
  <si>
    <t xml:space="preserve">%</t>
  </si>
  <si>
    <t xml:space="preserve">Value %</t>
  </si>
  <si>
    <t xml:space="preserve">235U</t>
  </si>
  <si>
    <t xml:space="preserve">+-</t>
  </si>
  <si>
    <t xml:space="preserve">Reactor antineutrino flux</t>
  </si>
  <si>
    <t xml:space="preserve">238U</t>
  </si>
  <si>
    <t xml:space="preserve">R1</t>
  </si>
  <si>
    <t xml:space="preserve">Actinide fission fractions</t>
  </si>
  <si>
    <t xml:space="preserve">239Pu</t>
  </si>
  <si>
    <t xml:space="preserve">R2</t>
  </si>
  <si>
    <t xml:space="preserve">241Pu</t>
  </si>
  <si>
    <t xml:space="preserve">Cuidado especial =&gt;</t>
  </si>
  <si>
    <t xml:space="preserve">R3</t>
  </si>
  <si>
    <t xml:space="preserve">Nu flux per actinide  fission</t>
  </si>
  <si>
    <t xml:space="preserve">R4</t>
  </si>
  <si>
    <t xml:space="preserve">Non-equilibrium Nu emission</t>
  </si>
  <si>
    <t xml:space="preserve">Backgroun predictions</t>
  </si>
  <si>
    <t xml:space="preserve">R5</t>
  </si>
  <si>
    <t xml:space="preserve">Spent nuclear fuel</t>
  </si>
  <si>
    <t xml:space="preserve">R6</t>
  </si>
  <si>
    <t xml:space="preserve">Reactor power</t>
  </si>
  <si>
    <t xml:space="preserve">d1</t>
  </si>
  <si>
    <t xml:space="preserve">Absolute energy scale (non-linearity)</t>
  </si>
  <si>
    <t xml:space="preserve">d2</t>
  </si>
  <si>
    <t xml:space="preserve">Relative energy scale</t>
  </si>
  <si>
    <t xml:space="preserve">d3</t>
  </si>
  <si>
    <t xml:space="preserve">Detection efficiency</t>
  </si>
  <si>
    <t xml:space="preserve">d4</t>
  </si>
  <si>
    <t xml:space="preserve">Detection efficiency and relative energy scale correlation coefficient
</t>
  </si>
  <si>
    <t xml:space="preserve">No se especifica</t>
  </si>
  <si>
    <t xml:space="preserve">d5</t>
  </si>
  <si>
    <t xml:space="preserve">IAV thickness</t>
  </si>
  <si>
    <t xml:space="preserve">Accidental rate</t>
  </si>
  <si>
    <t xml:space="preserve">9Li,8He rate</t>
  </si>
  <si>
    <t xml:space="preserve">Fast neutron rate</t>
  </si>
  <si>
    <t xml:space="preserve">13,13,17</t>
  </si>
  <si>
    <t xml:space="preserve">241 Am-13 C rate</t>
  </si>
  <si>
    <t xml:space="preserve">(α,n) background rate</t>
  </si>
  <si>
    <t xml:space="preserve">7 AD</t>
  </si>
  <si>
    <t xml:space="preserve">Tabla para la segunda colect de datos =&gt; 7AD</t>
  </si>
  <si>
    <t xml:space="preserve">Sigma²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</si>
</sst>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"/>
    <numFmt numFmtId="166" formatCode="0.00"/>
    <numFmt numFmtId="167" formatCode="0.000000"/>
    <numFmt numFmtId="168" formatCode="0.00E+00"/>
    <numFmt numFmtId="169" formatCode="0.00000000"/>
    <numFmt numFmtId="170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name val="Arial"/>
      <family val="2"/>
    </font>
    <font>
      <b val="true"/>
      <sz val="10"/>
      <color rgb="FFCE181E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4C4C4C"/>
      <name val="Arial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B2B2B2"/>
        <bgColor rgb="FFB3B3B3"/>
      </patternFill>
    </fill>
    <fill>
      <patternFill patternType="solid">
        <fgColor rgb="FFF7A19A"/>
        <bgColor rgb="FFF9A870"/>
      </patternFill>
    </fill>
    <fill>
      <patternFill patternType="solid">
        <fgColor rgb="FFFDB94D"/>
        <bgColor rgb="FFFDC578"/>
      </patternFill>
    </fill>
    <fill>
      <patternFill patternType="solid">
        <fgColor rgb="FFDDDDDD"/>
        <bgColor rgb="FFCCCCCC"/>
      </patternFill>
    </fill>
    <fill>
      <patternFill patternType="solid">
        <fgColor rgb="FFFFF685"/>
        <bgColor rgb="FFFFF450"/>
      </patternFill>
    </fill>
    <fill>
      <patternFill patternType="solid">
        <fgColor rgb="FF7DA7D8"/>
        <bgColor rgb="FFB2B2B2"/>
      </patternFill>
    </fill>
    <fill>
      <patternFill patternType="solid">
        <fgColor rgb="FFADD58A"/>
        <bgColor rgb="FFC2E0AE"/>
      </patternFill>
    </fill>
    <fill>
      <patternFill patternType="solid">
        <fgColor rgb="FF65C295"/>
        <bgColor rgb="FF72BF44"/>
      </patternFill>
    </fill>
    <fill>
      <patternFill patternType="solid">
        <fgColor rgb="FF009353"/>
        <bgColor rgb="FF008080"/>
      </patternFill>
    </fill>
    <fill>
      <patternFill patternType="solid">
        <fgColor rgb="FFFAA61A"/>
        <bgColor rgb="FFFDB94D"/>
      </patternFill>
    </fill>
    <fill>
      <patternFill patternType="solid">
        <fgColor rgb="FF72BF44"/>
        <bgColor rgb="FF65C295"/>
      </patternFill>
    </fill>
    <fill>
      <patternFill patternType="solid">
        <fgColor rgb="FF87D1D1"/>
        <bgColor rgb="FF65C295"/>
      </patternFill>
    </fill>
    <fill>
      <patternFill patternType="solid">
        <fgColor rgb="FFC2E0AE"/>
        <bgColor rgb="FFBEE3D3"/>
      </patternFill>
    </fill>
    <fill>
      <patternFill patternType="solid">
        <fgColor rgb="FFFFF450"/>
        <bgColor rgb="FFFFF685"/>
      </patternFill>
    </fill>
    <fill>
      <patternFill patternType="solid">
        <fgColor rgb="FFCCCCCC"/>
        <bgColor rgb="FFDDDDDD"/>
      </patternFill>
    </fill>
    <fill>
      <patternFill patternType="solid">
        <fgColor rgb="FF00B274"/>
        <bgColor rgb="FF009353"/>
      </patternFill>
    </fill>
    <fill>
      <patternFill patternType="solid">
        <fgColor rgb="FFF37B70"/>
        <bgColor rgb="FFF7A19A"/>
      </patternFill>
    </fill>
    <fill>
      <patternFill patternType="solid">
        <fgColor rgb="FF666666"/>
        <bgColor rgb="FF4C4C4C"/>
      </patternFill>
    </fill>
    <fill>
      <patternFill patternType="solid">
        <fgColor rgb="FFFFF200"/>
        <bgColor rgb="FFFFF450"/>
      </patternFill>
    </fill>
    <fill>
      <patternFill patternType="solid">
        <fgColor rgb="FFF04E4D"/>
        <bgColor rgb="FFEF413D"/>
      </patternFill>
    </fill>
    <fill>
      <patternFill patternType="solid">
        <fgColor rgb="FFBCE4E5"/>
        <bgColor rgb="FFBEE3D3"/>
      </patternFill>
    </fill>
    <fill>
      <patternFill patternType="solid">
        <fgColor rgb="FFF9A870"/>
        <bgColor rgb="FFF7A19A"/>
      </patternFill>
    </fill>
    <fill>
      <patternFill patternType="solid">
        <fgColor rgb="FFBEE3D3"/>
        <bgColor rgb="FFBCE4E5"/>
      </patternFill>
    </fill>
    <fill>
      <patternFill patternType="solid">
        <fgColor rgb="FFFFDAA2"/>
        <bgColor rgb="FFFDC578"/>
      </patternFill>
    </fill>
    <fill>
      <patternFill patternType="solid">
        <fgColor rgb="FFFDC578"/>
        <bgColor rgb="FFFDB94D"/>
      </patternFill>
    </fill>
    <fill>
      <patternFill patternType="solid">
        <fgColor rgb="FFEF413D"/>
        <bgColor rgb="FFF04E4D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ADD58A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CCCCC"/>
      <rgbColor rgb="FFF9A870"/>
      <rgbColor rgb="FF7DA7D8"/>
      <rgbColor rgb="FFEF413D"/>
      <rgbColor rgb="FFFDC578"/>
      <rgbColor rgb="FFBCE4E5"/>
      <rgbColor rgb="FF660066"/>
      <rgbColor rgb="FFF37B70"/>
      <rgbColor rgb="FF0066CC"/>
      <rgbColor rgb="FFDDDDDD"/>
      <rgbColor rgb="FF000080"/>
      <rgbColor rgb="FFFF00FF"/>
      <rgbColor rgb="FFFFF450"/>
      <rgbColor rgb="FF00FFFF"/>
      <rgbColor rgb="FF800080"/>
      <rgbColor rgb="FF800000"/>
      <rgbColor rgb="FF008080"/>
      <rgbColor rgb="FF0000FF"/>
      <rgbColor rgb="FF00CCFF"/>
      <rgbColor rgb="FFC2E0AE"/>
      <rgbColor rgb="FFBEE3D3"/>
      <rgbColor rgb="FFFFF685"/>
      <rgbColor rgb="FF87D1D1"/>
      <rgbColor rgb="FFF7A19A"/>
      <rgbColor rgb="FFB3B3B3"/>
      <rgbColor rgb="FFFFDAA2"/>
      <rgbColor rgb="FF3366FF"/>
      <rgbColor rgb="FF65C295"/>
      <rgbColor rgb="FF72BF44"/>
      <rgbColor rgb="FFFDB94D"/>
      <rgbColor rgb="FFFAA61A"/>
      <rgbColor rgb="FFF04E4D"/>
      <rgbColor rgb="FF666666"/>
      <rgbColor rgb="FFB2B2B2"/>
      <rgbColor rgb="FF004586"/>
      <rgbColor rgb="FF00B274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statistical_errors!$E$6:$E$31</c:f>
              <c:numCache>
                <c:formatCode>General</c:formatCode>
                <c:ptCount val="26"/>
                <c:pt idx="0">
                  <c:v>25573</c:v>
                </c:pt>
                <c:pt idx="1">
                  <c:v>66098</c:v>
                </c:pt>
                <c:pt idx="2">
                  <c:v>85605</c:v>
                </c:pt>
                <c:pt idx="3">
                  <c:v>104458</c:v>
                </c:pt>
                <c:pt idx="4">
                  <c:v>118589</c:v>
                </c:pt>
                <c:pt idx="5">
                  <c:v>130572</c:v>
                </c:pt>
                <c:pt idx="6">
                  <c:v>135583</c:v>
                </c:pt>
                <c:pt idx="7">
                  <c:v>136609</c:v>
                </c:pt>
                <c:pt idx="8">
                  <c:v>136416</c:v>
                </c:pt>
                <c:pt idx="9">
                  <c:v>128752</c:v>
                </c:pt>
                <c:pt idx="10">
                  <c:v>118872</c:v>
                </c:pt>
                <c:pt idx="11">
                  <c:v>108065</c:v>
                </c:pt>
                <c:pt idx="12">
                  <c:v>98752</c:v>
                </c:pt>
                <c:pt idx="13">
                  <c:v>91465</c:v>
                </c:pt>
                <c:pt idx="14">
                  <c:v>82273</c:v>
                </c:pt>
                <c:pt idx="15">
                  <c:v>73303</c:v>
                </c:pt>
                <c:pt idx="16">
                  <c:v>62753</c:v>
                </c:pt>
                <c:pt idx="17">
                  <c:v>52204</c:v>
                </c:pt>
                <c:pt idx="18">
                  <c:v>42479</c:v>
                </c:pt>
                <c:pt idx="19">
                  <c:v>33612</c:v>
                </c:pt>
                <c:pt idx="20">
                  <c:v>25811</c:v>
                </c:pt>
                <c:pt idx="21">
                  <c:v>19469</c:v>
                </c:pt>
                <c:pt idx="22">
                  <c:v>13694</c:v>
                </c:pt>
                <c:pt idx="23">
                  <c:v>7513</c:v>
                </c:pt>
                <c:pt idx="24">
                  <c:v>6128</c:v>
                </c:pt>
                <c:pt idx="25">
                  <c:v>504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7569504"/>
        <c:axId val="82111384"/>
      </c:lineChart>
      <c:catAx>
        <c:axId val="2756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111384"/>
        <c:crosses val="autoZero"/>
        <c:auto val="1"/>
        <c:lblAlgn val="ctr"/>
        <c:lblOffset val="100"/>
      </c:catAx>
      <c:valAx>
        <c:axId val="821113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5695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'1st &amp; 2nd Calibration'!$AE$35</c:f>
              <c:strCache>
                <c:ptCount val="1"/>
                <c:pt idx="0">
                  <c:v>Dmee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"/>
            <c:spPr>
              <a:solidFill>
                <a:srgbClr val="004586"/>
              </a:solidFill>
              <a:ln w="28800">
                <a:noFill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noFill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noFill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noFill/>
              </a:ln>
            </c:spPr>
          </c:dPt>
          <c:dLbls>
            <c:numFmt formatCode="0.00E+00" sourceLinked="1"/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'1st &amp; 2nd Calibration'!$AD$36:$AD$45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'1st &amp; 2nd Calibration'!$AE$36:$AE$45</c:f>
              <c:numCache>
                <c:formatCode>General</c:formatCode>
                <c:ptCount val="10"/>
                <c:pt idx="0">
                  <c:v/>
                </c:pt>
                <c:pt idx="1">
                  <c:v>0.00250662251655629</c:v>
                </c:pt>
                <c:pt idx="2">
                  <c:v/>
                </c:pt>
                <c:pt idx="3">
                  <c:v>0.00236092715231788</c:v>
                </c:pt>
                <c:pt idx="4">
                  <c:v/>
                </c:pt>
                <c:pt idx="5">
                  <c:v/>
                </c:pt>
                <c:pt idx="6">
                  <c:v>0.00251986754966887</c:v>
                </c:pt>
                <c:pt idx="7">
                  <c:v/>
                </c:pt>
                <c:pt idx="8">
                  <c:v/>
                </c:pt>
                <c:pt idx="9">
                  <c:v>0.0023476821192053</c:v>
                </c:pt>
              </c:numCache>
            </c:numRef>
          </c:yVal>
          <c:smooth val="0"/>
        </c:ser>
        <c:axId val="87714815"/>
        <c:axId val="92250149"/>
      </c:scatterChart>
      <c:valAx>
        <c:axId val="87714815"/>
        <c:scaling>
          <c:orientation val="minMax"/>
        </c:scaling>
        <c:delete val="0"/>
        <c:axPos val="b"/>
        <c:numFmt formatCode="0.00E+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250149"/>
        <c:crosses val="autoZero"/>
        <c:crossBetween val="midCat"/>
      </c:valAx>
      <c:valAx>
        <c:axId val="922501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E+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71481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348120</xdr:colOff>
      <xdr:row>0</xdr:row>
      <xdr:rowOff>3240</xdr:rowOff>
    </xdr:from>
    <xdr:to>
      <xdr:col>15</xdr:col>
      <xdr:colOff>434880</xdr:colOff>
      <xdr:row>11</xdr:row>
      <xdr:rowOff>93960</xdr:rowOff>
    </xdr:to>
    <xdr:graphicFrame>
      <xdr:nvGraphicFramePr>
        <xdr:cNvPr id="0" name=""/>
        <xdr:cNvGraphicFramePr/>
      </xdr:nvGraphicFramePr>
      <xdr:xfrm>
        <a:off x="9756000" y="3240"/>
        <a:ext cx="3337920" cy="187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790200</xdr:colOff>
      <xdr:row>35</xdr:row>
      <xdr:rowOff>115920</xdr:rowOff>
    </xdr:from>
    <xdr:to>
      <xdr:col>26</xdr:col>
      <xdr:colOff>39600</xdr:colOff>
      <xdr:row>52</xdr:row>
      <xdr:rowOff>160560</xdr:rowOff>
    </xdr:to>
    <xdr:graphicFrame>
      <xdr:nvGraphicFramePr>
        <xdr:cNvPr id="1" name=""/>
        <xdr:cNvGraphicFramePr/>
      </xdr:nvGraphicFramePr>
      <xdr:xfrm>
        <a:off x="15666120" y="6463080"/>
        <a:ext cx="5751720" cy="313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O1" s="0" t="s">
        <v>4</v>
      </c>
      <c r="P1" s="2" t="s">
        <v>5</v>
      </c>
      <c r="Q1" s="2"/>
    </row>
    <row r="2" customFormat="false" ht="14.65" hidden="false" customHeight="false" outlineLevel="0" collapsed="false">
      <c r="B2" s="3" t="s">
        <v>6</v>
      </c>
      <c r="C2" s="3" t="s">
        <v>7</v>
      </c>
      <c r="D2" s="3" t="s">
        <v>8</v>
      </c>
      <c r="E2" s="3" t="s">
        <v>6</v>
      </c>
      <c r="F2" s="3" t="s">
        <v>7</v>
      </c>
      <c r="G2" s="3" t="s">
        <v>8</v>
      </c>
      <c r="H2" s="3" t="s">
        <v>6</v>
      </c>
      <c r="I2" s="3" t="s">
        <v>7</v>
      </c>
      <c r="J2" s="3" t="s">
        <v>8</v>
      </c>
      <c r="K2" s="3" t="s">
        <v>6</v>
      </c>
      <c r="L2" s="3" t="s">
        <v>7</v>
      </c>
      <c r="M2" s="3" t="s">
        <v>8</v>
      </c>
      <c r="O2" s="0" t="s">
        <v>9</v>
      </c>
      <c r="P2" s="4" t="n">
        <v>220.9</v>
      </c>
      <c r="Q2" s="4"/>
      <c r="R2" s="0" t="s">
        <v>10</v>
      </c>
    </row>
    <row r="3" customFormat="false" ht="12.8" hidden="false" customHeight="false" outlineLevel="0" collapsed="false">
      <c r="B3" s="0" t="n">
        <v>1597.85</v>
      </c>
      <c r="C3" s="0" t="n">
        <v>650.08</v>
      </c>
      <c r="D3" s="0" t="n">
        <v>884.83</v>
      </c>
      <c r="E3" s="0" t="n">
        <v>9491.01</v>
      </c>
      <c r="F3" s="0" t="n">
        <v>7150.09</v>
      </c>
      <c r="G3" s="0" t="n">
        <v>2380.56</v>
      </c>
      <c r="H3" s="0" t="n">
        <v>652.7</v>
      </c>
      <c r="I3" s="0" t="n">
        <v>963.9</v>
      </c>
      <c r="J3" s="0" t="n">
        <v>279.01</v>
      </c>
      <c r="K3" s="0" t="n">
        <f aca="false">B3+E3+H3</f>
        <v>11741.56</v>
      </c>
      <c r="L3" s="0" t="n">
        <f aca="false">C3+F3+I3</f>
        <v>8764.07</v>
      </c>
      <c r="M3" s="0" t="n">
        <f aca="false">D3+G3+J3</f>
        <v>3544.4</v>
      </c>
      <c r="O3" s="0" t="n">
        <f aca="false">SUM(K3:M3)</f>
        <v>24050.03</v>
      </c>
      <c r="P3" s="0" t="n">
        <f aca="false">O3-SQRT(O3)</f>
        <v>23894.9492790834</v>
      </c>
      <c r="Q3" s="0" t="n">
        <f aca="false">O3+SQRT(O3)</f>
        <v>24205.1107209166</v>
      </c>
      <c r="R3" s="0" t="n">
        <f aca="false">(Q3-P3)/O3*100</f>
        <v>1.28965095608248</v>
      </c>
    </row>
    <row r="4" customFormat="false" ht="12.8" hidden="false" customHeight="false" outlineLevel="0" collapsed="false">
      <c r="B4" s="0" t="n">
        <v>445.7</v>
      </c>
      <c r="C4" s="0" t="n">
        <v>191.45</v>
      </c>
      <c r="D4" s="0" t="n">
        <v>258.24</v>
      </c>
      <c r="E4" s="0" t="n">
        <v>2722.43</v>
      </c>
      <c r="F4" s="0" t="n">
        <v>2134.92</v>
      </c>
      <c r="G4" s="0" t="n">
        <v>721.98</v>
      </c>
      <c r="H4" s="0" t="n">
        <v>190.33</v>
      </c>
      <c r="I4" s="0" t="n">
        <v>292.14</v>
      </c>
      <c r="J4" s="0" t="n">
        <v>86</v>
      </c>
      <c r="K4" s="0" t="n">
        <f aca="false">B4+E4+H4</f>
        <v>3358.46</v>
      </c>
      <c r="L4" s="0" t="n">
        <f aca="false">C4+F4+I4</f>
        <v>2618.51</v>
      </c>
      <c r="M4" s="0" t="n">
        <f aca="false">D4+G4+J4</f>
        <v>1066.22</v>
      </c>
      <c r="O4" s="0" t="n">
        <f aca="false">SUM(K4:M4)</f>
        <v>7043.19</v>
      </c>
      <c r="P4" s="0" t="n">
        <f aca="false">O4-SQRT(O4)</f>
        <v>6959.26628463896</v>
      </c>
      <c r="Q4" s="0" t="n">
        <f aca="false">O4+SQRT(O4)</f>
        <v>7127.11371536103</v>
      </c>
      <c r="R4" s="0" t="n">
        <f aca="false">(Q4-P4)/O4*100</f>
        <v>2.38311660940667</v>
      </c>
    </row>
    <row r="5" customFormat="false" ht="12.8" hidden="false" customHeight="false" outlineLevel="0" collapsed="false">
      <c r="B5" s="0" t="n">
        <v>327.54</v>
      </c>
      <c r="C5" s="0" t="n">
        <v>137.95</v>
      </c>
      <c r="D5" s="0" t="n">
        <v>187.12</v>
      </c>
      <c r="E5" s="0" t="n">
        <v>2019.37</v>
      </c>
      <c r="F5" s="0" t="n">
        <v>1573.7</v>
      </c>
      <c r="G5" s="0" t="n">
        <v>531.16</v>
      </c>
      <c r="H5" s="0" t="n">
        <v>142.62</v>
      </c>
      <c r="I5" s="0" t="n">
        <v>216.65</v>
      </c>
      <c r="J5" s="0" t="n">
        <v>63.63</v>
      </c>
      <c r="K5" s="0" t="n">
        <f aca="false">B5+E5+H5</f>
        <v>2489.53</v>
      </c>
      <c r="L5" s="0" t="n">
        <f aca="false">C5+F5+I5</f>
        <v>1928.3</v>
      </c>
      <c r="M5" s="0" t="n">
        <f aca="false">D5+G5+J5</f>
        <v>781.91</v>
      </c>
      <c r="O5" s="0" t="n">
        <f aca="false">SUM(K5:M5)</f>
        <v>5199.74</v>
      </c>
      <c r="P5" s="0" t="n">
        <f aca="false">O5-SQRT(O5)</f>
        <v>5127.63077728889</v>
      </c>
      <c r="Q5" s="0" t="n">
        <f aca="false">O5+SQRT(O5)</f>
        <v>5271.84922271111</v>
      </c>
      <c r="R5" s="0" t="n">
        <f aca="false">(Q5-P5)/O5*100</f>
        <v>2.77357032125093</v>
      </c>
    </row>
    <row r="6" customFormat="false" ht="12.8" hidden="false" customHeight="false" outlineLevel="0" collapsed="false">
      <c r="B6" s="0" t="n">
        <v>194.23</v>
      </c>
      <c r="C6" s="0" t="n">
        <v>80.63</v>
      </c>
      <c r="D6" s="0" t="n">
        <v>109.34</v>
      </c>
      <c r="E6" s="0" t="n">
        <v>1205.09</v>
      </c>
      <c r="F6" s="0" t="n">
        <v>924.2</v>
      </c>
      <c r="G6" s="0" t="n">
        <v>311.11</v>
      </c>
      <c r="H6" s="0" t="n">
        <v>85.45</v>
      </c>
      <c r="I6" s="0" t="n">
        <v>127.69</v>
      </c>
      <c r="J6" s="0" t="n">
        <v>37.65</v>
      </c>
      <c r="K6" s="0" t="n">
        <f aca="false">B6+E6+H6</f>
        <v>1484.77</v>
      </c>
      <c r="L6" s="0" t="n">
        <f aca="false">C6+F6+I6</f>
        <v>1132.52</v>
      </c>
      <c r="M6" s="0" t="n">
        <f aca="false">D6+G6+J6</f>
        <v>458.1</v>
      </c>
      <c r="O6" s="0" t="n">
        <f aca="false">SUM(K6:M6)</f>
        <v>3075.39</v>
      </c>
      <c r="P6" s="0" t="n">
        <f aca="false">O6-SQRT(O6)</f>
        <v>3019.93380106787</v>
      </c>
      <c r="Q6" s="0" t="n">
        <f aca="false">O6+SQRT(O6)</f>
        <v>3130.84619893213</v>
      </c>
      <c r="R6" s="0" t="n">
        <f aca="false">(Q6-P6)/O6*100</f>
        <v>3.60644984422334</v>
      </c>
    </row>
    <row r="7" customFormat="false" ht="12.8" hidden="false" customHeight="false" outlineLevel="0" collapsed="false">
      <c r="B7" s="0" t="n">
        <v>118.43</v>
      </c>
      <c r="C7" s="0" t="n">
        <v>48.47</v>
      </c>
      <c r="D7" s="0" t="n">
        <v>61.24</v>
      </c>
      <c r="E7" s="0" t="n">
        <v>747.83</v>
      </c>
      <c r="F7" s="0" t="n">
        <v>563.4</v>
      </c>
      <c r="G7" s="0" t="n">
        <v>186.94</v>
      </c>
      <c r="H7" s="0" t="n">
        <v>53.63</v>
      </c>
      <c r="I7" s="0" t="n">
        <v>79.07</v>
      </c>
      <c r="J7" s="0" t="n">
        <v>23.14</v>
      </c>
      <c r="K7" s="0" t="n">
        <f aca="false">B7+E7+H7</f>
        <v>919.89</v>
      </c>
      <c r="L7" s="0" t="n">
        <f aca="false">C7+F7+I7</f>
        <v>690.94</v>
      </c>
      <c r="M7" s="0" t="n">
        <f aca="false">D7+G7+J7</f>
        <v>271.32</v>
      </c>
      <c r="O7" s="0" t="n">
        <f aca="false">SUM(K7:M7)</f>
        <v>1882.15</v>
      </c>
      <c r="P7" s="0" t="n">
        <f aca="false">O7-SQRT(O7)</f>
        <v>1838.76624728081</v>
      </c>
      <c r="Q7" s="0" t="n">
        <f aca="false">O7+SQRT(O7)</f>
        <v>1925.53375271919</v>
      </c>
      <c r="R7" s="0" t="n">
        <f aca="false">(Q7-P7)/O7*100</f>
        <v>4.61002074427564</v>
      </c>
    </row>
    <row r="8" customFormat="false" ht="12.8" hidden="false" customHeight="false" outlineLevel="0" collapsed="false">
      <c r="B8" s="0" t="n">
        <v>120.93</v>
      </c>
      <c r="C8" s="0" t="n">
        <v>49.83</v>
      </c>
      <c r="D8" s="0" t="n">
        <v>59.22</v>
      </c>
      <c r="E8" s="0" t="n">
        <v>769.65</v>
      </c>
      <c r="F8" s="0" t="n">
        <v>581.07</v>
      </c>
      <c r="G8" s="0" t="n">
        <v>187.25</v>
      </c>
      <c r="H8" s="0" t="n">
        <v>55.37</v>
      </c>
      <c r="I8" s="0" t="n">
        <v>82.11</v>
      </c>
      <c r="J8" s="0" t="n">
        <v>23.39</v>
      </c>
      <c r="K8" s="0" t="n">
        <f aca="false">B8+E8+H8</f>
        <v>945.95</v>
      </c>
      <c r="L8" s="0" t="n">
        <f aca="false">C8+F8+I8</f>
        <v>713.01</v>
      </c>
      <c r="M8" s="0" t="n">
        <f aca="false">D8+G8+J8</f>
        <v>269.86</v>
      </c>
      <c r="O8" s="0" t="n">
        <f aca="false">SUM(K8:M8)</f>
        <v>1928.82</v>
      </c>
      <c r="P8" s="0" t="n">
        <f aca="false">O8-SQRT(O8)</f>
        <v>1884.90166669829</v>
      </c>
      <c r="Q8" s="0" t="n">
        <f aca="false">O8+SQRT(O8)</f>
        <v>1972.73833330171</v>
      </c>
      <c r="R8" s="0" t="n">
        <f aca="false">(Q8-P8)/O8*100</f>
        <v>4.5539068758836</v>
      </c>
    </row>
    <row r="9" customFormat="false" ht="12.8" hidden="false" customHeight="false" outlineLevel="0" collapsed="false">
      <c r="B9" s="0" t="n">
        <v>165.68</v>
      </c>
      <c r="C9" s="0" t="n">
        <v>70.47</v>
      </c>
      <c r="D9" s="0" t="n">
        <v>80.27</v>
      </c>
      <c r="E9" s="0" t="n">
        <v>1050.66</v>
      </c>
      <c r="F9" s="0" t="n">
        <v>812.36</v>
      </c>
      <c r="G9" s="0" t="n">
        <v>258.57</v>
      </c>
      <c r="H9" s="0" t="n">
        <v>74.95</v>
      </c>
      <c r="I9" s="0" t="n">
        <v>113.79</v>
      </c>
      <c r="J9" s="0" t="n">
        <v>32.1</v>
      </c>
      <c r="K9" s="0" t="n">
        <f aca="false">B9+E9+H9</f>
        <v>1291.29</v>
      </c>
      <c r="L9" s="0" t="n">
        <f aca="false">C9+F9+I9</f>
        <v>996.62</v>
      </c>
      <c r="M9" s="0" t="n">
        <f aca="false">D9+G9+J9</f>
        <v>370.94</v>
      </c>
      <c r="O9" s="0" t="n">
        <f aca="false">SUM(K9:M9)</f>
        <v>2658.85</v>
      </c>
      <c r="P9" s="0" t="n">
        <f aca="false">O9-SQRT(O9)</f>
        <v>2607.28596214415</v>
      </c>
      <c r="Q9" s="0" t="n">
        <f aca="false">O9+SQRT(O9)</f>
        <v>2710.41403785585</v>
      </c>
      <c r="R9" s="0" t="n">
        <f aca="false">(Q9-P9)/O9*100</f>
        <v>3.87867219706675</v>
      </c>
    </row>
    <row r="10" customFormat="false" ht="12.8" hidden="false" customHeight="false" outlineLevel="0" collapsed="false">
      <c r="B10" s="0" t="n">
        <v>139.62</v>
      </c>
      <c r="C10" s="0" t="n">
        <v>56.62</v>
      </c>
      <c r="D10" s="0" t="n">
        <v>63.05</v>
      </c>
      <c r="E10" s="0" t="n">
        <v>898.91</v>
      </c>
      <c r="F10" s="0" t="n">
        <v>697.04</v>
      </c>
      <c r="G10" s="0" t="n">
        <v>218.62</v>
      </c>
      <c r="H10" s="0" t="n">
        <v>64.75</v>
      </c>
      <c r="I10" s="0" t="n">
        <v>97.64</v>
      </c>
      <c r="J10" s="0" t="n">
        <v>27.13</v>
      </c>
      <c r="K10" s="0" t="n">
        <f aca="false">B10+E10+H10</f>
        <v>1103.28</v>
      </c>
      <c r="L10" s="0" t="n">
        <f aca="false">C10+F10+I10</f>
        <v>851.3</v>
      </c>
      <c r="M10" s="0" t="n">
        <f aca="false">D10+G10+J10</f>
        <v>308.8</v>
      </c>
      <c r="O10" s="0" t="n">
        <f aca="false">SUM(K10:M10)</f>
        <v>2263.38</v>
      </c>
      <c r="P10" s="0" t="n">
        <f aca="false">O10-SQRT(O10)</f>
        <v>2215.80500656858</v>
      </c>
      <c r="Q10" s="0" t="n">
        <f aca="false">O10+SQRT(O10)</f>
        <v>2310.95499343142</v>
      </c>
      <c r="R10" s="0" t="n">
        <f aca="false">(Q10-P10)/O10*100</f>
        <v>4.20388917737397</v>
      </c>
    </row>
    <row r="11" customFormat="false" ht="12.8" hidden="false" customHeight="false" outlineLevel="0" collapsed="false">
      <c r="B11" s="0" t="n">
        <v>57.33</v>
      </c>
      <c r="C11" s="0" t="n">
        <v>21.26</v>
      </c>
      <c r="D11" s="0" t="n">
        <v>18.61</v>
      </c>
      <c r="E11" s="0" t="n">
        <v>390.93</v>
      </c>
      <c r="F11" s="0" t="n">
        <v>286.02</v>
      </c>
      <c r="G11" s="0" t="n">
        <v>86.95</v>
      </c>
      <c r="H11" s="0" t="n">
        <v>28.75</v>
      </c>
      <c r="I11" s="0" t="n">
        <v>41.49</v>
      </c>
      <c r="J11" s="0" t="n">
        <v>11.57</v>
      </c>
      <c r="K11" s="0" t="n">
        <f aca="false">B11+E11+H11</f>
        <v>477.01</v>
      </c>
      <c r="L11" s="0" t="n">
        <f aca="false">C11+F11+I11</f>
        <v>348.77</v>
      </c>
      <c r="M11" s="0" t="n">
        <f aca="false">D11+G11+J11</f>
        <v>117.13</v>
      </c>
      <c r="O11" s="0" t="n">
        <f aca="false">SUM(K11:M11)</f>
        <v>942.91</v>
      </c>
      <c r="P11" s="0" t="n">
        <f aca="false">O11-SQRT(O11)</f>
        <v>912.203160371018</v>
      </c>
      <c r="Q11" s="0" t="n">
        <f aca="false">O11+SQRT(O11)</f>
        <v>973.616839628982</v>
      </c>
      <c r="R11" s="0" t="n">
        <f aca="false">(Q11-P11)/O11*100</f>
        <v>6.5132069081846</v>
      </c>
    </row>
    <row r="12" customFormat="false" ht="12.8" hidden="false" customHeight="false" outlineLevel="0" collapsed="false">
      <c r="B12" s="0" t="n">
        <v>38.27</v>
      </c>
      <c r="C12" s="0" t="n">
        <v>13.95</v>
      </c>
      <c r="D12" s="0" t="n">
        <v>8.69</v>
      </c>
      <c r="E12" s="0" t="n">
        <v>268.63</v>
      </c>
      <c r="F12" s="0" t="n">
        <v>192.38</v>
      </c>
      <c r="G12" s="0" t="n">
        <v>54.58</v>
      </c>
      <c r="H12" s="0" t="n">
        <v>19.74</v>
      </c>
      <c r="I12" s="0" t="n">
        <v>28.18</v>
      </c>
      <c r="J12" s="0" t="n">
        <v>7.72</v>
      </c>
      <c r="K12" s="0" t="n">
        <f aca="false">B12+E12+H12</f>
        <v>326.64</v>
      </c>
      <c r="L12" s="0" t="n">
        <f aca="false">C12+F12+I12</f>
        <v>234.51</v>
      </c>
      <c r="M12" s="0" t="n">
        <f aca="false">D12+G12+J12</f>
        <v>70.99</v>
      </c>
      <c r="O12" s="0" t="n">
        <f aca="false">SUM(K12:M12)</f>
        <v>632.14</v>
      </c>
      <c r="P12" s="0" t="n">
        <f aca="false">O12-SQRT(O12)</f>
        <v>606.997605523737</v>
      </c>
      <c r="Q12" s="0" t="n">
        <f aca="false">O12+SQRT(O12)</f>
        <v>657.282394476263</v>
      </c>
      <c r="R12" s="0" t="n">
        <f aca="false">(Q12-P12)/O12*100</f>
        <v>7.95469183290491</v>
      </c>
    </row>
    <row r="13" customFormat="false" ht="12.8" hidden="false" customHeight="false" outlineLevel="0" collapsed="false">
      <c r="B13" s="0" t="n">
        <v>34.6</v>
      </c>
      <c r="C13" s="0" t="n">
        <v>12.47</v>
      </c>
      <c r="D13" s="0" t="n">
        <v>6.5</v>
      </c>
      <c r="E13" s="0" t="n">
        <v>245.46</v>
      </c>
      <c r="F13" s="0" t="n">
        <v>174.46</v>
      </c>
      <c r="G13" s="0" t="n">
        <v>47.91</v>
      </c>
      <c r="H13" s="0" t="n">
        <v>18.09</v>
      </c>
      <c r="I13" s="0" t="n">
        <v>25.65</v>
      </c>
      <c r="J13" s="0" t="n">
        <v>6.93</v>
      </c>
      <c r="K13" s="0" t="n">
        <f aca="false">B13+E13+H13</f>
        <v>298.15</v>
      </c>
      <c r="L13" s="0" t="n">
        <f aca="false">C13+F13+I13</f>
        <v>212.58</v>
      </c>
      <c r="M13" s="0" t="n">
        <f aca="false">D13+G13+J13</f>
        <v>61.34</v>
      </c>
      <c r="O13" s="0" t="n">
        <f aca="false">SUM(K13:M13)</f>
        <v>572.07</v>
      </c>
      <c r="P13" s="0" t="n">
        <f aca="false">O13-SQRT(O13)</f>
        <v>548.15201513505</v>
      </c>
      <c r="Q13" s="0" t="n">
        <f aca="false">O13+SQRT(O13)</f>
        <v>595.98798486495</v>
      </c>
      <c r="R13" s="0" t="n">
        <f aca="false">(Q13-P13)/O13*100</f>
        <v>8.36190846048575</v>
      </c>
    </row>
    <row r="14" customFormat="false" ht="12.8" hidden="false" customHeight="false" outlineLevel="0" collapsed="false">
      <c r="B14" s="0" t="n">
        <v>33.81</v>
      </c>
      <c r="C14" s="0" t="n">
        <v>12.13</v>
      </c>
      <c r="D14" s="0" t="n">
        <v>5.82</v>
      </c>
      <c r="E14" s="0" t="n">
        <v>240.74</v>
      </c>
      <c r="F14" s="0" t="n">
        <v>170.66</v>
      </c>
      <c r="G14" s="0" t="n">
        <v>46.18</v>
      </c>
      <c r="H14" s="0" t="n">
        <v>17.76</v>
      </c>
      <c r="I14" s="0" t="n">
        <v>25.11</v>
      </c>
      <c r="J14" s="0" t="n">
        <v>6.73</v>
      </c>
      <c r="K14" s="0" t="n">
        <f aca="false">B14+E14+H14</f>
        <v>292.31</v>
      </c>
      <c r="L14" s="0" t="n">
        <f aca="false">C14+F14+I14</f>
        <v>207.9</v>
      </c>
      <c r="M14" s="0" t="n">
        <f aca="false">D14+G14+J14</f>
        <v>58.73</v>
      </c>
      <c r="O14" s="0" t="n">
        <f aca="false">SUM(K14:M14)</f>
        <v>558.94</v>
      </c>
      <c r="P14" s="0" t="n">
        <f aca="false">O14-SQRT(O14)</f>
        <v>535.29808806378</v>
      </c>
      <c r="Q14" s="0" t="n">
        <f aca="false">O14+SQRT(O14)</f>
        <v>582.58191193622</v>
      </c>
      <c r="R14" s="0" t="n">
        <f aca="false">(Q14-P14)/O14*100</f>
        <v>8.45955270197888</v>
      </c>
    </row>
    <row r="15" customFormat="false" ht="12.8" hidden="false" customHeight="false" outlineLevel="0" collapsed="false">
      <c r="B15" s="0" t="n">
        <v>32.73</v>
      </c>
      <c r="C15" s="0" t="n">
        <v>11.72</v>
      </c>
      <c r="D15" s="0" t="n">
        <v>5.39</v>
      </c>
      <c r="E15" s="0" t="n">
        <v>233.71</v>
      </c>
      <c r="F15" s="0" t="n">
        <v>165.59</v>
      </c>
      <c r="G15" s="0" t="n">
        <v>44.49</v>
      </c>
      <c r="H15" s="0" t="n">
        <v>17.26</v>
      </c>
      <c r="I15" s="0" t="n">
        <v>24.39</v>
      </c>
      <c r="J15" s="0" t="n">
        <v>6.5</v>
      </c>
      <c r="K15" s="0" t="n">
        <f aca="false">B15+E15+H15</f>
        <v>283.7</v>
      </c>
      <c r="L15" s="0" t="n">
        <f aca="false">C15+F15+I15</f>
        <v>201.7</v>
      </c>
      <c r="M15" s="0" t="n">
        <f aca="false">D15+G15+J15</f>
        <v>56.38</v>
      </c>
      <c r="O15" s="0" t="n">
        <f aca="false">SUM(K15:M15)</f>
        <v>541.78</v>
      </c>
      <c r="P15" s="0" t="n">
        <f aca="false">O15-SQRT(O15)</f>
        <v>518.503831930492</v>
      </c>
      <c r="Q15" s="0" t="n">
        <f aca="false">O15+SQRT(O15)</f>
        <v>565.056168069508</v>
      </c>
      <c r="R15" s="0" t="n">
        <f aca="false">(Q15-P15)/O15*100</f>
        <v>8.59247962992667</v>
      </c>
    </row>
    <row r="16" customFormat="false" ht="12.8" hidden="false" customHeight="false" outlineLevel="0" collapsed="false">
      <c r="B16" s="0" t="n">
        <v>32.76</v>
      </c>
      <c r="C16" s="0" t="n">
        <v>11.69</v>
      </c>
      <c r="D16" s="0" t="n">
        <v>5.19</v>
      </c>
      <c r="E16" s="0" t="n">
        <v>234.93</v>
      </c>
      <c r="F16" s="0" t="n">
        <v>166.31</v>
      </c>
      <c r="G16" s="0" t="n">
        <v>44.58</v>
      </c>
      <c r="H16" s="0" t="n">
        <v>17.37</v>
      </c>
      <c r="I16" s="0" t="n">
        <v>24.53</v>
      </c>
      <c r="J16" s="0" t="n">
        <v>6.53</v>
      </c>
      <c r="K16" s="0" t="n">
        <f aca="false">B16+E16+H16</f>
        <v>285.06</v>
      </c>
      <c r="L16" s="0" t="n">
        <f aca="false">C16+F16+I16</f>
        <v>202.53</v>
      </c>
      <c r="M16" s="0" t="n">
        <f aca="false">D16+G16+J16</f>
        <v>56.3</v>
      </c>
      <c r="O16" s="0" t="n">
        <f aca="false">SUM(K16:M16)</f>
        <v>543.89</v>
      </c>
      <c r="P16" s="0" t="n">
        <f aca="false">O16-SQRT(O16)</f>
        <v>520.568550645382</v>
      </c>
      <c r="Q16" s="0" t="n">
        <f aca="false">O16+SQRT(O16)</f>
        <v>567.211449354618</v>
      </c>
      <c r="R16" s="0" t="n">
        <f aca="false">(Q16-P16)/O16*100</f>
        <v>8.57579633919274</v>
      </c>
    </row>
    <row r="17" customFormat="false" ht="12.8" hidden="false" customHeight="false" outlineLevel="0" collapsed="false">
      <c r="B17" s="0" t="n">
        <v>32.14</v>
      </c>
      <c r="C17" s="0" t="n">
        <v>11.44</v>
      </c>
      <c r="D17" s="0" t="n">
        <v>4.98</v>
      </c>
      <c r="E17" s="0" t="n">
        <v>231.41</v>
      </c>
      <c r="F17" s="0" t="n">
        <v>163.78</v>
      </c>
      <c r="G17" s="0" t="n">
        <v>44.33</v>
      </c>
      <c r="H17" s="0" t="n">
        <v>17.13</v>
      </c>
      <c r="I17" s="0" t="n">
        <v>24.19</v>
      </c>
      <c r="J17" s="0" t="n">
        <v>6.5</v>
      </c>
      <c r="K17" s="0" t="n">
        <f aca="false">B17+E17+H17</f>
        <v>280.68</v>
      </c>
      <c r="L17" s="0" t="n">
        <f aca="false">C17+F17+I17</f>
        <v>199.41</v>
      </c>
      <c r="M17" s="0" t="n">
        <f aca="false">D17+G17+J17</f>
        <v>55.81</v>
      </c>
      <c r="O17" s="0" t="n">
        <f aca="false">SUM(K17:M17)</f>
        <v>535.9</v>
      </c>
      <c r="P17" s="0" t="n">
        <f aca="false">O17-SQRT(O17)</f>
        <v>512.750485966224</v>
      </c>
      <c r="Q17" s="0" t="n">
        <f aca="false">O17+SQRT(O17)</f>
        <v>559.049514033776</v>
      </c>
      <c r="R17" s="0" t="n">
        <f aca="false">(Q17-P17)/O17*100</f>
        <v>8.63949021600157</v>
      </c>
    </row>
    <row r="18" customFormat="false" ht="12.8" hidden="false" customHeight="false" outlineLevel="0" collapsed="false">
      <c r="B18" s="0" t="n">
        <v>32.15</v>
      </c>
      <c r="C18" s="0" t="n">
        <v>11.41</v>
      </c>
      <c r="D18" s="0" t="n">
        <v>4.94</v>
      </c>
      <c r="E18" s="0" t="n">
        <v>232.09</v>
      </c>
      <c r="F18" s="0" t="n">
        <v>164.24</v>
      </c>
      <c r="G18" s="0" t="n">
        <v>45.13</v>
      </c>
      <c r="H18" s="0" t="n">
        <v>17.19</v>
      </c>
      <c r="I18" s="0" t="n">
        <v>24.27</v>
      </c>
      <c r="J18" s="0" t="n">
        <v>6.61</v>
      </c>
      <c r="K18" s="0" t="n">
        <f aca="false">B18+E18+H18</f>
        <v>281.43</v>
      </c>
      <c r="L18" s="0" t="n">
        <f aca="false">C18+F18+I18</f>
        <v>199.92</v>
      </c>
      <c r="M18" s="0" t="n">
        <f aca="false">D18+G18+J18</f>
        <v>56.68</v>
      </c>
      <c r="O18" s="0" t="n">
        <f aca="false">SUM(K18:M18)</f>
        <v>538.03</v>
      </c>
      <c r="P18" s="0" t="n">
        <f aca="false">O18-SQRT(O18)</f>
        <v>514.834526303608</v>
      </c>
      <c r="Q18" s="0" t="n">
        <f aca="false">O18+SQRT(O18)</f>
        <v>561.225473696392</v>
      </c>
      <c r="R18" s="0" t="n">
        <f aca="false">(Q18-P18)/O18*100</f>
        <v>8.62237187383294</v>
      </c>
    </row>
    <row r="19" customFormat="false" ht="12.8" hidden="false" customHeight="false" outlineLevel="0" collapsed="false">
      <c r="B19" s="0" t="n">
        <v>31.8</v>
      </c>
      <c r="C19" s="0" t="n">
        <v>11.29</v>
      </c>
      <c r="D19" s="0" t="n">
        <v>4.86</v>
      </c>
      <c r="E19" s="0" t="n">
        <v>229.88</v>
      </c>
      <c r="F19" s="0" t="n">
        <v>162.73</v>
      </c>
      <c r="G19" s="0" t="n">
        <v>45.07</v>
      </c>
      <c r="H19" s="0" t="n">
        <v>17.03</v>
      </c>
      <c r="I19" s="0" t="n">
        <v>24.06</v>
      </c>
      <c r="J19" s="0" t="n">
        <v>6.6</v>
      </c>
      <c r="K19" s="0" t="n">
        <f aca="false">B19+E19+H19</f>
        <v>278.71</v>
      </c>
      <c r="L19" s="0" t="n">
        <f aca="false">C19+F19+I19</f>
        <v>198.08</v>
      </c>
      <c r="M19" s="0" t="n">
        <f aca="false">D19+G19+J19</f>
        <v>56.53</v>
      </c>
      <c r="O19" s="0" t="n">
        <f aca="false">SUM(K19:M19)</f>
        <v>533.32</v>
      </c>
      <c r="P19" s="0" t="n">
        <f aca="false">O19-SQRT(O19)</f>
        <v>510.226277909354</v>
      </c>
      <c r="Q19" s="0" t="n">
        <f aca="false">O19+SQRT(O19)</f>
        <v>556.413722090646</v>
      </c>
      <c r="R19" s="0" t="n">
        <f aca="false">(Q19-P19)/O19*100</f>
        <v>8.66036229304966</v>
      </c>
    </row>
    <row r="20" customFormat="false" ht="12.8" hidden="false" customHeight="false" outlineLevel="0" collapsed="false">
      <c r="B20" s="0" t="n">
        <v>31.59</v>
      </c>
      <c r="C20" s="0" t="n">
        <v>11.21</v>
      </c>
      <c r="D20" s="0" t="n">
        <v>4.86</v>
      </c>
      <c r="E20" s="0" t="n">
        <v>228.5</v>
      </c>
      <c r="F20" s="0" t="n">
        <v>161.84</v>
      </c>
      <c r="G20" s="0" t="n">
        <v>45.42</v>
      </c>
      <c r="H20" s="0" t="n">
        <v>16.92</v>
      </c>
      <c r="I20" s="0" t="n">
        <v>23.93</v>
      </c>
      <c r="J20" s="0" t="n">
        <v>6.64</v>
      </c>
      <c r="K20" s="0" t="n">
        <f aca="false">B20+E20+H20</f>
        <v>277.01</v>
      </c>
      <c r="L20" s="0" t="n">
        <f aca="false">C20+F20+I20</f>
        <v>196.98</v>
      </c>
      <c r="M20" s="0" t="n">
        <f aca="false">D20+G20+J20</f>
        <v>56.92</v>
      </c>
      <c r="O20" s="0" t="n">
        <f aca="false">SUM(K20:M20)</f>
        <v>530.91</v>
      </c>
      <c r="P20" s="0" t="n">
        <f aca="false">O20-SQRT(O20)</f>
        <v>507.868515672813</v>
      </c>
      <c r="Q20" s="0" t="n">
        <f aca="false">O20+SQRT(O20)</f>
        <v>553.951484327187</v>
      </c>
      <c r="R20" s="0" t="n">
        <f aca="false">(Q20-P20)/O20*100</f>
        <v>8.6799963561383</v>
      </c>
    </row>
    <row r="21" customFormat="false" ht="12.8" hidden="false" customHeight="false" outlineLevel="0" collapsed="false">
      <c r="B21" s="0" t="n">
        <v>31.52</v>
      </c>
      <c r="C21" s="0" t="n">
        <v>11.18</v>
      </c>
      <c r="D21" s="0" t="n">
        <v>4.97</v>
      </c>
      <c r="E21" s="0" t="n">
        <v>228.04</v>
      </c>
      <c r="F21" s="0" t="n">
        <v>161.67</v>
      </c>
      <c r="G21" s="0" t="n">
        <v>46.93</v>
      </c>
      <c r="H21" s="0" t="n">
        <v>16.87</v>
      </c>
      <c r="I21" s="0" t="n">
        <v>23.89</v>
      </c>
      <c r="J21" s="0" t="n">
        <v>6.83</v>
      </c>
      <c r="K21" s="0" t="n">
        <f aca="false">B21+E21+H21</f>
        <v>276.43</v>
      </c>
      <c r="L21" s="0" t="n">
        <f aca="false">C21+F21+I21</f>
        <v>196.74</v>
      </c>
      <c r="M21" s="0" t="n">
        <f aca="false">D21+G21+J21</f>
        <v>58.73</v>
      </c>
      <c r="O21" s="0" t="n">
        <f aca="false">SUM(K21:M21)</f>
        <v>531.9</v>
      </c>
      <c r="P21" s="0" t="n">
        <f aca="false">O21-SQRT(O21)</f>
        <v>508.837042687461</v>
      </c>
      <c r="Q21" s="0" t="n">
        <f aca="false">O21+SQRT(O21)</f>
        <v>554.962957312539</v>
      </c>
      <c r="R21" s="0" t="n">
        <f aca="false">(Q21-P21)/O21*100</f>
        <v>8.67191476312806</v>
      </c>
    </row>
    <row r="22" customFormat="false" ht="12.8" hidden="false" customHeight="false" outlineLevel="0" collapsed="false">
      <c r="B22" s="0" t="n">
        <v>31.19</v>
      </c>
      <c r="C22" s="0" t="n">
        <v>11.06</v>
      </c>
      <c r="D22" s="0" t="n">
        <v>5.25</v>
      </c>
      <c r="E22" s="0" t="n">
        <v>225.32</v>
      </c>
      <c r="F22" s="0" t="n">
        <v>160.06</v>
      </c>
      <c r="G22" s="0" t="n">
        <v>49.09</v>
      </c>
      <c r="H22" s="0" t="n">
        <v>16.64</v>
      </c>
      <c r="I22" s="0" t="n">
        <v>23.61</v>
      </c>
      <c r="J22" s="0" t="n">
        <v>7.08</v>
      </c>
      <c r="K22" s="0" t="n">
        <f aca="false">B22+E22+H22</f>
        <v>273.15</v>
      </c>
      <c r="L22" s="0" t="n">
        <f aca="false">C22+F22+I22</f>
        <v>194.73</v>
      </c>
      <c r="M22" s="0" t="n">
        <f aca="false">D22+G22+J22</f>
        <v>61.42</v>
      </c>
      <c r="O22" s="0" t="n">
        <f aca="false">SUM(K22:M22)</f>
        <v>529.3</v>
      </c>
      <c r="P22" s="0" t="n">
        <f aca="false">O22-SQRT(O22)</f>
        <v>506.29347918524</v>
      </c>
      <c r="Q22" s="0" t="n">
        <f aca="false">O22+SQRT(O22)</f>
        <v>552.30652081476</v>
      </c>
      <c r="R22" s="0" t="n">
        <f aca="false">(Q22-P22)/O22*100</f>
        <v>8.69318753627822</v>
      </c>
    </row>
    <row r="23" customFormat="false" ht="12.8" hidden="false" customHeight="false" outlineLevel="0" collapsed="false">
      <c r="B23" s="0" t="n">
        <v>30.83</v>
      </c>
      <c r="C23" s="0" t="n">
        <v>10.94</v>
      </c>
      <c r="D23" s="0" t="n">
        <v>5.59</v>
      </c>
      <c r="E23" s="0" t="n">
        <v>222.34</v>
      </c>
      <c r="F23" s="0" t="n">
        <v>158.33</v>
      </c>
      <c r="G23" s="0" t="n">
        <v>51.74</v>
      </c>
      <c r="H23" s="0" t="n">
        <v>16.38</v>
      </c>
      <c r="I23" s="0" t="n">
        <v>23.31</v>
      </c>
      <c r="J23" s="0" t="n">
        <v>7.39</v>
      </c>
      <c r="K23" s="0" t="n">
        <f aca="false">B23+E23+H23</f>
        <v>269.55</v>
      </c>
      <c r="L23" s="0" t="n">
        <f aca="false">C23+F23+I23</f>
        <v>192.58</v>
      </c>
      <c r="M23" s="0" t="n">
        <f aca="false">D23+G23+J23</f>
        <v>64.72</v>
      </c>
      <c r="O23" s="0" t="n">
        <f aca="false">SUM(K23:M23)</f>
        <v>526.85</v>
      </c>
      <c r="P23" s="0" t="n">
        <f aca="false">O23-SQRT(O23)</f>
        <v>503.896786717324</v>
      </c>
      <c r="Q23" s="0" t="n">
        <f aca="false">O23+SQRT(O23)</f>
        <v>549.803213282676</v>
      </c>
      <c r="R23" s="0" t="n">
        <f aca="false">(Q23-P23)/O23*100</f>
        <v>8.71337696979243</v>
      </c>
    </row>
    <row r="24" customFormat="false" ht="12.8" hidden="false" customHeight="false" outlineLevel="0" collapsed="false">
      <c r="B24" s="0" t="n">
        <v>30.13</v>
      </c>
      <c r="C24" s="0" t="n">
        <v>10.7</v>
      </c>
      <c r="D24" s="0" t="n">
        <v>5.7</v>
      </c>
      <c r="E24" s="0" t="n">
        <v>217.07</v>
      </c>
      <c r="F24" s="0" t="n">
        <v>154.85</v>
      </c>
      <c r="G24" s="0" t="n">
        <v>52.49</v>
      </c>
      <c r="H24" s="0" t="n">
        <v>15.96</v>
      </c>
      <c r="I24" s="0" t="n">
        <v>22.77</v>
      </c>
      <c r="J24" s="0" t="n">
        <v>7.46</v>
      </c>
      <c r="K24" s="0" t="n">
        <f aca="false">B24+E24+H24</f>
        <v>263.16</v>
      </c>
      <c r="L24" s="0" t="n">
        <f aca="false">C24+F24+I24</f>
        <v>188.32</v>
      </c>
      <c r="M24" s="0" t="n">
        <f aca="false">D24+G24+J24</f>
        <v>65.65</v>
      </c>
      <c r="O24" s="0" t="n">
        <f aca="false">SUM(K24:M24)</f>
        <v>517.13</v>
      </c>
      <c r="P24" s="0" t="n">
        <f aca="false">O24-SQRT(O24)</f>
        <v>494.389507481147</v>
      </c>
      <c r="Q24" s="0" t="n">
        <f aca="false">O24+SQRT(O24)</f>
        <v>539.870492518853</v>
      </c>
      <c r="R24" s="0" t="n">
        <f aca="false">(Q24-P24)/O24*100</f>
        <v>8.79488427236973</v>
      </c>
    </row>
    <row r="25" customFormat="false" ht="12.8" hidden="false" customHeight="false" outlineLevel="0" collapsed="false">
      <c r="B25" s="0" t="n">
        <v>29.51</v>
      </c>
      <c r="C25" s="0" t="n">
        <v>10.47</v>
      </c>
      <c r="D25" s="0" t="n">
        <v>5.44</v>
      </c>
      <c r="E25" s="0" t="n">
        <v>212.68</v>
      </c>
      <c r="F25" s="0" t="n">
        <v>151.65</v>
      </c>
      <c r="G25" s="0" t="n">
        <v>50.29</v>
      </c>
      <c r="H25" s="0" t="n">
        <v>15.65</v>
      </c>
      <c r="I25" s="0" t="n">
        <v>22.32</v>
      </c>
      <c r="J25" s="0" t="n">
        <v>7.16</v>
      </c>
      <c r="K25" s="0" t="n">
        <f aca="false">B25+E25+H25</f>
        <v>257.84</v>
      </c>
      <c r="L25" s="0" t="n">
        <f aca="false">C25+F25+I25</f>
        <v>184.44</v>
      </c>
      <c r="M25" s="0" t="n">
        <f aca="false">D25+G25+J25</f>
        <v>62.89</v>
      </c>
      <c r="O25" s="0" t="n">
        <f aca="false">SUM(K25:M25)</f>
        <v>505.17</v>
      </c>
      <c r="P25" s="0" t="n">
        <f aca="false">O25-SQRT(O25)</f>
        <v>482.694012813672</v>
      </c>
      <c r="Q25" s="0" t="n">
        <f aca="false">O25+SQRT(O25)</f>
        <v>527.645987186328</v>
      </c>
      <c r="R25" s="0" t="n">
        <f aca="false">(Q25-P25)/O25*100</f>
        <v>8.89838556776073</v>
      </c>
    </row>
    <row r="26" customFormat="false" ht="12.8" hidden="false" customHeight="false" outlineLevel="0" collapsed="false">
      <c r="B26" s="0" t="n">
        <v>27.68</v>
      </c>
      <c r="C26" s="0" t="n">
        <v>9.83</v>
      </c>
      <c r="D26" s="0" t="n">
        <v>4.75</v>
      </c>
      <c r="E26" s="0" t="n">
        <v>199.85</v>
      </c>
      <c r="F26" s="0" t="n">
        <v>142.33</v>
      </c>
      <c r="G26" s="0" t="n">
        <v>44.29</v>
      </c>
      <c r="H26" s="0" t="n">
        <v>14.74</v>
      </c>
      <c r="I26" s="0" t="n">
        <v>20.98</v>
      </c>
      <c r="J26" s="0" t="n">
        <v>6.37</v>
      </c>
      <c r="K26" s="0" t="n">
        <f aca="false">B26+E26+H26</f>
        <v>242.27</v>
      </c>
      <c r="L26" s="0" t="n">
        <f aca="false">C26+F26+I26</f>
        <v>173.14</v>
      </c>
      <c r="M26" s="0" t="n">
        <f aca="false">D26+G26+J26</f>
        <v>55.41</v>
      </c>
      <c r="O26" s="0" t="n">
        <f aca="false">SUM(K26:M26)</f>
        <v>470.82</v>
      </c>
      <c r="P26" s="0" t="n">
        <f aca="false">O26-SQRT(O26)</f>
        <v>449.121612963172</v>
      </c>
      <c r="Q26" s="0" t="n">
        <f aca="false">O26+SQRT(O26)</f>
        <v>492.518387036828</v>
      </c>
      <c r="R26" s="0" t="n">
        <f aca="false">(Q26-P26)/O26*100</f>
        <v>9.21727498272304</v>
      </c>
    </row>
    <row r="27" customFormat="false" ht="12.8" hidden="false" customHeight="false" outlineLevel="0" collapsed="false">
      <c r="B27" s="0" t="n">
        <v>26.54</v>
      </c>
      <c r="C27" s="0" t="n">
        <v>9.43</v>
      </c>
      <c r="D27" s="0" t="n">
        <v>4.35</v>
      </c>
      <c r="E27" s="0" t="n">
        <v>191.8</v>
      </c>
      <c r="F27" s="0" t="n">
        <v>136.51</v>
      </c>
      <c r="G27" s="0" t="n">
        <v>40.78</v>
      </c>
      <c r="H27" s="0" t="n">
        <v>14.16</v>
      </c>
      <c r="I27" s="0" t="n">
        <v>20.15</v>
      </c>
      <c r="J27" s="0" t="n">
        <v>5.9</v>
      </c>
      <c r="K27" s="0" t="n">
        <f aca="false">B27+E27+H27</f>
        <v>232.5</v>
      </c>
      <c r="L27" s="0" t="n">
        <f aca="false">C27+F27+I27</f>
        <v>166.09</v>
      </c>
      <c r="M27" s="0" t="n">
        <f aca="false">D27+G27+J27</f>
        <v>51.03</v>
      </c>
      <c r="O27" s="0" t="n">
        <f aca="false">SUM(K27:M27)</f>
        <v>449.62</v>
      </c>
      <c r="P27" s="0" t="n">
        <f aca="false">O27-SQRT(O27)</f>
        <v>428.415755141953</v>
      </c>
      <c r="Q27" s="0" t="n">
        <f aca="false">O27+SQRT(O27)</f>
        <v>470.824244858047</v>
      </c>
      <c r="R27" s="0" t="n">
        <f aca="false">(Q27-P27)/O27*100</f>
        <v>9.43207368802398</v>
      </c>
    </row>
    <row r="28" customFormat="false" ht="12.8" hidden="false" customHeight="false" outlineLevel="0" collapsed="false">
      <c r="B28" s="0" t="n">
        <v>256.15</v>
      </c>
      <c r="C28" s="0" t="n">
        <v>92.6</v>
      </c>
      <c r="D28" s="0" t="n">
        <v>34.71</v>
      </c>
      <c r="E28" s="0" t="n">
        <v>1855.86</v>
      </c>
      <c r="F28" s="0" t="n">
        <v>1338.61</v>
      </c>
      <c r="G28" s="0" t="n">
        <v>332.45</v>
      </c>
      <c r="H28" s="0" t="n">
        <v>137.69</v>
      </c>
      <c r="I28" s="0" t="n">
        <v>198.22</v>
      </c>
      <c r="J28" s="0" t="n">
        <v>49.05</v>
      </c>
      <c r="K28" s="0" t="n">
        <f aca="false">B28+E28+H28</f>
        <v>2249.7</v>
      </c>
      <c r="L28" s="0" t="n">
        <f aca="false">C28+F28+I28</f>
        <v>1629.43</v>
      </c>
      <c r="M28" s="0" t="n">
        <f aca="false">D28+G28+J28</f>
        <v>416.21</v>
      </c>
      <c r="O28" s="0" t="n">
        <f aca="false">SUM(K28:M28)</f>
        <v>4295.34</v>
      </c>
      <c r="P28" s="0" t="n">
        <f aca="false">O28-SQRT(O28)</f>
        <v>4229.80115655583</v>
      </c>
      <c r="Q28" s="0" t="n">
        <f aca="false">O28+SQRT(O28)</f>
        <v>4360.87884344417</v>
      </c>
      <c r="R28" s="0" t="n">
        <f aca="false">(Q28-P28)/O28*100</f>
        <v>3.05162541005717</v>
      </c>
    </row>
  </sheetData>
  <mergeCells count="6">
    <mergeCell ref="B1:D1"/>
    <mergeCell ref="E1:G1"/>
    <mergeCell ref="H1:J1"/>
    <mergeCell ref="K1:M1"/>
    <mergeCell ref="P1:Q1"/>
    <mergeCell ref="P2: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39"/>
    <col collapsed="false" customWidth="true" hidden="false" outlineLevel="0" max="5" min="5" style="0" width="15.27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5" t="s">
        <v>11</v>
      </c>
      <c r="C2" s="5"/>
      <c r="D2" s="5"/>
      <c r="E2" s="5"/>
      <c r="F2" s="5"/>
    </row>
    <row r="4" customFormat="false" ht="12.8" hidden="false" customHeight="false" outlineLevel="0" collapsed="false"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</row>
    <row r="6" customFormat="false" ht="12.8" hidden="false" customHeight="false" outlineLevel="0" collapsed="false">
      <c r="B6" s="0" t="n">
        <v>0.98933</v>
      </c>
      <c r="C6" s="0" t="n">
        <v>1.007265</v>
      </c>
      <c r="D6" s="0" t="n">
        <f aca="false">(C6-B6)/2</f>
        <v>0.00896750000000002</v>
      </c>
      <c r="E6" s="0" t="n">
        <v>25573</v>
      </c>
      <c r="F6" s="0" t="n">
        <f aca="false">E6*D6</f>
        <v>229.3258775</v>
      </c>
      <c r="H6" s="0" t="n">
        <f aca="false">SQRT(E6)</f>
        <v>159.915602740946</v>
      </c>
    </row>
    <row r="7" customFormat="false" ht="12.8" hidden="false" customHeight="false" outlineLevel="0" collapsed="false">
      <c r="B7" s="0" t="n">
        <v>0.985726</v>
      </c>
      <c r="C7" s="0" t="n">
        <v>1.001674</v>
      </c>
      <c r="D7" s="0" t="n">
        <f aca="false">(C7-B7)/2</f>
        <v>0.00797399999999998</v>
      </c>
      <c r="E7" s="0" t="n">
        <v>66098</v>
      </c>
      <c r="F7" s="0" t="n">
        <f aca="false">E7*D7</f>
        <v>527.065451999999</v>
      </c>
      <c r="H7" s="0" t="n">
        <f aca="false">SQRT(E7)</f>
        <v>257.095313065019</v>
      </c>
    </row>
    <row r="8" customFormat="false" ht="12.8" hidden="false" customHeight="false" outlineLevel="0" collapsed="false">
      <c r="B8" s="0" t="n">
        <v>0.949393</v>
      </c>
      <c r="C8" s="0" t="n">
        <v>0.96303</v>
      </c>
      <c r="D8" s="0" t="n">
        <f aca="false">(C8-B8)/2</f>
        <v>0.00681850000000006</v>
      </c>
      <c r="E8" s="0" t="n">
        <v>85605</v>
      </c>
      <c r="F8" s="0" t="n">
        <f aca="false">E8*D8</f>
        <v>583.697692500005</v>
      </c>
      <c r="H8" s="0" t="n">
        <f aca="false">SQRT(E8)</f>
        <v>292.583321465869</v>
      </c>
    </row>
    <row r="9" customFormat="false" ht="12.8" hidden="false" customHeight="false" outlineLevel="0" collapsed="false">
      <c r="B9" s="0" t="n">
        <v>0.946974</v>
      </c>
      <c r="C9" s="0" t="n">
        <v>0.959429</v>
      </c>
      <c r="D9" s="0" t="n">
        <f aca="false">(C9-B9)/2</f>
        <v>0.0062275</v>
      </c>
      <c r="E9" s="0" t="n">
        <v>104458</v>
      </c>
      <c r="F9" s="0" t="n">
        <f aca="false">E9*D9</f>
        <v>650.512195</v>
      </c>
      <c r="H9" s="0" t="n">
        <f aca="false">SQRT(E9)</f>
        <v>323.199628712658</v>
      </c>
    </row>
    <row r="10" customFormat="false" ht="12.8" hidden="false" customHeight="false" outlineLevel="0" collapsed="false">
      <c r="B10" s="0" t="n">
        <v>0.941806</v>
      </c>
      <c r="C10" s="0" t="n">
        <v>0.953389</v>
      </c>
      <c r="D10" s="0" t="n">
        <f aca="false">(C10-B10)/2</f>
        <v>0.0057915</v>
      </c>
      <c r="E10" s="0" t="n">
        <v>118589</v>
      </c>
      <c r="F10" s="0" t="n">
        <f aca="false">E10*D10</f>
        <v>686.808193500001</v>
      </c>
      <c r="H10" s="0" t="n">
        <f aca="false">SQRT(E10)</f>
        <v>344.367536216758</v>
      </c>
    </row>
    <row r="11" customFormat="false" ht="12.8" hidden="false" customHeight="false" outlineLevel="0" collapsed="false">
      <c r="B11" s="0" t="n">
        <v>0.936487</v>
      </c>
      <c r="C11" s="0" t="n">
        <v>0.94735</v>
      </c>
      <c r="D11" s="0" t="n">
        <f aca="false">(C11-B11)/2</f>
        <v>0.00543150000000003</v>
      </c>
      <c r="E11" s="0" t="n">
        <v>130572</v>
      </c>
      <c r="F11" s="0" t="n">
        <f aca="false">E11*D11</f>
        <v>709.201818000004</v>
      </c>
      <c r="H11" s="0" t="n">
        <f aca="false">SQRT(E11)</f>
        <v>361.347478197925</v>
      </c>
    </row>
    <row r="12" customFormat="false" ht="12.8" hidden="false" customHeight="false" outlineLevel="0" collapsed="false">
      <c r="B12" s="0" t="n">
        <v>0.926831</v>
      </c>
      <c r="C12" s="0" t="n">
        <v>0.937691</v>
      </c>
      <c r="D12" s="0" t="n">
        <f aca="false">(C12-B12)/2</f>
        <v>0.00542999999999999</v>
      </c>
      <c r="E12" s="0" t="n">
        <v>135583</v>
      </c>
      <c r="F12" s="0" t="n">
        <f aca="false">E12*D12</f>
        <v>736.215689999999</v>
      </c>
      <c r="H12" s="0" t="n">
        <f aca="false">SQRT(E12)</f>
        <v>368.215969235447</v>
      </c>
    </row>
    <row r="13" customFormat="false" ht="12.8" hidden="false" customHeight="false" outlineLevel="0" collapsed="false">
      <c r="B13" s="0" t="n">
        <v>0.926428</v>
      </c>
      <c r="C13" s="0" t="n">
        <v>0.937282</v>
      </c>
      <c r="D13" s="0" t="n">
        <f aca="false">(C13-B13)/2</f>
        <v>0.00542700000000002</v>
      </c>
      <c r="E13" s="0" t="n">
        <v>136609</v>
      </c>
      <c r="F13" s="0" t="n">
        <f aca="false">E13*D13</f>
        <v>741.377043000002</v>
      </c>
      <c r="H13" s="0" t="n">
        <f aca="false">SQRT(E13)</f>
        <v>369.606547561052</v>
      </c>
    </row>
    <row r="14" customFormat="false" ht="12.8" hidden="false" customHeight="false" outlineLevel="0" collapsed="false">
      <c r="B14" s="0" t="n">
        <v>0.937297</v>
      </c>
      <c r="C14" s="0" t="n">
        <v>0.947708</v>
      </c>
      <c r="D14" s="0" t="n">
        <f aca="false">(C14-B14)/2</f>
        <v>0.00520550000000003</v>
      </c>
      <c r="E14" s="0" t="n">
        <v>136416</v>
      </c>
      <c r="F14" s="0" t="n">
        <f aca="false">E14*D14</f>
        <v>710.113488000004</v>
      </c>
      <c r="H14" s="0" t="n">
        <f aca="false">SQRT(E14)</f>
        <v>369.345366831642</v>
      </c>
    </row>
    <row r="15" customFormat="false" ht="12.8" hidden="false" customHeight="false" outlineLevel="0" collapsed="false">
      <c r="B15" s="0" t="n">
        <v>0.926809</v>
      </c>
      <c r="C15" s="0" t="n">
        <v>0.937646</v>
      </c>
      <c r="D15" s="0" t="n">
        <f aca="false">(C15-B15)/2</f>
        <v>0.00541849999999999</v>
      </c>
      <c r="E15" s="0" t="n">
        <v>128752</v>
      </c>
      <c r="F15" s="0" t="n">
        <f aca="false">E15*D15</f>
        <v>697.642711999999</v>
      </c>
      <c r="H15" s="0" t="n">
        <f aca="false">SQRT(E15)</f>
        <v>358.820289281417</v>
      </c>
    </row>
    <row r="16" customFormat="false" ht="12.8" hidden="false" customHeight="false" outlineLevel="0" collapsed="false">
      <c r="B16" s="0" t="n">
        <v>0.931248</v>
      </c>
      <c r="C16" s="0" t="n">
        <v>0.942492</v>
      </c>
      <c r="D16" s="0" t="n">
        <f aca="false">(C16-B16)/2</f>
        <v>0.00562200000000002</v>
      </c>
      <c r="E16" s="0" t="n">
        <v>118872</v>
      </c>
      <c r="F16" s="0" t="n">
        <f aca="false">E16*D16</f>
        <v>668.298384000002</v>
      </c>
      <c r="H16" s="0" t="n">
        <f aca="false">SQRT(E16)</f>
        <v>344.778189565407</v>
      </c>
    </row>
    <row r="17" customFormat="false" ht="12.8" hidden="false" customHeight="false" outlineLevel="0" collapsed="false">
      <c r="B17" s="0" t="n">
        <v>0.9373</v>
      </c>
      <c r="C17" s="0" t="n">
        <v>0.949323</v>
      </c>
      <c r="D17" s="0" t="n">
        <f aca="false">(C17-B17)/2</f>
        <v>0.00601149999999995</v>
      </c>
      <c r="E17" s="0" t="n">
        <v>108065</v>
      </c>
      <c r="F17" s="0" t="n">
        <f aca="false">E17*D17</f>
        <v>649.632747499994</v>
      </c>
      <c r="H17" s="0" t="n">
        <f aca="false">SQRT(E17)</f>
        <v>328.732413978299</v>
      </c>
    </row>
    <row r="18" customFormat="false" ht="12.8" hidden="false" customHeight="false" outlineLevel="0" collapsed="false">
      <c r="B18" s="0" t="n">
        <v>0.938537</v>
      </c>
      <c r="C18" s="0" t="n">
        <v>0.950901</v>
      </c>
      <c r="D18" s="0" t="n">
        <f aca="false">(C18-B18)/2</f>
        <v>0.00618200000000002</v>
      </c>
      <c r="E18" s="0" t="n">
        <v>98752</v>
      </c>
      <c r="F18" s="0" t="n">
        <f aca="false">E18*D18</f>
        <v>610.484864000002</v>
      </c>
      <c r="H18" s="0" t="n">
        <f aca="false">SQRT(E18)</f>
        <v>314.248309462438</v>
      </c>
    </row>
    <row r="19" customFormat="false" ht="12.8" hidden="false" customHeight="false" outlineLevel="0" collapsed="false">
      <c r="B19" s="0" t="n">
        <v>0.943379</v>
      </c>
      <c r="C19" s="0" t="n">
        <v>0.9565</v>
      </c>
      <c r="D19" s="0" t="n">
        <f aca="false">(C19-B19)/2</f>
        <v>0.00656050000000002</v>
      </c>
      <c r="E19" s="0" t="n">
        <v>91465</v>
      </c>
      <c r="F19" s="0" t="n">
        <f aca="false">E19*D19</f>
        <v>600.056132500002</v>
      </c>
      <c r="H19" s="0" t="n">
        <f aca="false">SQRT(E19)</f>
        <v>302.431810496184</v>
      </c>
    </row>
    <row r="20" customFormat="false" ht="12.8" hidden="false" customHeight="false" outlineLevel="0" collapsed="false">
      <c r="B20" s="0" t="n">
        <v>0.938539</v>
      </c>
      <c r="C20" s="0" t="n">
        <v>0.95212</v>
      </c>
      <c r="D20" s="0" t="n">
        <f aca="false">(C20-B20)/2</f>
        <v>0.00679050000000003</v>
      </c>
      <c r="E20" s="0" t="n">
        <v>82273</v>
      </c>
      <c r="F20" s="0" t="n">
        <f aca="false">E20*D20</f>
        <v>558.674806500003</v>
      </c>
      <c r="H20" s="0" t="n">
        <f aca="false">SQRT(E20)</f>
        <v>286.832703853657</v>
      </c>
    </row>
    <row r="21" customFormat="false" ht="12.8" hidden="false" customHeight="false" outlineLevel="0" collapsed="false">
      <c r="B21" s="0" t="n">
        <v>0.953467</v>
      </c>
      <c r="C21" s="0" t="n">
        <v>0.967775</v>
      </c>
      <c r="D21" s="0" t="n">
        <f aca="false">(C21-B21)/2</f>
        <v>0.00715399999999999</v>
      </c>
      <c r="E21" s="0" t="n">
        <v>73303</v>
      </c>
      <c r="F21" s="0" t="n">
        <f aca="false">E21*D21</f>
        <v>524.409662</v>
      </c>
      <c r="H21" s="0" t="n">
        <f aca="false">SQRT(E21)</f>
        <v>270.745267733344</v>
      </c>
    </row>
    <row r="22" customFormat="false" ht="12.8" hidden="false" customHeight="false" outlineLevel="0" collapsed="false">
      <c r="B22" s="0" t="n">
        <v>0.949408</v>
      </c>
      <c r="C22" s="0" t="n">
        <v>0.964953</v>
      </c>
      <c r="D22" s="0" t="n">
        <f aca="false">(C22-B22)/2</f>
        <v>0.00777250000000002</v>
      </c>
      <c r="E22" s="0" t="n">
        <v>62753</v>
      </c>
      <c r="F22" s="0" t="n">
        <f aca="false">E22*D22</f>
        <v>487.747692500001</v>
      </c>
      <c r="H22" s="0" t="n">
        <f aca="false">SQRT(E22)</f>
        <v>250.505488961819</v>
      </c>
    </row>
    <row r="23" customFormat="false" ht="12.8" hidden="false" customHeight="false" outlineLevel="0" collapsed="false">
      <c r="B23" s="0" t="n">
        <v>0.950645</v>
      </c>
      <c r="C23" s="0" t="n">
        <v>0.968164</v>
      </c>
      <c r="D23" s="0" t="n">
        <f aca="false">(C23-B23)/2</f>
        <v>0.00875949999999998</v>
      </c>
      <c r="E23" s="0" t="n">
        <v>52204</v>
      </c>
      <c r="F23" s="0" t="n">
        <f aca="false">E23*D23</f>
        <v>457.280937999999</v>
      </c>
      <c r="H23" s="0" t="n">
        <f aca="false">SQRT(E23)</f>
        <v>228.481946770418</v>
      </c>
    </row>
    <row r="24" customFormat="false" ht="12.8" hidden="false" customHeight="false" outlineLevel="0" collapsed="false">
      <c r="B24" s="0" t="n">
        <v>0.961967</v>
      </c>
      <c r="C24" s="0" t="n">
        <v>0.981029</v>
      </c>
      <c r="D24" s="0" t="n">
        <f aca="false">(C24-B24)/2</f>
        <v>0.00953100000000001</v>
      </c>
      <c r="E24" s="0" t="n">
        <v>42479</v>
      </c>
      <c r="F24" s="0" t="n">
        <f aca="false">E24*D24</f>
        <v>404.867349000001</v>
      </c>
      <c r="H24" s="0" t="n">
        <f aca="false">SQRT(E24)</f>
        <v>206.104342506411</v>
      </c>
    </row>
    <row r="25" customFormat="false" ht="12.8" hidden="false" customHeight="false" outlineLevel="0" collapsed="false">
      <c r="B25" s="0" t="n">
        <v>0.947823</v>
      </c>
      <c r="C25" s="0" t="n">
        <v>0.969358</v>
      </c>
      <c r="D25" s="0" t="n">
        <f aca="false">(C25-B25)/2</f>
        <v>0.0107675</v>
      </c>
      <c r="E25" s="0" t="n">
        <v>33612</v>
      </c>
      <c r="F25" s="0" t="n">
        <f aca="false">E25*D25</f>
        <v>361.917209999999</v>
      </c>
      <c r="H25" s="0" t="n">
        <f aca="false">SQRT(E25)</f>
        <v>183.33575755973</v>
      </c>
    </row>
    <row r="26" customFormat="false" ht="12.8" hidden="false" customHeight="false" outlineLevel="0" collapsed="false">
      <c r="B26" s="0" t="n">
        <v>0.914718</v>
      </c>
      <c r="C26" s="0" t="n">
        <v>0.938005</v>
      </c>
      <c r="D26" s="0" t="n">
        <f aca="false">(C26-B26)/2</f>
        <v>0.0116435</v>
      </c>
      <c r="E26" s="0" t="n">
        <v>25811</v>
      </c>
      <c r="F26" s="0" t="n">
        <f aca="false">E26*D26</f>
        <v>300.530378500001</v>
      </c>
      <c r="H26" s="0" t="n">
        <f aca="false">SQRT(E26)</f>
        <v>160.658021897445</v>
      </c>
    </row>
    <row r="27" customFormat="false" ht="12.8" hidden="false" customHeight="false" outlineLevel="0" collapsed="false">
      <c r="B27" s="0" t="n">
        <v>0.938168</v>
      </c>
      <c r="C27" s="0" t="n">
        <v>0.965751</v>
      </c>
      <c r="D27" s="0" t="n">
        <f aca="false">(C27-B27)/2</f>
        <v>0.0137915</v>
      </c>
      <c r="E27" s="0" t="n">
        <v>19469</v>
      </c>
      <c r="F27" s="0" t="n">
        <f aca="false">E27*D27</f>
        <v>268.506713499999</v>
      </c>
      <c r="H27" s="0" t="n">
        <f aca="false">SQRT(E27)</f>
        <v>139.531358482601</v>
      </c>
    </row>
    <row r="28" customFormat="false" ht="12.8" hidden="false" customHeight="false" outlineLevel="0" collapsed="false">
      <c r="B28" s="0" t="n">
        <v>0.928436</v>
      </c>
      <c r="C28" s="0" t="n">
        <v>0.96132</v>
      </c>
      <c r="D28" s="0" t="n">
        <f aca="false">(C28-B28)/2</f>
        <v>0.0164420000000001</v>
      </c>
      <c r="E28" s="0" t="n">
        <v>13694</v>
      </c>
      <c r="F28" s="0" t="n">
        <f aca="false">E28*D28</f>
        <v>225.156748000001</v>
      </c>
      <c r="H28" s="0" t="n">
        <f aca="false">SQRT(E28)</f>
        <v>117.021365570566</v>
      </c>
    </row>
    <row r="29" customFormat="false" ht="12.8" hidden="false" customHeight="false" outlineLevel="0" collapsed="false">
      <c r="B29" s="0" t="n">
        <v>0.926635</v>
      </c>
      <c r="C29" s="0" t="n">
        <v>0.971683</v>
      </c>
      <c r="D29" s="0" t="n">
        <f aca="false">(C29-B29)/2</f>
        <v>0.022524</v>
      </c>
      <c r="E29" s="0" t="n">
        <v>7513</v>
      </c>
      <c r="F29" s="0" t="n">
        <f aca="false">E29*D29</f>
        <v>169.222812</v>
      </c>
      <c r="H29" s="0" t="n">
        <f aca="false">SQRT(E29)</f>
        <v>86.6775634175304</v>
      </c>
    </row>
    <row r="30" customFormat="false" ht="12.8" hidden="false" customHeight="false" outlineLevel="0" collapsed="false">
      <c r="B30" s="0" t="n">
        <v>0.900148</v>
      </c>
      <c r="C30" s="0" t="n">
        <v>0.945169</v>
      </c>
      <c r="D30" s="0" t="n">
        <f aca="false">(C30-B30)/2</f>
        <v>0.0225105</v>
      </c>
      <c r="E30" s="0" t="n">
        <v>6128</v>
      </c>
      <c r="F30" s="0" t="n">
        <f aca="false">E30*D30</f>
        <v>137.944344</v>
      </c>
      <c r="H30" s="0" t="n">
        <f aca="false">SQRT(E30)</f>
        <v>78.2815431631237</v>
      </c>
    </row>
    <row r="31" customFormat="false" ht="12.8" hidden="false" customHeight="false" outlineLevel="0" collapsed="false">
      <c r="B31" s="0" t="n">
        <v>0.90626</v>
      </c>
      <c r="C31" s="0" t="n">
        <v>0.948375</v>
      </c>
      <c r="D31" s="0" t="n">
        <f aca="false">(C31-B31)/2</f>
        <v>0.0210575</v>
      </c>
      <c r="E31" s="0" t="n">
        <v>504</v>
      </c>
      <c r="F31" s="0" t="n">
        <f aca="false">E31*D31</f>
        <v>10.61298</v>
      </c>
      <c r="H31" s="0" t="n">
        <f aca="false">SQRT(E31)</f>
        <v>22.4499443206436</v>
      </c>
    </row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V7" activeCellId="0" sqref="V7"/>
    </sheetView>
  </sheetViews>
  <sheetFormatPr defaultRowHeight="12.8" zeroHeight="false" outlineLevelRow="0" outlineLevelCol="0"/>
  <cols>
    <col collapsed="false" customWidth="false" hidden="false" outlineLevel="0" max="10" min="1" style="0" width="11.52"/>
    <col collapsed="false" customWidth="true" hidden="false" outlineLevel="0" max="13" min="11" style="0" width="13.93"/>
    <col collapsed="false" customWidth="false" hidden="false" outlineLevel="0" max="17" min="14" style="0" width="11.52"/>
    <col collapsed="false" customWidth="true" hidden="false" outlineLevel="0" max="19" min="18" style="0" width="13.69"/>
    <col collapsed="false" customWidth="false" hidden="false" outlineLevel="0" max="1025" min="20" style="0" width="11.52"/>
  </cols>
  <sheetData>
    <row r="2" customFormat="false" ht="12.8" hidden="false" customHeight="false" outlineLevel="0" collapsed="false"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</row>
    <row r="3" customFormat="false" ht="12.8" hidden="false" customHeight="false" outlineLevel="0" collapsed="false">
      <c r="B3" s="0" t="s">
        <v>26</v>
      </c>
      <c r="C3" s="0" t="s">
        <v>27</v>
      </c>
      <c r="D3" s="0" t="s">
        <v>19</v>
      </c>
      <c r="E3" s="0" t="s">
        <v>28</v>
      </c>
      <c r="F3" s="0" t="s">
        <v>29</v>
      </c>
      <c r="G3" s="0" t="s">
        <v>22</v>
      </c>
      <c r="H3" s="0" t="s">
        <v>30</v>
      </c>
      <c r="I3" s="0" t="s">
        <v>31</v>
      </c>
      <c r="J3" s="0" t="s">
        <v>32</v>
      </c>
    </row>
    <row r="4" customFormat="false" ht="12.8" hidden="false" customHeight="false" outlineLevel="0" collapsed="false">
      <c r="B4" s="0" t="s">
        <v>33</v>
      </c>
    </row>
    <row r="6" customFormat="false" ht="12.8" hidden="false" customHeight="false" outlineLevel="0" collapsed="false">
      <c r="K6" s="0" t="s">
        <v>34</v>
      </c>
      <c r="L6" s="0" t="s">
        <v>35</v>
      </c>
      <c r="M6" s="0" t="s">
        <v>36</v>
      </c>
    </row>
    <row r="7" customFormat="false" ht="12.8" hidden="false" customHeight="false" outlineLevel="0" collapsed="false">
      <c r="A7" s="0" t="s">
        <v>37</v>
      </c>
      <c r="B7" s="6" t="s">
        <v>38</v>
      </c>
      <c r="C7" s="7" t="s">
        <v>39</v>
      </c>
      <c r="D7" s="6" t="s">
        <v>40</v>
      </c>
      <c r="E7" s="7" t="s">
        <v>41</v>
      </c>
      <c r="H7" s="6" t="s">
        <v>42</v>
      </c>
      <c r="I7" s="7" t="s">
        <v>43</v>
      </c>
      <c r="K7" s="0" t="s">
        <v>44</v>
      </c>
      <c r="L7" s="0" t="s">
        <v>44</v>
      </c>
      <c r="M7" s="0" t="s">
        <v>44</v>
      </c>
      <c r="O7" s="8" t="s">
        <v>45</v>
      </c>
      <c r="P7" s="8" t="s">
        <v>46</v>
      </c>
      <c r="R7" s="8" t="s">
        <v>47</v>
      </c>
      <c r="S7" s="8" t="s">
        <v>48</v>
      </c>
    </row>
    <row r="8" customFormat="false" ht="12.8" hidden="false" customHeight="false" outlineLevel="0" collapsed="false">
      <c r="A8" s="0" t="n">
        <v>1</v>
      </c>
      <c r="B8" s="0" t="n">
        <v>64686</v>
      </c>
      <c r="C8" s="0" t="n">
        <v>11741.56</v>
      </c>
      <c r="D8" s="0" t="n">
        <v>57840</v>
      </c>
      <c r="E8" s="0" t="n">
        <v>8764.07</v>
      </c>
      <c r="H8" s="0" t="n">
        <v>18829</v>
      </c>
      <c r="I8" s="0" t="n">
        <v>3544.4</v>
      </c>
      <c r="K8" s="0" t="n">
        <f aca="false">B8-C8</f>
        <v>52944.44</v>
      </c>
      <c r="L8" s="0" t="n">
        <f aca="false">D8-E8</f>
        <v>49075.93</v>
      </c>
      <c r="M8" s="0" t="n">
        <f aca="false">H8-I8</f>
        <v>15284.6</v>
      </c>
      <c r="O8" s="0" t="n">
        <f aca="false">K8+L8</f>
        <v>102020.37</v>
      </c>
      <c r="P8" s="0" t="n">
        <f aca="false">M8</f>
        <v>15284.6</v>
      </c>
      <c r="R8" s="0" t="n">
        <v>52944.44</v>
      </c>
      <c r="S8" s="0" t="n">
        <v>49075.93</v>
      </c>
    </row>
    <row r="9" customFormat="false" ht="12.8" hidden="false" customHeight="false" outlineLevel="0" collapsed="false">
      <c r="A9" s="0" t="n">
        <v>2</v>
      </c>
      <c r="B9" s="0" t="n">
        <v>60618</v>
      </c>
      <c r="C9" s="0" t="n">
        <v>3358.46</v>
      </c>
      <c r="D9" s="0" t="n">
        <v>55810</v>
      </c>
      <c r="E9" s="0" t="n">
        <v>2618.51</v>
      </c>
      <c r="H9" s="0" t="n">
        <v>17540</v>
      </c>
      <c r="I9" s="0" t="n">
        <v>1066.22</v>
      </c>
      <c r="K9" s="0" t="n">
        <f aca="false">B9-C9</f>
        <v>57259.54</v>
      </c>
      <c r="L9" s="0" t="n">
        <f aca="false">D9-E9</f>
        <v>53191.49</v>
      </c>
      <c r="M9" s="0" t="n">
        <f aca="false">H9-I9</f>
        <v>16473.78</v>
      </c>
      <c r="O9" s="0" t="n">
        <f aca="false">K9+L9</f>
        <v>110451.03</v>
      </c>
      <c r="P9" s="0" t="n">
        <f aca="false">M9</f>
        <v>16473.78</v>
      </c>
      <c r="R9" s="0" t="n">
        <v>57259.54</v>
      </c>
      <c r="S9" s="0" t="n">
        <v>53191.49</v>
      </c>
    </row>
    <row r="10" customFormat="false" ht="12.8" hidden="false" customHeight="false" outlineLevel="0" collapsed="false">
      <c r="A10" s="0" t="n">
        <v>3</v>
      </c>
      <c r="B10" s="0" t="n">
        <v>79854</v>
      </c>
      <c r="C10" s="0" t="n">
        <v>2489.53</v>
      </c>
      <c r="D10" s="0" t="n">
        <v>73006</v>
      </c>
      <c r="E10" s="0" t="n">
        <v>1928.3</v>
      </c>
      <c r="H10" s="0" t="n">
        <v>22136</v>
      </c>
      <c r="I10" s="0" t="n">
        <v>781.91</v>
      </c>
      <c r="K10" s="0" t="n">
        <f aca="false">B10-C10</f>
        <v>77364.47</v>
      </c>
      <c r="L10" s="0" t="n">
        <f aca="false">D10-E10</f>
        <v>71077.7</v>
      </c>
      <c r="M10" s="0" t="n">
        <f aca="false">H10-I10</f>
        <v>21354.09</v>
      </c>
      <c r="O10" s="0" t="n">
        <f aca="false">K10+L10</f>
        <v>148442.17</v>
      </c>
      <c r="P10" s="0" t="n">
        <f aca="false">M10</f>
        <v>21354.09</v>
      </c>
      <c r="R10" s="0" t="n">
        <v>77364.47</v>
      </c>
      <c r="S10" s="0" t="n">
        <v>71077.7</v>
      </c>
    </row>
    <row r="11" customFormat="false" ht="12.8" hidden="false" customHeight="false" outlineLevel="0" collapsed="false">
      <c r="A11" s="0" t="n">
        <v>4</v>
      </c>
      <c r="B11" s="0" t="n">
        <v>95261</v>
      </c>
      <c r="C11" s="0" t="n">
        <v>1484.77</v>
      </c>
      <c r="D11" s="0" t="n">
        <v>89242</v>
      </c>
      <c r="E11" s="0" t="n">
        <v>1132.52</v>
      </c>
      <c r="H11" s="0" t="n">
        <v>26505</v>
      </c>
      <c r="I11" s="0" t="n">
        <v>458.1</v>
      </c>
      <c r="K11" s="0" t="n">
        <f aca="false">B11-C11</f>
        <v>93776.23</v>
      </c>
      <c r="L11" s="0" t="n">
        <f aca="false">D11-E11</f>
        <v>88109.48</v>
      </c>
      <c r="M11" s="0" t="n">
        <f aca="false">H11-I11</f>
        <v>26046.9</v>
      </c>
      <c r="O11" s="0" t="n">
        <f aca="false">K11+L11</f>
        <v>181885.71</v>
      </c>
      <c r="P11" s="0" t="n">
        <f aca="false">M11</f>
        <v>26046.9</v>
      </c>
      <c r="R11" s="0" t="n">
        <v>93776.23</v>
      </c>
      <c r="S11" s="0" t="n">
        <v>88109.48</v>
      </c>
    </row>
    <row r="12" customFormat="false" ht="12.8" hidden="false" customHeight="false" outlineLevel="0" collapsed="false">
      <c r="A12" s="0" t="n">
        <v>5</v>
      </c>
      <c r="B12" s="0" t="n">
        <v>108226</v>
      </c>
      <c r="C12" s="0" t="n">
        <v>919.89</v>
      </c>
      <c r="D12" s="0" t="n">
        <v>101122</v>
      </c>
      <c r="E12" s="0" t="n">
        <v>690.94</v>
      </c>
      <c r="H12" s="0" t="n">
        <v>29856</v>
      </c>
      <c r="I12" s="0" t="n">
        <v>271.32</v>
      </c>
      <c r="K12" s="0" t="n">
        <f aca="false">B12-C12</f>
        <v>107306.11</v>
      </c>
      <c r="L12" s="0" t="n">
        <f aca="false">D12-E12</f>
        <v>100431.06</v>
      </c>
      <c r="M12" s="0" t="n">
        <f aca="false">H12-I12</f>
        <v>29584.68</v>
      </c>
      <c r="O12" s="0" t="n">
        <f aca="false">K12+L12</f>
        <v>207737.17</v>
      </c>
      <c r="P12" s="0" t="n">
        <f aca="false">M12</f>
        <v>29584.68</v>
      </c>
      <c r="R12" s="0" t="n">
        <v>107306.11</v>
      </c>
      <c r="S12" s="0" t="n">
        <v>100431.06</v>
      </c>
    </row>
    <row r="13" customFormat="false" ht="12.8" hidden="false" customHeight="false" outlineLevel="0" collapsed="false">
      <c r="A13" s="0" t="n">
        <v>6</v>
      </c>
      <c r="B13" s="0" t="n">
        <v>120060</v>
      </c>
      <c r="C13" s="0" t="n">
        <v>945.95</v>
      </c>
      <c r="D13" s="0" t="n">
        <v>111240</v>
      </c>
      <c r="E13" s="0" t="n">
        <v>713.01</v>
      </c>
      <c r="H13" s="0" t="n">
        <v>32816</v>
      </c>
      <c r="I13" s="0" t="n">
        <v>269.86</v>
      </c>
      <c r="K13" s="0" t="n">
        <f aca="false">B13-C13</f>
        <v>119114.05</v>
      </c>
      <c r="L13" s="0" t="n">
        <f aca="false">D13-E13</f>
        <v>110526.99</v>
      </c>
      <c r="M13" s="0" t="n">
        <f aca="false">H13-I13</f>
        <v>32546.14</v>
      </c>
      <c r="O13" s="0" t="n">
        <f aca="false">K13+L13</f>
        <v>229641.04</v>
      </c>
      <c r="P13" s="0" t="n">
        <f aca="false">M13</f>
        <v>32546.14</v>
      </c>
      <c r="R13" s="0" t="n">
        <v>119114.05</v>
      </c>
      <c r="S13" s="0" t="n">
        <v>110526.99</v>
      </c>
    </row>
    <row r="14" customFormat="false" ht="12.8" hidden="false" customHeight="false" outlineLevel="0" collapsed="false">
      <c r="A14" s="0" t="n">
        <v>7</v>
      </c>
      <c r="B14" s="0" t="n">
        <v>125588</v>
      </c>
      <c r="C14" s="0" t="n">
        <v>1291.29</v>
      </c>
      <c r="D14" s="0" t="n">
        <v>117649</v>
      </c>
      <c r="E14" s="0" t="n">
        <v>996.62</v>
      </c>
      <c r="H14" s="0" t="n">
        <v>34168</v>
      </c>
      <c r="I14" s="0" t="n">
        <v>370.94</v>
      </c>
      <c r="K14" s="0" t="n">
        <f aca="false">B14-C14</f>
        <v>124296.71</v>
      </c>
      <c r="L14" s="0" t="n">
        <f aca="false">D14-E14</f>
        <v>116652.38</v>
      </c>
      <c r="M14" s="0" t="n">
        <f aca="false">H14-I14</f>
        <v>33797.06</v>
      </c>
      <c r="O14" s="0" t="n">
        <f aca="false">K14+L14</f>
        <v>240949.09</v>
      </c>
      <c r="P14" s="0" t="n">
        <f aca="false">M14</f>
        <v>33797.06</v>
      </c>
      <c r="R14" s="0" t="n">
        <v>124296.71</v>
      </c>
      <c r="S14" s="0" t="n">
        <v>116652.38</v>
      </c>
    </row>
    <row r="15" customFormat="false" ht="12.8" hidden="false" customHeight="false" outlineLevel="0" collapsed="false">
      <c r="A15" s="0" t="n">
        <v>8</v>
      </c>
      <c r="B15" s="0" t="n">
        <v>126658</v>
      </c>
      <c r="C15" s="0" t="n">
        <v>1103.28</v>
      </c>
      <c r="D15" s="0" t="n">
        <v>118242</v>
      </c>
      <c r="E15" s="0" t="n">
        <v>851.3</v>
      </c>
      <c r="H15" s="0" t="n">
        <v>34350</v>
      </c>
      <c r="I15" s="0" t="n">
        <v>308.8</v>
      </c>
      <c r="K15" s="0" t="n">
        <f aca="false">B15-C15</f>
        <v>125554.72</v>
      </c>
      <c r="L15" s="0" t="n">
        <f aca="false">D15-E15</f>
        <v>117390.7</v>
      </c>
      <c r="M15" s="0" t="n">
        <f aca="false">H15-I15</f>
        <v>34041.2</v>
      </c>
      <c r="O15" s="0" t="n">
        <f aca="false">K15+L15</f>
        <v>242945.42</v>
      </c>
      <c r="P15" s="0" t="n">
        <f aca="false">M15</f>
        <v>34041.2</v>
      </c>
      <c r="R15" s="0" t="n">
        <v>125554.72</v>
      </c>
      <c r="S15" s="0" t="n">
        <v>117390.7</v>
      </c>
    </row>
    <row r="16" customFormat="false" ht="12.8" hidden="false" customHeight="false" outlineLevel="0" collapsed="false">
      <c r="A16" s="0" t="n">
        <v>9</v>
      </c>
      <c r="B16" s="0" t="n">
        <v>124395</v>
      </c>
      <c r="C16" s="0" t="n">
        <v>477.01</v>
      </c>
      <c r="D16" s="0" t="n">
        <v>116619</v>
      </c>
      <c r="E16" s="0" t="n">
        <v>348.77</v>
      </c>
      <c r="H16" s="0" t="n">
        <v>34140</v>
      </c>
      <c r="I16" s="0" t="n">
        <v>117.13</v>
      </c>
      <c r="K16" s="0" t="n">
        <f aca="false">B16-C16</f>
        <v>123917.99</v>
      </c>
      <c r="L16" s="0" t="n">
        <f aca="false">D16-E16</f>
        <v>116270.23</v>
      </c>
      <c r="M16" s="0" t="n">
        <f aca="false">H16-I16</f>
        <v>34022.87</v>
      </c>
      <c r="O16" s="0" t="n">
        <f aca="false">K16+L16</f>
        <v>240188.22</v>
      </c>
      <c r="P16" s="0" t="n">
        <f aca="false">M16</f>
        <v>34022.87</v>
      </c>
      <c r="R16" s="0" t="n">
        <v>123917.99</v>
      </c>
      <c r="S16" s="0" t="n">
        <v>116270.23</v>
      </c>
    </row>
    <row r="17" customFormat="false" ht="12.8" hidden="false" customHeight="false" outlineLevel="0" collapsed="false">
      <c r="A17" s="0" t="n">
        <v>10</v>
      </c>
      <c r="B17" s="0" t="n">
        <v>118356</v>
      </c>
      <c r="C17" s="0" t="n">
        <v>326.64</v>
      </c>
      <c r="D17" s="0" t="n">
        <v>111169</v>
      </c>
      <c r="E17" s="0" t="n">
        <v>234.51</v>
      </c>
      <c r="H17" s="0" t="n">
        <v>32192</v>
      </c>
      <c r="I17" s="0" t="n">
        <v>70.99</v>
      </c>
      <c r="K17" s="0" t="n">
        <f aca="false">B17-C17</f>
        <v>118029.36</v>
      </c>
      <c r="L17" s="0" t="n">
        <f aca="false">D17-E17</f>
        <v>110934.49</v>
      </c>
      <c r="M17" s="0" t="n">
        <f aca="false">H17-I17</f>
        <v>32121.01</v>
      </c>
      <c r="O17" s="0" t="n">
        <f aca="false">K17+L17</f>
        <v>228963.85</v>
      </c>
      <c r="P17" s="0" t="n">
        <f aca="false">M17</f>
        <v>32121.01</v>
      </c>
      <c r="R17" s="0" t="n">
        <v>118029.36</v>
      </c>
      <c r="S17" s="0" t="n">
        <v>110934.49</v>
      </c>
    </row>
    <row r="18" customFormat="false" ht="12.8" hidden="false" customHeight="false" outlineLevel="0" collapsed="false">
      <c r="A18" s="0" t="n">
        <v>11</v>
      </c>
      <c r="B18" s="0" t="n">
        <v>109362</v>
      </c>
      <c r="C18" s="0" t="n">
        <v>298.15</v>
      </c>
      <c r="D18" s="0" t="n">
        <v>101634</v>
      </c>
      <c r="E18" s="0" t="n">
        <v>212.58</v>
      </c>
      <c r="H18" s="0" t="n">
        <v>29708</v>
      </c>
      <c r="I18" s="0" t="n">
        <v>61.34</v>
      </c>
      <c r="K18" s="0" t="n">
        <f aca="false">B18-C18</f>
        <v>109063.85</v>
      </c>
      <c r="L18" s="0" t="n">
        <f aca="false">D18-E18</f>
        <v>101421.42</v>
      </c>
      <c r="M18" s="0" t="n">
        <f aca="false">H18-I18</f>
        <v>29646.66</v>
      </c>
      <c r="O18" s="0" t="n">
        <f aca="false">K18+L18</f>
        <v>210485.27</v>
      </c>
      <c r="P18" s="0" t="n">
        <f aca="false">M18</f>
        <v>29646.66</v>
      </c>
      <c r="R18" s="0" t="n">
        <v>109063.85</v>
      </c>
      <c r="S18" s="0" t="n">
        <v>101421.42</v>
      </c>
    </row>
    <row r="19" customFormat="false" ht="12.8" hidden="false" customHeight="false" outlineLevel="0" collapsed="false">
      <c r="A19" s="0" t="n">
        <v>12</v>
      </c>
      <c r="B19" s="0" t="n">
        <v>98192</v>
      </c>
      <c r="C19" s="0" t="n">
        <v>292.31</v>
      </c>
      <c r="D19" s="0" t="n">
        <v>92191</v>
      </c>
      <c r="E19" s="0" t="n">
        <v>207.9</v>
      </c>
      <c r="H19" s="0" t="n">
        <v>27018</v>
      </c>
      <c r="I19" s="0" t="n">
        <v>58.73</v>
      </c>
      <c r="K19" s="0" t="n">
        <f aca="false">B19-C19</f>
        <v>97899.69</v>
      </c>
      <c r="L19" s="0" t="n">
        <f aca="false">D19-E19</f>
        <v>91983.1</v>
      </c>
      <c r="M19" s="0" t="n">
        <f aca="false">H19-I19</f>
        <v>26959.27</v>
      </c>
      <c r="O19" s="0" t="n">
        <f aca="false">K19+L19</f>
        <v>189882.79</v>
      </c>
      <c r="P19" s="0" t="n">
        <f aca="false">M19</f>
        <v>26959.27</v>
      </c>
      <c r="R19" s="0" t="n">
        <v>97899.69</v>
      </c>
      <c r="S19" s="0" t="n">
        <v>91983.1</v>
      </c>
    </row>
    <row r="20" customFormat="false" ht="12.8" hidden="false" customHeight="false" outlineLevel="0" collapsed="false">
      <c r="A20" s="0" t="n">
        <v>13</v>
      </c>
      <c r="B20" s="0" t="n">
        <v>89603</v>
      </c>
      <c r="C20" s="0" t="n">
        <v>283.7</v>
      </c>
      <c r="D20" s="0" t="n">
        <v>84078</v>
      </c>
      <c r="E20" s="0" t="n">
        <v>201.7</v>
      </c>
      <c r="H20" s="0" t="n">
        <v>24688</v>
      </c>
      <c r="I20" s="0" t="n">
        <v>56.38</v>
      </c>
      <c r="K20" s="0" t="n">
        <f aca="false">B20-C20</f>
        <v>89319.3</v>
      </c>
      <c r="L20" s="0" t="n">
        <f aca="false">D20-E20</f>
        <v>83876.3</v>
      </c>
      <c r="M20" s="0" t="n">
        <f aca="false">H20-I20</f>
        <v>24631.62</v>
      </c>
      <c r="O20" s="0" t="n">
        <f aca="false">K20+L20</f>
        <v>173195.6</v>
      </c>
      <c r="P20" s="0" t="n">
        <f aca="false">M20</f>
        <v>24631.62</v>
      </c>
      <c r="R20" s="0" t="n">
        <v>89319.3</v>
      </c>
      <c r="S20" s="0" t="n">
        <v>83876.3</v>
      </c>
    </row>
    <row r="21" customFormat="false" ht="12.8" hidden="false" customHeight="false" outlineLevel="0" collapsed="false">
      <c r="A21" s="0" t="n">
        <v>14</v>
      </c>
      <c r="B21" s="0" t="n">
        <v>82768</v>
      </c>
      <c r="C21" s="0" t="n">
        <v>285.06</v>
      </c>
      <c r="D21" s="0" t="n">
        <v>77451</v>
      </c>
      <c r="E21" s="0" t="n">
        <v>202.53</v>
      </c>
      <c r="H21" s="0" t="n">
        <v>22885</v>
      </c>
      <c r="I21" s="0" t="n">
        <v>56.3</v>
      </c>
      <c r="K21" s="0" t="n">
        <f aca="false">B21-C21</f>
        <v>82482.94</v>
      </c>
      <c r="L21" s="0" t="n">
        <f aca="false">D21-E21</f>
        <v>77248.47</v>
      </c>
      <c r="M21" s="0" t="n">
        <f aca="false">H21-I21</f>
        <v>22828.7</v>
      </c>
      <c r="O21" s="0" t="n">
        <f aca="false">K21+L21</f>
        <v>159731.41</v>
      </c>
      <c r="P21" s="0" t="n">
        <f aca="false">M21</f>
        <v>22828.7</v>
      </c>
      <c r="R21" s="0" t="n">
        <v>82482.94</v>
      </c>
      <c r="S21" s="0" t="n">
        <v>77248.47</v>
      </c>
    </row>
    <row r="22" customFormat="false" ht="12.8" hidden="false" customHeight="false" outlineLevel="0" collapsed="false">
      <c r="A22" s="0" t="n">
        <v>15</v>
      </c>
      <c r="B22" s="0" t="n">
        <v>74751</v>
      </c>
      <c r="C22" s="0" t="n">
        <v>280.68</v>
      </c>
      <c r="D22" s="0" t="n">
        <v>69973</v>
      </c>
      <c r="E22" s="0" t="n">
        <v>199.41</v>
      </c>
      <c r="H22" s="0" t="n">
        <v>20582</v>
      </c>
      <c r="I22" s="0" t="n">
        <v>55.81</v>
      </c>
      <c r="K22" s="0" t="n">
        <f aca="false">B22-C22</f>
        <v>74470.32</v>
      </c>
      <c r="L22" s="0" t="n">
        <f aca="false">D22-E22</f>
        <v>69773.59</v>
      </c>
      <c r="M22" s="0" t="n">
        <f aca="false">H22-I22</f>
        <v>20526.19</v>
      </c>
      <c r="O22" s="0" t="n">
        <f aca="false">K22+L22</f>
        <v>144243.91</v>
      </c>
      <c r="P22" s="0" t="n">
        <f aca="false">M22</f>
        <v>20526.19</v>
      </c>
      <c r="R22" s="0" t="n">
        <v>74470.32</v>
      </c>
      <c r="S22" s="0" t="n">
        <v>69773.59</v>
      </c>
    </row>
    <row r="23" customFormat="false" ht="12.8" hidden="false" customHeight="false" outlineLevel="0" collapsed="false">
      <c r="A23" s="0" t="n">
        <v>16</v>
      </c>
      <c r="B23" s="0" t="n">
        <v>65460</v>
      </c>
      <c r="C23" s="0" t="n">
        <v>281.43</v>
      </c>
      <c r="D23" s="0" t="n">
        <v>61514</v>
      </c>
      <c r="E23" s="0" t="n">
        <v>199.92</v>
      </c>
      <c r="H23" s="0" t="n">
        <v>18341</v>
      </c>
      <c r="I23" s="0" t="n">
        <v>56.68</v>
      </c>
      <c r="K23" s="0" t="n">
        <f aca="false">B23-C23</f>
        <v>65178.57</v>
      </c>
      <c r="L23" s="0" t="n">
        <f aca="false">D23-E23</f>
        <v>61314.08</v>
      </c>
      <c r="M23" s="0" t="n">
        <f aca="false">H23-I23</f>
        <v>18284.32</v>
      </c>
      <c r="O23" s="0" t="n">
        <f aca="false">K23+L23</f>
        <v>126492.65</v>
      </c>
      <c r="P23" s="0" t="n">
        <f aca="false">M23</f>
        <v>18284.32</v>
      </c>
      <c r="R23" s="0" t="n">
        <v>65178.57</v>
      </c>
      <c r="S23" s="0" t="n">
        <v>61314.08</v>
      </c>
    </row>
    <row r="24" customFormat="false" ht="12.8" hidden="false" customHeight="false" outlineLevel="0" collapsed="false">
      <c r="A24" s="0" t="n">
        <v>17</v>
      </c>
      <c r="B24" s="0" t="n">
        <v>56372</v>
      </c>
      <c r="C24" s="0" t="n">
        <v>278.71</v>
      </c>
      <c r="D24" s="0" t="n">
        <v>52848</v>
      </c>
      <c r="E24" s="0" t="n">
        <v>198.08</v>
      </c>
      <c r="H24" s="0" t="n">
        <v>15727</v>
      </c>
      <c r="I24" s="0" t="n">
        <v>56.53</v>
      </c>
      <c r="K24" s="0" t="n">
        <f aca="false">B24-C24</f>
        <v>56093.29</v>
      </c>
      <c r="L24" s="0" t="n">
        <f aca="false">D24-E24</f>
        <v>52649.92</v>
      </c>
      <c r="M24" s="0" t="n">
        <f aca="false">H24-I24</f>
        <v>15670.47</v>
      </c>
      <c r="O24" s="0" t="n">
        <f aca="false">K24+L24</f>
        <v>108743.21</v>
      </c>
      <c r="P24" s="0" t="n">
        <f aca="false">M24</f>
        <v>15670.47</v>
      </c>
      <c r="R24" s="0" t="n">
        <v>56093.29</v>
      </c>
      <c r="S24" s="0" t="n">
        <v>52649.92</v>
      </c>
    </row>
    <row r="25" customFormat="false" ht="12.8" hidden="false" customHeight="false" outlineLevel="0" collapsed="false">
      <c r="A25" s="0" t="n">
        <v>18</v>
      </c>
      <c r="B25" s="0" t="n">
        <v>46567</v>
      </c>
      <c r="C25" s="0" t="n">
        <v>277.01</v>
      </c>
      <c r="D25" s="0" t="n">
        <v>44026</v>
      </c>
      <c r="E25" s="0" t="n">
        <v>196.98</v>
      </c>
      <c r="H25" s="0" t="n">
        <v>13072</v>
      </c>
      <c r="I25" s="0" t="n">
        <v>56.92</v>
      </c>
      <c r="K25" s="0" t="n">
        <f aca="false">B25-C25</f>
        <v>46289.99</v>
      </c>
      <c r="L25" s="0" t="n">
        <f aca="false">D25-E25</f>
        <v>43829.02</v>
      </c>
      <c r="M25" s="0" t="n">
        <f aca="false">H25-I25</f>
        <v>13015.08</v>
      </c>
      <c r="O25" s="0" t="n">
        <f aca="false">K25+L25</f>
        <v>90119.01</v>
      </c>
      <c r="P25" s="0" t="n">
        <f aca="false">M25</f>
        <v>13015.08</v>
      </c>
      <c r="R25" s="0" t="n">
        <v>46289.99</v>
      </c>
      <c r="S25" s="0" t="n">
        <v>43829.02</v>
      </c>
    </row>
    <row r="26" customFormat="false" ht="12.8" hidden="false" customHeight="false" outlineLevel="0" collapsed="false">
      <c r="A26" s="0" t="n">
        <v>19</v>
      </c>
      <c r="B26" s="0" t="n">
        <v>37728</v>
      </c>
      <c r="C26" s="0" t="n">
        <v>276.43</v>
      </c>
      <c r="D26" s="0" t="n">
        <v>35327</v>
      </c>
      <c r="E26" s="0" t="n">
        <v>196.74</v>
      </c>
      <c r="H26" s="0" t="n">
        <v>10674</v>
      </c>
      <c r="I26" s="0" t="n">
        <v>58.73</v>
      </c>
      <c r="K26" s="0" t="n">
        <f aca="false">B26-C26</f>
        <v>37451.57</v>
      </c>
      <c r="L26" s="0" t="n">
        <f aca="false">D26-E26</f>
        <v>35130.26</v>
      </c>
      <c r="M26" s="0" t="n">
        <f aca="false">H26-I26</f>
        <v>10615.27</v>
      </c>
      <c r="O26" s="0" t="n">
        <f aca="false">K26+L26</f>
        <v>72581.83</v>
      </c>
      <c r="P26" s="0" t="n">
        <f aca="false">M26</f>
        <v>10615.27</v>
      </c>
      <c r="R26" s="0" t="n">
        <v>37451.57</v>
      </c>
      <c r="S26" s="0" t="n">
        <v>35130.26</v>
      </c>
    </row>
    <row r="27" customFormat="false" ht="12.8" hidden="false" customHeight="false" outlineLevel="0" collapsed="false">
      <c r="A27" s="0" t="n">
        <v>20</v>
      </c>
      <c r="B27" s="0" t="n">
        <v>30076</v>
      </c>
      <c r="C27" s="0" t="n">
        <v>273.15</v>
      </c>
      <c r="D27" s="0" t="n">
        <v>28480</v>
      </c>
      <c r="E27" s="0" t="n">
        <v>194.73</v>
      </c>
      <c r="H27" s="0" t="n">
        <v>8437</v>
      </c>
      <c r="I27" s="0" t="n">
        <v>61.42</v>
      </c>
      <c r="K27" s="0" t="n">
        <f aca="false">B27-C27</f>
        <v>29802.85</v>
      </c>
      <c r="L27" s="0" t="n">
        <f aca="false">D27-E27</f>
        <v>28285.27</v>
      </c>
      <c r="M27" s="0" t="n">
        <f aca="false">H27-I27</f>
        <v>8375.58</v>
      </c>
      <c r="O27" s="0" t="n">
        <f aca="false">K27+L27</f>
        <v>58088.12</v>
      </c>
      <c r="P27" s="0" t="n">
        <f aca="false">M27</f>
        <v>8375.58</v>
      </c>
      <c r="R27" s="0" t="n">
        <v>29802.85</v>
      </c>
      <c r="S27" s="0" t="n">
        <v>28285.27</v>
      </c>
    </row>
    <row r="28" customFormat="false" ht="12.8" hidden="false" customHeight="false" outlineLevel="0" collapsed="false">
      <c r="A28" s="0" t="n">
        <v>21</v>
      </c>
      <c r="B28" s="0" t="n">
        <v>24180</v>
      </c>
      <c r="C28" s="0" t="n">
        <v>269.55</v>
      </c>
      <c r="D28" s="0" t="n">
        <v>22361</v>
      </c>
      <c r="E28" s="0" t="n">
        <v>192.58</v>
      </c>
      <c r="H28" s="0" t="n">
        <v>6481</v>
      </c>
      <c r="I28" s="0" t="n">
        <v>64.72</v>
      </c>
      <c r="K28" s="0" t="n">
        <f aca="false">B28-C28</f>
        <v>23910.45</v>
      </c>
      <c r="L28" s="0" t="n">
        <f aca="false">D28-E28</f>
        <v>22168.42</v>
      </c>
      <c r="M28" s="0" t="n">
        <f aca="false">H28-I28</f>
        <v>6416.28</v>
      </c>
      <c r="O28" s="0" t="n">
        <f aca="false">K28+L28</f>
        <v>46078.87</v>
      </c>
      <c r="P28" s="0" t="n">
        <f aca="false">M28</f>
        <v>6416.28</v>
      </c>
      <c r="R28" s="0" t="n">
        <v>23910.45</v>
      </c>
      <c r="S28" s="0" t="n">
        <v>22168.42</v>
      </c>
    </row>
    <row r="29" customFormat="false" ht="12.8" hidden="false" customHeight="false" outlineLevel="0" collapsed="false">
      <c r="A29" s="0" t="n">
        <v>22</v>
      </c>
      <c r="B29" s="0" t="n">
        <v>17667</v>
      </c>
      <c r="C29" s="0" t="n">
        <v>263.16</v>
      </c>
      <c r="D29" s="0" t="n">
        <v>16708</v>
      </c>
      <c r="E29" s="0" t="n">
        <v>188.32</v>
      </c>
      <c r="H29" s="0" t="n">
        <v>4925</v>
      </c>
      <c r="I29" s="0" t="n">
        <v>65.65</v>
      </c>
      <c r="K29" s="0" t="n">
        <f aca="false">B29-C29</f>
        <v>17403.84</v>
      </c>
      <c r="L29" s="0" t="n">
        <f aca="false">D29-E29</f>
        <v>16519.68</v>
      </c>
      <c r="M29" s="0" t="n">
        <f aca="false">H29-I29</f>
        <v>4859.35</v>
      </c>
      <c r="O29" s="0" t="n">
        <f aca="false">K29+L29</f>
        <v>33923.52</v>
      </c>
      <c r="P29" s="0" t="n">
        <f aca="false">M29</f>
        <v>4859.35</v>
      </c>
      <c r="R29" s="0" t="n">
        <v>17403.84</v>
      </c>
      <c r="S29" s="0" t="n">
        <v>16519.68</v>
      </c>
    </row>
    <row r="30" customFormat="false" ht="12.8" hidden="false" customHeight="false" outlineLevel="0" collapsed="false">
      <c r="A30" s="0" t="n">
        <v>23</v>
      </c>
      <c r="B30" s="0" t="n">
        <v>12697</v>
      </c>
      <c r="C30" s="0" t="n">
        <v>257.84</v>
      </c>
      <c r="D30" s="0" t="n">
        <v>11846</v>
      </c>
      <c r="E30" s="0" t="n">
        <v>184.44</v>
      </c>
      <c r="H30" s="0" t="n">
        <v>3501</v>
      </c>
      <c r="I30" s="0" t="n">
        <v>62.89</v>
      </c>
      <c r="K30" s="0" t="n">
        <f aca="false">B30-C30</f>
        <v>12439.16</v>
      </c>
      <c r="L30" s="0" t="n">
        <f aca="false">D30-E30</f>
        <v>11661.56</v>
      </c>
      <c r="M30" s="0" t="n">
        <f aca="false">H30-I30</f>
        <v>3438.11</v>
      </c>
      <c r="O30" s="0" t="n">
        <f aca="false">K30+L30</f>
        <v>24100.72</v>
      </c>
      <c r="P30" s="0" t="n">
        <f aca="false">M30</f>
        <v>3438.11</v>
      </c>
      <c r="R30" s="0" t="n">
        <v>12439.16</v>
      </c>
      <c r="S30" s="0" t="n">
        <v>11661.56</v>
      </c>
    </row>
    <row r="31" customFormat="false" ht="12.8" hidden="false" customHeight="false" outlineLevel="0" collapsed="false">
      <c r="A31" s="0" t="n">
        <v>24</v>
      </c>
      <c r="B31" s="0" t="n">
        <v>8700</v>
      </c>
      <c r="C31" s="0" t="n">
        <v>242.27</v>
      </c>
      <c r="D31" s="0" t="n">
        <v>8210</v>
      </c>
      <c r="E31" s="0" t="n">
        <v>173.14</v>
      </c>
      <c r="H31" s="0" t="n">
        <v>2535</v>
      </c>
      <c r="I31" s="0" t="n">
        <v>55.41</v>
      </c>
      <c r="K31" s="0" t="n">
        <f aca="false">B31-C31</f>
        <v>8457.73</v>
      </c>
      <c r="L31" s="0" t="n">
        <f aca="false">D31-E31</f>
        <v>8036.86</v>
      </c>
      <c r="M31" s="0" t="n">
        <f aca="false">H31-I31</f>
        <v>2479.59</v>
      </c>
      <c r="O31" s="0" t="n">
        <f aca="false">K31+L31</f>
        <v>16494.59</v>
      </c>
      <c r="P31" s="0" t="n">
        <f aca="false">M31</f>
        <v>2479.59</v>
      </c>
      <c r="R31" s="0" t="n">
        <v>8457.73</v>
      </c>
      <c r="S31" s="0" t="n">
        <v>8036.86</v>
      </c>
    </row>
    <row r="32" customFormat="false" ht="12.8" hidden="false" customHeight="false" outlineLevel="0" collapsed="false">
      <c r="A32" s="0" t="n">
        <v>25</v>
      </c>
      <c r="B32" s="0" t="n">
        <v>5933</v>
      </c>
      <c r="C32" s="0" t="n">
        <v>232.5</v>
      </c>
      <c r="D32" s="0" t="n">
        <v>5660</v>
      </c>
      <c r="E32" s="0" t="n">
        <v>166.09</v>
      </c>
      <c r="H32" s="0" t="n">
        <v>1601</v>
      </c>
      <c r="I32" s="0" t="n">
        <v>51.03</v>
      </c>
      <c r="K32" s="0" t="n">
        <f aca="false">B32-C32</f>
        <v>5700.5</v>
      </c>
      <c r="L32" s="0" t="n">
        <f aca="false">D32-E32</f>
        <v>5493.91</v>
      </c>
      <c r="M32" s="0" t="n">
        <f aca="false">H32-I32</f>
        <v>1549.97</v>
      </c>
      <c r="O32" s="0" t="n">
        <f aca="false">K32+L32</f>
        <v>11194.41</v>
      </c>
      <c r="P32" s="0" t="n">
        <f aca="false">M32</f>
        <v>1549.97</v>
      </c>
      <c r="R32" s="0" t="n">
        <v>5700.5</v>
      </c>
      <c r="S32" s="0" t="n">
        <v>5493.91</v>
      </c>
    </row>
    <row r="33" customFormat="false" ht="12.8" hidden="false" customHeight="false" outlineLevel="0" collapsed="false">
      <c r="A33" s="0" t="n">
        <v>26</v>
      </c>
      <c r="B33" s="0" t="n">
        <v>10659</v>
      </c>
      <c r="C33" s="0" t="n">
        <v>2249.7</v>
      </c>
      <c r="D33" s="0" t="n">
        <v>9661</v>
      </c>
      <c r="E33" s="0" t="n">
        <v>1629.43</v>
      </c>
      <c r="H33" s="0" t="n">
        <v>2714</v>
      </c>
      <c r="I33" s="0" t="n">
        <v>416.21</v>
      </c>
      <c r="K33" s="0" t="n">
        <f aca="false">B33-C33</f>
        <v>8409.3</v>
      </c>
      <c r="L33" s="0" t="n">
        <f aca="false">D33-E33</f>
        <v>8031.57</v>
      </c>
      <c r="M33" s="0" t="n">
        <f aca="false">H33-I33</f>
        <v>2297.79</v>
      </c>
      <c r="O33" s="0" t="n">
        <f aca="false">K33+L33</f>
        <v>16440.87</v>
      </c>
      <c r="P33" s="0" t="n">
        <f aca="false">M33</f>
        <v>2297.79</v>
      </c>
      <c r="R33" s="0" t="n">
        <v>8409.3</v>
      </c>
      <c r="S33" s="0" t="n">
        <v>8031.57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96"/>
    <col collapsed="false" customWidth="false" hidden="false" outlineLevel="0" max="4" min="3" style="0" width="11.52"/>
    <col collapsed="false" customWidth="true" hidden="false" outlineLevel="0" max="5" min="5" style="0" width="17.52"/>
    <col collapsed="false" customWidth="false" hidden="false" outlineLevel="0" max="7" min="6" style="0" width="11.52"/>
    <col collapsed="false" customWidth="true" hidden="false" outlineLevel="0" max="8" min="8" style="0" width="21.71"/>
    <col collapsed="false" customWidth="true" hidden="false" outlineLevel="0" max="9" min="9" style="0" width="12.96"/>
    <col collapsed="false" customWidth="false" hidden="false" outlineLevel="0" max="11" min="10" style="0" width="11.52"/>
    <col collapsed="false" customWidth="true" hidden="false" outlineLevel="0" max="12" min="12" style="0" width="11.11"/>
    <col collapsed="false" customWidth="false" hidden="false" outlineLevel="0" max="18" min="13" style="0" width="11.52"/>
    <col collapsed="false" customWidth="true" hidden="false" outlineLevel="0" max="19" min="19" style="0" width="19.45"/>
    <col collapsed="false" customWidth="false" hidden="false" outlineLevel="0" max="21" min="20" style="0" width="11.52"/>
    <col collapsed="false" customWidth="true" hidden="false" outlineLevel="0" max="22" min="22" style="0" width="22.92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E1" s="2" t="s">
        <v>49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2.8" hidden="false" customHeight="false" outlineLevel="0" collapsed="false">
      <c r="B2" s="9" t="s">
        <v>50</v>
      </c>
      <c r="C2" s="9"/>
      <c r="D2" s="9"/>
      <c r="P2" s="9" t="s">
        <v>51</v>
      </c>
      <c r="Q2" s="9"/>
      <c r="R2" s="9"/>
    </row>
    <row r="4" customFormat="false" ht="12.8" hidden="false" customHeight="false" outlineLevel="0" collapsed="false">
      <c r="J4" s="10"/>
    </row>
    <row r="5" customFormat="false" ht="12.8" hidden="false" customHeight="false" outlineLevel="0" collapsed="false">
      <c r="B5" s="7" t="s">
        <v>52</v>
      </c>
      <c r="C5" s="7" t="s">
        <v>53</v>
      </c>
      <c r="D5" s="7" t="s">
        <v>54</v>
      </c>
      <c r="F5" s="0" t="s">
        <v>55</v>
      </c>
      <c r="G5" s="0" t="s">
        <v>56</v>
      </c>
      <c r="K5" s="0" t="s">
        <v>55</v>
      </c>
      <c r="L5" s="0" t="s">
        <v>56</v>
      </c>
      <c r="P5" s="7" t="s">
        <v>52</v>
      </c>
      <c r="Q5" s="7" t="s">
        <v>53</v>
      </c>
      <c r="R5" s="7" t="s">
        <v>54</v>
      </c>
    </row>
    <row r="6" customFormat="false" ht="12.8" hidden="false" customHeight="false" outlineLevel="0" collapsed="false">
      <c r="A6" s="0" t="n">
        <v>1</v>
      </c>
      <c r="B6" s="0" t="n">
        <v>102020.37</v>
      </c>
      <c r="C6" s="0" t="n">
        <v>101824.261158768</v>
      </c>
      <c r="D6" s="0" t="n">
        <v>95764.7680731475</v>
      </c>
      <c r="E6" s="11" t="n">
        <f aca="false">D6/C6</f>
        <v>0.940490674651964</v>
      </c>
      <c r="F6" s="0" t="n">
        <f aca="false">Q6/C6</f>
        <v>0.156177808905864</v>
      </c>
      <c r="G6" s="0" t="n">
        <f aca="false">R6/D6</f>
        <v>0.157574184999144</v>
      </c>
      <c r="H6" s="0" t="n">
        <f aca="false">E6*C6</f>
        <v>95764.7680731475</v>
      </c>
      <c r="I6" s="0" t="n">
        <f aca="false">E6*D6</f>
        <v>90065.8713330034</v>
      </c>
      <c r="K6" s="0" t="n">
        <f aca="false">T6/H6</f>
        <v>0.157574184999144</v>
      </c>
      <c r="L6" s="0" t="n">
        <f aca="false">U6/I6</f>
        <v>0.158983046004382</v>
      </c>
      <c r="P6" s="0" t="n">
        <v>15284.6</v>
      </c>
      <c r="Q6" s="0" t="n">
        <v>15902.6900012349</v>
      </c>
      <c r="R6" s="0" t="n">
        <v>15090.0552807583</v>
      </c>
      <c r="S6" s="11" t="n">
        <f aca="false">R6/Q6</f>
        <v>0.948899543384579</v>
      </c>
      <c r="T6" s="0" t="n">
        <f aca="false">S6*Q6</f>
        <v>15090.0552807583</v>
      </c>
      <c r="U6" s="0" t="n">
        <f aca="false">S6*R6</f>
        <v>14318.9465655596</v>
      </c>
    </row>
    <row r="7" customFormat="false" ht="12.8" hidden="false" customHeight="false" outlineLevel="0" collapsed="false">
      <c r="A7" s="0" t="n">
        <v>2</v>
      </c>
      <c r="B7" s="0" t="n">
        <v>110451.03</v>
      </c>
      <c r="C7" s="0" t="n">
        <v>110304.091072442</v>
      </c>
      <c r="D7" s="0" t="n">
        <v>104588.369647396</v>
      </c>
      <c r="E7" s="11" t="n">
        <f aca="false">D7/C7</f>
        <v>0.948182144746633</v>
      </c>
      <c r="F7" s="0" t="n">
        <f aca="false">Q7/C7</f>
        <v>0.15606292801639</v>
      </c>
      <c r="G7" s="0" t="n">
        <f aca="false">R7/D7</f>
        <v>0.150856095528916</v>
      </c>
      <c r="H7" s="0" t="n">
        <f aca="false">E7*C7</f>
        <v>104588.369647396</v>
      </c>
      <c r="I7" s="0" t="n">
        <f aca="false">E7*D7</f>
        <v>99168.8246478216</v>
      </c>
      <c r="K7" s="0" t="n">
        <f aca="false">T7/H7</f>
        <v>0.150856095528916</v>
      </c>
      <c r="L7" s="0" t="n">
        <f aca="false">U7/I7</f>
        <v>0.145822982097578</v>
      </c>
      <c r="P7" s="0" t="n">
        <v>16473.78</v>
      </c>
      <c r="Q7" s="0" t="n">
        <v>17214.3794249518</v>
      </c>
      <c r="R7" s="0" t="n">
        <v>15777.7930827412</v>
      </c>
      <c r="S7" s="11" t="n">
        <f aca="false">R7/Q7</f>
        <v>0.916547305787375</v>
      </c>
      <c r="T7" s="0" t="n">
        <f aca="false">S7*Q7</f>
        <v>15777.7930827412</v>
      </c>
      <c r="U7" s="0" t="n">
        <f aca="false">S7*R7</f>
        <v>14461.0937412571</v>
      </c>
    </row>
    <row r="8" customFormat="false" ht="12.8" hidden="false" customHeight="false" outlineLevel="0" collapsed="false">
      <c r="A8" s="0" t="n">
        <v>3</v>
      </c>
      <c r="B8" s="0" t="n">
        <v>148442.17</v>
      </c>
      <c r="C8" s="0" t="n">
        <v>147312.038884045</v>
      </c>
      <c r="D8" s="0" t="n">
        <v>140673.104859088</v>
      </c>
      <c r="E8" s="11" t="n">
        <f aca="false">D8/C8</f>
        <v>0.954932848155182</v>
      </c>
      <c r="F8" s="0" t="n">
        <f aca="false">Q8/C8</f>
        <v>0.156135231492412</v>
      </c>
      <c r="G8" s="0" t="n">
        <f aca="false">R8/D8</f>
        <v>0.14567343727216</v>
      </c>
      <c r="H8" s="0" t="n">
        <f aca="false">E8*C8</f>
        <v>140673.104859088</v>
      </c>
      <c r="I8" s="0" t="n">
        <f aca="false">E8*D8</f>
        <v>134333.368681921</v>
      </c>
      <c r="K8" s="0" t="n">
        <f aca="false">T8/H8</f>
        <v>0.14567343727216</v>
      </c>
      <c r="L8" s="0" t="n">
        <f aca="false">U8/I8</f>
        <v>0.135912632426701</v>
      </c>
      <c r="P8" s="0" t="n">
        <v>21354.09</v>
      </c>
      <c r="Q8" s="0" t="n">
        <v>23000.5992927796</v>
      </c>
      <c r="R8" s="0" t="n">
        <v>20492.3347165704</v>
      </c>
      <c r="S8" s="11" t="n">
        <f aca="false">R8/Q8</f>
        <v>0.890947859910911</v>
      </c>
      <c r="T8" s="0" t="n">
        <f aca="false">S8*Q8</f>
        <v>20492.3347165704</v>
      </c>
      <c r="U8" s="0" t="n">
        <f aca="false">S8*R8</f>
        <v>18257.6017603065</v>
      </c>
    </row>
    <row r="9" customFormat="false" ht="12.8" hidden="false" customHeight="false" outlineLevel="0" collapsed="false">
      <c r="A9" s="0" t="n">
        <v>4</v>
      </c>
      <c r="B9" s="0" t="n">
        <v>181885.71</v>
      </c>
      <c r="C9" s="0" t="n">
        <v>180132.558488187</v>
      </c>
      <c r="D9" s="0" t="n">
        <v>173051.565206163</v>
      </c>
      <c r="E9" s="11" t="n">
        <f aca="false">D9/C9</f>
        <v>0.960690097662226</v>
      </c>
      <c r="F9" s="0" t="n">
        <f aca="false">Q9/C9</f>
        <v>0.156206072580265</v>
      </c>
      <c r="G9" s="0" t="n">
        <f aca="false">R9/D9</f>
        <v>0.142258597427465</v>
      </c>
      <c r="H9" s="0" t="n">
        <f aca="false">E9*C9</f>
        <v>173051.565206163</v>
      </c>
      <c r="I9" s="0" t="n">
        <f aca="false">E9*D9</f>
        <v>166248.92507851</v>
      </c>
      <c r="K9" s="0" t="n">
        <f aca="false">T9/H9</f>
        <v>0.142258597427465</v>
      </c>
      <c r="L9" s="0" t="n">
        <f aca="false">U9/I9</f>
        <v>0.129556477592321</v>
      </c>
      <c r="P9" s="0" t="n">
        <v>26046.9</v>
      </c>
      <c r="Q9" s="0" t="n">
        <v>28137.7995052745</v>
      </c>
      <c r="R9" s="0" t="n">
        <v>24618.0729488562</v>
      </c>
      <c r="S9" s="11" t="n">
        <f aca="false">R9/Q9</f>
        <v>0.874911094033543</v>
      </c>
      <c r="T9" s="0" t="n">
        <f aca="false">S9*Q9</f>
        <v>24618.0729488562</v>
      </c>
      <c r="U9" s="0" t="n">
        <f aca="false">S9*R9</f>
        <v>21538.6251366813</v>
      </c>
    </row>
    <row r="10" customFormat="false" ht="12.8" hidden="false" customHeight="false" outlineLevel="0" collapsed="false">
      <c r="A10" s="0" t="n">
        <v>5</v>
      </c>
      <c r="B10" s="0" t="n">
        <v>207737.17</v>
      </c>
      <c r="C10" s="0" t="n">
        <v>205218.543893975</v>
      </c>
      <c r="D10" s="0" t="n">
        <v>198151.61619486</v>
      </c>
      <c r="E10" s="11" t="n">
        <f aca="false">D10/C10</f>
        <v>0.965563893179331</v>
      </c>
      <c r="F10" s="0" t="n">
        <f aca="false">Q10/C10</f>
        <v>0.156251182642622</v>
      </c>
      <c r="G10" s="0" t="n">
        <f aca="false">R10/D10</f>
        <v>0.140336507769615</v>
      </c>
      <c r="H10" s="0" t="n">
        <f aca="false">E10*C10</f>
        <v>198151.61619486</v>
      </c>
      <c r="I10" s="0" t="n">
        <f aca="false">E10*D10</f>
        <v>191328.045972886</v>
      </c>
      <c r="K10" s="0" t="n">
        <f aca="false">T10/H10</f>
        <v>0.140336507769615</v>
      </c>
      <c r="L10" s="0" t="n">
        <f aca="false">U10/I10</f>
        <v>0.126042792636112</v>
      </c>
      <c r="P10" s="0" t="n">
        <v>29584.68</v>
      </c>
      <c r="Q10" s="0" t="n">
        <v>32065.6401836305</v>
      </c>
      <c r="R10" s="0" t="n">
        <v>27807.9058256918</v>
      </c>
      <c r="S10" s="11" t="n">
        <f aca="false">R10/Q10</f>
        <v>0.867218170803517</v>
      </c>
      <c r="T10" s="0" t="n">
        <f aca="false">S10*Q10</f>
        <v>27807.9058256918</v>
      </c>
      <c r="U10" s="0" t="n">
        <f aca="false">S10*R10</f>
        <v>24115.5212240329</v>
      </c>
    </row>
    <row r="11" customFormat="false" ht="12.8" hidden="false" customHeight="false" outlineLevel="0" collapsed="false">
      <c r="A11" s="0" t="n">
        <v>6</v>
      </c>
      <c r="B11" s="0" t="n">
        <v>229641.04</v>
      </c>
      <c r="C11" s="0" t="n">
        <v>226291.345024438</v>
      </c>
      <c r="D11" s="0" t="n">
        <v>219430.904867519</v>
      </c>
      <c r="E11" s="11" t="n">
        <f aca="false">D11/C11</f>
        <v>0.969683152680108</v>
      </c>
      <c r="F11" s="0" t="n">
        <f aca="false">Q11/C11</f>
        <v>0.156238103743851</v>
      </c>
      <c r="G11" s="0" t="n">
        <f aca="false">R11/D11</f>
        <v>0.139474611473784</v>
      </c>
      <c r="H11" s="0" t="n">
        <f aca="false">E11*C11</f>
        <v>219430.904867519</v>
      </c>
      <c r="I11" s="0" t="n">
        <f aca="false">E11*D11</f>
        <v>212778.451627385</v>
      </c>
      <c r="K11" s="0" t="n">
        <f aca="false">T11/H11</f>
        <v>0.139474611473784</v>
      </c>
      <c r="L11" s="0" t="n">
        <f aca="false">U11/I11</f>
        <v>0.124509750052112</v>
      </c>
      <c r="P11" s="0" t="n">
        <v>32546.14</v>
      </c>
      <c r="Q11" s="0" t="n">
        <v>35355.3306402638</v>
      </c>
      <c r="R11" s="0" t="n">
        <v>30605.040201738</v>
      </c>
      <c r="S11" s="11" t="n">
        <f aca="false">R11/Q11</f>
        <v>0.865641464738106</v>
      </c>
      <c r="T11" s="0" t="n">
        <f aca="false">S11*Q11</f>
        <v>30605.040201738</v>
      </c>
      <c r="U11" s="0" t="n">
        <f aca="false">S11*R11</f>
        <v>26492.9918286011</v>
      </c>
    </row>
    <row r="12" customFormat="false" ht="12.8" hidden="false" customHeight="false" outlineLevel="0" collapsed="false">
      <c r="A12" s="0" t="n">
        <v>7</v>
      </c>
      <c r="B12" s="0" t="n">
        <v>240949.09</v>
      </c>
      <c r="C12" s="0" t="n">
        <v>236699.557538487</v>
      </c>
      <c r="D12" s="0" t="n">
        <v>230348.713356088</v>
      </c>
      <c r="E12" s="11" t="n">
        <f aca="false">D12/C12</f>
        <v>0.973169175944208</v>
      </c>
      <c r="F12" s="0" t="n">
        <f aca="false">Q12/C12</f>
        <v>0.156217059973979</v>
      </c>
      <c r="G12" s="0" t="n">
        <f aca="false">R12/D12</f>
        <v>0.139352262468759</v>
      </c>
      <c r="H12" s="0" t="n">
        <f aca="false">E12*C12</f>
        <v>230348.713356088</v>
      </c>
      <c r="I12" s="0" t="n">
        <f aca="false">E12*D12</f>
        <v>224168.267556553</v>
      </c>
      <c r="K12" s="0" t="n">
        <f aca="false">T12/H12</f>
        <v>0.139352262468759</v>
      </c>
      <c r="L12" s="0" t="n">
        <f aca="false">U12/I12</f>
        <v>0.124308145719787</v>
      </c>
      <c r="P12" s="0" t="n">
        <v>33797.06</v>
      </c>
      <c r="Q12" s="0" t="n">
        <v>36976.5089758041</v>
      </c>
      <c r="R12" s="0" t="n">
        <v>32099.6143629386</v>
      </c>
      <c r="S12" s="11" t="n">
        <f aca="false">R12/Q12</f>
        <v>0.868108300433209</v>
      </c>
      <c r="T12" s="0" t="n">
        <f aca="false">S12*Q12</f>
        <v>32099.6143629386</v>
      </c>
      <c r="U12" s="0" t="n">
        <f aca="false">S12*R12</f>
        <v>27865.9416691721</v>
      </c>
    </row>
    <row r="13" customFormat="false" ht="12.8" hidden="false" customHeight="false" outlineLevel="0" collapsed="false">
      <c r="A13" s="0" t="n">
        <v>8</v>
      </c>
      <c r="B13" s="0" t="n">
        <v>242945.42</v>
      </c>
      <c r="C13" s="0" t="n">
        <v>238181.228984277</v>
      </c>
      <c r="D13" s="0" t="n">
        <v>232495.933487144</v>
      </c>
      <c r="E13" s="11" t="n">
        <f aca="false">D13/C13</f>
        <v>0.976130379705496</v>
      </c>
      <c r="F13" s="0" t="n">
        <f aca="false">Q13/C13</f>
        <v>0.156222639430051</v>
      </c>
      <c r="G13" s="0" t="n">
        <f aca="false">R13/D13</f>
        <v>0.139721792668617</v>
      </c>
      <c r="H13" s="0" t="n">
        <f aca="false">E13*C13</f>
        <v>232495.933487144</v>
      </c>
      <c r="I13" s="0" t="n">
        <f aca="false">E13*D13</f>
        <v>226946.34383479</v>
      </c>
      <c r="K13" s="0" t="n">
        <f aca="false">T13/H13</f>
        <v>0.139721792668617</v>
      </c>
      <c r="L13" s="0" t="n">
        <f aca="false">U13/I13</f>
        <v>0.12496382994011</v>
      </c>
      <c r="P13" s="0" t="n">
        <v>34041.2</v>
      </c>
      <c r="Q13" s="0" t="n">
        <v>37209.3002546172</v>
      </c>
      <c r="R13" s="0" t="n">
        <v>32484.7486149874</v>
      </c>
      <c r="S13" s="11" t="n">
        <f aca="false">R13/Q13</f>
        <v>0.873027667618029</v>
      </c>
      <c r="T13" s="0" t="n">
        <f aca="false">S13*Q13</f>
        <v>32484.7486149874</v>
      </c>
      <c r="U13" s="0" t="n">
        <f aca="false">S13*R13</f>
        <v>28360.0843165005</v>
      </c>
    </row>
    <row r="14" customFormat="false" ht="12.8" hidden="false" customHeight="false" outlineLevel="0" collapsed="false">
      <c r="A14" s="0" t="n">
        <v>9</v>
      </c>
      <c r="B14" s="0" t="n">
        <v>240188.22</v>
      </c>
      <c r="C14" s="0" t="n">
        <v>235355.656359716</v>
      </c>
      <c r="D14" s="0" t="n">
        <v>230332.4950167</v>
      </c>
      <c r="E14" s="11" t="n">
        <f aca="false">D14/C14</f>
        <v>0.978657146292084</v>
      </c>
      <c r="F14" s="0" t="n">
        <f aca="false">Q14/C14</f>
        <v>0.156202575240911</v>
      </c>
      <c r="G14" s="0" t="n">
        <f aca="false">R14/D14</f>
        <v>0.14034227470245</v>
      </c>
      <c r="H14" s="0" t="n">
        <f aca="false">E14*C14</f>
        <v>230332.4950167</v>
      </c>
      <c r="I14" s="0" t="n">
        <f aca="false">E14*D14</f>
        <v>225416.542271379</v>
      </c>
      <c r="K14" s="0" t="n">
        <f aca="false">T14/H14</f>
        <v>0.140342274702449</v>
      </c>
      <c r="L14" s="0" t="n">
        <f aca="false">U14/I14</f>
        <v>0.126092377403386</v>
      </c>
      <c r="P14" s="0" t="n">
        <v>34022.87</v>
      </c>
      <c r="Q14" s="0" t="n">
        <v>36763.1596209026</v>
      </c>
      <c r="R14" s="0" t="n">
        <v>32325.3862885343</v>
      </c>
      <c r="S14" s="11" t="n">
        <f aca="false">R14/Q14</f>
        <v>0.879287488395173</v>
      </c>
      <c r="T14" s="0" t="n">
        <f aca="false">S14*Q14</f>
        <v>32325.3862885343</v>
      </c>
      <c r="U14" s="0" t="n">
        <f aca="false">S14*R14</f>
        <v>28423.3077210491</v>
      </c>
    </row>
    <row r="15" customFormat="false" ht="12.8" hidden="false" customHeight="false" outlineLevel="0" collapsed="false">
      <c r="A15" s="0" t="n">
        <v>10</v>
      </c>
      <c r="B15" s="0" t="n">
        <v>228963.85</v>
      </c>
      <c r="C15" s="0" t="n">
        <v>223725.74239372</v>
      </c>
      <c r="D15" s="0" t="n">
        <v>219435.591251685</v>
      </c>
      <c r="E15" s="11" t="n">
        <f aca="false">D15/C15</f>
        <v>0.980824061209349</v>
      </c>
      <c r="F15" s="0" t="n">
        <f aca="false">Q15/C15</f>
        <v>0.156123739776813</v>
      </c>
      <c r="G15" s="0" t="n">
        <f aca="false">R15/D15</f>
        <v>0.141054493365354</v>
      </c>
      <c r="H15" s="0" t="n">
        <f aca="false">E15*C15</f>
        <v>219435.591251685</v>
      </c>
      <c r="I15" s="0" t="n">
        <f aca="false">E15*D15</f>
        <v>215227.707785352</v>
      </c>
      <c r="K15" s="0" t="n">
        <f aca="false">T15/H15</f>
        <v>0.141054493365354</v>
      </c>
      <c r="L15" s="0" t="n">
        <f aca="false">U15/I15</f>
        <v>0.127439748285556</v>
      </c>
      <c r="P15" s="0" t="n">
        <v>32121.01</v>
      </c>
      <c r="Q15" s="0" t="n">
        <v>34928.8995868515</v>
      </c>
      <c r="R15" s="0" t="n">
        <v>30952.3761503333</v>
      </c>
      <c r="S15" s="11" t="n">
        <f aca="false">R15/Q15</f>
        <v>0.886153772848455</v>
      </c>
      <c r="T15" s="0" t="n">
        <f aca="false">S15*Q15</f>
        <v>30952.3761503333</v>
      </c>
      <c r="U15" s="0" t="n">
        <f aca="false">S15*R15</f>
        <v>27428.5649042424</v>
      </c>
    </row>
    <row r="16" customFormat="false" ht="12.8" hidden="false" customHeight="false" outlineLevel="0" collapsed="false">
      <c r="A16" s="0" t="n">
        <v>11</v>
      </c>
      <c r="B16" s="0" t="n">
        <v>210485.27</v>
      </c>
      <c r="C16" s="0" t="n">
        <v>205424.526053236</v>
      </c>
      <c r="D16" s="0" t="n">
        <v>201869.064371618</v>
      </c>
      <c r="E16" s="11" t="n">
        <f aca="false">D16/C16</f>
        <v>0.982692126641701</v>
      </c>
      <c r="F16" s="0" t="n">
        <f aca="false">Q16/C16</f>
        <v>0.15605847731794</v>
      </c>
      <c r="G16" s="0" t="n">
        <f aca="false">R16/D16</f>
        <v>0.141840574890275</v>
      </c>
      <c r="H16" s="0" t="n">
        <f aca="false">E16*C16</f>
        <v>201869.064371618</v>
      </c>
      <c r="I16" s="0" t="n">
        <f aca="false">E16*D16</f>
        <v>198375.140170516</v>
      </c>
      <c r="K16" s="0" t="n">
        <f aca="false">T16/H16</f>
        <v>0.141840574890275</v>
      </c>
      <c r="L16" s="0" t="n">
        <f aca="false">U16/I16</f>
        <v>0.128918012215482</v>
      </c>
      <c r="P16" s="0" t="n">
        <v>29646.66</v>
      </c>
      <c r="Q16" s="0" t="n">
        <v>32058.2387396275</v>
      </c>
      <c r="R16" s="0" t="n">
        <v>28633.2241430322</v>
      </c>
      <c r="S16" s="11" t="n">
        <f aca="false">R16/Q16</f>
        <v>0.893162733473514</v>
      </c>
      <c r="T16" s="0" t="n">
        <f aca="false">S16*Q16</f>
        <v>28633.2241430322</v>
      </c>
      <c r="U16" s="0" t="n">
        <f aca="false">S16*R16</f>
        <v>25574.1287437505</v>
      </c>
    </row>
    <row r="17" customFormat="false" ht="12.8" hidden="false" customHeight="false" outlineLevel="0" collapsed="false">
      <c r="A17" s="0" t="n">
        <v>12</v>
      </c>
      <c r="B17" s="0" t="n">
        <v>189882.79</v>
      </c>
      <c r="C17" s="0" t="n">
        <v>185258.593581696</v>
      </c>
      <c r="D17" s="0" t="n">
        <v>182351.993050311</v>
      </c>
      <c r="E17" s="11" t="n">
        <f aca="false">D17/C17</f>
        <v>0.984310576501795</v>
      </c>
      <c r="F17" s="0" t="n">
        <f aca="false">Q17/C17</f>
        <v>0.156055750964791</v>
      </c>
      <c r="G17" s="0" t="n">
        <f aca="false">R17/D17</f>
        <v>0.142694218926232</v>
      </c>
      <c r="H17" s="0" t="n">
        <f aca="false">E17*C17</f>
        <v>182351.993050311</v>
      </c>
      <c r="I17" s="0" t="n">
        <f aca="false">E17*D17</f>
        <v>179490.995405603</v>
      </c>
      <c r="K17" s="0" t="n">
        <f aca="false">T17/H17</f>
        <v>0.142694218926232</v>
      </c>
      <c r="L17" s="0" t="n">
        <f aca="false">U17/I17</f>
        <v>0.130476704569263</v>
      </c>
      <c r="P17" s="0" t="n">
        <v>26959.27</v>
      </c>
      <c r="Q17" s="0" t="n">
        <v>28910.6689440725</v>
      </c>
      <c r="R17" s="0" t="n">
        <v>26020.5752179558</v>
      </c>
      <c r="S17" s="11" t="n">
        <f aca="false">R17/Q17</f>
        <v>0.900033661216641</v>
      </c>
      <c r="T17" s="0" t="n">
        <f aca="false">S17*Q17</f>
        <v>26020.5752179558</v>
      </c>
      <c r="U17" s="0" t="n">
        <f aca="false">S17*R17</f>
        <v>23419.3935803797</v>
      </c>
    </row>
    <row r="18" customFormat="false" ht="12.8" hidden="false" customHeight="false" outlineLevel="0" collapsed="false">
      <c r="A18" s="0" t="n">
        <v>13</v>
      </c>
      <c r="B18" s="0" t="n">
        <v>173195.6</v>
      </c>
      <c r="C18" s="0" t="n">
        <v>168725.424805747</v>
      </c>
      <c r="D18" s="0" t="n">
        <v>166316.070201741</v>
      </c>
      <c r="E18" s="11" t="n">
        <f aca="false">D18/C18</f>
        <v>0.985720263518199</v>
      </c>
      <c r="F18" s="0" t="n">
        <f aca="false">Q18/C18</f>
        <v>0.156108005255605</v>
      </c>
      <c r="G18" s="0" t="n">
        <f aca="false">R18/D18</f>
        <v>0.143578702653294</v>
      </c>
      <c r="H18" s="0" t="n">
        <f aca="false">E18*C18</f>
        <v>166316.070201741</v>
      </c>
      <c r="I18" s="0" t="n">
        <f aca="false">E18*D18</f>
        <v>163941.120546571</v>
      </c>
      <c r="K18" s="0" t="n">
        <f aca="false">T18/H18</f>
        <v>0.143578702653294</v>
      </c>
      <c r="L18" s="0" t="n">
        <f aca="false">U18/I18</f>
        <v>0.132055007825185</v>
      </c>
      <c r="P18" s="0" t="n">
        <v>24631.62</v>
      </c>
      <c r="Q18" s="0" t="n">
        <v>26339.3895023297</v>
      </c>
      <c r="R18" s="0" t="n">
        <v>23879.4455899601</v>
      </c>
      <c r="S18" s="11" t="n">
        <f aca="false">R18/Q18</f>
        <v>0.906605887271912</v>
      </c>
      <c r="T18" s="0" t="n">
        <f aca="false">S18*Q18</f>
        <v>23879.4455899601</v>
      </c>
      <c r="U18" s="0" t="n">
        <f aca="false">S18*R18</f>
        <v>21649.2459566471</v>
      </c>
    </row>
    <row r="19" customFormat="false" ht="12.8" hidden="false" customHeight="false" outlineLevel="0" collapsed="false">
      <c r="A19" s="0" t="n">
        <v>14</v>
      </c>
      <c r="B19" s="0" t="n">
        <v>159731.41</v>
      </c>
      <c r="C19" s="0" t="n">
        <v>155548.892206625</v>
      </c>
      <c r="D19" s="0" t="n">
        <v>153519.613059111</v>
      </c>
      <c r="E19" s="11" t="n">
        <f aca="false">D19/C19</f>
        <v>0.986954075218881</v>
      </c>
      <c r="F19" s="0" t="n">
        <f aca="false">Q19/C19</f>
        <v>0.156087637187993</v>
      </c>
      <c r="G19" s="0" t="n">
        <f aca="false">R19/D19</f>
        <v>0.14435941013877</v>
      </c>
      <c r="H19" s="0" t="n">
        <f aca="false">E19*C19</f>
        <v>153519.613059111</v>
      </c>
      <c r="I19" s="0" t="n">
        <f aca="false">E19*D19</f>
        <v>151516.807734715</v>
      </c>
      <c r="K19" s="0" t="n">
        <f aca="false">T19/H19</f>
        <v>0.14435941013877</v>
      </c>
      <c r="L19" s="0" t="n">
        <f aca="false">U19/I19</f>
        <v>0.133512427191873</v>
      </c>
      <c r="P19" s="0" t="n">
        <v>22828.7</v>
      </c>
      <c r="Q19" s="0" t="n">
        <v>24279.2590517419</v>
      </c>
      <c r="R19" s="0" t="n">
        <v>22162.0007859454</v>
      </c>
      <c r="S19" s="11" t="n">
        <f aca="false">R19/Q19</f>
        <v>0.912795598033516</v>
      </c>
      <c r="T19" s="0" t="n">
        <f aca="false">S19*Q19</f>
        <v>22162.0007859454</v>
      </c>
      <c r="U19" s="0" t="n">
        <f aca="false">S19*R19</f>
        <v>20229.3767610263</v>
      </c>
    </row>
    <row r="20" customFormat="false" ht="12.8" hidden="false" customHeight="false" outlineLevel="0" collapsed="false">
      <c r="A20" s="0" t="n">
        <v>15</v>
      </c>
      <c r="B20" s="0" t="n">
        <v>144243.91</v>
      </c>
      <c r="C20" s="0" t="n">
        <v>140175.939807919</v>
      </c>
      <c r="D20" s="0" t="n">
        <v>138499.27160919</v>
      </c>
      <c r="E20" s="11" t="n">
        <f aca="false">D20/C20</f>
        <v>0.988038830336886</v>
      </c>
      <c r="F20" s="0" t="n">
        <f aca="false">Q20/C20</f>
        <v>0.156007729422878</v>
      </c>
      <c r="G20" s="0" t="n">
        <f aca="false">R20/D20</f>
        <v>0.145038402021797</v>
      </c>
      <c r="H20" s="0" t="n">
        <f aca="false">E20*C20</f>
        <v>138499.27160919</v>
      </c>
      <c r="I20" s="0" t="n">
        <f aca="false">E20*D20</f>
        <v>136842.658323255</v>
      </c>
      <c r="K20" s="0" t="n">
        <f aca="false">T20/H20</f>
        <v>0.145038402021797</v>
      </c>
      <c r="L20" s="0" t="n">
        <f aca="false">U20/I20</f>
        <v>0.134840357839037</v>
      </c>
      <c r="P20" s="0" t="n">
        <v>20526.19</v>
      </c>
      <c r="Q20" s="0" t="n">
        <v>21868.5300891515</v>
      </c>
      <c r="R20" s="0" t="n">
        <v>20087.7130353798</v>
      </c>
      <c r="S20" s="11" t="n">
        <f aca="false">R20/Q20</f>
        <v>0.918567135216138</v>
      </c>
      <c r="T20" s="0" t="n">
        <f aca="false">S20*Q20</f>
        <v>20087.7130353798</v>
      </c>
      <c r="U20" s="0" t="n">
        <f aca="false">S20*R20</f>
        <v>18451.9130159527</v>
      </c>
    </row>
    <row r="21" customFormat="false" ht="12.8" hidden="false" customHeight="false" outlineLevel="0" collapsed="false">
      <c r="A21" s="0" t="n">
        <v>16</v>
      </c>
      <c r="B21" s="0" t="n">
        <v>126492.65</v>
      </c>
      <c r="C21" s="0" t="n">
        <v>123114.542491323</v>
      </c>
      <c r="D21" s="0" t="n">
        <v>121759.905991501</v>
      </c>
      <c r="E21" s="11" t="n">
        <f aca="false">D21/C21</f>
        <v>0.988996941608929</v>
      </c>
      <c r="F21" s="0" t="n">
        <f aca="false">Q21/C21</f>
        <v>0.155961751505669</v>
      </c>
      <c r="G21" s="0" t="n">
        <f aca="false">R21/D21</f>
        <v>0.145698416117916</v>
      </c>
      <c r="H21" s="0" t="n">
        <f aca="false">E21*C21</f>
        <v>121759.905991501</v>
      </c>
      <c r="I21" s="0" t="n">
        <f aca="false">E21*D21</f>
        <v>120420.174636185</v>
      </c>
      <c r="K21" s="0" t="n">
        <f aca="false">T21/H21</f>
        <v>0.145698416117916</v>
      </c>
      <c r="L21" s="0" t="n">
        <f aca="false">U21/I21</f>
        <v>0.136110477436499</v>
      </c>
      <c r="P21" s="0" t="n">
        <v>18284.32</v>
      </c>
      <c r="Q21" s="0" t="n">
        <v>19201.1596827659</v>
      </c>
      <c r="R21" s="0" t="n">
        <v>17740.225449628</v>
      </c>
      <c r="S21" s="11" t="n">
        <f aca="false">R21/Q21</f>
        <v>0.923914270946396</v>
      </c>
      <c r="T21" s="0" t="n">
        <f aca="false">S21*Q21</f>
        <v>17740.225449628</v>
      </c>
      <c r="U21" s="0" t="n">
        <f aca="false">S21*R21</f>
        <v>16390.4474627178</v>
      </c>
    </row>
    <row r="22" customFormat="false" ht="12.8" hidden="false" customHeight="false" outlineLevel="0" collapsed="false">
      <c r="A22" s="0" t="n">
        <v>17</v>
      </c>
      <c r="B22" s="0" t="n">
        <v>108743.21</v>
      </c>
      <c r="C22" s="0" t="n">
        <v>105632.226177072</v>
      </c>
      <c r="D22" s="0" t="n">
        <v>104559.714394433</v>
      </c>
      <c r="E22" s="11" t="n">
        <f aca="false">D22/C22</f>
        <v>0.989846736914915</v>
      </c>
      <c r="F22" s="0" t="n">
        <f aca="false">Q22/C22</f>
        <v>0.155873833116859</v>
      </c>
      <c r="G22" s="0" t="n">
        <f aca="false">R22/D22</f>
        <v>0.146268220760236</v>
      </c>
      <c r="H22" s="0" t="n">
        <f aca="false">E22*C22</f>
        <v>104559.714394433</v>
      </c>
      <c r="I22" s="0" t="n">
        <f aca="false">E22*D22</f>
        <v>103498.092106085</v>
      </c>
      <c r="K22" s="0" t="n">
        <f aca="false">T22/H22</f>
        <v>0.146268220760236</v>
      </c>
      <c r="L22" s="0" t="n">
        <f aca="false">U22/I22</f>
        <v>0.13725454732563</v>
      </c>
      <c r="P22" s="0" t="n">
        <v>15670.47</v>
      </c>
      <c r="Q22" s="0" t="n">
        <v>16465.2999948872</v>
      </c>
      <c r="R22" s="0" t="n">
        <v>15293.7633876722</v>
      </c>
      <c r="S22" s="11" t="n">
        <f aca="false">R22/Q22</f>
        <v>0.928848146855582</v>
      </c>
      <c r="T22" s="0" t="n">
        <f aca="false">S22*Q22</f>
        <v>15293.7633876722</v>
      </c>
      <c r="U22" s="0" t="n">
        <f aca="false">S22*R22</f>
        <v>14205.5837810871</v>
      </c>
    </row>
    <row r="23" customFormat="false" ht="12.8" hidden="false" customHeight="false" outlineLevel="0" collapsed="false">
      <c r="A23" s="0" t="n">
        <v>18</v>
      </c>
      <c r="B23" s="0" t="n">
        <v>90119.01</v>
      </c>
      <c r="C23" s="0" t="n">
        <v>87579.5596259349</v>
      </c>
      <c r="D23" s="0" t="n">
        <v>86756.6242527822</v>
      </c>
      <c r="E23" s="11" t="n">
        <f aca="false">D23/C23</f>
        <v>0.990603568039534</v>
      </c>
      <c r="F23" s="0" t="n">
        <f aca="false">Q23/C23</f>
        <v>0.155755978361577</v>
      </c>
      <c r="G23" s="0" t="n">
        <f aca="false">R23/D23</f>
        <v>0.14676002982064</v>
      </c>
      <c r="H23" s="0" t="n">
        <f aca="false">E23*C23</f>
        <v>86756.6242527822</v>
      </c>
      <c r="I23" s="0" t="n">
        <f aca="false">E23*D23</f>
        <v>85941.4215358712</v>
      </c>
      <c r="K23" s="0" t="n">
        <f aca="false">T23/H23</f>
        <v>0.14676002982064</v>
      </c>
      <c r="L23" s="0" t="n">
        <f aca="false">U23/I23</f>
        <v>0.138283657420552</v>
      </c>
      <c r="P23" s="0" t="n">
        <v>13015.08</v>
      </c>
      <c r="Q23" s="0" t="n">
        <v>13641.0399940136</v>
      </c>
      <c r="R23" s="0" t="n">
        <v>12732.4047624764</v>
      </c>
      <c r="S23" s="11" t="n">
        <f aca="false">R23/Q23</f>
        <v>0.933389592587079</v>
      </c>
      <c r="T23" s="0" t="n">
        <f aca="false">S23*Q23</f>
        <v>12732.4047624764</v>
      </c>
      <c r="U23" s="0" t="n">
        <f aca="false">S23*R23</f>
        <v>11884.2940939016</v>
      </c>
    </row>
    <row r="24" customFormat="false" ht="12.8" hidden="false" customHeight="false" outlineLevel="0" collapsed="false">
      <c r="A24" s="0" t="n">
        <v>19</v>
      </c>
      <c r="B24" s="0" t="n">
        <v>72581.83</v>
      </c>
      <c r="C24" s="0" t="n">
        <v>70508.4910435379</v>
      </c>
      <c r="D24" s="0" t="n">
        <v>69893.6736547007</v>
      </c>
      <c r="E24" s="11" t="n">
        <f aca="false">D24/C24</f>
        <v>0.991280236185206</v>
      </c>
      <c r="F24" s="0" t="n">
        <f aca="false">Q24/C24</f>
        <v>0.15566295798406</v>
      </c>
      <c r="G24" s="0" t="n">
        <f aca="false">R24/D24</f>
        <v>0.147227823602782</v>
      </c>
      <c r="H24" s="0" t="n">
        <f aca="false">E24*C24</f>
        <v>69893.6736547007</v>
      </c>
      <c r="I24" s="0" t="n">
        <f aca="false">E24*D24</f>
        <v>69284.2173282834</v>
      </c>
      <c r="K24" s="0" t="n">
        <f aca="false">T24/H24</f>
        <v>0.147227823602782</v>
      </c>
      <c r="L24" s="0" t="n">
        <f aca="false">U24/I24</f>
        <v>0.139249776077309</v>
      </c>
      <c r="P24" s="0" t="n">
        <v>10615.27</v>
      </c>
      <c r="Q24" s="0" t="n">
        <v>10975.5602788297</v>
      </c>
      <c r="R24" s="0" t="n">
        <v>10290.2934557847</v>
      </c>
      <c r="S24" s="11" t="n">
        <f aca="false">R24/Q24</f>
        <v>0.937564296889082</v>
      </c>
      <c r="T24" s="0" t="n">
        <f aca="false">S24*Q24</f>
        <v>10290.2934557847</v>
      </c>
      <c r="U24" s="0" t="n">
        <f aca="false">S24*R24</f>
        <v>9647.8117486551</v>
      </c>
    </row>
    <row r="25" customFormat="false" ht="12.8" hidden="false" customHeight="false" outlineLevel="0" collapsed="false">
      <c r="A25" s="0" t="n">
        <v>20</v>
      </c>
      <c r="B25" s="0" t="n">
        <v>58088.12</v>
      </c>
      <c r="C25" s="0" t="n">
        <v>56396.8316736879</v>
      </c>
      <c r="D25" s="0" t="n">
        <v>55939.3072300076</v>
      </c>
      <c r="E25" s="11" t="n">
        <f aca="false">D25/C25</f>
        <v>0.99188740874084</v>
      </c>
      <c r="F25" s="0" t="n">
        <f aca="false">Q25/C25</f>
        <v>0.155621156423747</v>
      </c>
      <c r="G25" s="0" t="n">
        <f aca="false">R25/D25</f>
        <v>0.147699959359398</v>
      </c>
      <c r="H25" s="0" t="n">
        <f aca="false">E25*C25</f>
        <v>55939.3072300076</v>
      </c>
      <c r="I25" s="0" t="n">
        <f aca="false">E25*D25</f>
        <v>55485.49449513</v>
      </c>
      <c r="K25" s="0" t="n">
        <f aca="false">T25/H25</f>
        <v>0.147699959359398</v>
      </c>
      <c r="L25" s="0" t="n">
        <f aca="false">U25/I25</f>
        <v>0.140181955307966</v>
      </c>
      <c r="P25" s="0" t="n">
        <v>8375.58</v>
      </c>
      <c r="Q25" s="0" t="n">
        <v>8776.54016369473</v>
      </c>
      <c r="R25" s="0" t="n">
        <v>8262.23340446498</v>
      </c>
      <c r="S25" s="11" t="n">
        <f aca="false">R25/Q25</f>
        <v>0.941399828447519</v>
      </c>
      <c r="T25" s="0" t="n">
        <f aca="false">S25*Q25</f>
        <v>8262.23340446498</v>
      </c>
      <c r="U25" s="0" t="n">
        <f aca="false">S25*R25</f>
        <v>7778.06510955669</v>
      </c>
    </row>
    <row r="26" customFormat="false" ht="12.8" hidden="false" customHeight="false" outlineLevel="0" collapsed="false">
      <c r="A26" s="0" t="n">
        <v>21</v>
      </c>
      <c r="B26" s="0" t="n">
        <v>46078.87</v>
      </c>
      <c r="C26" s="0" t="n">
        <v>44392.3612298893</v>
      </c>
      <c r="D26" s="0" t="n">
        <v>44056.4750860308</v>
      </c>
      <c r="E26" s="11" t="n">
        <f aca="false">D26/C26</f>
        <v>0.992433695019756</v>
      </c>
      <c r="F26" s="0" t="n">
        <f aca="false">Q26/C26</f>
        <v>0.155435296246893</v>
      </c>
      <c r="G26" s="0" t="n">
        <f aca="false">R26/D26</f>
        <v>0.1479942891709</v>
      </c>
      <c r="H26" s="0" t="n">
        <f aca="false">E26*C26</f>
        <v>44056.4750860308</v>
      </c>
      <c r="I26" s="0" t="n">
        <f aca="false">E26*D26</f>
        <v>43723.1303591754</v>
      </c>
      <c r="K26" s="0" t="n">
        <f aca="false">T26/H26</f>
        <v>0.1479942891709</v>
      </c>
      <c r="L26" s="0" t="n">
        <f aca="false">U26/I26</f>
        <v>0.140909498396107</v>
      </c>
      <c r="P26" s="0" t="n">
        <v>6416.28</v>
      </c>
      <c r="Q26" s="0" t="n">
        <v>6900.13981886692</v>
      </c>
      <c r="R26" s="0" t="n">
        <v>6520.10671373258</v>
      </c>
      <c r="S26" s="11" t="n">
        <f aca="false">R26/Q26</f>
        <v>0.944923854427526</v>
      </c>
      <c r="T26" s="0" t="n">
        <f aca="false">S26*Q26</f>
        <v>6520.10671373258</v>
      </c>
      <c r="U26" s="0" t="n">
        <f aca="false">S26*R26</f>
        <v>6161.00436721898</v>
      </c>
    </row>
    <row r="27" customFormat="false" ht="12.8" hidden="false" customHeight="false" outlineLevel="0" collapsed="false">
      <c r="A27" s="0" t="n">
        <v>22</v>
      </c>
      <c r="B27" s="0" t="n">
        <v>33923.52</v>
      </c>
      <c r="C27" s="0" t="n">
        <v>32881.9297549992</v>
      </c>
      <c r="D27" s="0" t="n">
        <v>32649.3486388873</v>
      </c>
      <c r="E27" s="11" t="n">
        <f aca="false">D27/C27</f>
        <v>0.992926780215004</v>
      </c>
      <c r="F27" s="0" t="n">
        <f aca="false">Q27/C27</f>
        <v>0.155196187808386</v>
      </c>
      <c r="G27" s="0" t="n">
        <f aca="false">R27/D27</f>
        <v>0.148199552092662</v>
      </c>
      <c r="H27" s="0" t="n">
        <f aca="false">E27*C27</f>
        <v>32649.3486388873</v>
      </c>
      <c r="I27" s="0" t="n">
        <f aca="false">E27*D27</f>
        <v>32418.4126201275</v>
      </c>
      <c r="K27" s="0" t="n">
        <f aca="false">T27/H27</f>
        <v>0.148199552092662</v>
      </c>
      <c r="L27" s="0" t="n">
        <f aca="false">U27/I27</f>
        <v>0.141518342367936</v>
      </c>
      <c r="P27" s="0" t="n">
        <v>4859.35</v>
      </c>
      <c r="Q27" s="0" t="n">
        <v>5103.15014575902</v>
      </c>
      <c r="R27" s="0" t="n">
        <v>4838.61884440026</v>
      </c>
      <c r="S27" s="11" t="n">
        <f aca="false">R27/Q27</f>
        <v>0.948163135748887</v>
      </c>
      <c r="T27" s="0" t="n">
        <f aca="false">S27*Q27</f>
        <v>4838.61884440026</v>
      </c>
      <c r="U27" s="0" t="n">
        <f aca="false">S27*R27</f>
        <v>4587.8000162002</v>
      </c>
    </row>
    <row r="28" customFormat="false" ht="12.8" hidden="false" customHeight="false" outlineLevel="0" collapsed="false">
      <c r="A28" s="0" t="n">
        <v>23</v>
      </c>
      <c r="B28" s="0" t="n">
        <v>24100.72</v>
      </c>
      <c r="C28" s="0" t="n">
        <v>23267.809959505</v>
      </c>
      <c r="D28" s="0" t="n">
        <v>23113.6238499824</v>
      </c>
      <c r="E28" s="11" t="n">
        <f aca="false">D28/C28</f>
        <v>0.993373415470087</v>
      </c>
      <c r="F28" s="0" t="n">
        <f aca="false">Q28/C28</f>
        <v>0.155076050915401</v>
      </c>
      <c r="G28" s="0" t="n">
        <f aca="false">R28/D28</f>
        <v>0.148483442832217</v>
      </c>
      <c r="H28" s="0" t="n">
        <f aca="false">E28*C28</f>
        <v>23113.6238499824</v>
      </c>
      <c r="I28" s="0" t="n">
        <f aca="false">E28*D28</f>
        <v>22960.4594677479</v>
      </c>
      <c r="K28" s="0" t="n">
        <f aca="false">T28/H28</f>
        <v>0.148483442832217</v>
      </c>
      <c r="L28" s="0" t="n">
        <f aca="false">U28/I28</f>
        <v>0.142171100341829</v>
      </c>
      <c r="P28" s="0" t="n">
        <v>3438.11</v>
      </c>
      <c r="Q28" s="0" t="n">
        <v>3608.28008197008</v>
      </c>
      <c r="R28" s="0" t="n">
        <v>3431.99044557422</v>
      </c>
      <c r="S28" s="11" t="n">
        <f aca="false">R28/Q28</f>
        <v>0.951143028703135</v>
      </c>
      <c r="T28" s="0" t="n">
        <f aca="false">S28*Q28</f>
        <v>3431.99044557422</v>
      </c>
      <c r="U28" s="0" t="n">
        <f aca="false">S28*R28</f>
        <v>3264.31378688369</v>
      </c>
    </row>
    <row r="29" customFormat="false" ht="12.8" hidden="false" customHeight="false" outlineLevel="0" collapsed="false">
      <c r="A29" s="0" t="n">
        <v>24</v>
      </c>
      <c r="B29" s="0" t="n">
        <v>16494.59</v>
      </c>
      <c r="C29" s="0" t="n">
        <v>16060.4200329582</v>
      </c>
      <c r="D29" s="0" t="n">
        <v>15960.5100501558</v>
      </c>
      <c r="E29" s="11" t="n">
        <f aca="false">D29/C29</f>
        <v>0.993779117694471</v>
      </c>
      <c r="F29" s="0" t="n">
        <f aca="false">Q29/C29</f>
        <v>0.154946760165638</v>
      </c>
      <c r="G29" s="0" t="n">
        <f aca="false">R29/D29</f>
        <v>0.148726962582664</v>
      </c>
      <c r="H29" s="0" t="n">
        <f aca="false">E29*C29</f>
        <v>15960.5100501558</v>
      </c>
      <c r="I29" s="0" t="n">
        <f aca="false">E29*D29</f>
        <v>15861.2215955976</v>
      </c>
      <c r="K29" s="0" t="n">
        <f aca="false">T29/H29</f>
        <v>0.148726962582664</v>
      </c>
      <c r="L29" s="0" t="n">
        <f aca="false">U29/I29</f>
        <v>0.142756837093071</v>
      </c>
      <c r="P29" s="0" t="n">
        <v>2479.59</v>
      </c>
      <c r="Q29" s="0" t="n">
        <v>2488.51005100618</v>
      </c>
      <c r="R29" s="0" t="n">
        <v>2373.75818102975</v>
      </c>
      <c r="S29" s="11" t="n">
        <f aca="false">R29/Q29</f>
        <v>0.95388731906868</v>
      </c>
      <c r="T29" s="0" t="n">
        <f aca="false">S29*Q29</f>
        <v>2373.75818102975</v>
      </c>
      <c r="U29" s="0" t="n">
        <f aca="false">S29*R29</f>
        <v>2264.29782741982</v>
      </c>
    </row>
    <row r="30" customFormat="false" ht="12.8" hidden="false" customHeight="false" outlineLevel="0" collapsed="false">
      <c r="A30" s="0" t="n">
        <v>25</v>
      </c>
      <c r="B30" s="0" t="n">
        <v>11194.41</v>
      </c>
      <c r="C30" s="0" t="n">
        <v>10767.2699380357</v>
      </c>
      <c r="D30" s="0" t="n">
        <v>10704.2686735004</v>
      </c>
      <c r="E30" s="11" t="n">
        <f aca="false">D30/C30</f>
        <v>0.994148817211989</v>
      </c>
      <c r="F30" s="0" t="n">
        <f aca="false">Q30/C30</f>
        <v>0.154800615553017</v>
      </c>
      <c r="G30" s="0" t="n">
        <f aca="false">R30/D30</f>
        <v>0.148925528019887</v>
      </c>
      <c r="H30" s="0" t="n">
        <f aca="false">E30*C30</f>
        <v>10704.2686735004</v>
      </c>
      <c r="I30" s="0" t="n">
        <f aca="false">E30*D30</f>
        <v>10641.6360408798</v>
      </c>
      <c r="K30" s="0" t="n">
        <f aca="false">T30/H30</f>
        <v>0.148925528019887</v>
      </c>
      <c r="L30" s="0" t="n">
        <f aca="false">U30/I30</f>
        <v>0.143273415398056</v>
      </c>
      <c r="P30" s="0" t="n">
        <v>1549.97</v>
      </c>
      <c r="Q30" s="0" t="n">
        <v>1666.78001423342</v>
      </c>
      <c r="R30" s="0" t="n">
        <v>1594.13886426778</v>
      </c>
      <c r="S30" s="11" t="n">
        <f aca="false">R30/Q30</f>
        <v>0.956418273950178</v>
      </c>
      <c r="T30" s="0" t="n">
        <f aca="false">S30*Q30</f>
        <v>1594.13886426778</v>
      </c>
      <c r="U30" s="0" t="n">
        <f aca="false">S30*R30</f>
        <v>1524.66354099989</v>
      </c>
    </row>
    <row r="31" customFormat="false" ht="12.8" hidden="false" customHeight="false" outlineLevel="0" collapsed="false">
      <c r="A31" s="0" t="n">
        <v>26</v>
      </c>
      <c r="B31" s="0" t="n">
        <v>16440.87</v>
      </c>
      <c r="C31" s="0" t="n">
        <v>15836.5399470503</v>
      </c>
      <c r="D31" s="0" t="n">
        <v>15751.9567351014</v>
      </c>
      <c r="E31" s="11" t="n">
        <f aca="false">D31/C31</f>
        <v>0.994658984081642</v>
      </c>
      <c r="F31" s="0" t="n">
        <f aca="false">Q31/C31</f>
        <v>0.154128999765958</v>
      </c>
      <c r="G31" s="0" t="n">
        <f aca="false">R31/D31</f>
        <v>0.148755615114776</v>
      </c>
      <c r="H31" s="0" t="n">
        <f aca="false">E31*C31</f>
        <v>15751.9567351014</v>
      </c>
      <c r="I31" s="0" t="n">
        <f aca="false">E31*D31</f>
        <v>15667.8252834339</v>
      </c>
      <c r="K31" s="0" t="n">
        <f aca="false">T31/H31</f>
        <v>0.148755615114776</v>
      </c>
      <c r="L31" s="0" t="n">
        <f aca="false">U31/I31</f>
        <v>0.143569562261331</v>
      </c>
      <c r="P31" s="0" t="n">
        <v>2297.79</v>
      </c>
      <c r="Q31" s="0" t="n">
        <v>2440.8700617925</v>
      </c>
      <c r="R31" s="0" t="n">
        <v>2343.19201339135</v>
      </c>
      <c r="S31" s="11" t="n">
        <f aca="false">R31/Q31</f>
        <v>0.959982282576149</v>
      </c>
      <c r="T31" s="0" t="n">
        <f aca="false">S31*Q31</f>
        <v>2343.19201339135</v>
      </c>
      <c r="U31" s="0" t="n">
        <f aca="false">S31*R31</f>
        <v>2249.42281752963</v>
      </c>
    </row>
    <row r="39" customFormat="false" ht="12.8" hidden="false" customHeight="false" outlineLevel="0" collapsed="false">
      <c r="B39" s="9" t="s">
        <v>50</v>
      </c>
      <c r="C39" s="9"/>
      <c r="D39" s="9"/>
      <c r="P39" s="9" t="s">
        <v>51</v>
      </c>
      <c r="Q39" s="9"/>
      <c r="R39" s="9"/>
    </row>
    <row r="41" customFormat="false" ht="12.8" hidden="false" customHeight="false" outlineLevel="0" collapsed="false">
      <c r="J41" s="10"/>
    </row>
    <row r="42" customFormat="false" ht="12.8" hidden="false" customHeight="false" outlineLevel="0" collapsed="false">
      <c r="B42" s="7" t="s">
        <v>52</v>
      </c>
      <c r="C42" s="7" t="s">
        <v>53</v>
      </c>
      <c r="D42" s="7" t="s">
        <v>54</v>
      </c>
      <c r="E42" s="0" t="s">
        <v>57</v>
      </c>
      <c r="F42" s="0" t="s">
        <v>58</v>
      </c>
      <c r="G42" s="0" t="s">
        <v>59</v>
      </c>
      <c r="I42" s="0" t="s">
        <v>60</v>
      </c>
      <c r="J42" s="0" t="s">
        <v>61</v>
      </c>
      <c r="L42" s="12" t="s">
        <v>62</v>
      </c>
      <c r="P42" s="7" t="s">
        <v>52</v>
      </c>
      <c r="Q42" s="7" t="s">
        <v>53</v>
      </c>
      <c r="R42" s="7" t="s">
        <v>54</v>
      </c>
      <c r="S42" s="0" t="s">
        <v>57</v>
      </c>
      <c r="T42" s="0" t="s">
        <v>58</v>
      </c>
      <c r="U42" s="0" t="s">
        <v>59</v>
      </c>
      <c r="W42" s="0" t="s">
        <v>60</v>
      </c>
      <c r="X42" s="0" t="s">
        <v>61</v>
      </c>
      <c r="Z42" s="12" t="s">
        <v>62</v>
      </c>
    </row>
    <row r="44" customFormat="false" ht="12.8" hidden="false" customHeight="false" outlineLevel="0" collapsed="false">
      <c r="B44" s="0" t="n">
        <v>102020.37</v>
      </c>
      <c r="C44" s="0" t="n">
        <v>103654.712547426</v>
      </c>
      <c r="E44" s="0" t="n">
        <f aca="false">(B44-C44)/C44</f>
        <v>-0.0157671803554346</v>
      </c>
      <c r="F44" s="0" t="n">
        <f aca="false">B44/C44</f>
        <v>0.984232819644565</v>
      </c>
      <c r="G44" s="0" t="n">
        <f aca="false">C44*(1+E44)</f>
        <v>102020.37</v>
      </c>
      <c r="I44" s="13" t="n">
        <v>0.75</v>
      </c>
      <c r="J44" s="0" t="n">
        <f aca="false">$I$44*E44</f>
        <v>-0.011825385266576</v>
      </c>
      <c r="L44" s="1" t="n">
        <f aca="false">1+J44</f>
        <v>0.988174614733424</v>
      </c>
      <c r="P44" s="0" t="n">
        <v>15284.6</v>
      </c>
      <c r="Q44" s="0" t="n">
        <v>14813.9109200533</v>
      </c>
      <c r="S44" s="0" t="n">
        <f aca="false">(P44-Q44)/Q44</f>
        <v>0.0317734514867062</v>
      </c>
      <c r="W44" s="4" t="n">
        <v>0.75</v>
      </c>
      <c r="Z44" s="0" t="n">
        <f aca="false">1+S44</f>
        <v>1.03177345148671</v>
      </c>
    </row>
    <row r="45" customFormat="false" ht="12.8" hidden="false" customHeight="false" outlineLevel="0" collapsed="false">
      <c r="B45" s="0" t="n">
        <v>110451.03</v>
      </c>
      <c r="C45" s="0" t="n">
        <v>112284.04889283</v>
      </c>
      <c r="E45" s="0" t="n">
        <f aca="false">(B45-C45)/C45</f>
        <v>-0.0163248378634755</v>
      </c>
      <c r="F45" s="0" t="n">
        <f aca="false">B45/C45</f>
        <v>0.983675162136525</v>
      </c>
      <c r="G45" s="0" t="n">
        <f aca="false">C45*(1+E45)</f>
        <v>110451.03</v>
      </c>
      <c r="I45" s="13"/>
      <c r="J45" s="0" t="n">
        <f aca="false">$I$44*E45</f>
        <v>-0.0122436283976066</v>
      </c>
      <c r="L45" s="1" t="n">
        <f aca="false">1+J45</f>
        <v>0.987756371602393</v>
      </c>
      <c r="P45" s="0" t="n">
        <v>16473.78</v>
      </c>
      <c r="Q45" s="0" t="n">
        <v>16035.7924462105</v>
      </c>
      <c r="S45" s="0" t="n">
        <f aca="false">(P45-Q45)/Q45</f>
        <v>0.0273131218964487</v>
      </c>
      <c r="W45" s="4"/>
      <c r="Z45" s="0" t="n">
        <f aca="false">1+S45</f>
        <v>1.02731312189645</v>
      </c>
    </row>
    <row r="46" customFormat="false" ht="12.8" hidden="false" customHeight="false" outlineLevel="0" collapsed="false">
      <c r="B46" s="0" t="n">
        <v>148442.17</v>
      </c>
      <c r="C46" s="0" t="n">
        <v>149952.767577542</v>
      </c>
      <c r="E46" s="0" t="n">
        <f aca="false">(B46-C46)/C46</f>
        <v>-0.0100738225905756</v>
      </c>
      <c r="F46" s="0" t="n">
        <f aca="false">B46/C46</f>
        <v>0.989926177409424</v>
      </c>
      <c r="G46" s="0" t="n">
        <f aca="false">C46*(1+E46)</f>
        <v>148442.17</v>
      </c>
      <c r="I46" s="13"/>
      <c r="J46" s="0" t="n">
        <f aca="false">$I$44*E46</f>
        <v>-0.00755536694293172</v>
      </c>
      <c r="L46" s="1" t="n">
        <f aca="false">1+J46</f>
        <v>0.992444633057068</v>
      </c>
      <c r="P46" s="0" t="n">
        <v>21354.09</v>
      </c>
      <c r="Q46" s="0" t="n">
        <v>21425.8511296099</v>
      </c>
      <c r="S46" s="0" t="n">
        <f aca="false">(P46-Q46)/Q46</f>
        <v>-0.00334927789686388</v>
      </c>
      <c r="W46" s="4"/>
      <c r="Z46" s="0" t="n">
        <f aca="false">1+S46</f>
        <v>0.996650722103136</v>
      </c>
    </row>
    <row r="47" customFormat="false" ht="12.8" hidden="false" customHeight="false" outlineLevel="0" collapsed="false">
      <c r="B47" s="0" t="n">
        <v>181885.71</v>
      </c>
      <c r="C47" s="0" t="n">
        <v>183355.262774184</v>
      </c>
      <c r="E47" s="0" t="n">
        <f aca="false">(B47-C47)/C47</f>
        <v>-0.00801478371522868</v>
      </c>
      <c r="F47" s="0" t="n">
        <f aca="false">B47/C47</f>
        <v>0.991985216284771</v>
      </c>
      <c r="G47" s="0" t="n">
        <f aca="false">C47*(1+E47)</f>
        <v>181885.71</v>
      </c>
      <c r="I47" s="13"/>
      <c r="J47" s="0" t="n">
        <f aca="false">$I$44*E47</f>
        <v>-0.00601108778642151</v>
      </c>
      <c r="L47" s="1" t="n">
        <f aca="false">1+J47</f>
        <v>0.993988912213579</v>
      </c>
      <c r="P47" s="0" t="n">
        <v>26046.9</v>
      </c>
      <c r="Q47" s="0" t="n">
        <v>26211.3233134367</v>
      </c>
      <c r="S47" s="0" t="n">
        <f aca="false">(P47-Q47)/Q47</f>
        <v>-0.00627298787896033</v>
      </c>
      <c r="W47" s="4"/>
      <c r="Z47" s="0" t="n">
        <f aca="false">1+S47</f>
        <v>0.99372701212104</v>
      </c>
    </row>
    <row r="48" customFormat="false" ht="12.8" hidden="false" customHeight="false" outlineLevel="0" collapsed="false">
      <c r="B48" s="0" t="n">
        <v>207737.17</v>
      </c>
      <c r="C48" s="0" t="n">
        <v>208886.866968405</v>
      </c>
      <c r="E48" s="0" t="n">
        <f aca="false">(B48-C48)/C48</f>
        <v>-0.0055039217404648</v>
      </c>
      <c r="F48" s="0" t="n">
        <f aca="false">B48/C48</f>
        <v>0.994496078259535</v>
      </c>
      <c r="G48" s="0" t="n">
        <f aca="false">C48*(1+E48)</f>
        <v>207737.17</v>
      </c>
      <c r="I48" s="13"/>
      <c r="J48" s="0" t="n">
        <f aca="false">$I$44*E48</f>
        <v>-0.0041279413053486</v>
      </c>
      <c r="L48" s="1" t="n">
        <f aca="false">1+J48</f>
        <v>0.995872058694651</v>
      </c>
      <c r="P48" s="0" t="n">
        <v>29584.68</v>
      </c>
      <c r="Q48" s="0" t="n">
        <v>29870.235261104</v>
      </c>
      <c r="S48" s="0" t="n">
        <f aca="false">(P48-Q48)/Q48</f>
        <v>-0.00955985979380084</v>
      </c>
      <c r="W48" s="4"/>
      <c r="Z48" s="0" t="n">
        <f aca="false">1+S48</f>
        <v>0.990440140206199</v>
      </c>
    </row>
    <row r="49" customFormat="false" ht="12.8" hidden="false" customHeight="false" outlineLevel="0" collapsed="false">
      <c r="B49" s="0" t="n">
        <v>229641.04</v>
      </c>
      <c r="C49" s="0" t="n">
        <v>230336.440549805</v>
      </c>
      <c r="E49" s="0" t="n">
        <f aca="false">(B49-C49)/C49</f>
        <v>-0.00301906440919682</v>
      </c>
      <c r="F49" s="0" t="n">
        <f aca="false">B49/C49</f>
        <v>0.996980935590803</v>
      </c>
      <c r="G49" s="0" t="n">
        <f aca="false">C49*(1+E49)</f>
        <v>229641.04</v>
      </c>
      <c r="I49" s="13"/>
      <c r="J49" s="0" t="n">
        <f aca="false">$I$44*E49</f>
        <v>-0.00226429830689761</v>
      </c>
      <c r="L49" s="1" t="n">
        <f aca="false">1+J49</f>
        <v>0.997735701693102</v>
      </c>
      <c r="P49" s="0" t="n">
        <v>32546.14</v>
      </c>
      <c r="Q49" s="0" t="n">
        <v>32934.6891640675</v>
      </c>
      <c r="S49" s="0" t="n">
        <f aca="false">(P49-Q49)/Q49</f>
        <v>-0.0117975658471196</v>
      </c>
      <c r="W49" s="4"/>
      <c r="Z49" s="0" t="n">
        <f aca="false">1+S49</f>
        <v>0.988202434152881</v>
      </c>
    </row>
    <row r="50" customFormat="false" ht="12.8" hidden="false" customHeight="false" outlineLevel="0" collapsed="false">
      <c r="B50" s="0" t="n">
        <v>240949.09</v>
      </c>
      <c r="C50" s="0" t="n">
        <v>240927.725963928</v>
      </c>
      <c r="E50" s="0" t="n">
        <f aca="false">(B50-C50)/C50</f>
        <v>8.86740452412107E-005</v>
      </c>
      <c r="F50" s="0" t="n">
        <f aca="false">B50/C50</f>
        <v>1.00008867404524</v>
      </c>
      <c r="G50" s="0" t="n">
        <f aca="false">C50*(1+E50)</f>
        <v>240949.09</v>
      </c>
      <c r="I50" s="13"/>
      <c r="J50" s="0" t="n">
        <f aca="false">$I$44*E50</f>
        <v>6.6505533930908E-005</v>
      </c>
      <c r="L50" s="1" t="n">
        <f aca="false">1+J50</f>
        <v>1.00006650553393</v>
      </c>
      <c r="P50" s="0" t="n">
        <v>33797.06</v>
      </c>
      <c r="Q50" s="0" t="n">
        <v>34444.8684787434</v>
      </c>
      <c r="S50" s="0" t="n">
        <f aca="false">(P50-Q50)/Q50</f>
        <v>-0.0188071114030579</v>
      </c>
      <c r="W50" s="4"/>
      <c r="Z50" s="0" t="n">
        <f aca="false">1+S50</f>
        <v>0.981192888596942</v>
      </c>
    </row>
    <row r="51" customFormat="false" ht="12.8" hidden="false" customHeight="false" outlineLevel="0" collapsed="false">
      <c r="B51" s="0" t="n">
        <v>242945.42</v>
      </c>
      <c r="C51" s="0" t="n">
        <v>242433.600621768</v>
      </c>
      <c r="E51" s="0" t="n">
        <f aca="false">(B51-C51)/C51</f>
        <v>0.00211117343849756</v>
      </c>
      <c r="F51" s="0" t="n">
        <f aca="false">B51/C51</f>
        <v>1.0021111734385</v>
      </c>
      <c r="G51" s="0" t="n">
        <f aca="false">C51*(1+E51)</f>
        <v>242945.42</v>
      </c>
      <c r="I51" s="13"/>
      <c r="J51" s="0" t="n">
        <f aca="false">$I$44*E51</f>
        <v>0.00158338007887317</v>
      </c>
      <c r="L51" s="1" t="n">
        <f aca="false">1+J51</f>
        <v>1.00158338007887</v>
      </c>
      <c r="P51" s="0" t="n">
        <v>34041.2</v>
      </c>
      <c r="Q51" s="0" t="n">
        <v>34661.7193893805</v>
      </c>
      <c r="S51" s="0" t="n">
        <f aca="false">(P51-Q51)/Q51</f>
        <v>-0.0179021525853855</v>
      </c>
      <c r="W51" s="4"/>
      <c r="Z51" s="0" t="n">
        <f aca="false">1+S51</f>
        <v>0.982097847414615</v>
      </c>
    </row>
    <row r="52" customFormat="false" ht="12.8" hidden="false" customHeight="false" outlineLevel="0" collapsed="false">
      <c r="B52" s="0" t="n">
        <v>240188.22</v>
      </c>
      <c r="C52" s="0" t="n">
        <v>239556.076702262</v>
      </c>
      <c r="E52" s="0" t="n">
        <f aca="false">(B52-C52)/C52</f>
        <v>0.00263881136492172</v>
      </c>
      <c r="F52" s="0" t="n">
        <f aca="false">B52/C52</f>
        <v>1.00263881136492</v>
      </c>
      <c r="G52" s="0" t="n">
        <f aca="false">C52*(1+E52)</f>
        <v>240188.22</v>
      </c>
      <c r="I52" s="13"/>
      <c r="J52" s="0" t="n">
        <f aca="false">$I$44*E52</f>
        <v>0.00197910852369129</v>
      </c>
      <c r="L52" s="1" t="n">
        <f aca="false">1+J52</f>
        <v>1.00197910852369</v>
      </c>
      <c r="P52" s="0" t="n">
        <v>34022.87</v>
      </c>
      <c r="Q52" s="0" t="n">
        <v>34246.123187763</v>
      </c>
      <c r="S52" s="0" t="n">
        <f aca="false">(P52-Q52)/Q52</f>
        <v>-0.00651907915354253</v>
      </c>
      <c r="W52" s="4"/>
      <c r="Z52" s="0" t="n">
        <f aca="false">1+S52</f>
        <v>0.993480920846457</v>
      </c>
    </row>
    <row r="53" customFormat="false" ht="12.8" hidden="false" customHeight="false" outlineLevel="0" collapsed="false">
      <c r="B53" s="0" t="n">
        <v>228963.85</v>
      </c>
      <c r="C53" s="0" t="n">
        <v>227717.970986986</v>
      </c>
      <c r="E53" s="0" t="n">
        <f aca="false">(B53-C53)/C53</f>
        <v>0.0054711492800241</v>
      </c>
      <c r="F53" s="0" t="n">
        <f aca="false">B53/C53</f>
        <v>1.00547114928002</v>
      </c>
      <c r="G53" s="0" t="n">
        <f aca="false">C53*(1+E53)</f>
        <v>228963.85</v>
      </c>
      <c r="I53" s="13"/>
      <c r="J53" s="0" t="n">
        <f aca="false">$I$44*E53</f>
        <v>0.00410336196001807</v>
      </c>
      <c r="L53" s="1" t="n">
        <f aca="false">1+J53</f>
        <v>1.00410336196002</v>
      </c>
      <c r="P53" s="0" t="n">
        <v>32121.01</v>
      </c>
      <c r="Q53" s="0" t="n">
        <v>32537.4475837483</v>
      </c>
      <c r="S53" s="0" t="n">
        <f aca="false">(P53-Q53)/Q53</f>
        <v>-0.0127987170068098</v>
      </c>
      <c r="W53" s="4"/>
      <c r="Z53" s="0" t="n">
        <f aca="false">1+S53</f>
        <v>0.98720128299319</v>
      </c>
    </row>
    <row r="54" customFormat="false" ht="12.8" hidden="false" customHeight="false" outlineLevel="0" collapsed="false">
      <c r="B54" s="0" t="n">
        <v>210485.27</v>
      </c>
      <c r="C54" s="0" t="n">
        <v>209090.809286987</v>
      </c>
      <c r="E54" s="0" t="n">
        <f aca="false">(B54-C54)/C54</f>
        <v>0.0066691631151469</v>
      </c>
      <c r="F54" s="0" t="n">
        <f aca="false">B54/C54</f>
        <v>1.00666916311515</v>
      </c>
      <c r="G54" s="0" t="n">
        <f aca="false">C54*(1+E54)</f>
        <v>210485.27</v>
      </c>
      <c r="I54" s="13"/>
      <c r="J54" s="0" t="n">
        <f aca="false">$I$44*E54</f>
        <v>0.00500187233636017</v>
      </c>
      <c r="L54" s="1" t="n">
        <f aca="false">1+J54</f>
        <v>1.00500187233636</v>
      </c>
      <c r="P54" s="0" t="n">
        <v>29646.66</v>
      </c>
      <c r="Q54" s="0" t="n">
        <v>29863.3300990451</v>
      </c>
      <c r="S54" s="0" t="n">
        <f aca="false">(P54-Q54)/Q54</f>
        <v>-0.00725538974811209</v>
      </c>
      <c r="W54" s="4"/>
      <c r="Z54" s="0" t="n">
        <f aca="false">1+S54</f>
        <v>0.992744610251888</v>
      </c>
    </row>
    <row r="55" customFormat="false" ht="12.8" hidden="false" customHeight="false" outlineLevel="0" collapsed="false">
      <c r="B55" s="0" t="n">
        <v>189882.79</v>
      </c>
      <c r="C55" s="0" t="n">
        <v>188563.615077533</v>
      </c>
      <c r="E55" s="0" t="n">
        <f aca="false">(B55-C55)/C55</f>
        <v>0.00699591446591959</v>
      </c>
      <c r="F55" s="0" t="n">
        <f aca="false">B55/C55</f>
        <v>1.00699591446592</v>
      </c>
      <c r="G55" s="0" t="n">
        <f aca="false">C55*(1+E55)</f>
        <v>189882.79</v>
      </c>
      <c r="I55" s="13"/>
      <c r="J55" s="0" t="n">
        <f aca="false">$I$44*E55</f>
        <v>0.00524693584943969</v>
      </c>
      <c r="L55" s="1" t="n">
        <f aca="false">1+J55</f>
        <v>1.00524693584944</v>
      </c>
      <c r="P55" s="0" t="n">
        <v>26959.27</v>
      </c>
      <c r="Q55" s="0" t="n">
        <v>26931.2628232683</v>
      </c>
      <c r="S55" s="0" t="n">
        <f aca="false">(P55-Q55)/Q55</f>
        <v>0.00103995036978007</v>
      </c>
      <c r="W55" s="4"/>
      <c r="Z55" s="0" t="n">
        <f aca="false">1+S55</f>
        <v>1.00103995036978</v>
      </c>
    </row>
    <row r="56" customFormat="false" ht="12.8" hidden="false" customHeight="false" outlineLevel="0" collapsed="false">
      <c r="B56" s="0" t="n">
        <v>173195.6</v>
      </c>
      <c r="C56" s="0" t="n">
        <v>171735.1832252</v>
      </c>
      <c r="E56" s="0" t="n">
        <f aca="false">(B56-C56)/C56</f>
        <v>0.0085038880640139</v>
      </c>
      <c r="F56" s="0" t="n">
        <f aca="false">B56/C56</f>
        <v>1.00850388806401</v>
      </c>
      <c r="G56" s="0" t="n">
        <f aca="false">C56*(1+E56)</f>
        <v>173195.6</v>
      </c>
      <c r="I56" s="13"/>
      <c r="J56" s="0" t="n">
        <f aca="false">$I$44*E56</f>
        <v>0.00637791604801043</v>
      </c>
      <c r="L56" s="1" t="n">
        <f aca="false">1+J56</f>
        <v>1.00637791604801</v>
      </c>
      <c r="P56" s="0" t="n">
        <v>24631.62</v>
      </c>
      <c r="Q56" s="0" t="n">
        <v>24536.0295416736</v>
      </c>
      <c r="S56" s="0" t="n">
        <f aca="false">(P56-Q56)/Q56</f>
        <v>0.0038959220424821</v>
      </c>
      <c r="W56" s="4"/>
      <c r="Z56" s="0" t="n">
        <f aca="false">1+S56</f>
        <v>1.00389592204248</v>
      </c>
    </row>
    <row r="57" customFormat="false" ht="12.8" hidden="false" customHeight="false" outlineLevel="0" collapsed="false">
      <c r="B57" s="0" t="n">
        <v>159731.41</v>
      </c>
      <c r="C57" s="0" t="n">
        <v>158323.521387309</v>
      </c>
      <c r="E57" s="0" t="n">
        <f aca="false">(B57-C57)/C57</f>
        <v>0.0088924791487353</v>
      </c>
      <c r="F57" s="0" t="n">
        <f aca="false">B57/C57</f>
        <v>1.00889247914874</v>
      </c>
      <c r="G57" s="0" t="n">
        <f aca="false">C57*(1+E57)</f>
        <v>159731.41</v>
      </c>
      <c r="I57" s="13"/>
      <c r="J57" s="0" t="n">
        <f aca="false">$I$44*E57</f>
        <v>0.00666935936155148</v>
      </c>
      <c r="L57" s="1" t="n">
        <f aca="false">1+J57</f>
        <v>1.00666935936155</v>
      </c>
      <c r="P57" s="0" t="n">
        <v>22828.7</v>
      </c>
      <c r="Q57" s="0" t="n">
        <v>22616.9488129634</v>
      </c>
      <c r="S57" s="0" t="n">
        <f aca="false">(P57-Q57)/Q57</f>
        <v>0.00936250016692039</v>
      </c>
      <c r="W57" s="4"/>
      <c r="Z57" s="0" t="n">
        <f aca="false">1+S57</f>
        <v>1.00936250016692</v>
      </c>
    </row>
    <row r="58" customFormat="false" ht="12.8" hidden="false" customHeight="false" outlineLevel="0" collapsed="false">
      <c r="B58" s="0" t="n">
        <v>144243.91</v>
      </c>
      <c r="C58" s="0" t="n">
        <v>142674.788448354</v>
      </c>
      <c r="E58" s="0" t="n">
        <f aca="false">(B58-C58)/C58</f>
        <v>0.010997889456931</v>
      </c>
      <c r="F58" s="0" t="n">
        <f aca="false">B58/C58</f>
        <v>1.01099788945693</v>
      </c>
      <c r="G58" s="0" t="n">
        <f aca="false">C58*(1+E58)</f>
        <v>144243.91</v>
      </c>
      <c r="I58" s="13"/>
      <c r="J58" s="0" t="n">
        <f aca="false">$I$44*E58</f>
        <v>0.00824841709269822</v>
      </c>
      <c r="L58" s="1" t="n">
        <f aca="false">1+J58</f>
        <v>1.0082484170927</v>
      </c>
      <c r="P58" s="0" t="n">
        <v>20526.19</v>
      </c>
      <c r="Q58" s="0" t="n">
        <v>20371.2737302498</v>
      </c>
      <c r="S58" s="0" t="n">
        <f aca="false">(P58-Q58)/Q58</f>
        <v>0.00760464327373702</v>
      </c>
      <c r="W58" s="4"/>
      <c r="Z58" s="0" t="n">
        <f aca="false">1+S58</f>
        <v>1.00760464327374</v>
      </c>
    </row>
    <row r="59" customFormat="false" ht="12.8" hidden="false" customHeight="false" outlineLevel="0" collapsed="false">
      <c r="B59" s="0" t="n">
        <v>126492.65</v>
      </c>
      <c r="C59" s="0" t="n">
        <v>125307.62379253</v>
      </c>
      <c r="E59" s="0" t="n">
        <f aca="false">(B59-C59)/C59</f>
        <v>0.00945693623104713</v>
      </c>
      <c r="F59" s="0" t="n">
        <f aca="false">B59/C59</f>
        <v>1.00945693623105</v>
      </c>
      <c r="G59" s="0" t="n">
        <f aca="false">C59*(1+E59)</f>
        <v>126492.65</v>
      </c>
      <c r="I59" s="13"/>
      <c r="J59" s="0" t="n">
        <f aca="false">$I$44*E59</f>
        <v>0.00709270217328535</v>
      </c>
      <c r="L59" s="1" t="n">
        <f aca="false">1+J59</f>
        <v>1.00709270217329</v>
      </c>
      <c r="P59" s="0" t="n">
        <v>18284.32</v>
      </c>
      <c r="Q59" s="0" t="n">
        <v>17886.5284348533</v>
      </c>
      <c r="S59" s="0" t="n">
        <f aca="false">(P59-Q59)/Q59</f>
        <v>0.0222397301184266</v>
      </c>
      <c r="W59" s="4"/>
      <c r="Z59" s="0" t="n">
        <f aca="false">1+S59</f>
        <v>1.02223973011843</v>
      </c>
    </row>
    <row r="60" customFormat="false" ht="12.8" hidden="false" customHeight="false" outlineLevel="0" collapsed="false">
      <c r="B60" s="0" t="n">
        <v>108743.21</v>
      </c>
      <c r="C60" s="0" t="n">
        <v>107511.985545694</v>
      </c>
      <c r="E60" s="0" t="n">
        <f aca="false">(B60-C60)/C60</f>
        <v>0.0114519739176682</v>
      </c>
      <c r="F60" s="0" t="n">
        <f aca="false">B60/C60</f>
        <v>1.01145197391767</v>
      </c>
      <c r="G60" s="0" t="n">
        <f aca="false">C60*(1+E60)</f>
        <v>108743.21</v>
      </c>
      <c r="I60" s="13"/>
      <c r="J60" s="0" t="n">
        <f aca="false">$I$44*E60</f>
        <v>0.00858898043825115</v>
      </c>
      <c r="L60" s="1" t="n">
        <f aca="false">1+J60</f>
        <v>1.00858898043825</v>
      </c>
      <c r="P60" s="0" t="n">
        <v>15670.47</v>
      </c>
      <c r="Q60" s="0" t="n">
        <v>15337.9829953519</v>
      </c>
      <c r="S60" s="0" t="n">
        <f aca="false">(P60-Q60)/Q60</f>
        <v>0.0216773616680145</v>
      </c>
      <c r="W60" s="4"/>
      <c r="Z60" s="0" t="n">
        <f aca="false">1+S60</f>
        <v>1.02167736166801</v>
      </c>
    </row>
    <row r="61" customFormat="false" ht="12.8" hidden="false" customHeight="false" outlineLevel="0" collapsed="false">
      <c r="B61" s="0" t="n">
        <v>90119.01</v>
      </c>
      <c r="C61" s="0" t="n">
        <v>89136.6877908515</v>
      </c>
      <c r="E61" s="0" t="n">
        <f aca="false">(B61-C61)/C61</f>
        <v>0.011020402860979</v>
      </c>
      <c r="F61" s="0" t="n">
        <f aca="false">B61/C61</f>
        <v>1.01102040286098</v>
      </c>
      <c r="G61" s="0" t="n">
        <f aca="false">C61*(1+E61)</f>
        <v>90119.01</v>
      </c>
      <c r="I61" s="13"/>
      <c r="J61" s="0" t="n">
        <f aca="false">$I$44*E61</f>
        <v>0.00826530214573426</v>
      </c>
      <c r="L61" s="1" t="n">
        <f aca="false">1+J61</f>
        <v>1.00826530214573</v>
      </c>
      <c r="P61" s="0" t="n">
        <v>13015.08</v>
      </c>
      <c r="Q61" s="0" t="n">
        <v>12707.0896039671</v>
      </c>
      <c r="S61" s="0" t="n">
        <f aca="false">(P61-Q61)/Q61</f>
        <v>0.0242376819265323</v>
      </c>
      <c r="W61" s="4"/>
      <c r="Z61" s="0" t="n">
        <f aca="false">1+S61</f>
        <v>1.02423768192653</v>
      </c>
    </row>
    <row r="62" customFormat="false" ht="12.8" hidden="false" customHeight="false" outlineLevel="0" collapsed="false">
      <c r="B62" s="0" t="n">
        <v>72581.83</v>
      </c>
      <c r="C62" s="0" t="n">
        <v>71761.7072478626</v>
      </c>
      <c r="E62" s="0" t="n">
        <f aca="false">(B62-C62)/C62</f>
        <v>0.0114284175166669</v>
      </c>
      <c r="F62" s="0" t="n">
        <f aca="false">B62/C62</f>
        <v>1.01142841751667</v>
      </c>
      <c r="G62" s="0" t="n">
        <f aca="false">C62*(1+E62)</f>
        <v>72581.83</v>
      </c>
      <c r="I62" s="13"/>
      <c r="J62" s="0" t="n">
        <f aca="false">$I$44*E62</f>
        <v>0.00857131313750017</v>
      </c>
      <c r="L62" s="1" t="n">
        <f aca="false">1+J62</f>
        <v>1.0085713131375</v>
      </c>
      <c r="P62" s="0" t="n">
        <v>10615.27</v>
      </c>
      <c r="Q62" s="0" t="n">
        <v>10224.1053375528</v>
      </c>
      <c r="S62" s="0" t="n">
        <f aca="false">(P62-Q62)/Q62</f>
        <v>0.0382590602828068</v>
      </c>
      <c r="W62" s="4"/>
      <c r="Z62" s="0" t="n">
        <f aca="false">1+S62</f>
        <v>1.03825906028281</v>
      </c>
    </row>
    <row r="63" customFormat="false" ht="12.8" hidden="false" customHeight="false" outlineLevel="0" collapsed="false">
      <c r="B63" s="0" t="n">
        <v>58088.12</v>
      </c>
      <c r="C63" s="0" t="n">
        <v>57399.6574648477</v>
      </c>
      <c r="E63" s="0" t="n">
        <f aca="false">(B63-C63)/C63</f>
        <v>0.0119941923969481</v>
      </c>
      <c r="F63" s="0" t="n">
        <f aca="false">B63/C63</f>
        <v>1.01199419239695</v>
      </c>
      <c r="G63" s="0" t="n">
        <f aca="false">C63*(1+E63)</f>
        <v>58088.12</v>
      </c>
      <c r="I63" s="13"/>
      <c r="J63" s="0" t="n">
        <f aca="false">$I$44*E63</f>
        <v>0.00899564429771104</v>
      </c>
      <c r="L63" s="1" t="n">
        <f aca="false">1+J63</f>
        <v>1.00899564429771</v>
      </c>
      <c r="P63" s="0" t="n">
        <v>8375.58</v>
      </c>
      <c r="Q63" s="0" t="n">
        <v>8175.6438874581</v>
      </c>
      <c r="S63" s="0" t="n">
        <f aca="false">(P63-Q63)/Q63</f>
        <v>0.024455090668591</v>
      </c>
      <c r="W63" s="4"/>
      <c r="Z63" s="0" t="n">
        <f aca="false">1+S63</f>
        <v>1.02445509066859</v>
      </c>
    </row>
    <row r="64" customFormat="false" ht="12.8" hidden="false" customHeight="false" outlineLevel="0" collapsed="false">
      <c r="B64" s="0" t="n">
        <v>46078.87</v>
      </c>
      <c r="C64" s="0" t="n">
        <v>45181.1794083662</v>
      </c>
      <c r="E64" s="0" t="n">
        <f aca="false">(B64-C64)/C64</f>
        <v>0.0198686843369028</v>
      </c>
      <c r="F64" s="0" t="n">
        <f aca="false">B64/C64</f>
        <v>1.0198686843369</v>
      </c>
      <c r="G64" s="0" t="n">
        <f aca="false">C64*(1+E64)</f>
        <v>46078.87</v>
      </c>
      <c r="I64" s="13"/>
      <c r="J64" s="0" t="n">
        <f aca="false">$I$44*E64</f>
        <v>0.0149015132526771</v>
      </c>
      <c r="L64" s="1" t="n">
        <f aca="false">1+J64</f>
        <v>1.01490151325268</v>
      </c>
      <c r="P64" s="0" t="n">
        <v>6416.28</v>
      </c>
      <c r="Q64" s="0" t="n">
        <v>6427.71360728567</v>
      </c>
      <c r="S64" s="0" t="n">
        <f aca="false">(P64-Q64)/Q64</f>
        <v>-0.00177879849418161</v>
      </c>
      <c r="W64" s="4"/>
      <c r="Z64" s="0" t="n">
        <f aca="false">1+S64</f>
        <v>0.998221201505818</v>
      </c>
    </row>
    <row r="65" customFormat="false" ht="12.8" hidden="false" customHeight="false" outlineLevel="0" collapsed="false">
      <c r="B65" s="0" t="n">
        <v>33923.52</v>
      </c>
      <c r="C65" s="0" t="n">
        <v>33465.2148810317</v>
      </c>
      <c r="E65" s="0" t="n">
        <f aca="false">(B65-C65)/C65</f>
        <v>0.013694970153264</v>
      </c>
      <c r="F65" s="0" t="n">
        <f aca="false">B65/C65</f>
        <v>1.01369497015326</v>
      </c>
      <c r="G65" s="0" t="n">
        <f aca="false">C65*(1+E65)</f>
        <v>33923.52</v>
      </c>
      <c r="I65" s="13"/>
      <c r="J65" s="0" t="n">
        <f aca="false">$I$44*E65</f>
        <v>0.010271227614948</v>
      </c>
      <c r="L65" s="1" t="n">
        <f aca="false">1+J65</f>
        <v>1.01027122761495</v>
      </c>
      <c r="P65" s="0" t="n">
        <v>4859.35</v>
      </c>
      <c r="Q65" s="0" t="n">
        <v>4753.75700782041</v>
      </c>
      <c r="S65" s="0" t="n">
        <f aca="false">(P65-Q65)/Q65</f>
        <v>0.0222125346343701</v>
      </c>
      <c r="W65" s="4"/>
      <c r="Z65" s="0" t="n">
        <f aca="false">1+S65</f>
        <v>1.02221253463437</v>
      </c>
    </row>
    <row r="66" customFormat="false" ht="12.8" hidden="false" customHeight="false" outlineLevel="0" collapsed="false">
      <c r="B66" s="0" t="n">
        <v>24100.72</v>
      </c>
      <c r="C66" s="0" t="n">
        <v>23679.9706329089</v>
      </c>
      <c r="E66" s="0" t="n">
        <f aca="false">(B66-C66)/C66</f>
        <v>0.0177681540916428</v>
      </c>
      <c r="F66" s="0" t="n">
        <f aca="false">B66/C66</f>
        <v>1.01776815409164</v>
      </c>
      <c r="G66" s="0" t="n">
        <f aca="false">C66*(1+E66)</f>
        <v>24100.72</v>
      </c>
      <c r="I66" s="13"/>
      <c r="J66" s="0" t="n">
        <f aca="false">$I$44*E66</f>
        <v>0.0133261155687321</v>
      </c>
      <c r="L66" s="1" t="n">
        <f aca="false">1+J66</f>
        <v>1.01332611556873</v>
      </c>
      <c r="P66" s="0" t="n">
        <v>3438.11</v>
      </c>
      <c r="Q66" s="0" t="n">
        <v>3361.23500717795</v>
      </c>
      <c r="S66" s="0" t="n">
        <f aca="false">(P66-Q66)/Q66</f>
        <v>0.0228710556262453</v>
      </c>
      <c r="W66" s="4"/>
      <c r="Z66" s="0" t="n">
        <f aca="false">1+S66</f>
        <v>1.02287105562625</v>
      </c>
    </row>
    <row r="67" customFormat="false" ht="12.8" hidden="false" customHeight="false" outlineLevel="0" collapsed="false">
      <c r="B67" s="0" t="n">
        <v>16494.59</v>
      </c>
      <c r="C67" s="0" t="n">
        <v>16344.4722503119</v>
      </c>
      <c r="E67" s="0" t="n">
        <f aca="false">(B67-C67)/C67</f>
        <v>0.00918461895796215</v>
      </c>
      <c r="F67" s="0" t="n">
        <f aca="false">B67/C67</f>
        <v>1.00918461895796</v>
      </c>
      <c r="G67" s="0" t="n">
        <f aca="false">C67*(1+E67)</f>
        <v>16494.59</v>
      </c>
      <c r="I67" s="13"/>
      <c r="J67" s="0" t="n">
        <f aca="false">$I$44*E67</f>
        <v>0.00688846421847161</v>
      </c>
      <c r="L67" s="1" t="n">
        <f aca="false">1+J67</f>
        <v>1.00688846421847</v>
      </c>
      <c r="P67" s="0" t="n">
        <v>2479.59</v>
      </c>
      <c r="Q67" s="0" t="n">
        <v>2318.1313525514</v>
      </c>
      <c r="S67" s="0" t="n">
        <f aca="false">(P67-Q67)/Q67</f>
        <v>0.0696503445634753</v>
      </c>
      <c r="W67" s="4"/>
      <c r="Z67" s="0" t="n">
        <f aca="false">1+S67</f>
        <v>1.06965034456348</v>
      </c>
    </row>
    <row r="68" customFormat="false" ht="12.8" hidden="false" customHeight="false" outlineLevel="0" collapsed="false">
      <c r="B68" s="0" t="n">
        <v>11194.41</v>
      </c>
      <c r="C68" s="0" t="n">
        <v>10957.4715155106</v>
      </c>
      <c r="E68" s="0" t="n">
        <f aca="false">(B68-C68)/C68</f>
        <v>0.0216234634198233</v>
      </c>
      <c r="F68" s="0" t="n">
        <f aca="false">B68/C68</f>
        <v>1.02162346341982</v>
      </c>
      <c r="G68" s="0" t="n">
        <f aca="false">C68*(1+E68)</f>
        <v>11194.41</v>
      </c>
      <c r="I68" s="13"/>
      <c r="J68" s="0" t="n">
        <f aca="false">$I$44*E68</f>
        <v>0.0162175975648675</v>
      </c>
      <c r="L68" s="1" t="n">
        <f aca="false">1+J68</f>
        <v>1.01621759756487</v>
      </c>
      <c r="P68" s="0" t="n">
        <v>1549.97</v>
      </c>
      <c r="Q68" s="0" t="n">
        <v>1552.66202171135</v>
      </c>
      <c r="S68" s="0" t="n">
        <f aca="false">(P68-Q68)/Q68</f>
        <v>-0.00173381049687995</v>
      </c>
      <c r="W68" s="4"/>
      <c r="Z68" s="0" t="n">
        <f aca="false">1+S68</f>
        <v>0.99826618950312</v>
      </c>
    </row>
    <row r="69" customFormat="false" ht="12.8" hidden="false" customHeight="false" outlineLevel="0" collapsed="false">
      <c r="B69" s="0" t="n">
        <v>16440.87</v>
      </c>
      <c r="C69" s="0" t="n">
        <v>16115.0899486241</v>
      </c>
      <c r="E69" s="0" t="n">
        <f aca="false">(B69-C69)/C69</f>
        <v>0.0202158382245775</v>
      </c>
      <c r="F69" s="0" t="n">
        <f aca="false">B69/C69</f>
        <v>1.02021583822458</v>
      </c>
      <c r="G69" s="0" t="n">
        <f aca="false">C69*(1+E69)</f>
        <v>16440.87</v>
      </c>
      <c r="I69" s="13"/>
      <c r="J69" s="0" t="n">
        <f aca="false">$I$44*E69</f>
        <v>0.0151618786684331</v>
      </c>
      <c r="L69" s="1" t="n">
        <f aca="false">1+J69</f>
        <v>1.01516187866843</v>
      </c>
      <c r="P69" s="0" t="n">
        <v>2297.79</v>
      </c>
      <c r="Q69" s="0" t="n">
        <v>2273.75314469231</v>
      </c>
      <c r="S69" s="0" t="n">
        <f aca="false">(P69-Q69)/Q69</f>
        <v>0.0105714445579988</v>
      </c>
      <c r="W69" s="4"/>
      <c r="Z69" s="0" t="n">
        <f aca="false">1+S69</f>
        <v>1.010571444558</v>
      </c>
    </row>
  </sheetData>
  <mergeCells count="7">
    <mergeCell ref="E1:O1"/>
    <mergeCell ref="B2:D2"/>
    <mergeCell ref="P2:R2"/>
    <mergeCell ref="B39:D39"/>
    <mergeCell ref="P39:R39"/>
    <mergeCell ref="I44:I69"/>
    <mergeCell ref="W44:W6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94"/>
  <sheetViews>
    <sheetView showFormulas="false" showGridLines="true" showRowColHeaders="true" showZeros="true" rightToLeft="false" tabSelected="false" showOutlineSymbols="true" defaultGridColor="true" view="normal" topLeftCell="AK1" colorId="64" zoomScale="75" zoomScaleNormal="75" zoomScalePageLayoutView="100" workbookViewId="0">
      <selection pane="topLeft" activeCell="AP7" activeCellId="0" sqref="AP7"/>
    </sheetView>
  </sheetViews>
  <sheetFormatPr defaultRowHeight="12.8" zeroHeight="false" outlineLevelRow="0" outlineLevelCol="0"/>
  <cols>
    <col collapsed="false" customWidth="false" hidden="false" outlineLevel="0" max="19" min="1" style="0" width="11.52"/>
    <col collapsed="false" customWidth="true" hidden="false" outlineLevel="0" max="20" min="20" style="0" width="14.74"/>
    <col collapsed="false" customWidth="false" hidden="false" outlineLevel="0" max="28" min="21" style="0" width="11.52"/>
    <col collapsed="false" customWidth="true" hidden="false" outlineLevel="0" max="29" min="29" style="0" width="14.54"/>
    <col collapsed="false" customWidth="false" hidden="false" outlineLevel="0" max="37" min="30" style="0" width="11.52"/>
    <col collapsed="false" customWidth="true" hidden="false" outlineLevel="0" max="38" min="38" style="0" width="7.6"/>
    <col collapsed="false" customWidth="true" hidden="false" outlineLevel="0" max="39" min="39" style="0" width="16.67"/>
    <col collapsed="false" customWidth="false" hidden="false" outlineLevel="0" max="47" min="40" style="0" width="11.52"/>
    <col collapsed="false" customWidth="true" hidden="false" outlineLevel="0" max="48" min="48" style="0" width="37.6"/>
    <col collapsed="false" customWidth="true" hidden="false" outlineLevel="0" max="49" min="49" style="0" width="13.36"/>
    <col collapsed="false" customWidth="true" hidden="false" outlineLevel="0" max="50" min="50" style="0" width="12.78"/>
    <col collapsed="false" customWidth="true" hidden="false" outlineLevel="0" max="51" min="51" style="0" width="12.04"/>
    <col collapsed="false" customWidth="true" hidden="false" outlineLevel="0" max="52" min="52" style="0" width="13.52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B1" s="14" t="s">
        <v>34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AC1" s="10" t="s">
        <v>63</v>
      </c>
      <c r="AD1" s="2" t="s">
        <v>64</v>
      </c>
      <c r="AE1" s="2"/>
      <c r="AF1" s="2"/>
      <c r="AG1" s="2"/>
      <c r="AH1" s="2"/>
      <c r="AI1" s="2"/>
      <c r="AJ1" s="2"/>
      <c r="AK1" s="10"/>
      <c r="AM1" s="2" t="s">
        <v>65</v>
      </c>
      <c r="AN1" s="2"/>
      <c r="AO1" s="2"/>
      <c r="AP1" s="2"/>
      <c r="AQ1" s="2"/>
      <c r="AR1" s="2"/>
      <c r="AS1" s="2"/>
      <c r="AT1" s="2"/>
      <c r="AV1" s="2" t="s">
        <v>66</v>
      </c>
      <c r="AW1" s="2"/>
      <c r="AX1" s="2"/>
      <c r="AY1" s="2"/>
      <c r="AZ1" s="2"/>
      <c r="BA1" s="2"/>
    </row>
    <row r="2" customFormat="false" ht="12.8" hidden="false" customHeight="false" outlineLevel="0" collapsed="false">
      <c r="B2" s="15" t="s">
        <v>67</v>
      </c>
      <c r="C2" s="15" t="s">
        <v>68</v>
      </c>
      <c r="D2" s="15" t="s">
        <v>69</v>
      </c>
      <c r="E2" s="15" t="s">
        <v>70</v>
      </c>
      <c r="F2" s="16" t="s">
        <v>71</v>
      </c>
      <c r="G2" s="16" t="s">
        <v>72</v>
      </c>
      <c r="H2" s="16" t="s">
        <v>73</v>
      </c>
      <c r="I2" s="16" t="s">
        <v>70</v>
      </c>
      <c r="J2" s="7" t="s">
        <v>67</v>
      </c>
      <c r="K2" s="7" t="s">
        <v>68</v>
      </c>
      <c r="L2" s="7" t="s">
        <v>69</v>
      </c>
      <c r="M2" s="7" t="s">
        <v>70</v>
      </c>
      <c r="N2" s="17" t="s">
        <v>74</v>
      </c>
      <c r="O2" s="17" t="s">
        <v>75</v>
      </c>
      <c r="P2" s="17" t="s">
        <v>76</v>
      </c>
      <c r="Q2" s="17" t="s">
        <v>70</v>
      </c>
      <c r="R2" s="18" t="s">
        <v>77</v>
      </c>
      <c r="S2" s="18" t="s">
        <v>78</v>
      </c>
      <c r="T2" s="18" t="s">
        <v>79</v>
      </c>
      <c r="U2" s="19" t="s">
        <v>77</v>
      </c>
      <c r="V2" s="19" t="s">
        <v>78</v>
      </c>
      <c r="W2" s="19" t="s">
        <v>79</v>
      </c>
      <c r="X2" s="20" t="s">
        <v>74</v>
      </c>
      <c r="Y2" s="20" t="s">
        <v>75</v>
      </c>
      <c r="Z2" s="20" t="s">
        <v>76</v>
      </c>
      <c r="AC2" s="10"/>
      <c r="AD2" s="21" t="s">
        <v>34</v>
      </c>
      <c r="AE2" s="21"/>
      <c r="AF2" s="22" t="s">
        <v>35</v>
      </c>
      <c r="AG2" s="22"/>
      <c r="AH2" s="22" t="s">
        <v>36</v>
      </c>
      <c r="AI2" s="22"/>
      <c r="AJ2" s="22"/>
      <c r="AK2" s="22"/>
      <c r="AM2" s="10"/>
      <c r="AN2" s="21" t="s">
        <v>80</v>
      </c>
      <c r="AO2" s="21"/>
      <c r="AP2" s="22" t="s">
        <v>81</v>
      </c>
      <c r="AQ2" s="22"/>
      <c r="AR2" s="22" t="s">
        <v>82</v>
      </c>
      <c r="AS2" s="22"/>
      <c r="AT2" s="22"/>
      <c r="AU2" s="23"/>
      <c r="AV2" s="10"/>
      <c r="AW2" s="21" t="s">
        <v>34</v>
      </c>
      <c r="AX2" s="21"/>
      <c r="AY2" s="22" t="s">
        <v>35</v>
      </c>
      <c r="AZ2" s="22"/>
      <c r="BA2" s="22" t="s">
        <v>36</v>
      </c>
      <c r="BB2" s="22"/>
      <c r="BC2" s="22"/>
      <c r="BD2" s="22"/>
    </row>
    <row r="3" customFormat="false" ht="12.8" hidden="false" customHeight="false" outlineLevel="0" collapsed="false">
      <c r="B3" s="0" t="n">
        <v>7357</v>
      </c>
      <c r="C3" s="0" t="n">
        <v>52996</v>
      </c>
      <c r="D3" s="0" t="n">
        <v>4333</v>
      </c>
      <c r="E3" s="0" t="n">
        <f aca="false">SUM(B3:D3)</f>
        <v>64686</v>
      </c>
      <c r="F3" s="0" t="n">
        <v>1597.85</v>
      </c>
      <c r="G3" s="0" t="n">
        <v>9491.01</v>
      </c>
      <c r="H3" s="0" t="n">
        <v>652.7</v>
      </c>
      <c r="I3" s="0" t="n">
        <f aca="false">SUM(F3:H3)</f>
        <v>11741.56</v>
      </c>
      <c r="J3" s="0" t="n">
        <f aca="false">B3-F3</f>
        <v>5759.15</v>
      </c>
      <c r="K3" s="0" t="n">
        <f aca="false">C3-G3</f>
        <v>43504.99</v>
      </c>
      <c r="L3" s="0" t="n">
        <f aca="false">D3-H3</f>
        <v>3680.3</v>
      </c>
      <c r="M3" s="0" t="n">
        <f aca="false">SUM(J3:L3)</f>
        <v>52944.44</v>
      </c>
      <c r="N3" s="10" t="n">
        <v>6112.18</v>
      </c>
      <c r="O3" s="10" t="n">
        <v>44642.24</v>
      </c>
      <c r="P3" s="10" t="n">
        <v>3722.59</v>
      </c>
      <c r="Q3" s="0" t="n">
        <f aca="false">SUM(N3:P3)</f>
        <v>54477.01</v>
      </c>
      <c r="R3" s="0" t="n">
        <v>2000.49366263231</v>
      </c>
      <c r="S3" s="0" t="n">
        <v>14093.6659091381</v>
      </c>
      <c r="T3" s="0" t="n">
        <v>1058.70140286642</v>
      </c>
      <c r="U3" s="0" t="n">
        <f aca="false">$R$31*R3</f>
        <v>2841.61749233807</v>
      </c>
      <c r="V3" s="0" t="n">
        <f aca="false">$S$31*S3</f>
        <v>20690.2928674227</v>
      </c>
      <c r="W3" s="0" t="n">
        <f aca="false">$T$31*T3</f>
        <v>1727.50432242192</v>
      </c>
      <c r="X3" s="0" t="n">
        <v>2736.63452122601</v>
      </c>
      <c r="Y3" s="0" t="n">
        <v>19925.8942725177</v>
      </c>
      <c r="Z3" s="0" t="n">
        <v>1664.17322258212</v>
      </c>
      <c r="AC3" s="10"/>
      <c r="AD3" s="24" t="s">
        <v>83</v>
      </c>
      <c r="AE3" s="25" t="s">
        <v>84</v>
      </c>
      <c r="AF3" s="26" t="s">
        <v>85</v>
      </c>
      <c r="AG3" s="25" t="s">
        <v>86</v>
      </c>
      <c r="AH3" s="26" t="s">
        <v>87</v>
      </c>
      <c r="AI3" s="26" t="s">
        <v>88</v>
      </c>
      <c r="AJ3" s="26" t="s">
        <v>89</v>
      </c>
      <c r="AK3" s="25" t="s">
        <v>90</v>
      </c>
      <c r="AM3" s="10"/>
      <c r="AN3" s="24" t="s">
        <v>83</v>
      </c>
      <c r="AO3" s="25" t="s">
        <v>84</v>
      </c>
      <c r="AP3" s="27" t="s">
        <v>85</v>
      </c>
      <c r="AQ3" s="27"/>
      <c r="AR3" s="26" t="s">
        <v>87</v>
      </c>
      <c r="AS3" s="26" t="s">
        <v>88</v>
      </c>
      <c r="AT3" s="26" t="s">
        <v>89</v>
      </c>
      <c r="AU3" s="28"/>
      <c r="AV3" s="10"/>
      <c r="AW3" s="24" t="s">
        <v>83</v>
      </c>
      <c r="AX3" s="25" t="s">
        <v>84</v>
      </c>
      <c r="AY3" s="26" t="s">
        <v>85</v>
      </c>
      <c r="AZ3" s="25" t="s">
        <v>86</v>
      </c>
      <c r="BA3" s="26" t="s">
        <v>87</v>
      </c>
      <c r="BB3" s="26" t="s">
        <v>88</v>
      </c>
      <c r="BC3" s="26" t="s">
        <v>89</v>
      </c>
      <c r="BD3" s="25" t="s">
        <v>90</v>
      </c>
    </row>
    <row r="4" customFormat="false" ht="12.8" hidden="false" customHeight="false" outlineLevel="0" collapsed="false">
      <c r="B4" s="0" t="n">
        <v>6801</v>
      </c>
      <c r="C4" s="0" t="n">
        <v>49689</v>
      </c>
      <c r="D4" s="0" t="n">
        <v>4128</v>
      </c>
      <c r="E4" s="0" t="n">
        <f aca="false">SUM(B4:D4)</f>
        <v>60618</v>
      </c>
      <c r="F4" s="0" t="n">
        <v>445.7</v>
      </c>
      <c r="G4" s="0" t="n">
        <v>2722.43</v>
      </c>
      <c r="H4" s="0" t="n">
        <v>190.33</v>
      </c>
      <c r="I4" s="0" t="n">
        <f aca="false">SUM(F4:H4)</f>
        <v>3358.46</v>
      </c>
      <c r="J4" s="0" t="n">
        <f aca="false">B4-F4</f>
        <v>6355.3</v>
      </c>
      <c r="K4" s="0" t="n">
        <f aca="false">C4-G4</f>
        <v>46966.57</v>
      </c>
      <c r="L4" s="0" t="n">
        <f aca="false">D4-H4</f>
        <v>3937.67</v>
      </c>
      <c r="M4" s="0" t="n">
        <f aca="false">SUM(J4:L4)</f>
        <v>57259.54</v>
      </c>
      <c r="N4" s="10" t="n">
        <v>6614.36</v>
      </c>
      <c r="O4" s="10" t="n">
        <v>48330.1</v>
      </c>
      <c r="P4" s="10" t="n">
        <v>4031.84</v>
      </c>
      <c r="Q4" s="0" t="n">
        <f aca="false">SUM(N4:P4)</f>
        <v>58976.3</v>
      </c>
      <c r="R4" s="0" t="n">
        <v>4063.17995265429</v>
      </c>
      <c r="S4" s="0" t="n">
        <v>28625.4847246384</v>
      </c>
      <c r="T4" s="0" t="n">
        <v>2150.31406877278</v>
      </c>
      <c r="U4" s="0" t="n">
        <f aca="false">$R$31*R4</f>
        <v>5771.57700804072</v>
      </c>
      <c r="V4" s="0" t="n">
        <f aca="false">$S$31*S4</f>
        <v>42023.8188022242</v>
      </c>
      <c r="W4" s="0" t="n">
        <f aca="false">$T$31*T4</f>
        <v>3508.7106131268</v>
      </c>
      <c r="X4" s="0" t="n">
        <v>5580.84394175992</v>
      </c>
      <c r="Y4" s="0" t="n">
        <v>40635.0594032229</v>
      </c>
      <c r="Z4" s="0" t="n">
        <v>3393.67513626367</v>
      </c>
      <c r="AC4" s="10" t="s">
        <v>91</v>
      </c>
      <c r="AD4" s="29" t="n">
        <v>830036</v>
      </c>
      <c r="AE4" s="30" t="n">
        <v>964381</v>
      </c>
      <c r="AF4" s="10" t="n">
        <v>889171</v>
      </c>
      <c r="AG4" s="30" t="n">
        <v>784736</v>
      </c>
      <c r="AH4" s="10" t="n">
        <v>127107</v>
      </c>
      <c r="AI4" s="10" t="n">
        <v>127726</v>
      </c>
      <c r="AJ4" s="10" t="n">
        <v>126666</v>
      </c>
      <c r="AK4" s="30" t="n">
        <v>113922</v>
      </c>
      <c r="AM4" s="10" t="s">
        <v>91</v>
      </c>
      <c r="AN4" s="29" t="n">
        <v>101290</v>
      </c>
      <c r="AO4" s="30" t="n">
        <v>102519</v>
      </c>
      <c r="AP4" s="31" t="n">
        <v>92912</v>
      </c>
      <c r="AQ4" s="31"/>
      <c r="AR4" s="10" t="n">
        <v>13964</v>
      </c>
      <c r="AS4" s="10" t="n">
        <v>13894</v>
      </c>
      <c r="AT4" s="10" t="n">
        <v>13731</v>
      </c>
      <c r="AU4" s="29"/>
      <c r="AV4" s="10" t="s">
        <v>91</v>
      </c>
      <c r="AW4" s="29" t="n">
        <v>597616</v>
      </c>
      <c r="AX4" s="30" t="n">
        <v>606349</v>
      </c>
      <c r="AY4" s="10" t="n">
        <v>567196</v>
      </c>
      <c r="AZ4" s="30" t="n">
        <v>466013</v>
      </c>
      <c r="BA4" s="10" t="n">
        <v>80479</v>
      </c>
      <c r="BB4" s="10" t="n">
        <v>80742</v>
      </c>
      <c r="BC4" s="10" t="n">
        <v>80067</v>
      </c>
      <c r="BD4" s="30" t="n">
        <v>66862</v>
      </c>
    </row>
    <row r="5" customFormat="false" ht="12.8" hidden="false" customHeight="false" outlineLevel="0" collapsed="false">
      <c r="B5" s="0" t="n">
        <v>8862</v>
      </c>
      <c r="C5" s="0" t="n">
        <v>65505</v>
      </c>
      <c r="D5" s="0" t="n">
        <v>5487</v>
      </c>
      <c r="E5" s="0" t="n">
        <f aca="false">SUM(B5:D5)</f>
        <v>79854</v>
      </c>
      <c r="F5" s="0" t="n">
        <v>327.54</v>
      </c>
      <c r="G5" s="0" t="n">
        <v>2019.37</v>
      </c>
      <c r="H5" s="0" t="n">
        <v>142.62</v>
      </c>
      <c r="I5" s="0" t="n">
        <f aca="false">SUM(F5:H5)</f>
        <v>2489.53</v>
      </c>
      <c r="J5" s="0" t="n">
        <f aca="false">B5-F5</f>
        <v>8534.46</v>
      </c>
      <c r="K5" s="0" t="n">
        <f aca="false">C5-G5</f>
        <v>63485.63</v>
      </c>
      <c r="L5" s="0" t="n">
        <f aca="false">D5-H5</f>
        <v>5344.38</v>
      </c>
      <c r="M5" s="0" t="n">
        <f aca="false">SUM(J5:L5)</f>
        <v>77364.47</v>
      </c>
      <c r="N5" s="10" t="n">
        <v>8828.55</v>
      </c>
      <c r="O5" s="10" t="n">
        <v>64506.11</v>
      </c>
      <c r="P5" s="10" t="n">
        <v>5381.74</v>
      </c>
      <c r="Q5" s="0" t="n">
        <f aca="false">SUM(N5:P5)</f>
        <v>78716.4</v>
      </c>
      <c r="R5" s="0" t="n">
        <v>6010.37297508071</v>
      </c>
      <c r="S5" s="0" t="n">
        <v>42343.6426130131</v>
      </c>
      <c r="T5" s="0" t="n">
        <v>3180.80404803131</v>
      </c>
      <c r="U5" s="0" t="n">
        <f aca="false">$R$31*R5</f>
        <v>8537.48317252455</v>
      </c>
      <c r="V5" s="0" t="n">
        <f aca="false">$S$31*S5</f>
        <v>62162.8448116306</v>
      </c>
      <c r="W5" s="0" t="n">
        <f aca="false">$T$31*T5</f>
        <v>5190.18178957162</v>
      </c>
      <c r="X5" s="0" t="n">
        <v>8286.67037247594</v>
      </c>
      <c r="Y5" s="0" t="n">
        <v>60336.6348090893</v>
      </c>
      <c r="Z5" s="0" t="n">
        <v>5038.93093772723</v>
      </c>
      <c r="AC5" s="32" t="s">
        <v>92</v>
      </c>
      <c r="AD5" s="33" t="n">
        <v>1536.621</v>
      </c>
      <c r="AE5" s="34" t="n">
        <v>1737.616</v>
      </c>
      <c r="AF5" s="32" t="n">
        <v>1741.235</v>
      </c>
      <c r="AG5" s="34" t="n">
        <v>1554.044</v>
      </c>
      <c r="AH5" s="32" t="n">
        <v>1739.611</v>
      </c>
      <c r="AI5" s="32" t="n">
        <v>1739.611</v>
      </c>
      <c r="AJ5" s="32" t="n">
        <v>1739.611</v>
      </c>
      <c r="AK5" s="34" t="n">
        <v>1551.945</v>
      </c>
      <c r="AM5" s="32" t="s">
        <v>92</v>
      </c>
      <c r="AN5" s="35" t="n">
        <v>191.001</v>
      </c>
      <c r="AO5" s="35"/>
      <c r="AP5" s="36" t="n">
        <v>189.645</v>
      </c>
      <c r="AQ5" s="36"/>
      <c r="AR5" s="37" t="n">
        <v>189.779</v>
      </c>
      <c r="AS5" s="37"/>
      <c r="AT5" s="37"/>
      <c r="AU5" s="29"/>
      <c r="AV5" s="32" t="s">
        <v>92</v>
      </c>
      <c r="AW5" s="33" t="n">
        <v>1117.178</v>
      </c>
      <c r="AX5" s="33" t="n">
        <v>1117.178</v>
      </c>
      <c r="AY5" s="32" t="n">
        <v>1114.337</v>
      </c>
      <c r="AZ5" s="34" t="n">
        <v>924.933</v>
      </c>
      <c r="BA5" s="32" t="n">
        <v>1106.915</v>
      </c>
      <c r="BB5" s="32" t="n">
        <v>1106.915</v>
      </c>
      <c r="BC5" s="32" t="n">
        <v>1106.915</v>
      </c>
      <c r="BD5" s="34" t="n">
        <v>917.417</v>
      </c>
    </row>
    <row r="6" customFormat="false" ht="12.8" hidden="false" customHeight="false" outlineLevel="0" collapsed="false">
      <c r="B6" s="0" t="n">
        <v>10689</v>
      </c>
      <c r="C6" s="0" t="n">
        <v>78140</v>
      </c>
      <c r="D6" s="0" t="n">
        <v>6432</v>
      </c>
      <c r="E6" s="0" t="n">
        <f aca="false">SUM(B6:D6)</f>
        <v>95261</v>
      </c>
      <c r="F6" s="0" t="n">
        <v>194.23</v>
      </c>
      <c r="G6" s="0" t="n">
        <v>1205.09</v>
      </c>
      <c r="H6" s="0" t="n">
        <v>85.45</v>
      </c>
      <c r="I6" s="0" t="n">
        <f aca="false">SUM(F6:H6)</f>
        <v>1484.77</v>
      </c>
      <c r="J6" s="0" t="n">
        <f aca="false">B6-F6</f>
        <v>10494.77</v>
      </c>
      <c r="K6" s="0" t="n">
        <f aca="false">C6-G6</f>
        <v>76934.91</v>
      </c>
      <c r="L6" s="0" t="n">
        <f aca="false">D6-H6</f>
        <v>6346.55</v>
      </c>
      <c r="M6" s="0" t="n">
        <f aca="false">SUM(J6:L6)</f>
        <v>93776.23</v>
      </c>
      <c r="N6" s="10" t="n">
        <v>10782.78</v>
      </c>
      <c r="O6" s="10" t="n">
        <v>78810.74</v>
      </c>
      <c r="P6" s="10" t="n">
        <v>6575.89</v>
      </c>
      <c r="Q6" s="0" t="n">
        <f aca="false">SUM(N6:P6)</f>
        <v>96169.41</v>
      </c>
      <c r="R6" s="0" t="n">
        <v>7749.11519431234</v>
      </c>
      <c r="S6" s="0" t="n">
        <v>54593.2449975161</v>
      </c>
      <c r="T6" s="0" t="n">
        <v>4100.97716599535</v>
      </c>
      <c r="U6" s="0" t="n">
        <f aca="false">$R$31*R6</f>
        <v>11007.2936983595</v>
      </c>
      <c r="V6" s="0" t="n">
        <f aca="false">$S$31*S6</f>
        <v>80145.9488868106</v>
      </c>
      <c r="W6" s="0" t="n">
        <f aca="false">$T$31*T6</f>
        <v>6691.6467298801</v>
      </c>
      <c r="X6" s="0" t="n">
        <v>10720.2914693606</v>
      </c>
      <c r="Y6" s="0" t="n">
        <v>78056.2375911842</v>
      </c>
      <c r="Z6" s="0" t="n">
        <v>6518.58677865581</v>
      </c>
      <c r="AC6" s="10" t="s">
        <v>93</v>
      </c>
      <c r="AD6" s="29" t="n">
        <v>0.805</v>
      </c>
      <c r="AE6" s="30" t="n">
        <v>0.8013</v>
      </c>
      <c r="AF6" s="10" t="n">
        <v>0.8369</v>
      </c>
      <c r="AG6" s="30" t="n">
        <v>0.836</v>
      </c>
      <c r="AH6" s="10" t="n">
        <v>0.9596</v>
      </c>
      <c r="AI6" s="10" t="n">
        <v>0.9595</v>
      </c>
      <c r="AJ6" s="10" t="n">
        <v>0.9592</v>
      </c>
      <c r="AK6" s="30" t="n">
        <v>0.9595</v>
      </c>
      <c r="AM6" s="10" t="s">
        <v>94</v>
      </c>
      <c r="AN6" s="29" t="n">
        <v>0.7957</v>
      </c>
      <c r="AO6" s="30" t="n">
        <v>0.7927</v>
      </c>
      <c r="AP6" s="31" t="n">
        <v>0.8282</v>
      </c>
      <c r="AQ6" s="31"/>
      <c r="AR6" s="10" t="n">
        <v>0.9577</v>
      </c>
      <c r="AS6" s="10" t="n">
        <v>0.9568</v>
      </c>
      <c r="AT6" s="10" t="n">
        <v>0.9566</v>
      </c>
      <c r="AU6" s="29"/>
      <c r="AV6" s="38" t="s">
        <v>95</v>
      </c>
      <c r="AW6" s="29" t="n">
        <v>0.8255</v>
      </c>
      <c r="AX6" s="30" t="n">
        <v>0.8221</v>
      </c>
      <c r="AY6" s="10" t="n">
        <v>0.8573</v>
      </c>
      <c r="AZ6" s="30" t="n">
        <v>0.8571</v>
      </c>
      <c r="BA6" s="10" t="n">
        <v>0.9824</v>
      </c>
      <c r="BB6" s="10" t="n">
        <v>0.9823</v>
      </c>
      <c r="BC6" s="10" t="n">
        <v>0.9821</v>
      </c>
      <c r="BD6" s="30" t="n">
        <v>0.9826</v>
      </c>
    </row>
    <row r="7" customFormat="false" ht="12.8" hidden="false" customHeight="false" outlineLevel="0" collapsed="false">
      <c r="B7" s="0" t="n">
        <v>12012</v>
      </c>
      <c r="C7" s="0" t="n">
        <v>88795</v>
      </c>
      <c r="D7" s="0" t="n">
        <v>7419</v>
      </c>
      <c r="E7" s="0" t="n">
        <f aca="false">SUM(B7:D7)</f>
        <v>108226</v>
      </c>
      <c r="F7" s="0" t="n">
        <v>118.43</v>
      </c>
      <c r="G7" s="0" t="n">
        <v>747.83</v>
      </c>
      <c r="H7" s="0" t="n">
        <v>53.63</v>
      </c>
      <c r="I7" s="0" t="n">
        <f aca="false">SUM(F7:H7)</f>
        <v>919.89</v>
      </c>
      <c r="J7" s="0" t="n">
        <f aca="false">B7-F7</f>
        <v>11893.57</v>
      </c>
      <c r="K7" s="0" t="n">
        <f aca="false">C7-G7</f>
        <v>88047.17</v>
      </c>
      <c r="L7" s="0" t="n">
        <f aca="false">D7-H7</f>
        <v>7365.37</v>
      </c>
      <c r="M7" s="0" t="n">
        <f aca="false">SUM(J7:L7)</f>
        <v>107306.11</v>
      </c>
      <c r="N7" s="10" t="n">
        <v>12283.44</v>
      </c>
      <c r="O7" s="10" t="n">
        <v>89747.29</v>
      </c>
      <c r="P7" s="10" t="n">
        <v>7488.86</v>
      </c>
      <c r="Q7" s="0" t="n">
        <f aca="false">SUM(N7:P7)</f>
        <v>109519.59</v>
      </c>
      <c r="R7" s="0" t="n">
        <v>9167.54877620658</v>
      </c>
      <c r="S7" s="0" t="n">
        <v>64586.2429214459</v>
      </c>
      <c r="T7" s="0" t="n">
        <v>4851.63664024305</v>
      </c>
      <c r="U7" s="0" t="n">
        <f aca="false">$R$31*R7</f>
        <v>13022.1192153405</v>
      </c>
      <c r="V7" s="0" t="n">
        <f aca="false">$S$31*S7</f>
        <v>94816.2309129793</v>
      </c>
      <c r="W7" s="0" t="n">
        <f aca="false">$T$31*T7</f>
        <v>7916.51285636193</v>
      </c>
      <c r="X7" s="0" t="n">
        <v>12720.5218860165</v>
      </c>
      <c r="Y7" s="0" t="n">
        <v>92620.2502475407</v>
      </c>
      <c r="Z7" s="0" t="n">
        <v>7734.66244734238</v>
      </c>
      <c r="AC7" s="10" t="s">
        <v>96</v>
      </c>
      <c r="AD7" s="29" t="s">
        <v>97</v>
      </c>
      <c r="AE7" s="30" t="s">
        <v>98</v>
      </c>
      <c r="AF7" s="10" t="s">
        <v>99</v>
      </c>
      <c r="AG7" s="30" t="s">
        <v>100</v>
      </c>
      <c r="AH7" s="10" t="s">
        <v>101</v>
      </c>
      <c r="AI7" s="10" t="s">
        <v>102</v>
      </c>
      <c r="AJ7" s="10" t="s">
        <v>103</v>
      </c>
      <c r="AK7" s="30" t="s">
        <v>104</v>
      </c>
      <c r="AM7" s="10" t="s">
        <v>105</v>
      </c>
      <c r="AN7" s="29" t="s">
        <v>106</v>
      </c>
      <c r="AO7" s="30" t="s">
        <v>107</v>
      </c>
      <c r="AP7" s="31" t="s">
        <v>108</v>
      </c>
      <c r="AQ7" s="31"/>
      <c r="AR7" s="10" t="s">
        <v>109</v>
      </c>
      <c r="AS7" s="10" t="s">
        <v>110</v>
      </c>
      <c r="AT7" s="10" t="s">
        <v>111</v>
      </c>
      <c r="AU7" s="29"/>
      <c r="AV7" s="39" t="s">
        <v>112</v>
      </c>
      <c r="AW7" s="0" t="n">
        <v>0.9744</v>
      </c>
      <c r="AX7" s="30" t="n">
        <v>0.9747</v>
      </c>
      <c r="AY7" s="0" t="n">
        <v>0.9757</v>
      </c>
      <c r="AZ7" s="30" t="n">
        <v>0.9757</v>
      </c>
      <c r="BA7" s="0" t="n">
        <v>0.9759</v>
      </c>
      <c r="BB7" s="0" t="n">
        <v>0.9758</v>
      </c>
      <c r="BC7" s="0" t="n">
        <v>0.9756</v>
      </c>
      <c r="BD7" s="30" t="n">
        <v>0.9758</v>
      </c>
    </row>
    <row r="8" customFormat="false" ht="12.8" hidden="false" customHeight="false" outlineLevel="0" collapsed="false">
      <c r="B8" s="0" t="n">
        <v>13356</v>
      </c>
      <c r="C8" s="0" t="n">
        <v>98582</v>
      </c>
      <c r="D8" s="0" t="n">
        <v>8122</v>
      </c>
      <c r="E8" s="0" t="n">
        <f aca="false">SUM(B8:D8)</f>
        <v>120060</v>
      </c>
      <c r="F8" s="0" t="n">
        <v>120.93</v>
      </c>
      <c r="G8" s="0" t="n">
        <v>769.65</v>
      </c>
      <c r="H8" s="0" t="n">
        <v>55.37</v>
      </c>
      <c r="I8" s="0" t="n">
        <f aca="false">SUM(F8:H8)</f>
        <v>945.95</v>
      </c>
      <c r="J8" s="0" t="n">
        <f aca="false">B8-F8</f>
        <v>13235.07</v>
      </c>
      <c r="K8" s="0" t="n">
        <f aca="false">C8-G8</f>
        <v>97812.35</v>
      </c>
      <c r="L8" s="0" t="n">
        <f aca="false">D8-H8</f>
        <v>8066.63</v>
      </c>
      <c r="M8" s="0" t="n">
        <f aca="false">SUM(J8:L8)</f>
        <v>119114.05</v>
      </c>
      <c r="N8" s="10" t="n">
        <v>13556.25</v>
      </c>
      <c r="O8" s="10" t="n">
        <v>98952.62</v>
      </c>
      <c r="P8" s="10" t="n">
        <v>8257.68</v>
      </c>
      <c r="Q8" s="0" t="n">
        <f aca="false">SUM(N8:P8)</f>
        <v>120766.55</v>
      </c>
      <c r="R8" s="0" t="n">
        <v>10178.8437680919</v>
      </c>
      <c r="S8" s="0" t="n">
        <v>71710.9112058043</v>
      </c>
      <c r="T8" s="0" t="n">
        <v>5386.83079186799</v>
      </c>
      <c r="U8" s="0" t="n">
        <f aca="false">$R$31*R8</f>
        <v>14458.6214110405</v>
      </c>
      <c r="V8" s="0" t="n">
        <f aca="false">$S$31*S8</f>
        <v>105275.643981018</v>
      </c>
      <c r="W8" s="0" t="n">
        <f aca="false">$T$31*T8</f>
        <v>8789.79989250244</v>
      </c>
      <c r="X8" s="0" t="n">
        <v>14160.4887912686</v>
      </c>
      <c r="Y8" s="0" t="n">
        <v>103104.890446088</v>
      </c>
      <c r="Z8" s="0" t="n">
        <v>8610.04558797687</v>
      </c>
      <c r="AC8" s="10" t="s">
        <v>113</v>
      </c>
      <c r="AD8" s="40" t="s">
        <v>114</v>
      </c>
      <c r="AE8" s="40"/>
      <c r="AF8" s="41" t="s">
        <v>115</v>
      </c>
      <c r="AG8" s="41"/>
      <c r="AH8" s="41" t="s">
        <v>116</v>
      </c>
      <c r="AI8" s="41"/>
      <c r="AJ8" s="41"/>
      <c r="AK8" s="41"/>
      <c r="AM8" s="10" t="s">
        <v>117</v>
      </c>
      <c r="AN8" s="40" t="s">
        <v>118</v>
      </c>
      <c r="AO8" s="40"/>
      <c r="AP8" s="41" t="s">
        <v>119</v>
      </c>
      <c r="AQ8" s="41"/>
      <c r="AR8" s="41" t="s">
        <v>120</v>
      </c>
      <c r="AS8" s="41"/>
      <c r="AT8" s="41"/>
      <c r="AU8" s="23"/>
      <c r="AV8" s="38" t="s">
        <v>94</v>
      </c>
      <c r="AW8" s="0" t="n">
        <f aca="false">AW7*AW6</f>
        <v>0.8043672</v>
      </c>
      <c r="AX8" s="30" t="n">
        <f aca="false">AX7*AX6</f>
        <v>0.80130087</v>
      </c>
      <c r="AY8" s="0" t="n">
        <f aca="false">AY7*AY6</f>
        <v>0.83646761</v>
      </c>
      <c r="AZ8" s="30" t="n">
        <f aca="false">AZ7*AZ6</f>
        <v>0.83627247</v>
      </c>
      <c r="BA8" s="0" t="n">
        <f aca="false">BA7*BA6</f>
        <v>0.95872416</v>
      </c>
      <c r="BB8" s="0" t="n">
        <f aca="false">BB7*BB6</f>
        <v>0.95852834</v>
      </c>
      <c r="BC8" s="0" t="n">
        <f aca="false">BC7*BC6</f>
        <v>0.95813676</v>
      </c>
      <c r="BD8" s="30" t="n">
        <f aca="false">BD7*BD6</f>
        <v>0.95882108</v>
      </c>
    </row>
    <row r="9" customFormat="false" ht="12.8" hidden="false" customHeight="false" outlineLevel="0" collapsed="false">
      <c r="B9" s="0" t="n">
        <v>14018</v>
      </c>
      <c r="C9" s="0" t="n">
        <v>102856</v>
      </c>
      <c r="D9" s="0" t="n">
        <v>8714</v>
      </c>
      <c r="E9" s="0" t="n">
        <f aca="false">SUM(B9:D9)</f>
        <v>125588</v>
      </c>
      <c r="F9" s="0" t="n">
        <v>165.68</v>
      </c>
      <c r="G9" s="0" t="n">
        <v>1050.66</v>
      </c>
      <c r="H9" s="0" t="n">
        <v>74.95</v>
      </c>
      <c r="I9" s="0" t="n">
        <f aca="false">SUM(F9:H9)</f>
        <v>1291.29</v>
      </c>
      <c r="J9" s="0" t="n">
        <f aca="false">B9-F9</f>
        <v>13852.32</v>
      </c>
      <c r="K9" s="0" t="n">
        <f aca="false">C9-G9</f>
        <v>101805.34</v>
      </c>
      <c r="L9" s="0" t="n">
        <f aca="false">D9-H9</f>
        <v>8639.05</v>
      </c>
      <c r="M9" s="0" t="n">
        <f aca="false">SUM(J9:L9)</f>
        <v>124296.71</v>
      </c>
      <c r="N9" s="10" t="n">
        <v>14180.04</v>
      </c>
      <c r="O9" s="10" t="n">
        <v>103466.3</v>
      </c>
      <c r="P9" s="10" t="n">
        <v>8635.62</v>
      </c>
      <c r="Q9" s="0" t="n">
        <f aca="false">SUM(N9:P9)</f>
        <v>126281.96</v>
      </c>
      <c r="R9" s="0" t="n">
        <v>10742.178252626</v>
      </c>
      <c r="S9" s="0" t="n">
        <v>75679.6556054604</v>
      </c>
      <c r="T9" s="0" t="n">
        <v>5684.95615029319</v>
      </c>
      <c r="U9" s="0" t="n">
        <f aca="false">$R$31*R9</f>
        <v>15258.8144609815</v>
      </c>
      <c r="V9" s="0" t="n">
        <f aca="false">$S$31*S9</f>
        <v>111101.983591608</v>
      </c>
      <c r="W9" s="0" t="n">
        <f aca="false">$T$31*T9</f>
        <v>9276.2570218769</v>
      </c>
      <c r="X9" s="0" t="n">
        <v>14977.8135336226</v>
      </c>
      <c r="Y9" s="0" t="n">
        <v>109055.968778303</v>
      </c>
      <c r="Z9" s="0" t="n">
        <v>9106.83675393107</v>
      </c>
      <c r="AC9" s="10" t="s">
        <v>121</v>
      </c>
      <c r="AD9" s="40" t="s">
        <v>122</v>
      </c>
      <c r="AE9" s="40"/>
      <c r="AF9" s="41" t="s">
        <v>123</v>
      </c>
      <c r="AG9" s="41"/>
      <c r="AH9" s="41" t="s">
        <v>124</v>
      </c>
      <c r="AI9" s="41"/>
      <c r="AJ9" s="41"/>
      <c r="AK9" s="41"/>
      <c r="AM9" s="10" t="s">
        <v>125</v>
      </c>
      <c r="AN9" s="40" t="s">
        <v>126</v>
      </c>
      <c r="AO9" s="40"/>
      <c r="AP9" s="41" t="s">
        <v>127</v>
      </c>
      <c r="AQ9" s="41"/>
      <c r="AR9" s="41" t="s">
        <v>128</v>
      </c>
      <c r="AS9" s="41"/>
      <c r="AT9" s="41"/>
      <c r="AU9" s="23"/>
      <c r="AV9" s="10" t="s">
        <v>96</v>
      </c>
      <c r="AW9" s="29" t="s">
        <v>129</v>
      </c>
      <c r="AX9" s="29" t="s">
        <v>129</v>
      </c>
      <c r="AY9" s="10" t="s">
        <v>130</v>
      </c>
      <c r="AZ9" s="30" t="s">
        <v>131</v>
      </c>
      <c r="BA9" s="10" t="s">
        <v>132</v>
      </c>
      <c r="BB9" s="10" t="s">
        <v>133</v>
      </c>
      <c r="BC9" s="10" t="s">
        <v>134</v>
      </c>
      <c r="BD9" s="30" t="s">
        <v>135</v>
      </c>
    </row>
    <row r="10" customFormat="false" ht="12.8" hidden="false" customHeight="false" outlineLevel="0" collapsed="false">
      <c r="B10" s="0" t="n">
        <v>14113</v>
      </c>
      <c r="C10" s="0" t="n">
        <v>103808</v>
      </c>
      <c r="D10" s="0" t="n">
        <v>8737</v>
      </c>
      <c r="E10" s="0" t="n">
        <f aca="false">SUM(B10:D10)</f>
        <v>126658</v>
      </c>
      <c r="F10" s="0" t="n">
        <v>139.62</v>
      </c>
      <c r="G10" s="0" t="n">
        <v>898.91</v>
      </c>
      <c r="H10" s="0" t="n">
        <v>64.75</v>
      </c>
      <c r="I10" s="0" t="n">
        <f aca="false">SUM(F10:H10)</f>
        <v>1103.28</v>
      </c>
      <c r="J10" s="0" t="n">
        <f aca="false">B10-F10</f>
        <v>13973.38</v>
      </c>
      <c r="K10" s="0" t="n">
        <f aca="false">C10-G10</f>
        <v>102909.09</v>
      </c>
      <c r="L10" s="0" t="n">
        <f aca="false">D10-H10</f>
        <v>8672.25</v>
      </c>
      <c r="M10" s="0" t="n">
        <f aca="false">SUM(J10:L10)</f>
        <v>125554.72</v>
      </c>
      <c r="N10" s="10" t="n">
        <v>14268.8</v>
      </c>
      <c r="O10" s="10" t="n">
        <v>104085.6</v>
      </c>
      <c r="P10" s="10" t="n">
        <v>8687.96</v>
      </c>
      <c r="Q10" s="0" t="n">
        <f aca="false">SUM(N10:P10)</f>
        <v>127042.36</v>
      </c>
      <c r="R10" s="0" t="n">
        <v>10867.9914834889</v>
      </c>
      <c r="S10" s="0" t="n">
        <v>76566.0216439303</v>
      </c>
      <c r="T10" s="0" t="n">
        <v>5751.5375120068</v>
      </c>
      <c r="U10" s="0" t="n">
        <f aca="false">$R$31*R10</f>
        <v>15437.5268879517</v>
      </c>
      <c r="V10" s="0" t="n">
        <f aca="false">$S$31*S10</f>
        <v>112403.218702608</v>
      </c>
      <c r="W10" s="0" t="n">
        <f aca="false">$T$31*T10</f>
        <v>9384.8991657728</v>
      </c>
      <c r="X10" s="0" t="n">
        <v>15182.7069721063</v>
      </c>
      <c r="Y10" s="0" t="n">
        <v>110547.832218851</v>
      </c>
      <c r="Z10" s="0" t="n">
        <v>9231.26706783914</v>
      </c>
      <c r="AC10" s="10" t="s">
        <v>136</v>
      </c>
      <c r="AD10" s="29" t="s">
        <v>137</v>
      </c>
      <c r="AE10" s="30" t="s">
        <v>138</v>
      </c>
      <c r="AF10" s="10" t="s">
        <v>139</v>
      </c>
      <c r="AG10" s="30" t="s">
        <v>140</v>
      </c>
      <c r="AH10" s="10" t="s">
        <v>141</v>
      </c>
      <c r="AI10" s="10" t="s">
        <v>142</v>
      </c>
      <c r="AJ10" s="10" t="s">
        <v>142</v>
      </c>
      <c r="AK10" s="30" t="s">
        <v>143</v>
      </c>
      <c r="AM10" s="10" t="s">
        <v>144</v>
      </c>
      <c r="AN10" s="21" t="s">
        <v>145</v>
      </c>
      <c r="AO10" s="21"/>
      <c r="AP10" s="21"/>
      <c r="AQ10" s="21"/>
      <c r="AR10" s="21"/>
      <c r="AS10" s="21"/>
      <c r="AT10" s="21"/>
      <c r="AU10" s="29"/>
      <c r="AV10" s="10" t="s">
        <v>113</v>
      </c>
      <c r="AW10" s="40" t="s">
        <v>114</v>
      </c>
      <c r="AX10" s="40"/>
      <c r="AY10" s="41" t="s">
        <v>115</v>
      </c>
      <c r="AZ10" s="41"/>
      <c r="BA10" s="41" t="s">
        <v>116</v>
      </c>
      <c r="BB10" s="41"/>
      <c r="BC10" s="41"/>
      <c r="BD10" s="41"/>
    </row>
    <row r="11" customFormat="false" ht="12.8" hidden="false" customHeight="false" outlineLevel="0" collapsed="false">
      <c r="B11" s="0" t="n">
        <v>13861</v>
      </c>
      <c r="C11" s="0" t="n">
        <v>102203</v>
      </c>
      <c r="D11" s="0" t="n">
        <v>8331</v>
      </c>
      <c r="E11" s="0" t="n">
        <f aca="false">SUM(B11:D11)</f>
        <v>124395</v>
      </c>
      <c r="F11" s="0" t="n">
        <v>57.33</v>
      </c>
      <c r="G11" s="0" t="n">
        <v>390.93</v>
      </c>
      <c r="H11" s="0" t="n">
        <v>28.75</v>
      </c>
      <c r="I11" s="0" t="n">
        <f aca="false">SUM(F11:H11)</f>
        <v>477.01</v>
      </c>
      <c r="J11" s="0" t="n">
        <f aca="false">B11-F11</f>
        <v>13803.67</v>
      </c>
      <c r="K11" s="0" t="n">
        <f aca="false">C11-G11</f>
        <v>101812.07</v>
      </c>
      <c r="L11" s="0" t="n">
        <f aca="false">D11-H11</f>
        <v>8302.25</v>
      </c>
      <c r="M11" s="0" t="n">
        <f aca="false">SUM(J11:L11)</f>
        <v>123917.99</v>
      </c>
      <c r="N11" s="10" t="n">
        <v>14104.21</v>
      </c>
      <c r="O11" s="10" t="n">
        <v>102827.28</v>
      </c>
      <c r="P11" s="10" t="n">
        <v>8583.66</v>
      </c>
      <c r="Q11" s="0" t="n">
        <f aca="false">SUM(N11:P11)</f>
        <v>125515.15</v>
      </c>
      <c r="R11" s="0" t="n">
        <v>10610.7071700645</v>
      </c>
      <c r="S11" s="0" t="n">
        <v>74753.4294699099</v>
      </c>
      <c r="T11" s="0" t="n">
        <v>5615.37697523838</v>
      </c>
      <c r="U11" s="0" t="n">
        <f aca="false">$R$31*R11</f>
        <v>15072.0652925528</v>
      </c>
      <c r="V11" s="0" t="n">
        <f aca="false">$S$31*S11</f>
        <v>109742.23162008</v>
      </c>
      <c r="W11" s="0" t="n">
        <f aca="false">$T$31*T11</f>
        <v>9162.72328579957</v>
      </c>
      <c r="X11" s="0" t="n">
        <v>14848.2207661421</v>
      </c>
      <c r="Y11" s="0" t="n">
        <v>108112.382134463</v>
      </c>
      <c r="Z11" s="0" t="n">
        <v>9027.76851976183</v>
      </c>
      <c r="AC11" s="10" t="s">
        <v>146</v>
      </c>
      <c r="AD11" s="29" t="s">
        <v>147</v>
      </c>
      <c r="AE11" s="30" t="s">
        <v>141</v>
      </c>
      <c r="AF11" s="10" t="s">
        <v>143</v>
      </c>
      <c r="AG11" s="30" t="s">
        <v>141</v>
      </c>
      <c r="AH11" s="10" t="s">
        <v>143</v>
      </c>
      <c r="AI11" s="10" t="s">
        <v>143</v>
      </c>
      <c r="AJ11" s="10" t="s">
        <v>143</v>
      </c>
      <c r="AK11" s="30" t="s">
        <v>143</v>
      </c>
      <c r="AM11" s="10" t="s">
        <v>148</v>
      </c>
      <c r="AN11" s="29" t="s">
        <v>149</v>
      </c>
      <c r="AO11" s="30" t="s">
        <v>150</v>
      </c>
      <c r="AP11" s="31" t="s">
        <v>151</v>
      </c>
      <c r="AQ11" s="31"/>
      <c r="AR11" s="10" t="s">
        <v>120</v>
      </c>
      <c r="AS11" s="10" t="s">
        <v>120</v>
      </c>
      <c r="AT11" s="10" t="s">
        <v>120</v>
      </c>
      <c r="AU11" s="29"/>
      <c r="AV11" s="10" t="s">
        <v>121</v>
      </c>
      <c r="AW11" s="40" t="s">
        <v>152</v>
      </c>
      <c r="AX11" s="40"/>
      <c r="AY11" s="41" t="s">
        <v>153</v>
      </c>
      <c r="AZ11" s="41"/>
      <c r="BA11" s="41" t="s">
        <v>154</v>
      </c>
      <c r="BB11" s="41"/>
      <c r="BC11" s="41"/>
      <c r="BD11" s="41"/>
    </row>
    <row r="12" customFormat="false" ht="12.8" hidden="false" customHeight="false" outlineLevel="0" collapsed="false">
      <c r="B12" s="0" t="n">
        <v>13278</v>
      </c>
      <c r="C12" s="0" t="n">
        <v>96984</v>
      </c>
      <c r="D12" s="0" t="n">
        <v>8094</v>
      </c>
      <c r="E12" s="0" t="n">
        <f aca="false">SUM(B12:D12)</f>
        <v>118356</v>
      </c>
      <c r="F12" s="0" t="n">
        <v>38.27</v>
      </c>
      <c r="G12" s="0" t="n">
        <v>268.63</v>
      </c>
      <c r="H12" s="0" t="n">
        <v>19.74</v>
      </c>
      <c r="I12" s="0" t="n">
        <f aca="false">SUM(F12:H12)</f>
        <v>326.64</v>
      </c>
      <c r="J12" s="0" t="n">
        <f aca="false">B12-F12</f>
        <v>13239.73</v>
      </c>
      <c r="K12" s="0" t="n">
        <f aca="false">C12-G12</f>
        <v>96715.37</v>
      </c>
      <c r="L12" s="0" t="n">
        <f aca="false">D12-H12</f>
        <v>8074.26</v>
      </c>
      <c r="M12" s="0" t="n">
        <f aca="false">SUM(J12:L12)</f>
        <v>118029.36</v>
      </c>
      <c r="N12" s="10" t="n">
        <v>13410.79</v>
      </c>
      <c r="O12" s="10" t="n">
        <v>97734.71</v>
      </c>
      <c r="P12" s="10" t="n">
        <v>8160.03</v>
      </c>
      <c r="Q12" s="0" t="n">
        <f aca="false">SUM(N12:P12)</f>
        <v>119305.53</v>
      </c>
      <c r="R12" s="0" t="n">
        <v>10053.0950823164</v>
      </c>
      <c r="S12" s="0" t="n">
        <v>70824.999893543</v>
      </c>
      <c r="T12" s="0" t="n">
        <v>5320.2778284987</v>
      </c>
      <c r="U12" s="0" t="n">
        <f aca="false">$R$31*R12</f>
        <v>14280.0006676646</v>
      </c>
      <c r="V12" s="0" t="n">
        <f aca="false">$S$31*S12</f>
        <v>103975.076433623</v>
      </c>
      <c r="W12" s="0" t="n">
        <f aca="false">$T$31*T12</f>
        <v>8681.20408675479</v>
      </c>
      <c r="X12" s="0" t="n">
        <v>14088.4494205206</v>
      </c>
      <c r="Y12" s="0" t="n">
        <v>102580.359722731</v>
      </c>
      <c r="Z12" s="0" t="n">
        <v>8565.72019338755</v>
      </c>
      <c r="AC12" s="42" t="s">
        <v>155</v>
      </c>
      <c r="AD12" s="43" t="s">
        <v>156</v>
      </c>
      <c r="AE12" s="44" t="s">
        <v>157</v>
      </c>
      <c r="AF12" s="42" t="s">
        <v>158</v>
      </c>
      <c r="AG12" s="44" t="s">
        <v>159</v>
      </c>
      <c r="AH12" s="42" t="s">
        <v>160</v>
      </c>
      <c r="AI12" s="42" t="s">
        <v>161</v>
      </c>
      <c r="AJ12" s="42" t="s">
        <v>162</v>
      </c>
      <c r="AK12" s="44" t="s">
        <v>163</v>
      </c>
      <c r="AM12" s="42" t="s">
        <v>164</v>
      </c>
      <c r="AN12" s="43" t="s">
        <v>165</v>
      </c>
      <c r="AO12" s="44" t="s">
        <v>166</v>
      </c>
      <c r="AP12" s="45" t="s">
        <v>167</v>
      </c>
      <c r="AQ12" s="45"/>
      <c r="AR12" s="42" t="s">
        <v>168</v>
      </c>
      <c r="AS12" s="42" t="s">
        <v>169</v>
      </c>
      <c r="AT12" s="42" t="s">
        <v>170</v>
      </c>
      <c r="AU12" s="28"/>
      <c r="AV12" s="10" t="s">
        <v>171</v>
      </c>
      <c r="AW12" s="0" t="s">
        <v>172</v>
      </c>
      <c r="AX12" s="0" t="s">
        <v>173</v>
      </c>
      <c r="AY12" s="0" t="s">
        <v>174</v>
      </c>
      <c r="AZ12" s="0" t="n">
        <v>0</v>
      </c>
      <c r="BA12" s="0" t="s">
        <v>175</v>
      </c>
      <c r="BB12" s="0" t="s">
        <v>176</v>
      </c>
      <c r="BC12" s="0" t="s">
        <v>176</v>
      </c>
      <c r="BD12" s="0" t="n">
        <v>0</v>
      </c>
    </row>
    <row r="13" customFormat="false" ht="12.8" hidden="false" customHeight="false" outlineLevel="0" collapsed="false">
      <c r="B13" s="0" t="n">
        <v>12215</v>
      </c>
      <c r="C13" s="0" t="n">
        <v>89466</v>
      </c>
      <c r="D13" s="0" t="n">
        <v>7681</v>
      </c>
      <c r="E13" s="0" t="n">
        <f aca="false">SUM(B13:D13)</f>
        <v>109362</v>
      </c>
      <c r="F13" s="0" t="n">
        <v>34.6</v>
      </c>
      <c r="G13" s="0" t="n">
        <v>245.46</v>
      </c>
      <c r="H13" s="0" t="n">
        <v>18.09</v>
      </c>
      <c r="I13" s="0" t="n">
        <f aca="false">SUM(F13:H13)</f>
        <v>298.15</v>
      </c>
      <c r="J13" s="0" t="n">
        <f aca="false">B13-F13</f>
        <v>12180.4</v>
      </c>
      <c r="K13" s="0" t="n">
        <f aca="false">C13-G13</f>
        <v>89220.54</v>
      </c>
      <c r="L13" s="0" t="n">
        <f aca="false">D13-H13</f>
        <v>7662.91</v>
      </c>
      <c r="M13" s="0" t="n">
        <f aca="false">SUM(J13:L13)</f>
        <v>109063.85</v>
      </c>
      <c r="N13" s="10" t="n">
        <v>12322.23</v>
      </c>
      <c r="O13" s="10" t="n">
        <v>89739.21</v>
      </c>
      <c r="P13" s="10" t="n">
        <v>7493.47</v>
      </c>
      <c r="Q13" s="0" t="n">
        <f aca="false">SUM(N13:P13)</f>
        <v>109554.91</v>
      </c>
      <c r="R13" s="0" t="n">
        <v>9288.13334232516</v>
      </c>
      <c r="S13" s="0" t="n">
        <v>65435.7725252725</v>
      </c>
      <c r="T13" s="0" t="n">
        <v>4915.44576261753</v>
      </c>
      <c r="U13" s="0" t="n">
        <f aca="false">$R$31*R13</f>
        <v>13193.4045429519</v>
      </c>
      <c r="V13" s="0" t="n">
        <f aca="false">$S$31*S13</f>
        <v>96063.3880696791</v>
      </c>
      <c r="W13" s="0" t="n">
        <f aca="false">$T$31*T13</f>
        <v>8020.63148170181</v>
      </c>
      <c r="X13" s="0" t="n">
        <v>13032.9562268621</v>
      </c>
      <c r="Y13" s="0" t="n">
        <v>94895.1370088193</v>
      </c>
      <c r="Z13" s="0" t="n">
        <v>7923.90010013358</v>
      </c>
      <c r="AC13" s="46" t="s">
        <v>177</v>
      </c>
      <c r="AD13" s="46" t="n">
        <f aca="false">8.27+0.79+2.38+0.17+0.08</f>
        <v>11.69</v>
      </c>
      <c r="AE13" s="46" t="n">
        <f aca="false">8.12+0.79+2.38+0.15+0.06</f>
        <v>11.5</v>
      </c>
      <c r="AF13" s="46" t="n">
        <f aca="false">6+0.57+1.59+0.14+0.04</f>
        <v>8.34</v>
      </c>
      <c r="AG13" s="46" t="n">
        <f aca="false">5.86+0.57+1.59+0.13+0.06</f>
        <v>8.21</v>
      </c>
      <c r="AH13" s="46" t="n">
        <f aca="false">1.06+0.05+0.19+0.06+0.04</f>
        <v>1.4</v>
      </c>
      <c r="AI13" s="46" t="n">
        <f aca="false">1+0.05+0.19+0.05+0.04</f>
        <v>1.33</v>
      </c>
      <c r="AJ13" s="46" t="n">
        <f aca="false">1.03+0.05+0.19+0.05+0.04</f>
        <v>1.36</v>
      </c>
      <c r="AK13" s="46" t="n">
        <f aca="false">0.86+0.05+0.19+0.04+0.04</f>
        <v>1.18</v>
      </c>
      <c r="AM13" s="46" t="s">
        <v>178</v>
      </c>
      <c r="AN13" s="21" t="n">
        <f aca="false">SUM(AN4:AO4)</f>
        <v>203809</v>
      </c>
      <c r="AO13" s="21"/>
      <c r="AP13" s="21" t="n">
        <f aca="false">SUM(AP4)</f>
        <v>92912</v>
      </c>
      <c r="AQ13" s="21"/>
      <c r="AR13" s="21" t="n">
        <f aca="false">SUM(AR4:AT4)</f>
        <v>41589</v>
      </c>
      <c r="AS13" s="21"/>
      <c r="AT13" s="21"/>
      <c r="AU13" s="28"/>
      <c r="AV13" s="10" t="s">
        <v>179</v>
      </c>
      <c r="AW13" s="29" t="s">
        <v>138</v>
      </c>
      <c r="AX13" s="30" t="s">
        <v>180</v>
      </c>
      <c r="AY13" s="10" t="s">
        <v>140</v>
      </c>
      <c r="AZ13" s="30" t="s">
        <v>138</v>
      </c>
      <c r="BA13" s="10" t="s">
        <v>143</v>
      </c>
      <c r="BB13" s="10" t="s">
        <v>181</v>
      </c>
      <c r="BC13" s="10" t="s">
        <v>181</v>
      </c>
      <c r="BD13" s="30" t="s">
        <v>142</v>
      </c>
    </row>
    <row r="14" customFormat="false" ht="12.8" hidden="false" customHeight="false" outlineLevel="0" collapsed="false">
      <c r="B14" s="0" t="n">
        <v>11170</v>
      </c>
      <c r="C14" s="0" t="n">
        <v>80310</v>
      </c>
      <c r="D14" s="0" t="n">
        <v>6712</v>
      </c>
      <c r="E14" s="0" t="n">
        <f aca="false">SUM(B14:D14)</f>
        <v>98192</v>
      </c>
      <c r="F14" s="0" t="n">
        <v>33.81</v>
      </c>
      <c r="G14" s="0" t="n">
        <v>240.74</v>
      </c>
      <c r="H14" s="0" t="n">
        <v>17.76</v>
      </c>
      <c r="I14" s="0" t="n">
        <f aca="false">SUM(F14:H14)</f>
        <v>292.31</v>
      </c>
      <c r="J14" s="0" t="n">
        <f aca="false">B14-F14</f>
        <v>11136.19</v>
      </c>
      <c r="K14" s="0" t="n">
        <f aca="false">C14-G14</f>
        <v>80069.26</v>
      </c>
      <c r="L14" s="0" t="n">
        <f aca="false">D14-H14</f>
        <v>6694.24</v>
      </c>
      <c r="M14" s="0" t="n">
        <f aca="false">SUM(J14:L14)</f>
        <v>97899.69</v>
      </c>
      <c r="N14" s="10" t="n">
        <v>11120.9</v>
      </c>
      <c r="O14" s="10" t="n">
        <v>80904.5</v>
      </c>
      <c r="P14" s="10" t="n">
        <v>6756.04</v>
      </c>
      <c r="Q14" s="0" t="n">
        <f aca="false">SUM(N14:P14)</f>
        <v>98781.44</v>
      </c>
      <c r="R14" s="0" t="n">
        <v>8403.56819286508</v>
      </c>
      <c r="S14" s="0" t="n">
        <v>59203.9278940064</v>
      </c>
      <c r="T14" s="0" t="n">
        <v>4447.31763802419</v>
      </c>
      <c r="U14" s="0" t="n">
        <f aca="false">$R$31*R14</f>
        <v>11936.9167825703</v>
      </c>
      <c r="V14" s="0" t="n">
        <f aca="false">$S$31*S14</f>
        <v>86914.69025348</v>
      </c>
      <c r="W14" s="0" t="n">
        <f aca="false">$T$31*T14</f>
        <v>7256.77742758161</v>
      </c>
      <c r="X14" s="0" t="n">
        <v>11804.8238913365</v>
      </c>
      <c r="Y14" s="0" t="n">
        <v>85952.8997898786</v>
      </c>
      <c r="Z14" s="0" t="n">
        <v>7177.14163847647</v>
      </c>
      <c r="AC14" s="47" t="s">
        <v>182</v>
      </c>
      <c r="AD14" s="47" t="n">
        <f aca="false">SQRT(0.08^2+0.1^2+0.66^2+0.07^2+0.04^2)*AD5</f>
        <v>1040.48646255893</v>
      </c>
      <c r="AE14" s="47" t="n">
        <f aca="false">SQRT(0.08^2+0.1^2+0.66^2+0.07^2+0.03^2)*AE5</f>
        <v>1175.68695943697</v>
      </c>
      <c r="AF14" s="47" t="n">
        <f aca="false">SQRT(0.06^2+0.07^2+0.49^2+0.06^2+0.02^2)*AF5</f>
        <v>875.133001064315</v>
      </c>
      <c r="AG14" s="48" t="n">
        <f aca="false">SQRT(0.06^2+0.07^2+0.49^2+0.06^2+0.03^2)*AG5</f>
        <v>781.824693918785</v>
      </c>
      <c r="AH14" s="47" t="n">
        <f aca="false">SQRT(0.01^2+0.01^2+0.08^2+0.03^2+0.02^2)*AH5</f>
        <v>154.620007785008</v>
      </c>
      <c r="AI14" s="47" t="n">
        <f aca="false">SQRT(0.01^2+0.01^2+0.08^2+0.02^2+0.02^2)*AI5</f>
        <v>149.646996601253</v>
      </c>
      <c r="AJ14" s="47" t="n">
        <f aca="false">SQRT(0.01^2+0.01^2+0.08^2+0.02^2+0.02^2)*AJ5</f>
        <v>149.646996601253</v>
      </c>
      <c r="AK14" s="47" t="n">
        <f aca="false">SQRT(0.01^2+0.01^2+0.08^2+0.02^2+0.02^2)*AK5</f>
        <v>133.503356865605</v>
      </c>
      <c r="AM14" s="42"/>
      <c r="AN14" s="42"/>
      <c r="AO14" s="42"/>
      <c r="AP14" s="42"/>
      <c r="AQ14" s="49"/>
      <c r="AR14" s="42"/>
      <c r="AS14" s="42"/>
      <c r="AT14" s="42"/>
      <c r="AU14" s="50"/>
      <c r="AV14" s="10" t="s">
        <v>146</v>
      </c>
      <c r="AW14" s="29" t="s">
        <v>147</v>
      </c>
      <c r="AX14" s="30" t="s">
        <v>183</v>
      </c>
      <c r="AY14" s="10" t="s">
        <v>184</v>
      </c>
      <c r="AZ14" s="30" t="s">
        <v>183</v>
      </c>
      <c r="BA14" s="10" t="s">
        <v>185</v>
      </c>
      <c r="BB14" s="10" t="s">
        <v>185</v>
      </c>
      <c r="BC14" s="10" t="s">
        <v>185</v>
      </c>
      <c r="BD14" s="10" t="s">
        <v>185</v>
      </c>
    </row>
    <row r="15" customFormat="false" ht="12.8" hidden="false" customHeight="false" outlineLevel="0" collapsed="false">
      <c r="B15" s="0" t="n">
        <v>10184</v>
      </c>
      <c r="C15" s="0" t="n">
        <v>73372</v>
      </c>
      <c r="D15" s="0" t="n">
        <v>6047</v>
      </c>
      <c r="E15" s="0" t="n">
        <f aca="false">SUM(B15:D15)</f>
        <v>89603</v>
      </c>
      <c r="F15" s="0" t="n">
        <v>32.73</v>
      </c>
      <c r="G15" s="0" t="n">
        <v>233.71</v>
      </c>
      <c r="H15" s="0" t="n">
        <v>17.26</v>
      </c>
      <c r="I15" s="0" t="n">
        <f aca="false">SUM(F15:H15)</f>
        <v>283.7</v>
      </c>
      <c r="J15" s="0" t="n">
        <f aca="false">B15-F15</f>
        <v>10151.27</v>
      </c>
      <c r="K15" s="0" t="n">
        <f aca="false">C15-G15</f>
        <v>73138.29</v>
      </c>
      <c r="L15" s="0" t="n">
        <f aca="false">D15-H15</f>
        <v>6029.74</v>
      </c>
      <c r="M15" s="0" t="n">
        <f aca="false">SUM(J15:L15)</f>
        <v>89319.3</v>
      </c>
      <c r="N15" s="10" t="n">
        <v>10137.1</v>
      </c>
      <c r="O15" s="10" t="n">
        <v>73671.72</v>
      </c>
      <c r="P15" s="10" t="n">
        <v>6151.52</v>
      </c>
      <c r="Q15" s="0" t="n">
        <f aca="false">SUM(N15:P15)</f>
        <v>89960.34</v>
      </c>
      <c r="R15" s="0" t="n">
        <v>7472.01392051509</v>
      </c>
      <c r="S15" s="0" t="n">
        <v>52641.0404747803</v>
      </c>
      <c r="T15" s="0" t="n">
        <v>3954.32219990824</v>
      </c>
      <c r="U15" s="0" t="n">
        <f aca="false">$R$31*R15</f>
        <v>10613.6829404352</v>
      </c>
      <c r="V15" s="0" t="n">
        <f aca="false">$S$31*S15</f>
        <v>77280.0030375961</v>
      </c>
      <c r="W15" s="0" t="n">
        <f aca="false">$T$31*T15</f>
        <v>6452.34687901168</v>
      </c>
      <c r="X15" s="0" t="n">
        <v>10506.435871271</v>
      </c>
      <c r="Y15" s="0" t="n">
        <v>76499.1191655891</v>
      </c>
      <c r="Z15" s="0" t="n">
        <v>6387.69048061834</v>
      </c>
      <c r="AC15" s="47" t="s">
        <v>186</v>
      </c>
      <c r="AD15" s="47" t="n">
        <f aca="false">AD4-AD13*AD5*AD6</f>
        <v>815575.70491055</v>
      </c>
      <c r="AE15" s="47" t="n">
        <f aca="false">AE4-AE13*AE5</f>
        <v>944398.416</v>
      </c>
      <c r="AF15" s="47" t="n">
        <f aca="false">AF4-AF13*AF5</f>
        <v>874649.1001</v>
      </c>
      <c r="AG15" s="47" t="n">
        <f aca="false">AG4-AG13*AG5</f>
        <v>771977.29876</v>
      </c>
      <c r="AH15" s="47" t="n">
        <f aca="false">AH4-AH13*AH5</f>
        <v>124671.5446</v>
      </c>
      <c r="AI15" s="47" t="n">
        <f aca="false">AI4-AI13*AI5</f>
        <v>125412.31737</v>
      </c>
      <c r="AJ15" s="47" t="n">
        <f aca="false">AJ4-AJ13*AJ5</f>
        <v>124300.12904</v>
      </c>
      <c r="AK15" s="47" t="n">
        <f aca="false">AK4-AK13*AK5</f>
        <v>112090.7049</v>
      </c>
      <c r="AM15" s="50"/>
      <c r="AN15" s="50" t="n">
        <f aca="false">(0.03*AN5*AN6)^2</f>
        <v>20.7879904019037</v>
      </c>
      <c r="AO15" s="50" t="n">
        <f aca="false">(0.03*AN5*AO6)^2</f>
        <v>20.6315334285436</v>
      </c>
      <c r="AP15" s="50"/>
      <c r="AQ15" s="50"/>
      <c r="AR15" s="50" t="n">
        <f aca="false">(0.01*AR6*AR5)^2</f>
        <v>3.30335526088679</v>
      </c>
      <c r="AS15" s="50" t="n">
        <f aca="false">(0.01*AS6*AR5)^2</f>
        <v>3.29714951214514</v>
      </c>
      <c r="AT15" s="50" t="n">
        <f aca="false">(0.01*AT6*AR5)^2</f>
        <v>3.29577124922274</v>
      </c>
      <c r="AU15" s="50"/>
      <c r="AV15" s="42" t="s">
        <v>155</v>
      </c>
      <c r="AW15" s="43" t="s">
        <v>187</v>
      </c>
      <c r="AX15" s="44" t="s">
        <v>188</v>
      </c>
      <c r="AY15" s="42" t="s">
        <v>189</v>
      </c>
      <c r="AZ15" s="44" t="s">
        <v>190</v>
      </c>
      <c r="BA15" s="42" t="s">
        <v>191</v>
      </c>
      <c r="BB15" s="42" t="s">
        <v>192</v>
      </c>
      <c r="BC15" s="42" t="s">
        <v>193</v>
      </c>
      <c r="BD15" s="44" t="s">
        <v>194</v>
      </c>
    </row>
    <row r="16" customFormat="false" ht="12.8" hidden="false" customHeight="false" outlineLevel="0" collapsed="false">
      <c r="B16" s="0" t="n">
        <v>9402</v>
      </c>
      <c r="C16" s="0" t="n">
        <v>67743</v>
      </c>
      <c r="D16" s="0" t="n">
        <v>5623</v>
      </c>
      <c r="E16" s="0" t="n">
        <f aca="false">SUM(B16:D16)</f>
        <v>82768</v>
      </c>
      <c r="F16" s="0" t="n">
        <v>32.76</v>
      </c>
      <c r="G16" s="0" t="n">
        <v>234.93</v>
      </c>
      <c r="H16" s="0" t="n">
        <v>17.37</v>
      </c>
      <c r="I16" s="0" t="n">
        <f aca="false">SUM(F16:H16)</f>
        <v>285.06</v>
      </c>
      <c r="J16" s="0" t="n">
        <f aca="false">B16-F16</f>
        <v>9369.24</v>
      </c>
      <c r="K16" s="0" t="n">
        <f aca="false">C16-G16</f>
        <v>67508.07</v>
      </c>
      <c r="L16" s="0" t="n">
        <f aca="false">D16-H16</f>
        <v>5605.63</v>
      </c>
      <c r="M16" s="0" t="n">
        <f aca="false">SUM(J16:L16)</f>
        <v>82482.94</v>
      </c>
      <c r="N16" s="10" t="n">
        <v>9350.7</v>
      </c>
      <c r="O16" s="10" t="n">
        <v>67912.06</v>
      </c>
      <c r="P16" s="10" t="n">
        <v>5670.9</v>
      </c>
      <c r="Q16" s="0" t="n">
        <f aca="false">SUM(N16:P16)</f>
        <v>82933.66</v>
      </c>
      <c r="R16" s="0" t="n">
        <v>6546.89970911839</v>
      </c>
      <c r="S16" s="0" t="n">
        <v>46123.5238903665</v>
      </c>
      <c r="T16" s="0" t="n">
        <v>3464.73509045626</v>
      </c>
      <c r="U16" s="0" t="n">
        <f aca="false">$R$31*R16</f>
        <v>9299.59693525568</v>
      </c>
      <c r="V16" s="0" t="n">
        <f aca="false">$S$31*S16</f>
        <v>67711.9227546392</v>
      </c>
      <c r="W16" s="0" t="n">
        <f aca="false">$T$31*T16</f>
        <v>5653.47776871254</v>
      </c>
      <c r="X16" s="0" t="n">
        <v>9213.50395688217</v>
      </c>
      <c r="Y16" s="0" t="n">
        <v>67085.0653605038</v>
      </c>
      <c r="Z16" s="0" t="n">
        <v>5601.5748810882</v>
      </c>
      <c r="AC16" s="47" t="s">
        <v>195</v>
      </c>
      <c r="AD16" s="51" t="n">
        <v>0.002</v>
      </c>
      <c r="AE16" s="51" t="n">
        <v>0.002</v>
      </c>
      <c r="AF16" s="51" t="n">
        <v>0.002</v>
      </c>
      <c r="AG16" s="51" t="n">
        <v>0.002</v>
      </c>
      <c r="AH16" s="51" t="n">
        <v>0.002</v>
      </c>
      <c r="AI16" s="51" t="n">
        <v>0.002</v>
      </c>
      <c r="AJ16" s="51" t="n">
        <v>0.002</v>
      </c>
      <c r="AK16" s="51" t="n">
        <v>0.002</v>
      </c>
      <c r="AM16" s="50" t="s">
        <v>196</v>
      </c>
      <c r="AN16" s="52" t="n">
        <f aca="false">AN15+AO15</f>
        <v>41.4195238304473</v>
      </c>
      <c r="AO16" s="52"/>
      <c r="AP16" s="2" t="n">
        <f aca="false">(0.02*AP6*AP5)^2</f>
        <v>9.86763865623685</v>
      </c>
      <c r="AQ16" s="2"/>
      <c r="AR16" s="52" t="n">
        <f aca="false">AR15+AS15+AT15</f>
        <v>9.89627602225467</v>
      </c>
      <c r="AS16" s="52"/>
      <c r="AT16" s="52"/>
      <c r="AU16" s="53"/>
      <c r="AV16" s="46" t="s">
        <v>178</v>
      </c>
      <c r="AW16" s="21" t="n">
        <f aca="false">SUM(AW4:AX4)</f>
        <v>1203965</v>
      </c>
      <c r="AX16" s="21"/>
      <c r="AY16" s="21" t="n">
        <f aca="false">SUM(AY4:AZ4)</f>
        <v>1033209</v>
      </c>
      <c r="AZ16" s="21"/>
      <c r="BA16" s="21" t="n">
        <f aca="false">SUM(BA4:BD4)</f>
        <v>308150</v>
      </c>
      <c r="BB16" s="21"/>
      <c r="BC16" s="21"/>
      <c r="BD16" s="21"/>
    </row>
    <row r="17" customFormat="false" ht="12.8" hidden="false" customHeight="false" outlineLevel="0" collapsed="false">
      <c r="B17" s="0" t="n">
        <v>8406</v>
      </c>
      <c r="C17" s="0" t="n">
        <v>61180</v>
      </c>
      <c r="D17" s="0" t="n">
        <v>5165</v>
      </c>
      <c r="E17" s="0" t="n">
        <f aca="false">SUM(B17:D17)</f>
        <v>74751</v>
      </c>
      <c r="F17" s="0" t="n">
        <v>32.14</v>
      </c>
      <c r="G17" s="0" t="n">
        <v>231.41</v>
      </c>
      <c r="H17" s="0" t="n">
        <v>17.13</v>
      </c>
      <c r="I17" s="0" t="n">
        <f aca="false">SUM(F17:H17)</f>
        <v>280.68</v>
      </c>
      <c r="J17" s="0" t="n">
        <f aca="false">B17-F17</f>
        <v>8373.86</v>
      </c>
      <c r="K17" s="0" t="n">
        <f aca="false">C17-G17</f>
        <v>60948.59</v>
      </c>
      <c r="L17" s="0" t="n">
        <f aca="false">D17-H17</f>
        <v>5147.87</v>
      </c>
      <c r="M17" s="0" t="n">
        <f aca="false">SUM(J17:L17)</f>
        <v>74470.32</v>
      </c>
      <c r="N17" s="10" t="n">
        <v>8426.31</v>
      </c>
      <c r="O17" s="10" t="n">
        <v>61180.96</v>
      </c>
      <c r="P17" s="10" t="n">
        <v>5109.94</v>
      </c>
      <c r="Q17" s="0" t="n">
        <f aca="false">SUM(N17:P17)</f>
        <v>74717.21</v>
      </c>
      <c r="R17" s="0" t="n">
        <v>5662.92292403223</v>
      </c>
      <c r="S17" s="0" t="n">
        <v>39895.8243414236</v>
      </c>
      <c r="T17" s="0" t="n">
        <v>2996.9187412202</v>
      </c>
      <c r="U17" s="0" t="n">
        <f aca="false">$R$31*R17</f>
        <v>8043.94492183399</v>
      </c>
      <c r="V17" s="0" t="n">
        <f aca="false">$S$31*S17</f>
        <v>58569.3101520232</v>
      </c>
      <c r="W17" s="0" t="n">
        <f aca="false">$T$31*T17</f>
        <v>4890.13244469874</v>
      </c>
      <c r="X17" s="0" t="n">
        <v>7975.50075654316</v>
      </c>
      <c r="Y17" s="0" t="n">
        <v>58070.956721714</v>
      </c>
      <c r="Z17" s="0" t="n">
        <v>4848.86968182648</v>
      </c>
      <c r="AC17" s="47" t="s">
        <v>197</v>
      </c>
      <c r="AD17" s="51" t="n">
        <v>0.008</v>
      </c>
      <c r="AE17" s="51" t="n">
        <v>0.008</v>
      </c>
      <c r="AF17" s="51" t="n">
        <v>0.008</v>
      </c>
      <c r="AG17" s="51" t="n">
        <v>0.008</v>
      </c>
      <c r="AH17" s="51" t="n">
        <v>0.008</v>
      </c>
      <c r="AI17" s="51" t="n">
        <v>0.008</v>
      </c>
      <c r="AJ17" s="51" t="n">
        <v>0.008</v>
      </c>
      <c r="AK17" s="51" t="n">
        <v>0.008</v>
      </c>
      <c r="AM17" s="50"/>
      <c r="AN17" s="53"/>
      <c r="AO17" s="53"/>
      <c r="AP17" s="53"/>
      <c r="AQ17" s="53"/>
      <c r="AR17" s="53"/>
      <c r="AS17" s="53"/>
      <c r="AT17" s="53"/>
      <c r="AU17" s="53"/>
      <c r="AV17" s="50" t="s">
        <v>198</v>
      </c>
      <c r="AW17" s="53" t="n">
        <f aca="false">AW5-AN5</f>
        <v>926.177</v>
      </c>
      <c r="AX17" s="53" t="n">
        <f aca="false">AX5-AN5</f>
        <v>926.177</v>
      </c>
      <c r="AY17" s="53" t="n">
        <f aca="false">AY5-AP5</f>
        <v>924.692</v>
      </c>
      <c r="AZ17" s="53" t="n">
        <f aca="false">AZ5</f>
        <v>924.933</v>
      </c>
      <c r="BA17" s="53" t="n">
        <f aca="false">BA5-AR5</f>
        <v>917.136</v>
      </c>
      <c r="BB17" s="53" t="n">
        <f aca="false">BB5-AR5</f>
        <v>917.136</v>
      </c>
      <c r="BC17" s="53" t="n">
        <f aca="false">BC5-AR5</f>
        <v>917.136</v>
      </c>
      <c r="BD17" s="53" t="n">
        <f aca="false">BD5</f>
        <v>917.417</v>
      </c>
    </row>
    <row r="18" customFormat="false" ht="12.8" hidden="false" customHeight="false" outlineLevel="0" collapsed="false">
      <c r="B18" s="0" t="n">
        <v>7325</v>
      </c>
      <c r="C18" s="0" t="n">
        <v>53635</v>
      </c>
      <c r="D18" s="0" t="n">
        <v>4500</v>
      </c>
      <c r="E18" s="0" t="n">
        <f aca="false">SUM(B18:D18)</f>
        <v>65460</v>
      </c>
      <c r="F18" s="0" t="n">
        <v>32.15</v>
      </c>
      <c r="G18" s="0" t="n">
        <v>232.09</v>
      </c>
      <c r="H18" s="0" t="n">
        <v>17.19</v>
      </c>
      <c r="I18" s="0" t="n">
        <f aca="false">SUM(F18:H18)</f>
        <v>281.43</v>
      </c>
      <c r="J18" s="0" t="n">
        <f aca="false">B18-F18</f>
        <v>7292.85</v>
      </c>
      <c r="K18" s="0" t="n">
        <f aca="false">C18-G18</f>
        <v>53402.91</v>
      </c>
      <c r="L18" s="0" t="n">
        <f aca="false">D18-H18</f>
        <v>4482.81</v>
      </c>
      <c r="M18" s="0" t="n">
        <f aca="false">SUM(J18:L18)</f>
        <v>65178.57</v>
      </c>
      <c r="N18" s="10" t="n">
        <v>7400.8</v>
      </c>
      <c r="O18" s="10" t="n">
        <v>53713.95</v>
      </c>
      <c r="P18" s="10" t="n">
        <v>4487.02</v>
      </c>
      <c r="Q18" s="0" t="n">
        <f aca="false">SUM(N18:P18)</f>
        <v>65601.77</v>
      </c>
      <c r="R18" s="0" t="n">
        <v>4839.14728591946</v>
      </c>
      <c r="S18" s="0" t="n">
        <v>34092.2475321016</v>
      </c>
      <c r="T18" s="0" t="n">
        <v>2560.96198514667</v>
      </c>
      <c r="U18" s="0" t="n">
        <f aca="false">$R$31*R18</f>
        <v>6873.80611722361</v>
      </c>
      <c r="V18" s="0" t="n">
        <f aca="false">$S$31*S18</f>
        <v>50049.3335442623</v>
      </c>
      <c r="W18" s="0" t="n">
        <f aca="false">$T$31*T18</f>
        <v>4178.77305812665</v>
      </c>
      <c r="X18" s="0" t="n">
        <v>6819.8878677045</v>
      </c>
      <c r="Y18" s="0" t="n">
        <v>49656.7457394445</v>
      </c>
      <c r="Z18" s="0" t="n">
        <v>4146.26761903053</v>
      </c>
      <c r="AC18" s="47" t="s">
        <v>199</v>
      </c>
      <c r="AD18" s="47" t="n">
        <f aca="false">AD13*AD5*AD6</f>
        <v>14460.29508945</v>
      </c>
      <c r="AE18" s="47" t="n">
        <f aca="false">AE13*AE5*AE6</f>
        <v>16012.0445592</v>
      </c>
      <c r="AF18" s="47" t="n">
        <f aca="false">AF13*AF5*AF6</f>
        <v>12153.37802631</v>
      </c>
      <c r="AG18" s="47" t="n">
        <f aca="false">AG13*AG5*AG6</f>
        <v>10666.27423664</v>
      </c>
      <c r="AH18" s="47" t="n">
        <f aca="false">AH13*AH5*AH6</f>
        <v>2337.06300184</v>
      </c>
      <c r="AI18" s="47" t="n">
        <f aca="false">AI13*AI5*AI6</f>
        <v>2219.978483485</v>
      </c>
      <c r="AJ18" s="47" t="n">
        <f aca="false">AJ13*AJ5*AJ6</f>
        <v>2269.343424832</v>
      </c>
      <c r="AK18" s="47" t="n">
        <f aca="false">AK13*AK5*AK6</f>
        <v>1757.12764845</v>
      </c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</row>
    <row r="19" customFormat="false" ht="12.8" hidden="false" customHeight="false" outlineLevel="0" collapsed="false">
      <c r="B19" s="0" t="n">
        <v>6304</v>
      </c>
      <c r="C19" s="0" t="n">
        <v>46168</v>
      </c>
      <c r="D19" s="0" t="n">
        <v>3900</v>
      </c>
      <c r="E19" s="0" t="n">
        <f aca="false">SUM(B19:D19)</f>
        <v>56372</v>
      </c>
      <c r="F19" s="0" t="n">
        <v>31.8</v>
      </c>
      <c r="G19" s="0" t="n">
        <v>229.88</v>
      </c>
      <c r="H19" s="0" t="n">
        <v>17.03</v>
      </c>
      <c r="I19" s="0" t="n">
        <f aca="false">SUM(F19:H19)</f>
        <v>278.71</v>
      </c>
      <c r="J19" s="0" t="n">
        <f aca="false">B19-F19</f>
        <v>6272.2</v>
      </c>
      <c r="K19" s="0" t="n">
        <f aca="false">C19-G19</f>
        <v>45938.12</v>
      </c>
      <c r="L19" s="0" t="n">
        <f aca="false">D19-H19</f>
        <v>3882.97</v>
      </c>
      <c r="M19" s="0" t="n">
        <f aca="false">SUM(J19:L19)</f>
        <v>56093.29</v>
      </c>
      <c r="N19" s="10" t="n">
        <v>6353.05</v>
      </c>
      <c r="O19" s="10" t="n">
        <v>46059.53</v>
      </c>
      <c r="P19" s="10" t="n">
        <v>3848.54</v>
      </c>
      <c r="Q19" s="0" t="n">
        <f aca="false">SUM(N19:P19)</f>
        <v>56261.12</v>
      </c>
      <c r="R19" s="0" t="n">
        <v>4083.15276992881</v>
      </c>
      <c r="S19" s="0" t="n">
        <v>28766.195099877</v>
      </c>
      <c r="T19" s="0" t="n">
        <v>2160.87625820826</v>
      </c>
      <c r="U19" s="0" t="n">
        <f aca="false">$R$31*R19</f>
        <v>5799.94755876962</v>
      </c>
      <c r="V19" s="0" t="n">
        <f aca="false">$S$31*S19</f>
        <v>42230.3895334974</v>
      </c>
      <c r="W19" s="0" t="n">
        <f aca="false">$T$31*T19</f>
        <v>3525.9451495642</v>
      </c>
      <c r="X19" s="0" t="n">
        <v>5757.88733469289</v>
      </c>
      <c r="Y19" s="0" t="n">
        <v>41924.1419978726</v>
      </c>
      <c r="Z19" s="0" t="n">
        <v>3500.58858267879</v>
      </c>
      <c r="AC19" s="46" t="s">
        <v>200</v>
      </c>
      <c r="AD19" s="54" t="n">
        <f aca="false">SUM(AD4:AE4)</f>
        <v>1794417</v>
      </c>
      <c r="AE19" s="54"/>
      <c r="AF19" s="54" t="n">
        <f aca="false">SUM(AF4:AG4)</f>
        <v>1673907</v>
      </c>
      <c r="AG19" s="54"/>
      <c r="AH19" s="54" t="n">
        <f aca="false">SUM(AH4:AK4)</f>
        <v>495421</v>
      </c>
      <c r="AI19" s="54"/>
      <c r="AJ19" s="54"/>
      <c r="AK19" s="54"/>
      <c r="AM19" s="50"/>
      <c r="AN19" s="55"/>
      <c r="AO19" s="56"/>
      <c r="AP19" s="55"/>
      <c r="AQ19" s="56"/>
      <c r="AR19" s="55"/>
      <c r="AS19" s="56"/>
      <c r="AT19" s="56"/>
      <c r="AU19" s="56"/>
      <c r="AV19" s="50"/>
      <c r="AW19" s="55"/>
      <c r="AX19" s="56"/>
      <c r="AY19" s="55"/>
      <c r="AZ19" s="56"/>
      <c r="BA19" s="55"/>
      <c r="BB19" s="56"/>
      <c r="BC19" s="56"/>
      <c r="BD19" s="56"/>
    </row>
    <row r="20" customFormat="false" ht="12.8" hidden="false" customHeight="false" outlineLevel="0" collapsed="false">
      <c r="B20" s="0" t="n">
        <v>5279</v>
      </c>
      <c r="C20" s="0" t="n">
        <v>38065</v>
      </c>
      <c r="D20" s="0" t="n">
        <v>3223</v>
      </c>
      <c r="E20" s="0" t="n">
        <f aca="false">SUM(B20:D20)</f>
        <v>46567</v>
      </c>
      <c r="F20" s="0" t="n">
        <v>31.59</v>
      </c>
      <c r="G20" s="0" t="n">
        <v>228.5</v>
      </c>
      <c r="H20" s="0" t="n">
        <v>16.92</v>
      </c>
      <c r="I20" s="0" t="n">
        <f aca="false">SUM(F20:H20)</f>
        <v>277.01</v>
      </c>
      <c r="J20" s="0" t="n">
        <f aca="false">B20-F20</f>
        <v>5247.41</v>
      </c>
      <c r="K20" s="0" t="n">
        <f aca="false">C20-G20</f>
        <v>37836.5</v>
      </c>
      <c r="L20" s="0" t="n">
        <f aca="false">D20-H20</f>
        <v>3206.08</v>
      </c>
      <c r="M20" s="0" t="n">
        <f aca="false">SUM(J20:L20)</f>
        <v>46289.99</v>
      </c>
      <c r="N20" s="10" t="n">
        <v>5272.36</v>
      </c>
      <c r="O20" s="10" t="n">
        <v>38165.58</v>
      </c>
      <c r="P20" s="10" t="n">
        <v>3189.83</v>
      </c>
      <c r="Q20" s="0" t="n">
        <f aca="false">SUM(N20:P20)</f>
        <v>46627.77</v>
      </c>
      <c r="R20" s="0" t="n">
        <v>3395.22190642309</v>
      </c>
      <c r="S20" s="0" t="n">
        <v>23919.6574977149</v>
      </c>
      <c r="T20" s="0" t="n">
        <v>1796.81106400204</v>
      </c>
      <c r="U20" s="0" t="n">
        <f aca="false">$R$31*R20</f>
        <v>4822.77056902357</v>
      </c>
      <c r="V20" s="0" t="n">
        <f aca="false">$S$31*S20</f>
        <v>35115.4002164388</v>
      </c>
      <c r="W20" s="0" t="n">
        <f aca="false">$T$31*T20</f>
        <v>2931.89266703058</v>
      </c>
      <c r="X20" s="0" t="n">
        <v>4790.34968686705</v>
      </c>
      <c r="Y20" s="0" t="n">
        <v>34879.3383437036</v>
      </c>
      <c r="Z20" s="0" t="n">
        <v>2912.34735947726</v>
      </c>
      <c r="AC20" s="46" t="s">
        <v>201</v>
      </c>
      <c r="AD20" s="57" t="n">
        <f aca="false">SUM(AD15:AE15)</f>
        <v>1759974.12091055</v>
      </c>
      <c r="AE20" s="57"/>
      <c r="AF20" s="57" t="n">
        <f aca="false">SUM(AF15:AG15)</f>
        <v>1646626.39886</v>
      </c>
      <c r="AG20" s="57"/>
      <c r="AH20" s="57" t="n">
        <f aca="false">SUM(AH15:AK15)</f>
        <v>486474.69591</v>
      </c>
      <c r="AI20" s="57"/>
      <c r="AJ20" s="57"/>
      <c r="AK20" s="57"/>
      <c r="AM20" s="58"/>
      <c r="AN20" s="59"/>
      <c r="AO20" s="60"/>
      <c r="AP20" s="59"/>
      <c r="AQ20" s="60"/>
      <c r="AR20" s="59"/>
      <c r="AS20" s="60"/>
      <c r="AT20" s="60"/>
      <c r="AU20" s="60"/>
      <c r="AV20" s="58"/>
      <c r="AW20" s="59"/>
      <c r="AX20" s="60"/>
      <c r="AY20" s="59"/>
      <c r="AZ20" s="60"/>
      <c r="BA20" s="59"/>
      <c r="BB20" s="60"/>
      <c r="BC20" s="60"/>
      <c r="BD20" s="60"/>
    </row>
    <row r="21" customFormat="false" ht="12.8" hidden="false" customHeight="false" outlineLevel="0" collapsed="false">
      <c r="B21" s="0" t="n">
        <v>4280</v>
      </c>
      <c r="C21" s="0" t="n">
        <v>30875</v>
      </c>
      <c r="D21" s="0" t="n">
        <v>2573</v>
      </c>
      <c r="E21" s="0" t="n">
        <f aca="false">SUM(B21:D21)</f>
        <v>37728</v>
      </c>
      <c r="F21" s="0" t="n">
        <v>31.52</v>
      </c>
      <c r="G21" s="0" t="n">
        <v>228.04</v>
      </c>
      <c r="H21" s="0" t="n">
        <v>16.87</v>
      </c>
      <c r="I21" s="0" t="n">
        <f aca="false">SUM(F21:H21)</f>
        <v>276.43</v>
      </c>
      <c r="J21" s="0" t="n">
        <f aca="false">B21-F21</f>
        <v>4248.48</v>
      </c>
      <c r="K21" s="0" t="n">
        <f aca="false">C21-G21</f>
        <v>30646.96</v>
      </c>
      <c r="L21" s="0" t="n">
        <f aca="false">D21-H21</f>
        <v>2556.13</v>
      </c>
      <c r="M21" s="0" t="n">
        <f aca="false">SUM(J21:L21)</f>
        <v>37451.57</v>
      </c>
      <c r="N21" s="10" t="n">
        <v>4247.58</v>
      </c>
      <c r="O21" s="10" t="n">
        <v>30718.45</v>
      </c>
      <c r="P21" s="10" t="n">
        <v>2567.93</v>
      </c>
      <c r="Q21" s="0" t="n">
        <f aca="false">SUM(N21:P21)</f>
        <v>37533.96</v>
      </c>
      <c r="R21" s="0" t="n">
        <v>2772.08014276533</v>
      </c>
      <c r="S21" s="0" t="n">
        <v>19529.5651944644</v>
      </c>
      <c r="T21" s="0" t="n">
        <v>1467.03343878382</v>
      </c>
      <c r="U21" s="0" t="n">
        <f aca="false">$R$31*R21</f>
        <v>3937.62378306159</v>
      </c>
      <c r="V21" s="0" t="n">
        <f aca="false">$S$31*S21</f>
        <v>28670.498226079</v>
      </c>
      <c r="W21" s="0" t="n">
        <f aca="false">$T$31*T21</f>
        <v>2393.78789881164</v>
      </c>
      <c r="X21" s="0" t="n">
        <v>3913.02278940212</v>
      </c>
      <c r="Y21" s="0" t="n">
        <v>28491.3742711425</v>
      </c>
      <c r="Z21" s="0" t="n">
        <v>2378.95693760184</v>
      </c>
    </row>
    <row r="22" customFormat="false" ht="12.8" hidden="false" customHeight="false" outlineLevel="0" collapsed="false">
      <c r="B22" s="0" t="n">
        <v>3312</v>
      </c>
      <c r="C22" s="0" t="n">
        <v>24751</v>
      </c>
      <c r="D22" s="0" t="n">
        <v>2013</v>
      </c>
      <c r="E22" s="0" t="n">
        <f aca="false">SUM(B22:D22)</f>
        <v>30076</v>
      </c>
      <c r="F22" s="0" t="n">
        <v>31.19</v>
      </c>
      <c r="G22" s="0" t="n">
        <v>225.32</v>
      </c>
      <c r="H22" s="0" t="n">
        <v>16.64</v>
      </c>
      <c r="I22" s="0" t="n">
        <f aca="false">SUM(F22:H22)</f>
        <v>273.15</v>
      </c>
      <c r="J22" s="0" t="n">
        <f aca="false">B22-F22</f>
        <v>3280.81</v>
      </c>
      <c r="K22" s="0" t="n">
        <f aca="false">C22-G22</f>
        <v>24525.68</v>
      </c>
      <c r="L22" s="0" t="n">
        <f aca="false">D22-H22</f>
        <v>1996.36</v>
      </c>
      <c r="M22" s="0" t="n">
        <f aca="false">SUM(J22:L22)</f>
        <v>29802.85</v>
      </c>
      <c r="N22" s="10" t="n">
        <v>3398.74</v>
      </c>
      <c r="O22" s="10" t="n">
        <v>24574.53</v>
      </c>
      <c r="P22" s="10" t="n">
        <v>2054.46</v>
      </c>
      <c r="Q22" s="0" t="n">
        <f aca="false">SUM(N22:P22)</f>
        <v>30027.73</v>
      </c>
      <c r="R22" s="0" t="n">
        <v>2210.02275954238</v>
      </c>
      <c r="S22" s="0" t="n">
        <v>15569.8180935986</v>
      </c>
      <c r="T22" s="0" t="n">
        <v>1169.58276988468</v>
      </c>
      <c r="U22" s="0" t="n">
        <f aca="false">$R$31*R22</f>
        <v>3139.24480206421</v>
      </c>
      <c r="V22" s="0" t="n">
        <f aca="false">$S$31*S22</f>
        <v>22857.3671552821</v>
      </c>
      <c r="W22" s="0" t="n">
        <f aca="false">$T$31*T22</f>
        <v>1908.43167387482</v>
      </c>
      <c r="X22" s="0" t="n">
        <v>3120.97284078576</v>
      </c>
      <c r="Y22" s="0" t="n">
        <v>22724.3259450794</v>
      </c>
      <c r="Z22" s="0" t="n">
        <v>1897.4162575351</v>
      </c>
      <c r="AC22" s="0" t="s">
        <v>202</v>
      </c>
      <c r="AD22" s="0" t="n">
        <f aca="false">(0.08*AD5*AD6)^2</f>
        <v>9792.76342639238</v>
      </c>
      <c r="AE22" s="0" t="n">
        <f aca="false">(0.08*AE5*AE6)^2</f>
        <v>12407.3168558122</v>
      </c>
      <c r="AM22" s="14" t="s">
        <v>203</v>
      </c>
      <c r="AN22" s="14"/>
      <c r="AO22" s="14"/>
      <c r="AP22" s="14"/>
      <c r="AQ22" s="14"/>
      <c r="AR22" s="14"/>
      <c r="AS22" s="14"/>
      <c r="AT22" s="14"/>
      <c r="AU22" s="46"/>
    </row>
    <row r="23" customFormat="false" ht="12.8" hidden="false" customHeight="false" outlineLevel="0" collapsed="false">
      <c r="B23" s="0" t="n">
        <v>2736</v>
      </c>
      <c r="C23" s="0" t="n">
        <v>19819</v>
      </c>
      <c r="D23" s="0" t="n">
        <v>1625</v>
      </c>
      <c r="E23" s="0" t="n">
        <f aca="false">SUM(B23:D23)</f>
        <v>24180</v>
      </c>
      <c r="F23" s="0" t="n">
        <v>30.83</v>
      </c>
      <c r="G23" s="0" t="n">
        <v>222.34</v>
      </c>
      <c r="H23" s="0" t="n">
        <v>16.38</v>
      </c>
      <c r="I23" s="0" t="n">
        <f aca="false">SUM(F23:H23)</f>
        <v>269.55</v>
      </c>
      <c r="J23" s="0" t="n">
        <f aca="false">B23-F23</f>
        <v>2705.17</v>
      </c>
      <c r="K23" s="0" t="n">
        <f aca="false">C23-G23</f>
        <v>19596.66</v>
      </c>
      <c r="L23" s="0" t="n">
        <f aca="false">D23-H23</f>
        <v>1608.62</v>
      </c>
      <c r="M23" s="0" t="n">
        <f aca="false">SUM(J23:L23)</f>
        <v>23910.45</v>
      </c>
      <c r="N23" s="10" t="n">
        <v>2674.87</v>
      </c>
      <c r="O23" s="10" t="n">
        <v>19337.21</v>
      </c>
      <c r="P23" s="10" t="n">
        <v>1617.29</v>
      </c>
      <c r="Q23" s="0" t="n">
        <f aca="false">SUM(N23:P23)</f>
        <v>23629.37</v>
      </c>
      <c r="R23" s="0" t="n">
        <v>1707.31341069516</v>
      </c>
      <c r="S23" s="0" t="n">
        <v>12028.1834739065</v>
      </c>
      <c r="T23" s="0" t="n">
        <v>903.540144519215</v>
      </c>
      <c r="U23" s="0" t="n">
        <f aca="false">$R$31*R23</f>
        <v>2425.16721915077</v>
      </c>
      <c r="V23" s="0" t="n">
        <f aca="false">$S$31*S23</f>
        <v>17658.0486824835</v>
      </c>
      <c r="W23" s="0" t="n">
        <f aca="false">$T$31*T23</f>
        <v>1474.32458378976</v>
      </c>
      <c r="X23" s="0" t="n">
        <v>2411.9864648153</v>
      </c>
      <c r="Y23" s="0" t="n">
        <v>17562.0774026932</v>
      </c>
      <c r="Z23" s="0" t="n">
        <v>1466.37846183952</v>
      </c>
      <c r="AC23" s="0" t="s">
        <v>204</v>
      </c>
      <c r="AD23" s="0" t="n">
        <f aca="false">(8.27*AN5*AD6)</f>
        <v>1271.56050735</v>
      </c>
      <c r="AE23" s="0" t="n">
        <f aca="false">8.12*AN5*AE6</f>
        <v>1242.758702556</v>
      </c>
      <c r="AM23" s="46" t="s">
        <v>205</v>
      </c>
      <c r="AN23" s="46" t="s">
        <v>83</v>
      </c>
      <c r="AO23" s="46" t="s">
        <v>84</v>
      </c>
      <c r="AP23" s="46" t="s">
        <v>85</v>
      </c>
      <c r="AQ23" s="46" t="s">
        <v>86</v>
      </c>
      <c r="AR23" s="46" t="s">
        <v>87</v>
      </c>
      <c r="AS23" s="46" t="s">
        <v>88</v>
      </c>
      <c r="AT23" s="46" t="s">
        <v>89</v>
      </c>
      <c r="AU23" s="46" t="s">
        <v>90</v>
      </c>
    </row>
    <row r="24" customFormat="false" ht="12.8" hidden="false" customHeight="false" outlineLevel="0" collapsed="false">
      <c r="B24" s="0" t="n">
        <v>1973</v>
      </c>
      <c r="C24" s="0" t="n">
        <v>14498</v>
      </c>
      <c r="D24" s="0" t="n">
        <v>1196</v>
      </c>
      <c r="E24" s="0" t="n">
        <f aca="false">SUM(B24:D24)</f>
        <v>17667</v>
      </c>
      <c r="F24" s="0" t="n">
        <v>30.13</v>
      </c>
      <c r="G24" s="0" t="n">
        <v>217.07</v>
      </c>
      <c r="H24" s="0" t="n">
        <v>15.96</v>
      </c>
      <c r="I24" s="0" t="n">
        <f aca="false">SUM(F24:H24)</f>
        <v>263.16</v>
      </c>
      <c r="J24" s="0" t="n">
        <f aca="false">B24-F24</f>
        <v>1942.87</v>
      </c>
      <c r="K24" s="0" t="n">
        <f aca="false">C24-G24</f>
        <v>14280.93</v>
      </c>
      <c r="L24" s="0" t="n">
        <f aca="false">D24-H24</f>
        <v>1180.04</v>
      </c>
      <c r="M24" s="0" t="n">
        <f aca="false">SUM(J24:L24)</f>
        <v>17403.84</v>
      </c>
      <c r="N24" s="10" t="n">
        <v>1980.37</v>
      </c>
      <c r="O24" s="10" t="n">
        <v>14311.68</v>
      </c>
      <c r="P24" s="10" t="n">
        <v>1197.67</v>
      </c>
      <c r="Q24" s="0" t="n">
        <f aca="false">SUM(N24:P24)</f>
        <v>17489.72</v>
      </c>
      <c r="R24" s="0" t="n">
        <v>1265.57271653856</v>
      </c>
      <c r="S24" s="0" t="n">
        <v>8916.07875785264</v>
      </c>
      <c r="T24" s="0" t="n">
        <v>669.763216850661</v>
      </c>
      <c r="U24" s="0" t="n">
        <f aca="false">$R$31*R24</f>
        <v>1797.69305762743</v>
      </c>
      <c r="V24" s="0" t="n">
        <f aca="false">$S$31*S24</f>
        <v>13089.3042249119</v>
      </c>
      <c r="W24" s="0" t="n">
        <f aca="false">$T$31*T24</f>
        <v>1092.86608006385</v>
      </c>
      <c r="X24" s="0" t="n">
        <v>1788.54984822539</v>
      </c>
      <c r="Y24" s="0" t="n">
        <v>13022.7309859779</v>
      </c>
      <c r="Z24" s="0" t="n">
        <v>1087.35403284656</v>
      </c>
      <c r="AD24" s="0" t="n">
        <f aca="false">AD23+AE23</f>
        <v>2514.319209906</v>
      </c>
      <c r="AM24" s="46" t="s">
        <v>206</v>
      </c>
      <c r="AN24" s="46" t="n">
        <f aca="false">AN5</f>
        <v>191.001</v>
      </c>
      <c r="AO24" s="46" t="n">
        <f aca="false">AN5</f>
        <v>191.001</v>
      </c>
      <c r="AP24" s="46" t="n">
        <f aca="false">AP5</f>
        <v>189.645</v>
      </c>
      <c r="AQ24" s="46" t="n">
        <v>0</v>
      </c>
      <c r="AR24" s="46" t="n">
        <f aca="false">AR5</f>
        <v>189.779</v>
      </c>
      <c r="AS24" s="46" t="n">
        <f aca="false">AR5</f>
        <v>189.779</v>
      </c>
      <c r="AT24" s="46" t="n">
        <f aca="false">AR5</f>
        <v>189.779</v>
      </c>
      <c r="AU24" s="46" t="n">
        <v>0</v>
      </c>
    </row>
    <row r="25" customFormat="false" ht="12.8" hidden="false" customHeight="false" outlineLevel="0" collapsed="false">
      <c r="B25" s="0" t="n">
        <v>1369</v>
      </c>
      <c r="C25" s="0" t="n">
        <v>10429</v>
      </c>
      <c r="D25" s="0" t="n">
        <v>899</v>
      </c>
      <c r="E25" s="0" t="n">
        <f aca="false">SUM(B25:D25)</f>
        <v>12697</v>
      </c>
      <c r="F25" s="0" t="n">
        <v>29.51</v>
      </c>
      <c r="G25" s="0" t="n">
        <v>212.68</v>
      </c>
      <c r="H25" s="0" t="n">
        <v>15.65</v>
      </c>
      <c r="I25" s="0" t="n">
        <f aca="false">SUM(F25:H25)</f>
        <v>257.84</v>
      </c>
      <c r="J25" s="0" t="n">
        <f aca="false">B25-F25</f>
        <v>1339.49</v>
      </c>
      <c r="K25" s="0" t="n">
        <f aca="false">C25-G25</f>
        <v>10216.32</v>
      </c>
      <c r="L25" s="0" t="n">
        <f aca="false">D25-H25</f>
        <v>883.35</v>
      </c>
      <c r="M25" s="0" t="n">
        <f aca="false">SUM(J25:L25)</f>
        <v>12439.16</v>
      </c>
      <c r="N25" s="10" t="n">
        <v>1401.22</v>
      </c>
      <c r="O25" s="10" t="n">
        <v>10120.02</v>
      </c>
      <c r="P25" s="10" t="n">
        <v>847.17</v>
      </c>
      <c r="Q25" s="0" t="n">
        <f aca="false">SUM(N25:P25)</f>
        <v>12368.41</v>
      </c>
      <c r="R25" s="0" t="n">
        <v>889.648145220679</v>
      </c>
      <c r="S25" s="0" t="n">
        <v>6267.65481422532</v>
      </c>
      <c r="T25" s="0" t="n">
        <v>470.817346407601</v>
      </c>
      <c r="U25" s="0" t="n">
        <f aca="false">$R$31*R25</f>
        <v>1263.70794304778</v>
      </c>
      <c r="V25" s="0" t="n">
        <f aca="false">$S$31*S25</f>
        <v>9201.26917540677</v>
      </c>
      <c r="W25" s="0" t="n">
        <f aca="false">$T$31*T25</f>
        <v>768.242111315092</v>
      </c>
      <c r="X25" s="0" t="n">
        <v>1257.68080167589</v>
      </c>
      <c r="Y25" s="0" t="n">
        <v>9157.3845496702</v>
      </c>
      <c r="Z25" s="0" t="n">
        <v>764.608612504796</v>
      </c>
      <c r="AM25" s="46" t="s">
        <v>207</v>
      </c>
      <c r="AN25" s="61" t="n">
        <f aca="false">$AX$28+AW17</f>
        <v>1345.62</v>
      </c>
      <c r="AO25" s="61" t="n">
        <f aca="false">$AX$28+AX17</f>
        <v>1345.62</v>
      </c>
      <c r="AP25" s="61" t="n">
        <f aca="false">$AX$28+AY17</f>
        <v>1344.135</v>
      </c>
      <c r="AQ25" s="61" t="n">
        <f aca="false">$AX$28+AZ17</f>
        <v>1344.376</v>
      </c>
      <c r="AR25" s="61" t="n">
        <f aca="false">$AX$28+BA17</f>
        <v>1336.579</v>
      </c>
      <c r="AS25" s="61" t="n">
        <f aca="false">$AX$28+BB17</f>
        <v>1336.579</v>
      </c>
      <c r="AT25" s="61" t="n">
        <f aca="false">$AX$28+BC17</f>
        <v>1336.579</v>
      </c>
      <c r="AU25" s="61" t="n">
        <f aca="false">$AX$28+BD17</f>
        <v>1336.86</v>
      </c>
    </row>
    <row r="26" customFormat="false" ht="12.8" hidden="false" customHeight="false" outlineLevel="0" collapsed="false">
      <c r="B26" s="0" t="n">
        <v>1028</v>
      </c>
      <c r="C26" s="0" t="n">
        <v>7065</v>
      </c>
      <c r="D26" s="0" t="n">
        <v>607</v>
      </c>
      <c r="E26" s="0" t="n">
        <f aca="false">SUM(B26:D26)</f>
        <v>8700</v>
      </c>
      <c r="F26" s="0" t="n">
        <v>27.68</v>
      </c>
      <c r="G26" s="0" t="n">
        <v>199.85</v>
      </c>
      <c r="H26" s="0" t="n">
        <v>14.74</v>
      </c>
      <c r="I26" s="0" t="n">
        <f aca="false">SUM(F26:H26)</f>
        <v>242.27</v>
      </c>
      <c r="J26" s="0" t="n">
        <f aca="false">B26-F26</f>
        <v>1000.32</v>
      </c>
      <c r="K26" s="0" t="n">
        <f aca="false">C26-G26</f>
        <v>6865.15</v>
      </c>
      <c r="L26" s="0" t="n">
        <f aca="false">D26-H26</f>
        <v>592.26</v>
      </c>
      <c r="M26" s="0" t="n">
        <f aca="false">SUM(J26:L26)</f>
        <v>8457.73</v>
      </c>
      <c r="N26" s="10" t="n">
        <v>967.5</v>
      </c>
      <c r="O26" s="10" t="n">
        <v>6979.45</v>
      </c>
      <c r="P26" s="10" t="n">
        <v>584.45</v>
      </c>
      <c r="Q26" s="0" t="n">
        <f aca="false">SUM(N26:P26)</f>
        <v>8531.4</v>
      </c>
      <c r="R26" s="0" t="n">
        <v>585.503412037398</v>
      </c>
      <c r="S26" s="0" t="n">
        <v>4124.9265779015</v>
      </c>
      <c r="T26" s="0" t="n">
        <v>309.858630920552</v>
      </c>
      <c r="U26" s="0" t="n">
        <f aca="false">$R$31*R26</f>
        <v>831.683083304472</v>
      </c>
      <c r="V26" s="0" t="n">
        <f aca="false">$S$31*S26</f>
        <v>6055.62381736755</v>
      </c>
      <c r="W26" s="0" t="n">
        <f aca="false">$T$31*T26</f>
        <v>505.602545539018</v>
      </c>
      <c r="X26" s="0" t="n">
        <v>827.956142479437</v>
      </c>
      <c r="Y26" s="0" t="n">
        <v>6028.48733704342</v>
      </c>
      <c r="Z26" s="0" t="n">
        <v>503.355739464603</v>
      </c>
      <c r="AM26" s="46" t="s">
        <v>208</v>
      </c>
      <c r="AN26" s="46" t="n">
        <f aca="false">AD5-AN25-AN24</f>
        <v>0</v>
      </c>
      <c r="AO26" s="46" t="n">
        <f aca="false">AE5-AO25-AO24</f>
        <v>200.995</v>
      </c>
      <c r="AP26" s="46" t="n">
        <f aca="false">AF5-AP25-AP24</f>
        <v>207.455</v>
      </c>
      <c r="AQ26" s="46" t="n">
        <f aca="false">AG5-AQ25-AQ24</f>
        <v>209.668</v>
      </c>
      <c r="AR26" s="46" t="n">
        <f aca="false">AH5-AR25-AR24</f>
        <v>213.253</v>
      </c>
      <c r="AS26" s="46" t="n">
        <f aca="false">AI5-AS25-AS24</f>
        <v>213.253</v>
      </c>
      <c r="AT26" s="46" t="n">
        <f aca="false">AJ5-AT25-AT24</f>
        <v>213.253</v>
      </c>
      <c r="AU26" s="46" t="n">
        <f aca="false">AK5-AU25-AU24</f>
        <v>215.085</v>
      </c>
    </row>
    <row r="27" customFormat="false" ht="12.8" hidden="false" customHeight="false" outlineLevel="0" collapsed="false">
      <c r="B27" s="0" t="n">
        <v>657</v>
      </c>
      <c r="C27" s="0" t="n">
        <v>4902</v>
      </c>
      <c r="D27" s="0" t="n">
        <v>374</v>
      </c>
      <c r="E27" s="0" t="n">
        <f aca="false">SUM(B27:D27)</f>
        <v>5933</v>
      </c>
      <c r="F27" s="0" t="n">
        <v>26.54</v>
      </c>
      <c r="G27" s="0" t="n">
        <v>191.8</v>
      </c>
      <c r="H27" s="0" t="n">
        <v>14.16</v>
      </c>
      <c r="I27" s="0" t="n">
        <f aca="false">SUM(F27:H27)</f>
        <v>232.5</v>
      </c>
      <c r="J27" s="0" t="n">
        <f aca="false">B27-F27</f>
        <v>630.46</v>
      </c>
      <c r="K27" s="0" t="n">
        <f aca="false">C27-G27</f>
        <v>4710.2</v>
      </c>
      <c r="L27" s="0" t="n">
        <f aca="false">D27-H27</f>
        <v>359.84</v>
      </c>
      <c r="M27" s="0" t="n">
        <f aca="false">SUM(J27:L27)</f>
        <v>5700.5</v>
      </c>
      <c r="N27" s="10" t="n">
        <v>648.93</v>
      </c>
      <c r="O27" s="10" t="n">
        <v>4675.96</v>
      </c>
      <c r="P27" s="10" t="n">
        <v>391.69</v>
      </c>
      <c r="Q27" s="0" t="n">
        <f aca="false">SUM(N27:P27)</f>
        <v>5716.58</v>
      </c>
      <c r="R27" s="0" t="n">
        <v>356.395026420531</v>
      </c>
      <c r="S27" s="0" t="n">
        <v>2510.83646395566</v>
      </c>
      <c r="T27" s="0" t="n">
        <v>188.61046806201</v>
      </c>
      <c r="U27" s="0" t="n">
        <f aca="false">$R$31*R27</f>
        <v>506.244213703871</v>
      </c>
      <c r="V27" s="0" t="n">
        <f aca="false">$S$31*S27</f>
        <v>3686.04890426437</v>
      </c>
      <c r="W27" s="0" t="n">
        <f aca="false">$T$31*T27</f>
        <v>307.759485298664</v>
      </c>
      <c r="X27" s="0" t="n">
        <v>504.108797803523</v>
      </c>
      <c r="Y27" s="0" t="n">
        <v>3670.50058346079</v>
      </c>
      <c r="Z27" s="0" t="n">
        <v>306.472139945061</v>
      </c>
      <c r="AD27" s="62" t="n">
        <f aca="false">(0.08*AD6*AN26)</f>
        <v>0</v>
      </c>
      <c r="AE27" s="63" t="n">
        <f aca="false">(0.08*AE6*AO26)^2</f>
        <v>166.012491453089</v>
      </c>
      <c r="AF27" s="62" t="n">
        <f aca="false">(0.06*AF6*AP26)^2</f>
        <v>108.516917659712</v>
      </c>
      <c r="AG27" s="63" t="n">
        <f aca="false">(0.06*AG6*AQ26)^2</f>
        <v>110.606171676742</v>
      </c>
      <c r="AH27" s="62" t="n">
        <f aca="false">(0.01*AH6*AR26)^2</f>
        <v>4.18765386571263</v>
      </c>
      <c r="AI27" s="49" t="n">
        <f aca="false">(0.01*AI6*AS26)^2</f>
        <v>4.18678111963763</v>
      </c>
      <c r="AJ27" s="49" t="n">
        <f aca="false">(0.01*AJ6*AT26)^2</f>
        <v>4.18416342713475</v>
      </c>
      <c r="AK27" s="63" t="n">
        <f aca="false">(0.01*AK6*AU26)^2</f>
        <v>4.25902516090132</v>
      </c>
    </row>
    <row r="28" customFormat="false" ht="12.8" hidden="false" customHeight="false" outlineLevel="0" collapsed="false">
      <c r="B28" s="0" t="n">
        <v>1232</v>
      </c>
      <c r="C28" s="0" t="n">
        <v>8673</v>
      </c>
      <c r="D28" s="0" t="n">
        <v>754</v>
      </c>
      <c r="E28" s="0" t="n">
        <f aca="false">SUM(B28:D28)</f>
        <v>10659</v>
      </c>
      <c r="F28" s="0" t="n">
        <v>256.15</v>
      </c>
      <c r="G28" s="0" t="n">
        <v>1855.86</v>
      </c>
      <c r="H28" s="0" t="n">
        <v>137.69</v>
      </c>
      <c r="I28" s="0" t="n">
        <f aca="false">SUM(F28:H28)</f>
        <v>2249.7</v>
      </c>
      <c r="J28" s="0" t="n">
        <f aca="false">B28-F28</f>
        <v>975.85</v>
      </c>
      <c r="K28" s="0" t="n">
        <f aca="false">C28-G28</f>
        <v>6817.14</v>
      </c>
      <c r="L28" s="0" t="n">
        <f aca="false">D28-H28</f>
        <v>616.31</v>
      </c>
      <c r="M28" s="0" t="n">
        <f aca="false">SUM(J28:L28)</f>
        <v>8409.3</v>
      </c>
      <c r="N28" s="10" t="n">
        <v>952.35</v>
      </c>
      <c r="O28" s="10" t="n">
        <v>6864.49</v>
      </c>
      <c r="P28" s="10" t="n">
        <v>575.9</v>
      </c>
      <c r="Q28" s="0" t="n">
        <f aca="false">SUM(N28:P28)</f>
        <v>8392.74</v>
      </c>
      <c r="R28" s="0" t="n">
        <v>439.193671996192</v>
      </c>
      <c r="S28" s="0" t="n">
        <v>3094.16070550162</v>
      </c>
      <c r="T28" s="0" t="n">
        <v>232.428949567419</v>
      </c>
      <c r="U28" s="0" t="n">
        <f aca="false">$R$31*R28</f>
        <v>623.856223181625</v>
      </c>
      <c r="V28" s="0" t="n">
        <f aca="false">$S$31*S28</f>
        <v>4542.40164258405</v>
      </c>
      <c r="W28" s="0" t="n">
        <f aca="false">$T$31*T28</f>
        <v>379.258980810441</v>
      </c>
      <c r="X28" s="0" t="n">
        <v>621.451841515706</v>
      </c>
      <c r="Y28" s="0" t="n">
        <v>4524.89493699577</v>
      </c>
      <c r="Z28" s="0" t="n">
        <v>377.809490286991</v>
      </c>
      <c r="AC28" s="0" t="s">
        <v>209</v>
      </c>
      <c r="AD28" s="64" t="n">
        <f aca="false">AD27+AE27</f>
        <v>166.012491453089</v>
      </c>
      <c r="AE28" s="64"/>
      <c r="AF28" s="64" t="n">
        <f aca="false">SUM(AF27:AG27)</f>
        <v>219.123089336454</v>
      </c>
      <c r="AG28" s="64"/>
      <c r="AH28" s="64" t="n">
        <f aca="false">SUM(AH27:AK27)</f>
        <v>16.8176235733863</v>
      </c>
      <c r="AI28" s="64"/>
      <c r="AJ28" s="64"/>
      <c r="AK28" s="64"/>
      <c r="AM28" s="0" t="s">
        <v>210</v>
      </c>
      <c r="AN28" s="0" t="n">
        <v>419.444</v>
      </c>
      <c r="AO28" s="0" t="s">
        <v>211</v>
      </c>
      <c r="AR28" s="0" t="n">
        <f aca="false">AD5</f>
        <v>1536.621</v>
      </c>
      <c r="AS28" s="65" t="s">
        <v>212</v>
      </c>
      <c r="AT28" s="66" t="n">
        <f aca="false">AW17</f>
        <v>926.177</v>
      </c>
      <c r="AU28" s="3" t="s">
        <v>212</v>
      </c>
      <c r="AV28" s="0" t="n">
        <f aca="false">AN5</f>
        <v>191.001</v>
      </c>
      <c r="AW28" s="0" t="s">
        <v>213</v>
      </c>
      <c r="AX28" s="0" t="n">
        <f aca="false">AR28-AT28-AV28</f>
        <v>419.443</v>
      </c>
    </row>
    <row r="29" customFormat="false" ht="12.8" hidden="false" customHeight="false" outlineLevel="0" collapsed="false">
      <c r="AD29" s="29"/>
      <c r="AE29" s="30"/>
      <c r="AF29" s="29"/>
      <c r="AG29" s="30"/>
      <c r="AH29" s="29"/>
      <c r="AI29" s="58"/>
      <c r="AJ29" s="58"/>
      <c r="AK29" s="30"/>
    </row>
    <row r="30" customFormat="false" ht="12.8" hidden="false" customHeight="false" outlineLevel="0" collapsed="false">
      <c r="A30" s="0" t="s">
        <v>214</v>
      </c>
      <c r="E30" s="0" t="n">
        <f aca="false">SUM(E3:E28)</f>
        <v>1794417</v>
      </c>
      <c r="I30" s="0" t="n">
        <f aca="false">SUM(I3:I28)</f>
        <v>30480.03</v>
      </c>
      <c r="M30" s="0" t="n">
        <f aca="false">SUM(M3:M28)</f>
        <v>1763936.97</v>
      </c>
      <c r="N30" s="67" t="n">
        <f aca="false">SUM(N3:N28)</f>
        <v>200796.41</v>
      </c>
      <c r="O30" s="67" t="n">
        <f aca="false">SUM(O3:O28)</f>
        <v>1462032.29</v>
      </c>
      <c r="P30" s="67" t="n">
        <f aca="false">SUM(P3:P28)</f>
        <v>122069.69</v>
      </c>
      <c r="Q30" s="0" t="n">
        <f aca="false">SUM(Q3:Q28)</f>
        <v>1784898.39</v>
      </c>
      <c r="R30" s="68" t="n">
        <f aca="false">SUM(R3:R28)</f>
        <v>141360.315653817</v>
      </c>
      <c r="S30" s="68" t="n">
        <f aca="false">SUM(S3:S28)</f>
        <v>995896.712321349</v>
      </c>
      <c r="T30" s="68" t="n">
        <f aca="false">SUM(T3:T28)</f>
        <v>74810.4362883933</v>
      </c>
      <c r="AD30" s="29" t="n">
        <f aca="false">(0.1*AD6*AN26)</f>
        <v>0</v>
      </c>
      <c r="AE30" s="30" t="n">
        <f aca="false">(0.1*AE6*AO26)^2</f>
        <v>259.394517895451</v>
      </c>
      <c r="AF30" s="29" t="n">
        <f aca="false">(0.07*AF6*AP26)^2</f>
        <v>147.703582370164</v>
      </c>
      <c r="AG30" s="30" t="n">
        <f aca="false">(0.07*AG6*AQ26)^2</f>
        <v>150.547289226676</v>
      </c>
      <c r="AH30" s="29" t="n">
        <f aca="false">(0.01*AH6*AR26)^2</f>
        <v>4.18765386571263</v>
      </c>
      <c r="AI30" s="58" t="n">
        <f aca="false">(0.01*AI6*AS26)^2</f>
        <v>4.18678111963763</v>
      </c>
      <c r="AJ30" s="58" t="n">
        <f aca="false">(0.01*AJ6*AT26)^2</f>
        <v>4.18416342713475</v>
      </c>
      <c r="AK30" s="30" t="n">
        <f aca="false">(0.01*AK6*AU26)^2</f>
        <v>4.25902516090132</v>
      </c>
    </row>
    <row r="31" customFormat="false" ht="12.8" hidden="false" customHeight="false" outlineLevel="0" collapsed="false">
      <c r="R31" s="69" t="n">
        <f aca="false">N30/R30</f>
        <v>1.42045813261862</v>
      </c>
      <c r="S31" s="69" t="n">
        <f aca="false">O30/S30</f>
        <v>1.46805614669832</v>
      </c>
      <c r="T31" s="69" t="n">
        <f aca="false">P30/T30</f>
        <v>1.63172006549224</v>
      </c>
      <c r="AC31" s="0" t="s">
        <v>215</v>
      </c>
      <c r="AD31" s="64" t="n">
        <f aca="false">SUM(AD30:AE30)</f>
        <v>259.394517895451</v>
      </c>
      <c r="AE31" s="64"/>
      <c r="AF31" s="64" t="n">
        <f aca="false">SUM(AF30:AG30)</f>
        <v>298.250871596841</v>
      </c>
      <c r="AG31" s="64"/>
      <c r="AH31" s="64" t="n">
        <f aca="false">SUM(AH30:AK30)</f>
        <v>16.8176235733863</v>
      </c>
      <c r="AI31" s="64"/>
      <c r="AJ31" s="64"/>
      <c r="AK31" s="64"/>
      <c r="AW31" s="62" t="n">
        <f aca="false">(0.09*AW8*AN25)^2</f>
        <v>9489.3964602021</v>
      </c>
      <c r="AX31" s="63" t="n">
        <f aca="false">(0.09*AX8*AO25)^2</f>
        <v>9417.18526239415</v>
      </c>
      <c r="AY31" s="62" t="n">
        <f aca="false">(0.06*AY8*AP25)^2</f>
        <v>4550.78730518598</v>
      </c>
      <c r="AZ31" s="63" t="n">
        <f aca="false">(0.06*AZ8*AQ25)^2</f>
        <v>4550.29551556813</v>
      </c>
      <c r="BA31" s="62" t="n">
        <f aca="false">(0.01*BA8*AR25)^2</f>
        <v>164.201307209777</v>
      </c>
      <c r="BB31" s="49" t="n">
        <f aca="false">(0.01*BB8*AS25)^2</f>
        <v>164.134237623775</v>
      </c>
      <c r="BC31" s="49" t="n">
        <f aca="false">(0.01*BC8*AT25)^2</f>
        <v>164.000160092865</v>
      </c>
      <c r="BD31" s="63" t="n">
        <f aca="false">(0.01*BD8*AU25)^2</f>
        <v>164.303571993014</v>
      </c>
    </row>
    <row r="32" customFormat="false" ht="12.8" hidden="false" customHeight="false" outlineLevel="0" collapsed="false">
      <c r="AD32" s="29"/>
      <c r="AE32" s="30"/>
      <c r="AF32" s="29"/>
      <c r="AG32" s="30"/>
      <c r="AH32" s="29"/>
      <c r="AI32" s="58"/>
      <c r="AJ32" s="58"/>
      <c r="AK32" s="30"/>
      <c r="AV32" s="0" t="s">
        <v>209</v>
      </c>
      <c r="AW32" s="64" t="n">
        <f aca="false">AW31+AX31</f>
        <v>18906.5817225963</v>
      </c>
      <c r="AX32" s="64"/>
      <c r="AY32" s="70" t="n">
        <f aca="false">SUM(AY31:AZ31)</f>
        <v>9101.08282075411</v>
      </c>
      <c r="AZ32" s="70"/>
      <c r="BA32" s="70" t="n">
        <f aca="false">SUM(BA31:BD31)</f>
        <v>656.639276919431</v>
      </c>
      <c r="BB32" s="70"/>
      <c r="BC32" s="70"/>
      <c r="BD32" s="70"/>
    </row>
    <row r="33" customFormat="false" ht="12.8" hidden="false" customHeight="false" outlineLevel="0" collapsed="false">
      <c r="B33" s="14" t="s">
        <v>35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AD33" s="29" t="n">
        <v>0</v>
      </c>
      <c r="AE33" s="30" t="n">
        <f aca="false">(0.66*AE6*AO26)^2</f>
        <v>11299.2251995259</v>
      </c>
      <c r="AF33" s="29" t="n">
        <f aca="false">(0.49*AF6*AP26)^2</f>
        <v>7237.47553613804</v>
      </c>
      <c r="AG33" s="30" t="n">
        <f aca="false">(0.49*AG6*AQ26)^2</f>
        <v>7376.81717210714</v>
      </c>
      <c r="AH33" s="29" t="n">
        <f aca="false">(0.08*AH6*AR26)^2</f>
        <v>268.009847405608</v>
      </c>
      <c r="AI33" s="58" t="n">
        <f aca="false">(0.08*AI6*AS26)^2</f>
        <v>267.953991656809</v>
      </c>
      <c r="AJ33" s="58" t="n">
        <f aca="false">(0.08*AJ6*AT26)^2</f>
        <v>267.786459336624</v>
      </c>
      <c r="AK33" s="30" t="n">
        <f aca="false">(0.08*AK6*AU26)^2</f>
        <v>272.577610297685</v>
      </c>
      <c r="AN33" s="0" t="n">
        <f aca="false">(0.46*AN6*AN5)^2</f>
        <v>4887.48752115869</v>
      </c>
      <c r="AO33" s="0" t="n">
        <f aca="false">(0.46*AO6*AN5)^2</f>
        <v>4850.70274831093</v>
      </c>
      <c r="AR33" s="0" t="n">
        <f aca="false">(0.02*AR6*AR5)^2</f>
        <v>13.2134210435472</v>
      </c>
      <c r="AS33" s="0" t="n">
        <f aca="false">(0.02*AS6*AR5)^2</f>
        <v>13.1885980485806</v>
      </c>
      <c r="AT33" s="0" t="n">
        <f aca="false">(0.02*AT6*AR5)^2</f>
        <v>13.1830849968909</v>
      </c>
      <c r="AW33" s="29"/>
      <c r="AX33" s="30"/>
      <c r="AY33" s="29"/>
      <c r="AZ33" s="30"/>
      <c r="BA33" s="29"/>
      <c r="BD33" s="30"/>
    </row>
    <row r="34" customFormat="false" ht="12.8" hidden="false" customHeight="false" outlineLevel="0" collapsed="false">
      <c r="B34" s="15" t="s">
        <v>67</v>
      </c>
      <c r="C34" s="15" t="s">
        <v>68</v>
      </c>
      <c r="D34" s="15" t="s">
        <v>69</v>
      </c>
      <c r="E34" s="15" t="s">
        <v>70</v>
      </c>
      <c r="F34" s="71" t="s">
        <v>71</v>
      </c>
      <c r="G34" s="71" t="s">
        <v>72</v>
      </c>
      <c r="H34" s="71" t="s">
        <v>73</v>
      </c>
      <c r="I34" s="71" t="s">
        <v>70</v>
      </c>
      <c r="J34" s="7" t="s">
        <v>67</v>
      </c>
      <c r="K34" s="7" t="s">
        <v>68</v>
      </c>
      <c r="L34" s="7" t="s">
        <v>69</v>
      </c>
      <c r="M34" s="7" t="s">
        <v>70</v>
      </c>
      <c r="N34" s="17" t="s">
        <v>74</v>
      </c>
      <c r="O34" s="17" t="s">
        <v>75</v>
      </c>
      <c r="P34" s="17" t="s">
        <v>76</v>
      </c>
      <c r="Q34" s="17" t="s">
        <v>70</v>
      </c>
      <c r="R34" s="18" t="s">
        <v>77</v>
      </c>
      <c r="S34" s="18" t="s">
        <v>78</v>
      </c>
      <c r="T34" s="18" t="s">
        <v>79</v>
      </c>
      <c r="U34" s="19" t="s">
        <v>77</v>
      </c>
      <c r="V34" s="19" t="s">
        <v>78</v>
      </c>
      <c r="W34" s="19" t="s">
        <v>79</v>
      </c>
      <c r="X34" s="20" t="s">
        <v>74</v>
      </c>
      <c r="Y34" s="20" t="s">
        <v>75</v>
      </c>
      <c r="Z34" s="20" t="s">
        <v>76</v>
      </c>
      <c r="AC34" s="0" t="s">
        <v>216</v>
      </c>
      <c r="AD34" s="64" t="n">
        <f aca="false">SUM(AD33:AE33)</f>
        <v>11299.2251995259</v>
      </c>
      <c r="AE34" s="64"/>
      <c r="AF34" s="64" t="n">
        <f aca="false">SUM(AF33:AG33)</f>
        <v>14614.2927082452</v>
      </c>
      <c r="AG34" s="64"/>
      <c r="AH34" s="64" t="n">
        <f aca="false">SUM(AH33:AK33)</f>
        <v>1076.32790869673</v>
      </c>
      <c r="AI34" s="64"/>
      <c r="AJ34" s="64"/>
      <c r="AK34" s="64"/>
      <c r="AM34" s="0" t="s">
        <v>217</v>
      </c>
      <c r="AN34" s="4" t="n">
        <f aca="false">AN33+AO33</f>
        <v>9738.19026946962</v>
      </c>
      <c r="AO34" s="4"/>
      <c r="AP34" s="4" t="n">
        <f aca="false">(0.31*AP6*AP5)^2</f>
        <v>2370.7001871609</v>
      </c>
      <c r="AQ34" s="4"/>
      <c r="AR34" s="4" t="n">
        <f aca="false">AR33+AS33+AT33</f>
        <v>39.5851040890187</v>
      </c>
      <c r="AS34" s="4"/>
      <c r="AT34" s="4"/>
      <c r="AW34" s="29" t="n">
        <f aca="false">(0.1*AW8*AN25)^2</f>
        <v>11715.3042718545</v>
      </c>
      <c r="AX34" s="30" t="n">
        <f aca="false">(0.1*AX8*AO25)</f>
        <v>107.82464766894</v>
      </c>
      <c r="AY34" s="29" t="n">
        <f aca="false">(0.07*AY8*AP25)</f>
        <v>78.7027773677145</v>
      </c>
      <c r="AZ34" s="30" t="n">
        <f aca="false">(0.07*AZ8*AQ25)</f>
        <v>78.6985246690104</v>
      </c>
      <c r="BA34" s="29" t="n">
        <f aca="false">(0.01*BA8*AR25)^2</f>
        <v>164.201307209777</v>
      </c>
      <c r="BB34" s="0" t="n">
        <f aca="false">(0.01*BB8*AS25)^2</f>
        <v>164.134237623775</v>
      </c>
      <c r="BC34" s="0" t="n">
        <f aca="false">(0.01*BC8*AT25)^2</f>
        <v>164.000160092865</v>
      </c>
      <c r="BD34" s="30" t="n">
        <f aca="false">(0.01*BD8*AU25)^2</f>
        <v>164.303571993014</v>
      </c>
    </row>
    <row r="35" customFormat="false" ht="12.8" hidden="false" customHeight="false" outlineLevel="0" collapsed="false">
      <c r="B35" s="0" t="n">
        <v>3279</v>
      </c>
      <c r="C35" s="0" t="n">
        <v>47626</v>
      </c>
      <c r="D35" s="0" t="n">
        <v>6935</v>
      </c>
      <c r="E35" s="0" t="n">
        <f aca="false">SUM(B35:D35)</f>
        <v>57840</v>
      </c>
      <c r="F35" s="0" t="n">
        <v>650.08</v>
      </c>
      <c r="G35" s="0" t="n">
        <v>7150.09</v>
      </c>
      <c r="H35" s="0" t="n">
        <v>963.9</v>
      </c>
      <c r="I35" s="0" t="n">
        <f aca="false">SUM(F35:H35)</f>
        <v>8764.07</v>
      </c>
      <c r="J35" s="0" t="n">
        <f aca="false">B35-F35</f>
        <v>2628.92</v>
      </c>
      <c r="K35" s="0" t="n">
        <f aca="false">C35-G35</f>
        <v>40475.91</v>
      </c>
      <c r="L35" s="0" t="n">
        <f aca="false">D35-H35</f>
        <v>5971.1</v>
      </c>
      <c r="M35" s="0" t="n">
        <f aca="false">SUM(J35:L35)</f>
        <v>49075.93</v>
      </c>
      <c r="N35" s="10" t="n">
        <v>2822.8</v>
      </c>
      <c r="O35" s="10" t="n">
        <v>42018.05</v>
      </c>
      <c r="P35" s="10" t="n">
        <v>6228.99</v>
      </c>
      <c r="Q35" s="0" t="n">
        <f aca="false">SUM(N35:P35)</f>
        <v>51069.84</v>
      </c>
      <c r="R35" s="0" t="n">
        <v>948.026535126465</v>
      </c>
      <c r="S35" s="0" t="n">
        <v>13311.8558497123</v>
      </c>
      <c r="T35" s="0" t="n">
        <v>2065.23352275373</v>
      </c>
      <c r="U35" s="0" t="n">
        <f aca="false">$R$63*R35</f>
        <v>1319.66649220123</v>
      </c>
      <c r="V35" s="0" t="n">
        <f aca="false">$S$63*S35</f>
        <v>19597.1094652669</v>
      </c>
      <c r="W35" s="0" t="n">
        <f aca="false">$T$63*T35</f>
        <v>2910.57632972479</v>
      </c>
      <c r="X35" s="0" t="n">
        <v>1259.42833998449</v>
      </c>
      <c r="Y35" s="0" t="n">
        <v>18697.9042600481</v>
      </c>
      <c r="Z35" s="0" t="n">
        <v>2777.02209821545</v>
      </c>
      <c r="AD35" s="29"/>
      <c r="AE35" s="30"/>
      <c r="AF35" s="29"/>
      <c r="AG35" s="30"/>
      <c r="AH35" s="29"/>
      <c r="AI35" s="58"/>
      <c r="AJ35" s="58"/>
      <c r="AK35" s="30"/>
      <c r="AV35" s="0" t="s">
        <v>215</v>
      </c>
      <c r="AW35" s="29" t="n">
        <f aca="false">SUM(AW34:AX34)</f>
        <v>11823.1289195234</v>
      </c>
      <c r="AX35" s="30"/>
      <c r="AY35" s="70" t="n">
        <f aca="false">SUM(AY34:AZ34)</f>
        <v>157.401302036725</v>
      </c>
      <c r="AZ35" s="70"/>
      <c r="BA35" s="70" t="n">
        <f aca="false">SUM(BA34:BD34)</f>
        <v>656.639276919431</v>
      </c>
      <c r="BB35" s="70"/>
      <c r="BC35" s="70"/>
      <c r="BD35" s="70"/>
    </row>
    <row r="36" customFormat="false" ht="12.8" hidden="false" customHeight="false" outlineLevel="0" collapsed="false">
      <c r="B36" s="0" t="n">
        <v>3095</v>
      </c>
      <c r="C36" s="0" t="n">
        <v>46007</v>
      </c>
      <c r="D36" s="0" t="n">
        <v>6708</v>
      </c>
      <c r="E36" s="0" t="n">
        <f aca="false">SUM(B36:D36)</f>
        <v>55810</v>
      </c>
      <c r="F36" s="0" t="n">
        <v>191.45</v>
      </c>
      <c r="G36" s="0" t="n">
        <v>2134.92</v>
      </c>
      <c r="H36" s="0" t="n">
        <v>292.14</v>
      </c>
      <c r="I36" s="0" t="n">
        <f aca="false">SUM(F36:H36)</f>
        <v>2618.51</v>
      </c>
      <c r="J36" s="0" t="n">
        <f aca="false">B36-F36</f>
        <v>2903.55</v>
      </c>
      <c r="K36" s="0" t="n">
        <f aca="false">C36-G36</f>
        <v>43872.08</v>
      </c>
      <c r="L36" s="0" t="n">
        <f aca="false">D36-H36</f>
        <v>6415.86</v>
      </c>
      <c r="M36" s="0" t="n">
        <f aca="false">SUM(J36:L36)</f>
        <v>53191.49</v>
      </c>
      <c r="N36" s="10" t="n">
        <v>3061.41</v>
      </c>
      <c r="O36" s="10" t="n">
        <v>45547.78</v>
      </c>
      <c r="P36" s="10" t="n">
        <v>6750.44</v>
      </c>
      <c r="Q36" s="0" t="n">
        <f aca="false">SUM(N36:P36)</f>
        <v>55359.63</v>
      </c>
      <c r="R36" s="0" t="n">
        <v>1925.55113550882</v>
      </c>
      <c r="S36" s="0" t="n">
        <v>27037.9417912478</v>
      </c>
      <c r="T36" s="0" t="n">
        <v>4194.73172750136</v>
      </c>
      <c r="U36" s="0" t="n">
        <f aca="false">$R$63*R36</f>
        <v>2680.39471301511</v>
      </c>
      <c r="V36" s="0" t="n">
        <f aca="false">$S$63*S36</f>
        <v>39804.0296545165</v>
      </c>
      <c r="W36" s="0" t="n">
        <f aca="false">$T$63*T36</f>
        <v>5911.72220530865</v>
      </c>
      <c r="X36" s="0" t="n">
        <v>2573.84650449092</v>
      </c>
      <c r="Y36" s="0" t="n">
        <v>38212.9896054938</v>
      </c>
      <c r="Z36" s="0" t="n">
        <v>5675.41295295826</v>
      </c>
      <c r="AD36" s="29" t="n">
        <v>0</v>
      </c>
      <c r="AE36" s="30" t="n">
        <f aca="false">(0.07*AE6*AO26)^2</f>
        <v>127.103313768771</v>
      </c>
      <c r="AF36" s="29" t="n">
        <f aca="false">(0.06*AF6*AP26)^2</f>
        <v>108.516917659712</v>
      </c>
      <c r="AG36" s="30" t="n">
        <f aca="false">(0.06*AG6*AQ26)^2</f>
        <v>110.606171676742</v>
      </c>
      <c r="AH36" s="29" t="n">
        <f aca="false">(0.03*AH6*AR26)^2</f>
        <v>37.6888847914136</v>
      </c>
      <c r="AI36" s="58" t="n">
        <f aca="false">(0.02*AI6*AS26)^2</f>
        <v>16.7471244785505</v>
      </c>
      <c r="AJ36" s="58" t="n">
        <f aca="false">(0.02*AJ6*AT26)^2</f>
        <v>16.736653708539</v>
      </c>
      <c r="AK36" s="30" t="n">
        <f aca="false">(0.02*AK6*AU26)^2</f>
        <v>17.0361006436053</v>
      </c>
      <c r="AN36" s="0" t="n">
        <f aca="false">(0.86*AN6*AN5)^2</f>
        <v>17083.1085569422</v>
      </c>
      <c r="AO36" s="0" t="n">
        <f aca="false">(0.86*AO6*AN5)^2</f>
        <v>16954.5356930565</v>
      </c>
      <c r="AR36" s="0" t="n">
        <f aca="false">(0.06*AR6*AR5)^2</f>
        <v>118.920789391924</v>
      </c>
      <c r="AS36" s="0" t="n">
        <f aca="false">(0.06*AS6*AR5)^2</f>
        <v>118.697382437225</v>
      </c>
      <c r="AT36" s="0" t="n">
        <f aca="false">(0.06*AT6*AR5)^2</f>
        <v>118.647764972018</v>
      </c>
      <c r="AW36" s="29"/>
      <c r="AX36" s="30"/>
      <c r="AY36" s="29"/>
      <c r="AZ36" s="30"/>
      <c r="BA36" s="29"/>
      <c r="BD36" s="30"/>
    </row>
    <row r="37" customFormat="false" ht="12.8" hidden="false" customHeight="false" outlineLevel="0" collapsed="false">
      <c r="B37" s="0" t="n">
        <v>4112</v>
      </c>
      <c r="C37" s="0" t="n">
        <v>59908</v>
      </c>
      <c r="D37" s="0" t="n">
        <v>8986</v>
      </c>
      <c r="E37" s="0" t="n">
        <f aca="false">SUM(B37:D37)</f>
        <v>73006</v>
      </c>
      <c r="F37" s="0" t="n">
        <v>137.95</v>
      </c>
      <c r="G37" s="0" t="n">
        <v>1573.7</v>
      </c>
      <c r="H37" s="0" t="n">
        <v>216.65</v>
      </c>
      <c r="I37" s="0" t="n">
        <f aca="false">SUM(F37:H37)</f>
        <v>1928.3</v>
      </c>
      <c r="J37" s="0" t="n">
        <f aca="false">B37-F37</f>
        <v>3974.05</v>
      </c>
      <c r="K37" s="0" t="n">
        <f aca="false">C37-G37</f>
        <v>58334.3</v>
      </c>
      <c r="L37" s="0" t="n">
        <f aca="false">D37-H37</f>
        <v>8769.35</v>
      </c>
      <c r="M37" s="0" t="n">
        <f aca="false">SUM(J37:L37)</f>
        <v>71077.7</v>
      </c>
      <c r="N37" s="10" t="n">
        <v>4091.31</v>
      </c>
      <c r="O37" s="10" t="n">
        <v>60865.38</v>
      </c>
      <c r="P37" s="10" t="n">
        <v>9020.69</v>
      </c>
      <c r="Q37" s="0" t="n">
        <f aca="false">SUM(N37:P37)</f>
        <v>73977.38</v>
      </c>
      <c r="R37" s="0" t="n">
        <v>2848.3583364853</v>
      </c>
      <c r="S37" s="0" t="n">
        <v>39995.7216090493</v>
      </c>
      <c r="T37" s="0" t="n">
        <v>6205.03307479227</v>
      </c>
      <c r="U37" s="0" t="n">
        <f aca="false">$R$63*R37</f>
        <v>3964.9555314823</v>
      </c>
      <c r="V37" s="0" t="n">
        <f aca="false">$S$63*S37</f>
        <v>58879.8844701897</v>
      </c>
      <c r="W37" s="0" t="n">
        <f aca="false">$T$63*T37</f>
        <v>8744.88148370203</v>
      </c>
      <c r="X37" s="0" t="n">
        <v>3827.54282530412</v>
      </c>
      <c r="Y37" s="0" t="n">
        <v>56827.3705274027</v>
      </c>
      <c r="Z37" s="0" t="n">
        <v>8440.03135616512</v>
      </c>
      <c r="AC37" s="0" t="s">
        <v>218</v>
      </c>
      <c r="AD37" s="64" t="n">
        <f aca="false">SUM(AD36:AE36)</f>
        <v>127.103313768771</v>
      </c>
      <c r="AE37" s="64"/>
      <c r="AF37" s="64" t="n">
        <f aca="false">SUM(AF36:AG36)</f>
        <v>219.123089336454</v>
      </c>
      <c r="AG37" s="64"/>
      <c r="AH37" s="64" t="n">
        <f aca="false">SUM(AH36:AK36)</f>
        <v>88.2087636221085</v>
      </c>
      <c r="AI37" s="64"/>
      <c r="AJ37" s="64"/>
      <c r="AK37" s="64"/>
      <c r="AM37" s="0" t="s">
        <v>219</v>
      </c>
      <c r="AN37" s="0" t="n">
        <f aca="false">AN36+AO36</f>
        <v>34037.6442499987</v>
      </c>
      <c r="AP37" s="4" t="n">
        <f aca="false">(0.63*AP6*AP5)^2</f>
        <v>9791.16445665102</v>
      </c>
      <c r="AQ37" s="4"/>
      <c r="AR37" s="4" t="n">
        <f aca="false">SUM(AR36:AT36)</f>
        <v>356.265936801168</v>
      </c>
      <c r="AS37" s="4"/>
      <c r="AT37" s="4"/>
      <c r="AW37" s="29" t="n">
        <f aca="false">(1.06*AW8*AN25)</f>
        <v>1147.31494716384</v>
      </c>
      <c r="AX37" s="30" t="n">
        <f aca="false">(1.06*AX8*AO25)^2</f>
        <v>1306314.73590445</v>
      </c>
      <c r="AY37" s="29" t="n">
        <f aca="false">(0.77*AY8*AP25)^2</f>
        <v>749489.387012436</v>
      </c>
      <c r="AZ37" s="30" t="n">
        <f aca="false">(0.77*AZ8*AQ25)^2</f>
        <v>749408.39199454</v>
      </c>
      <c r="BA37" s="29" t="n">
        <f aca="false">(0.06*BA8*AR25)^2</f>
        <v>5911.24705955198</v>
      </c>
      <c r="BB37" s="0" t="n">
        <f aca="false">(0.06*BB8*AS25)^2</f>
        <v>5908.83255445589</v>
      </c>
      <c r="BC37" s="0" t="n">
        <f aca="false">(0.06*BC8*AT25)^2</f>
        <v>5904.00576334313</v>
      </c>
      <c r="BD37" s="30" t="n">
        <f aca="false">(0.06*BD8*AU25)^2</f>
        <v>5914.92859174852</v>
      </c>
    </row>
    <row r="38" customFormat="false" ht="12.8" hidden="false" customHeight="false" outlineLevel="0" collapsed="false">
      <c r="B38" s="0" t="n">
        <v>4854</v>
      </c>
      <c r="C38" s="0" t="n">
        <v>73540</v>
      </c>
      <c r="D38" s="0" t="n">
        <v>10848</v>
      </c>
      <c r="E38" s="0" t="n">
        <f aca="false">SUM(B38:D38)</f>
        <v>89242</v>
      </c>
      <c r="F38" s="0" t="n">
        <v>80.63</v>
      </c>
      <c r="G38" s="0" t="n">
        <v>924.2</v>
      </c>
      <c r="H38" s="0" t="n">
        <v>127.69</v>
      </c>
      <c r="I38" s="0" t="n">
        <f aca="false">SUM(F38:H38)</f>
        <v>1132.52</v>
      </c>
      <c r="J38" s="0" t="n">
        <f aca="false">B38-F38</f>
        <v>4773.37</v>
      </c>
      <c r="K38" s="0" t="n">
        <f aca="false">C38-G38</f>
        <v>72615.8</v>
      </c>
      <c r="L38" s="0" t="n">
        <f aca="false">D38-H38</f>
        <v>10720.31</v>
      </c>
      <c r="M38" s="0" t="n">
        <f aca="false">SUM(J38:L38)</f>
        <v>88109.48</v>
      </c>
      <c r="N38" s="10" t="n">
        <v>5007.66</v>
      </c>
      <c r="O38" s="10" t="n">
        <v>74493.29</v>
      </c>
      <c r="P38" s="10" t="n">
        <v>11038.09</v>
      </c>
      <c r="Q38" s="0" t="n">
        <f aca="false">SUM(N38:P38)</f>
        <v>90539.04</v>
      </c>
      <c r="R38" s="0" t="n">
        <v>3672.38702003602</v>
      </c>
      <c r="S38" s="0" t="n">
        <v>51566.4944626735</v>
      </c>
      <c r="T38" s="0" t="n">
        <v>8000.15081113734</v>
      </c>
      <c r="U38" s="0" t="n">
        <f aca="false">$R$63*R38</f>
        <v>5112.01524131364</v>
      </c>
      <c r="V38" s="0" t="n">
        <f aca="false">$S$63*S38</f>
        <v>75913.8506406626</v>
      </c>
      <c r="W38" s="0" t="n">
        <f aca="false">$T$63*T38</f>
        <v>11274.7780474129</v>
      </c>
      <c r="X38" s="0" t="n">
        <v>4956.95313581171</v>
      </c>
      <c r="Y38" s="0" t="n">
        <v>73597.16827772</v>
      </c>
      <c r="Z38" s="0" t="n">
        <v>10930.6918203606</v>
      </c>
      <c r="AD38" s="29"/>
      <c r="AE38" s="30"/>
      <c r="AF38" s="29"/>
      <c r="AG38" s="30"/>
      <c r="AH38" s="29"/>
      <c r="AI38" s="58"/>
      <c r="AJ38" s="58"/>
      <c r="AK38" s="30"/>
      <c r="AV38" s="0" t="s">
        <v>216</v>
      </c>
      <c r="AW38" s="64" t="n">
        <f aca="false">SUM(AW37:AX37)</f>
        <v>1307462.05085162</v>
      </c>
      <c r="AX38" s="64"/>
      <c r="AY38" s="70" t="n">
        <f aca="false">SUM(AY37:AZ37)</f>
        <v>1498897.77900698</v>
      </c>
      <c r="AZ38" s="70"/>
      <c r="BA38" s="70" t="n">
        <f aca="false">SUM(BA37:BD37)</f>
        <v>23639.0139690995</v>
      </c>
      <c r="BB38" s="70"/>
      <c r="BC38" s="70"/>
      <c r="BD38" s="70"/>
    </row>
    <row r="39" customFormat="false" ht="12.8" hidden="false" customHeight="false" outlineLevel="0" collapsed="false">
      <c r="B39" s="0" t="n">
        <v>5537</v>
      </c>
      <c r="C39" s="0" t="n">
        <v>83309</v>
      </c>
      <c r="D39" s="0" t="n">
        <v>12276</v>
      </c>
      <c r="E39" s="0" t="n">
        <f aca="false">SUM(B39:D39)</f>
        <v>101122</v>
      </c>
      <c r="F39" s="0" t="n">
        <v>48.47</v>
      </c>
      <c r="G39" s="0" t="n">
        <v>563.4</v>
      </c>
      <c r="H39" s="0" t="n">
        <v>79.07</v>
      </c>
      <c r="I39" s="0" t="n">
        <f aca="false">SUM(F39:H39)</f>
        <v>690.94</v>
      </c>
      <c r="J39" s="0" t="n">
        <f aca="false">B39-F39</f>
        <v>5488.53</v>
      </c>
      <c r="K39" s="0" t="n">
        <f aca="false">C39-G39</f>
        <v>82745.6</v>
      </c>
      <c r="L39" s="0" t="n">
        <f aca="false">D39-H39</f>
        <v>12196.93</v>
      </c>
      <c r="M39" s="0" t="n">
        <f aca="false">SUM(J39:L39)</f>
        <v>100431.06</v>
      </c>
      <c r="N39" s="10" t="n">
        <v>5707.92</v>
      </c>
      <c r="O39" s="10" t="n">
        <v>84897.49</v>
      </c>
      <c r="P39" s="10" t="n">
        <v>12582.41</v>
      </c>
      <c r="Q39" s="0" t="n">
        <f aca="false">SUM(N39:P39)</f>
        <v>103187.82</v>
      </c>
      <c r="R39" s="0" t="n">
        <v>4344.62135504171</v>
      </c>
      <c r="S39" s="0" t="n">
        <v>61005.822916789</v>
      </c>
      <c r="T39" s="0" t="n">
        <v>9464.59110542819</v>
      </c>
      <c r="U39" s="0" t="n">
        <f aca="false">$R$63*R39</f>
        <v>6047.77504754717</v>
      </c>
      <c r="V39" s="0" t="n">
        <f aca="false">$S$63*S39</f>
        <v>89810.0011911441</v>
      </c>
      <c r="W39" s="0" t="n">
        <f aca="false">$T$63*T39</f>
        <v>13338.6440508926</v>
      </c>
      <c r="X39" s="0" t="n">
        <v>5886.47938026187</v>
      </c>
      <c r="Y39" s="0" t="n">
        <v>87399.7283215899</v>
      </c>
      <c r="Z39" s="0" t="n">
        <v>12980.656897573</v>
      </c>
      <c r="AD39" s="29" t="n">
        <v>0</v>
      </c>
      <c r="AE39" s="30" t="n">
        <f aca="false">(0.03*AE6*AO26)^2</f>
        <v>23.3455066105906</v>
      </c>
      <c r="AF39" s="29" t="n">
        <f aca="false">(0.02*AF6*AP26)^2</f>
        <v>12.0574352955236</v>
      </c>
      <c r="AG39" s="30" t="n">
        <f aca="false">(0.03*AG6*AQ26)^2</f>
        <v>27.6515429191855</v>
      </c>
      <c r="AH39" s="29" t="n">
        <f aca="false">(0.02*AH6*AR26)^2</f>
        <v>16.7506154628505</v>
      </c>
      <c r="AI39" s="58" t="n">
        <f aca="false">(0.02*AI6*AS26)^2</f>
        <v>16.7471244785505</v>
      </c>
      <c r="AJ39" s="58" t="n">
        <f aca="false">(0.02*AJ6*AT26)^2</f>
        <v>16.736653708539</v>
      </c>
      <c r="AK39" s="30" t="n">
        <f aca="false">(0.02*AK6*AU26)^2</f>
        <v>17.0361006436053</v>
      </c>
      <c r="AN39" s="0" t="n">
        <f aca="false">(0.12*AN6*AN5)^2</f>
        <v>332.607846430459</v>
      </c>
      <c r="AO39" s="0" t="n">
        <f aca="false">(0.12*AO6*AN5)^2</f>
        <v>330.104534856698</v>
      </c>
      <c r="AR39" s="0" t="n">
        <f aca="false">(0.12*AR6*AR5)^2</f>
        <v>475.683157567698</v>
      </c>
      <c r="AS39" s="0" t="n">
        <f aca="false">(0.12*AS6*AR5)^2</f>
        <v>474.789529748901</v>
      </c>
      <c r="AT39" s="0" t="n">
        <f aca="false">(0.12*AT6*AR5)^2</f>
        <v>474.591059888074</v>
      </c>
      <c r="AW39" s="29"/>
      <c r="AX39" s="30"/>
      <c r="AY39" s="29"/>
      <c r="AZ39" s="30"/>
      <c r="BA39" s="29"/>
      <c r="BD39" s="30"/>
    </row>
    <row r="40" customFormat="false" ht="12.8" hidden="false" customHeight="false" outlineLevel="0" collapsed="false">
      <c r="B40" s="0" t="n">
        <v>6174</v>
      </c>
      <c r="C40" s="0" t="n">
        <v>91523</v>
      </c>
      <c r="D40" s="0" t="n">
        <v>13543</v>
      </c>
      <c r="E40" s="0" t="n">
        <f aca="false">SUM(B40:D40)</f>
        <v>111240</v>
      </c>
      <c r="F40" s="0" t="n">
        <v>49.83</v>
      </c>
      <c r="G40" s="0" t="n">
        <v>581.07</v>
      </c>
      <c r="H40" s="0" t="n">
        <v>82.11</v>
      </c>
      <c r="I40" s="0" t="n">
        <f aca="false">SUM(F40:H40)</f>
        <v>713.01</v>
      </c>
      <c r="J40" s="0" t="n">
        <f aca="false">B40-F40</f>
        <v>6124.17</v>
      </c>
      <c r="K40" s="0" t="n">
        <f aca="false">C40-G40</f>
        <v>90941.93</v>
      </c>
      <c r="L40" s="0" t="n">
        <f aca="false">D40-H40</f>
        <v>13460.89</v>
      </c>
      <c r="M40" s="0" t="n">
        <f aca="false">SUM(J40:L40)</f>
        <v>110526.99</v>
      </c>
      <c r="N40" s="10" t="n">
        <v>6295.07</v>
      </c>
      <c r="O40" s="10" t="n">
        <v>93606</v>
      </c>
      <c r="P40" s="10" t="n">
        <v>13881.4</v>
      </c>
      <c r="Q40" s="0" t="n">
        <f aca="false">SUM(N40:P40)</f>
        <v>113782.47</v>
      </c>
      <c r="R40" s="0" t="n">
        <v>4823.90779916256</v>
      </c>
      <c r="S40" s="0" t="n">
        <v>67735.8375244633</v>
      </c>
      <c r="T40" s="0" t="n">
        <v>10508.7018888118</v>
      </c>
      <c r="U40" s="0" t="n">
        <f aca="false">$R$63*R40</f>
        <v>6714.94863081421</v>
      </c>
      <c r="V40" s="0" t="n">
        <f aca="false">$S$63*S40</f>
        <v>99717.6229726922</v>
      </c>
      <c r="W40" s="0" t="n">
        <f aca="false">$T$63*T40</f>
        <v>14810.1309787605</v>
      </c>
      <c r="X40" s="0" t="n">
        <v>6556.71625619128</v>
      </c>
      <c r="Y40" s="0" t="n">
        <v>97352.7577758988</v>
      </c>
      <c r="Z40" s="0" t="n">
        <v>14458.8877401693</v>
      </c>
      <c r="AC40" s="0" t="s">
        <v>220</v>
      </c>
      <c r="AD40" s="72" t="n">
        <f aca="false">SUM(AD39:AE39)</f>
        <v>23.3455066105906</v>
      </c>
      <c r="AE40" s="72"/>
      <c r="AF40" s="72" t="n">
        <f aca="false">SUM(AF39:AG39)</f>
        <v>39.7089782147091</v>
      </c>
      <c r="AG40" s="72"/>
      <c r="AH40" s="72" t="n">
        <f aca="false">SUM(AH39:AK39)</f>
        <v>67.2704942935454</v>
      </c>
      <c r="AI40" s="72"/>
      <c r="AJ40" s="72"/>
      <c r="AK40" s="72"/>
      <c r="AM40" s="0" t="s">
        <v>221</v>
      </c>
      <c r="AN40" s="0" t="n">
        <f aca="false">AN39+AO39</f>
        <v>662.712381287157</v>
      </c>
      <c r="AP40" s="4" t="n">
        <f aca="false">(0.12*AP6*AP5)^2</f>
        <v>355.234991624527</v>
      </c>
      <c r="AQ40" s="4"/>
      <c r="AR40" s="4" t="n">
        <f aca="false">SUM(AR39:AT39)</f>
        <v>1425.06374720467</v>
      </c>
      <c r="AS40" s="4"/>
      <c r="AT40" s="4"/>
      <c r="AW40" s="29" t="n">
        <f aca="false">(0.07*AW8*AN25)</f>
        <v>75.76608141648</v>
      </c>
      <c r="AX40" s="30" t="n">
        <f aca="false">(0.07*AX8*AO25)</f>
        <v>75.477253368258</v>
      </c>
      <c r="AY40" s="29" t="n">
        <f aca="false">(0.06*AY8*AP25)^2</f>
        <v>4550.78730518598</v>
      </c>
      <c r="AZ40" s="30" t="n">
        <f aca="false">(0.07*AZ8*AQ25)^2</f>
        <v>6193.45778507884</v>
      </c>
      <c r="BA40" s="29" t="n">
        <f aca="false">(0.02*BA8*AR25)^2</f>
        <v>656.805228839109</v>
      </c>
      <c r="BB40" s="0" t="n">
        <f aca="false">(0.02*BB8*AS25)^2</f>
        <v>656.536950495099</v>
      </c>
      <c r="BC40" s="0" t="n">
        <f aca="false">(0.02*BC8*AT25)^2</f>
        <v>656.000640371459</v>
      </c>
      <c r="BD40" s="30" t="n">
        <f aca="false">(0.02*BD8*AU25)^2</f>
        <v>657.214287972058</v>
      </c>
    </row>
    <row r="41" customFormat="false" ht="12.8" hidden="false" customHeight="false" outlineLevel="0" collapsed="false">
      <c r="B41" s="0" t="n">
        <v>6451</v>
      </c>
      <c r="C41" s="0" t="n">
        <v>96694</v>
      </c>
      <c r="D41" s="0" t="n">
        <v>14504</v>
      </c>
      <c r="E41" s="0" t="n">
        <f aca="false">SUM(B41:D41)</f>
        <v>117649</v>
      </c>
      <c r="F41" s="0" t="n">
        <v>70.47</v>
      </c>
      <c r="G41" s="0" t="n">
        <v>812.36</v>
      </c>
      <c r="H41" s="0" t="n">
        <v>113.79</v>
      </c>
      <c r="I41" s="0" t="n">
        <f aca="false">SUM(F41:H41)</f>
        <v>996.62</v>
      </c>
      <c r="J41" s="0" t="n">
        <f aca="false">B41-F41</f>
        <v>6380.53</v>
      </c>
      <c r="K41" s="0" t="n">
        <f aca="false">C41-G41</f>
        <v>95881.64</v>
      </c>
      <c r="L41" s="0" t="n">
        <f aca="false">D41-H41</f>
        <v>14390.21</v>
      </c>
      <c r="M41" s="0" t="n">
        <f aca="false">SUM(J41:L41)</f>
        <v>116652.38</v>
      </c>
      <c r="N41" s="10" t="n">
        <v>6588.17</v>
      </c>
      <c r="O41" s="10" t="n">
        <v>97937.79</v>
      </c>
      <c r="P41" s="10" t="n">
        <v>14527.26</v>
      </c>
      <c r="Q41" s="0" t="n">
        <f aca="false">SUM(N41:P41)</f>
        <v>119053.22</v>
      </c>
      <c r="R41" s="0" t="n">
        <v>5090.89766414204</v>
      </c>
      <c r="S41" s="0" t="n">
        <v>71484.8470089913</v>
      </c>
      <c r="T41" s="0" t="n">
        <v>11090.3323162056</v>
      </c>
      <c r="U41" s="0" t="n">
        <f aca="false">$R$63*R41</f>
        <v>7086.60234040552</v>
      </c>
      <c r="V41" s="0" t="n">
        <f aca="false">$S$63*S41</f>
        <v>105236.744429841</v>
      </c>
      <c r="W41" s="0" t="n">
        <f aca="false">$T$63*T41</f>
        <v>15629.8347730137</v>
      </c>
      <c r="X41" s="0" t="n">
        <v>6938.32937486583</v>
      </c>
      <c r="Y41" s="0" t="n">
        <v>103020.44451741</v>
      </c>
      <c r="Z41" s="0" t="n">
        <v>15300.6570758944</v>
      </c>
      <c r="AV41" s="0" t="s">
        <v>218</v>
      </c>
      <c r="AW41" s="64" t="n">
        <f aca="false">SUM(AW40:AX40)</f>
        <v>151.243334784738</v>
      </c>
      <c r="AX41" s="64"/>
      <c r="AY41" s="70" t="n">
        <f aca="false">SUM(AY40:AZ40)</f>
        <v>10744.2450902648</v>
      </c>
      <c r="AZ41" s="70"/>
      <c r="BA41" s="70" t="n">
        <f aca="false">SUM(BA40:BD40)</f>
        <v>2626.55710767772</v>
      </c>
      <c r="BB41" s="70"/>
      <c r="BC41" s="70"/>
      <c r="BD41" s="70"/>
    </row>
    <row r="42" customFormat="false" ht="12.8" hidden="false" customHeight="false" outlineLevel="0" collapsed="false">
      <c r="B42" s="0" t="n">
        <v>6561</v>
      </c>
      <c r="C42" s="0" t="n">
        <v>97209</v>
      </c>
      <c r="D42" s="0" t="n">
        <v>14472</v>
      </c>
      <c r="E42" s="0" t="n">
        <f aca="false">SUM(B42:D42)</f>
        <v>118242</v>
      </c>
      <c r="F42" s="0" t="n">
        <v>56.62</v>
      </c>
      <c r="G42" s="0" t="n">
        <v>697.04</v>
      </c>
      <c r="H42" s="0" t="n">
        <v>97.64</v>
      </c>
      <c r="I42" s="0" t="n">
        <f aca="false">SUM(F42:H42)</f>
        <v>851.3</v>
      </c>
      <c r="J42" s="0" t="n">
        <f aca="false">B42-F42</f>
        <v>6504.38</v>
      </c>
      <c r="K42" s="0" t="n">
        <f aca="false">C42-G42</f>
        <v>96511.96</v>
      </c>
      <c r="L42" s="0" t="n">
        <f aca="false">D42-H42</f>
        <v>14374.36</v>
      </c>
      <c r="M42" s="0" t="n">
        <f aca="false">SUM(J42:L42)</f>
        <v>117390.7</v>
      </c>
      <c r="N42" s="10" t="n">
        <v>6631.93</v>
      </c>
      <c r="O42" s="10" t="n">
        <v>98571.33</v>
      </c>
      <c r="P42" s="10" t="n">
        <v>14623.56</v>
      </c>
      <c r="Q42" s="0" t="n">
        <f aca="false">SUM(N42:P42)</f>
        <v>119826.82</v>
      </c>
      <c r="R42" s="0" t="n">
        <v>5150.53662327116</v>
      </c>
      <c r="S42" s="0" t="n">
        <v>72322.2951294352</v>
      </c>
      <c r="T42" s="0" t="n">
        <v>11220.2560590531</v>
      </c>
      <c r="U42" s="0" t="n">
        <f aca="false">$R$63*R42</f>
        <v>7169.62062425763</v>
      </c>
      <c r="V42" s="0" t="n">
        <f aca="false">$S$63*S42</f>
        <v>106469.597510065</v>
      </c>
      <c r="W42" s="0" t="n">
        <f aca="false">$T$63*T42</f>
        <v>15812.9389917061</v>
      </c>
      <c r="X42" s="0" t="n">
        <v>7035.77302377952</v>
      </c>
      <c r="Y42" s="0" t="n">
        <v>104468.707876885</v>
      </c>
      <c r="Z42" s="0" t="n">
        <v>15515.7551120425</v>
      </c>
      <c r="AN42" s="0" t="n">
        <f aca="false">(0.04*AN6*AN5)^2</f>
        <v>36.9564273811621</v>
      </c>
      <c r="AO42" s="0" t="n">
        <f aca="false">(0.04*AO6*AN5)^2</f>
        <v>36.6782816507442</v>
      </c>
      <c r="AR42" s="0" t="n">
        <f aca="false">(0.02*AR6*AR5)^2</f>
        <v>13.2134210435472</v>
      </c>
      <c r="AS42" s="0" t="n">
        <f aca="false">(0.02*AS6*AR5)^2</f>
        <v>13.1885980485806</v>
      </c>
      <c r="AT42" s="0" t="n">
        <f aca="false">(0.02*AT6*AR5)^2</f>
        <v>13.1830849968909</v>
      </c>
      <c r="AW42" s="29"/>
      <c r="AX42" s="30"/>
      <c r="AY42" s="29"/>
      <c r="AZ42" s="30"/>
      <c r="BA42" s="29"/>
      <c r="BD42" s="30"/>
    </row>
    <row r="43" customFormat="false" ht="12.8" hidden="false" customHeight="false" outlineLevel="0" collapsed="false">
      <c r="B43" s="0" t="n">
        <v>6566</v>
      </c>
      <c r="C43" s="0" t="n">
        <v>95860</v>
      </c>
      <c r="D43" s="0" t="n">
        <v>14193</v>
      </c>
      <c r="E43" s="0" t="n">
        <f aca="false">SUM(B43:D43)</f>
        <v>116619</v>
      </c>
      <c r="F43" s="0" t="n">
        <v>21.26</v>
      </c>
      <c r="G43" s="0" t="n">
        <v>286.02</v>
      </c>
      <c r="H43" s="0" t="n">
        <v>41.49</v>
      </c>
      <c r="I43" s="0" t="n">
        <f aca="false">SUM(F43:H43)</f>
        <v>348.77</v>
      </c>
      <c r="J43" s="0" t="n">
        <f aca="false">B43-F43</f>
        <v>6544.74</v>
      </c>
      <c r="K43" s="0" t="n">
        <f aca="false">C43-G43</f>
        <v>95573.98</v>
      </c>
      <c r="L43" s="0" t="n">
        <f aca="false">D43-H43</f>
        <v>14151.51</v>
      </c>
      <c r="M43" s="0" t="n">
        <f aca="false">SUM(J43:L43)</f>
        <v>116270.23</v>
      </c>
      <c r="N43" s="10" t="n">
        <v>6555.31</v>
      </c>
      <c r="O43" s="10" t="n">
        <v>97412.33</v>
      </c>
      <c r="P43" s="10" t="n">
        <v>14456.52</v>
      </c>
      <c r="Q43" s="0" t="n">
        <f aca="false">SUM(N43:P43)</f>
        <v>118424.16</v>
      </c>
      <c r="R43" s="0" t="n">
        <v>5028.61610224102</v>
      </c>
      <c r="S43" s="0" t="n">
        <v>70610.336293792</v>
      </c>
      <c r="T43" s="0" t="n">
        <v>10954.6586286077</v>
      </c>
      <c r="U43" s="0" t="n">
        <f aca="false">$R$63*R43</f>
        <v>6999.90551570982</v>
      </c>
      <c r="V43" s="0" t="n">
        <f aca="false">$S$63*S43</f>
        <v>103949.329481257</v>
      </c>
      <c r="W43" s="0" t="n">
        <f aca="false">$T$63*T43</f>
        <v>15438.6270382282</v>
      </c>
      <c r="X43" s="0" t="n">
        <v>6882.75308427256</v>
      </c>
      <c r="Y43" s="0" t="n">
        <v>102197.861244112</v>
      </c>
      <c r="Z43" s="0" t="n">
        <v>15178.4885688181</v>
      </c>
      <c r="AM43" s="0" t="s">
        <v>222</v>
      </c>
      <c r="AN43" s="0" t="n">
        <f aca="false">AN42+AO42</f>
        <v>73.6347090319064</v>
      </c>
      <c r="AP43" s="4" t="n">
        <f aca="false">(0.03*AP6*AP5)^2</f>
        <v>22.2021869765329</v>
      </c>
      <c r="AQ43" s="4"/>
      <c r="AR43" s="4" t="n">
        <f aca="false">SUM(AR42:AT42)</f>
        <v>39.5851040890187</v>
      </c>
      <c r="AS43" s="4"/>
      <c r="AT43" s="4"/>
      <c r="AW43" s="29" t="n">
        <f aca="false">(0.04*AW8*AN25)^2</f>
        <v>1874.44868349671</v>
      </c>
      <c r="AX43" s="30" t="n">
        <f aca="false">(0.04*AX8*AO25)^2</f>
        <v>1860.18474318897</v>
      </c>
      <c r="AY43" s="29" t="n">
        <f aca="false">(0.03*AY8*AP25)^2</f>
        <v>1137.6968262965</v>
      </c>
      <c r="AZ43" s="30" t="n">
        <f aca="false">(0.04*AZ8*AR25)</f>
        <v>44.7097688672052</v>
      </c>
      <c r="BA43" s="29" t="n">
        <f aca="false">(0.03*BA8*AR25)^2</f>
        <v>1477.81176488799</v>
      </c>
      <c r="BB43" s="0" t="n">
        <f aca="false">(0.03*BB8*AS25)^2</f>
        <v>1477.20813861397</v>
      </c>
      <c r="BC43" s="0" t="n">
        <f aca="false">(0.03*BC8*AT25)^2</f>
        <v>1476.00144083578</v>
      </c>
      <c r="BD43" s="30" t="n">
        <f aca="false">(0.03*BD8*AU25)^2</f>
        <v>1478.73214793713</v>
      </c>
    </row>
    <row r="44" customFormat="false" ht="12.8" hidden="false" customHeight="false" outlineLevel="0" collapsed="false">
      <c r="B44" s="0" t="n">
        <v>6181</v>
      </c>
      <c r="C44" s="0" t="n">
        <v>91375</v>
      </c>
      <c r="D44" s="0" t="n">
        <v>13613</v>
      </c>
      <c r="E44" s="0" t="n">
        <f aca="false">SUM(B44:D44)</f>
        <v>111169</v>
      </c>
      <c r="F44" s="0" t="n">
        <v>13.95</v>
      </c>
      <c r="G44" s="0" t="n">
        <v>192.38</v>
      </c>
      <c r="H44" s="0" t="n">
        <v>28.18</v>
      </c>
      <c r="I44" s="0" t="n">
        <f aca="false">SUM(F44:H44)</f>
        <v>234.51</v>
      </c>
      <c r="J44" s="0" t="n">
        <f aca="false">B44-F44</f>
        <v>6167.05</v>
      </c>
      <c r="K44" s="0" t="n">
        <f aca="false">C44-G44</f>
        <v>91182.62</v>
      </c>
      <c r="L44" s="0" t="n">
        <f aca="false">D44-H44</f>
        <v>13584.82</v>
      </c>
      <c r="M44" s="0" t="n">
        <f aca="false">SUM(J44:L44)</f>
        <v>110934.49</v>
      </c>
      <c r="N44" s="10" t="n">
        <v>6233.62</v>
      </c>
      <c r="O44" s="10" t="n">
        <v>92601.06</v>
      </c>
      <c r="P44" s="10" t="n">
        <v>13745.56</v>
      </c>
      <c r="Q44" s="0" t="n">
        <f aca="false">SUM(N44:P44)</f>
        <v>112580.24</v>
      </c>
      <c r="R44" s="0" t="n">
        <v>4764.36185532056</v>
      </c>
      <c r="S44" s="0" t="n">
        <v>66899.7664402912</v>
      </c>
      <c r="T44" s="0" t="n">
        <v>10378.9918406625</v>
      </c>
      <c r="U44" s="0" t="n">
        <f aca="false">$R$63*R44</f>
        <v>6632.05982557175</v>
      </c>
      <c r="V44" s="0" t="n">
        <f aca="false">$S$63*S44</f>
        <v>98486.7971027126</v>
      </c>
      <c r="W44" s="0" t="n">
        <f aca="false">$T$63*T44</f>
        <v>14627.3279244273</v>
      </c>
      <c r="X44" s="0" t="n">
        <v>6532.10152057168</v>
      </c>
      <c r="Y44" s="0" t="n">
        <v>96992.2755116755</v>
      </c>
      <c r="Z44" s="0" t="n">
        <v>14405.3526111378</v>
      </c>
      <c r="AV44" s="0" t="s">
        <v>220</v>
      </c>
      <c r="AW44" s="72" t="n">
        <f aca="false">SUM(AW43:AX43)</f>
        <v>3734.63342668568</v>
      </c>
      <c r="AX44" s="72"/>
      <c r="AY44" s="73" t="n">
        <f aca="false">SUM(AY43:AZ43)</f>
        <v>1182.4065951637</v>
      </c>
      <c r="AZ44" s="73"/>
      <c r="BA44" s="73" t="n">
        <f aca="false">SUM(BA43:BD43)</f>
        <v>5909.75349227488</v>
      </c>
      <c r="BB44" s="73"/>
      <c r="BC44" s="73"/>
      <c r="BD44" s="73"/>
    </row>
    <row r="45" customFormat="false" ht="12.8" hidden="false" customHeight="false" outlineLevel="0" collapsed="false">
      <c r="B45" s="0" t="n">
        <v>5609</v>
      </c>
      <c r="C45" s="0" t="n">
        <v>83847</v>
      </c>
      <c r="D45" s="0" t="n">
        <v>12178</v>
      </c>
      <c r="E45" s="0" t="n">
        <f aca="false">SUM(B45:D45)</f>
        <v>101634</v>
      </c>
      <c r="F45" s="0" t="n">
        <v>12.47</v>
      </c>
      <c r="G45" s="0" t="n">
        <v>174.46</v>
      </c>
      <c r="H45" s="0" t="n">
        <v>25.65</v>
      </c>
      <c r="I45" s="0" t="n">
        <f aca="false">SUM(F45:H45)</f>
        <v>212.58</v>
      </c>
      <c r="J45" s="0" t="n">
        <f aca="false">B45-F45</f>
        <v>5596.53</v>
      </c>
      <c r="K45" s="0" t="n">
        <f aca="false">C45-G45</f>
        <v>83672.54</v>
      </c>
      <c r="L45" s="0" t="n">
        <f aca="false">D45-H45</f>
        <v>12152.35</v>
      </c>
      <c r="M45" s="0" t="n">
        <f aca="false">SUM(J45:L45)</f>
        <v>101421.42</v>
      </c>
      <c r="N45" s="10" t="n">
        <v>5724.89</v>
      </c>
      <c r="O45" s="10" t="n">
        <v>85013.72</v>
      </c>
      <c r="P45" s="10" t="n">
        <v>12624.48</v>
      </c>
      <c r="Q45" s="0" t="n">
        <f aca="false">SUM(N45:P45)</f>
        <v>103363.09</v>
      </c>
      <c r="R45" s="0" t="n">
        <v>4401.83801476569</v>
      </c>
      <c r="S45" s="0" t="n">
        <v>61809.3210828638</v>
      </c>
      <c r="T45" s="0" t="n">
        <v>9589.24782178483</v>
      </c>
      <c r="U45" s="0" t="n">
        <f aca="false">$R$63*R45</f>
        <v>6127.4214559922</v>
      </c>
      <c r="V45" s="0" t="n">
        <f aca="false">$S$63*S45</f>
        <v>90992.8746907884</v>
      </c>
      <c r="W45" s="0" t="n">
        <f aca="false">$T$63*T45</f>
        <v>13514.3253401858</v>
      </c>
      <c r="X45" s="0" t="n">
        <v>6043.89441165133</v>
      </c>
      <c r="Y45" s="0" t="n">
        <v>89743.9453090882</v>
      </c>
      <c r="Z45" s="0" t="n">
        <v>13328.8267939579</v>
      </c>
    </row>
    <row r="46" customFormat="false" ht="12.8" hidden="false" customHeight="false" outlineLevel="0" collapsed="false">
      <c r="B46" s="0" t="n">
        <v>5145</v>
      </c>
      <c r="C46" s="0" t="n">
        <v>75780</v>
      </c>
      <c r="D46" s="0" t="n">
        <v>11266</v>
      </c>
      <c r="E46" s="0" t="n">
        <f aca="false">SUM(B46:D46)</f>
        <v>92191</v>
      </c>
      <c r="F46" s="0" t="n">
        <v>12.13</v>
      </c>
      <c r="G46" s="0" t="n">
        <v>170.66</v>
      </c>
      <c r="H46" s="0" t="n">
        <v>25.11</v>
      </c>
      <c r="I46" s="0" t="n">
        <f aca="false">SUM(F46:H46)</f>
        <v>207.9</v>
      </c>
      <c r="J46" s="0" t="n">
        <f aca="false">B46-F46</f>
        <v>5132.87</v>
      </c>
      <c r="K46" s="0" t="n">
        <f aca="false">C46-G46</f>
        <v>75609.34</v>
      </c>
      <c r="L46" s="0" t="n">
        <f aca="false">D46-H46</f>
        <v>11240.89</v>
      </c>
      <c r="M46" s="0" t="n">
        <f aca="false">SUM(J46:L46)</f>
        <v>91983.1</v>
      </c>
      <c r="N46" s="10" t="n">
        <v>5164.88</v>
      </c>
      <c r="O46" s="10" t="n">
        <v>76674.81</v>
      </c>
      <c r="P46" s="10" t="n">
        <v>11393.5</v>
      </c>
      <c r="Q46" s="0" t="n">
        <f aca="false">SUM(N46:P46)</f>
        <v>93233.19</v>
      </c>
      <c r="R46" s="0" t="n">
        <v>3982.62950535889</v>
      </c>
      <c r="S46" s="0" t="n">
        <v>55922.9237572756</v>
      </c>
      <c r="T46" s="0" t="n">
        <v>8676.01788417617</v>
      </c>
      <c r="U46" s="0" t="n">
        <f aca="false">$R$63*R46</f>
        <v>5543.87721686816</v>
      </c>
      <c r="V46" s="0" t="n">
        <f aca="false">$S$63*S46</f>
        <v>82327.1879489883</v>
      </c>
      <c r="W46" s="0" t="n">
        <f aca="false">$T$63*T46</f>
        <v>12227.2914959667</v>
      </c>
      <c r="X46" s="0" t="n">
        <v>5475.24841695385</v>
      </c>
      <c r="Y46" s="0" t="n">
        <v>81300.9675301472</v>
      </c>
      <c r="Z46" s="0" t="n">
        <v>12074.870988924</v>
      </c>
    </row>
    <row r="47" customFormat="false" ht="12.8" hidden="false" customHeight="false" outlineLevel="0" collapsed="false">
      <c r="B47" s="0" t="n">
        <v>4588</v>
      </c>
      <c r="C47" s="0" t="n">
        <v>69179</v>
      </c>
      <c r="D47" s="0" t="n">
        <v>10311</v>
      </c>
      <c r="E47" s="0" t="n">
        <f aca="false">SUM(B47:D47)</f>
        <v>84078</v>
      </c>
      <c r="F47" s="0" t="n">
        <v>11.72</v>
      </c>
      <c r="G47" s="0" t="n">
        <v>165.59</v>
      </c>
      <c r="H47" s="0" t="n">
        <v>24.39</v>
      </c>
      <c r="I47" s="0" t="n">
        <f aca="false">SUM(F47:H47)</f>
        <v>201.7</v>
      </c>
      <c r="J47" s="0" t="n">
        <f aca="false">B47-F47</f>
        <v>4576.28</v>
      </c>
      <c r="K47" s="0" t="n">
        <f aca="false">C47-G47</f>
        <v>69013.41</v>
      </c>
      <c r="L47" s="0" t="n">
        <f aca="false">D47-H47</f>
        <v>10286.61</v>
      </c>
      <c r="M47" s="0" t="n">
        <f aca="false">SUM(J47:L47)</f>
        <v>83876.3</v>
      </c>
      <c r="N47" s="10" t="n">
        <v>4704.3</v>
      </c>
      <c r="O47" s="10" t="n">
        <v>69829.44</v>
      </c>
      <c r="P47" s="10" t="n">
        <v>10382.87</v>
      </c>
      <c r="Q47" s="0" t="n">
        <f aca="false">SUM(N47:P47)</f>
        <v>84916.61</v>
      </c>
      <c r="R47" s="0" t="n">
        <v>3541.15005981561</v>
      </c>
      <c r="S47" s="0" t="n">
        <v>49723.8023944824</v>
      </c>
      <c r="T47" s="0" t="n">
        <v>7714.27118008988</v>
      </c>
      <c r="U47" s="0" t="n">
        <f aca="false">$R$63*R47</f>
        <v>4929.33151620238</v>
      </c>
      <c r="V47" s="0" t="n">
        <f aca="false">$S$63*S47</f>
        <v>73201.1230857064</v>
      </c>
      <c r="W47" s="0" t="n">
        <f aca="false">$T$63*T47</f>
        <v>10871.8819690228</v>
      </c>
      <c r="X47" s="0" t="n">
        <v>4873.70443249172</v>
      </c>
      <c r="Y47" s="0" t="n">
        <v>72369.2812601769</v>
      </c>
      <c r="Z47" s="0" t="n">
        <v>10748.3317244976</v>
      </c>
    </row>
    <row r="48" customFormat="false" ht="12.8" hidden="false" customHeight="false" outlineLevel="0" collapsed="false">
      <c r="B48" s="0" t="n">
        <v>4260</v>
      </c>
      <c r="C48" s="0" t="n">
        <v>63738</v>
      </c>
      <c r="D48" s="0" t="n">
        <v>9453</v>
      </c>
      <c r="E48" s="0" t="n">
        <f aca="false">SUM(B48:D48)</f>
        <v>77451</v>
      </c>
      <c r="F48" s="0" t="n">
        <v>11.69</v>
      </c>
      <c r="G48" s="0" t="n">
        <v>166.31</v>
      </c>
      <c r="H48" s="0" t="n">
        <v>24.53</v>
      </c>
      <c r="I48" s="0" t="n">
        <f aca="false">SUM(F48:H48)</f>
        <v>202.53</v>
      </c>
      <c r="J48" s="0" t="n">
        <f aca="false">B48-F48</f>
        <v>4248.31</v>
      </c>
      <c r="K48" s="0" t="n">
        <f aca="false">C48-G48</f>
        <v>63571.69</v>
      </c>
      <c r="L48" s="0" t="n">
        <f aca="false">D48-H48</f>
        <v>9428.47</v>
      </c>
      <c r="M48" s="0" t="n">
        <f aca="false">SUM(J48:L48)</f>
        <v>77248.47</v>
      </c>
      <c r="N48" s="10" t="n">
        <v>4337.74</v>
      </c>
      <c r="O48" s="10" t="n">
        <v>64372.94</v>
      </c>
      <c r="P48" s="10" t="n">
        <v>9575.45</v>
      </c>
      <c r="Q48" s="0" t="n">
        <f aca="false">SUM(N48:P48)</f>
        <v>78286.13</v>
      </c>
      <c r="R48" s="0" t="n">
        <v>3102.7212444761</v>
      </c>
      <c r="S48" s="0" t="n">
        <v>43567.5154427639</v>
      </c>
      <c r="T48" s="0" t="n">
        <v>6759.16990897094</v>
      </c>
      <c r="U48" s="0" t="n">
        <f aca="false">$R$63*R48</f>
        <v>4319.03233639952</v>
      </c>
      <c r="V48" s="0" t="n">
        <f aca="false">$S$63*S48</f>
        <v>64138.1170965731</v>
      </c>
      <c r="W48" s="0" t="n">
        <f aca="false">$T$63*T48</f>
        <v>9525.83798824226</v>
      </c>
      <c r="X48" s="0" t="n">
        <v>4274.44073818366</v>
      </c>
      <c r="Y48" s="0" t="n">
        <v>63471.2719194043</v>
      </c>
      <c r="Z48" s="0" t="n">
        <v>9426.79403596022</v>
      </c>
    </row>
    <row r="49" customFormat="false" ht="12.8" hidden="false" customHeight="false" outlineLevel="0" collapsed="false">
      <c r="B49" s="0" t="n">
        <v>3903</v>
      </c>
      <c r="C49" s="0" t="n">
        <v>57443</v>
      </c>
      <c r="D49" s="0" t="n">
        <v>8627</v>
      </c>
      <c r="E49" s="0" t="n">
        <f aca="false">SUM(B49:D49)</f>
        <v>69973</v>
      </c>
      <c r="F49" s="0" t="n">
        <v>11.44</v>
      </c>
      <c r="G49" s="0" t="n">
        <v>163.78</v>
      </c>
      <c r="H49" s="0" t="n">
        <v>24.19</v>
      </c>
      <c r="I49" s="0" t="n">
        <f aca="false">SUM(F49:H49)</f>
        <v>199.41</v>
      </c>
      <c r="J49" s="0" t="n">
        <f aca="false">B49-F49</f>
        <v>3891.56</v>
      </c>
      <c r="K49" s="0" t="n">
        <f aca="false">C49-G49</f>
        <v>57279.22</v>
      </c>
      <c r="L49" s="0" t="n">
        <f aca="false">D49-H49</f>
        <v>8602.81</v>
      </c>
      <c r="M49" s="0" t="n">
        <f aca="false">SUM(J49:L49)</f>
        <v>69773.59</v>
      </c>
      <c r="N49" s="10" t="n">
        <v>3911.56</v>
      </c>
      <c r="O49" s="10" t="n">
        <v>58024.52</v>
      </c>
      <c r="P49" s="10" t="n">
        <v>8632.59</v>
      </c>
      <c r="Q49" s="0" t="n">
        <f aca="false">SUM(N49:P49)</f>
        <v>70568.67</v>
      </c>
      <c r="R49" s="0" t="n">
        <v>2683.78721222868</v>
      </c>
      <c r="S49" s="0" t="n">
        <v>37684.967288286</v>
      </c>
      <c r="T49" s="0" t="n">
        <v>5846.5371370446</v>
      </c>
      <c r="U49" s="0" t="n">
        <f aca="false">$R$63*R49</f>
        <v>3735.87017340593</v>
      </c>
      <c r="V49" s="0" t="n">
        <f aca="false">$S$63*S49</f>
        <v>55478.0969296256</v>
      </c>
      <c r="W49" s="0" t="n">
        <f aca="false">$T$63*T49</f>
        <v>8239.64574197361</v>
      </c>
      <c r="X49" s="0" t="n">
        <v>3700.46267253842</v>
      </c>
      <c r="Y49" s="0" t="n">
        <v>54948.576745777</v>
      </c>
      <c r="Z49" s="0" t="n">
        <v>8160.99812891815</v>
      </c>
    </row>
    <row r="50" customFormat="false" ht="12.8" hidden="false" customHeight="false" outlineLevel="0" collapsed="false">
      <c r="B50" s="0" t="n">
        <v>3258</v>
      </c>
      <c r="C50" s="0" t="n">
        <v>50783</v>
      </c>
      <c r="D50" s="0" t="n">
        <v>7473</v>
      </c>
      <c r="E50" s="0" t="n">
        <f aca="false">SUM(B50:D50)</f>
        <v>61514</v>
      </c>
      <c r="F50" s="0" t="n">
        <v>11.41</v>
      </c>
      <c r="G50" s="0" t="n">
        <v>164.24</v>
      </c>
      <c r="H50" s="0" t="n">
        <v>24.27</v>
      </c>
      <c r="I50" s="0" t="n">
        <f aca="false">SUM(F50:H50)</f>
        <v>199.92</v>
      </c>
      <c r="J50" s="0" t="n">
        <f aca="false">B50-F50</f>
        <v>3246.59</v>
      </c>
      <c r="K50" s="0" t="n">
        <f aca="false">C50-G50</f>
        <v>50618.76</v>
      </c>
      <c r="L50" s="0" t="n">
        <f aca="false">D50-H50</f>
        <v>7448.73</v>
      </c>
      <c r="M50" s="0" t="n">
        <f aca="false">SUM(J50:L50)</f>
        <v>61314.08</v>
      </c>
      <c r="N50" s="10" t="n">
        <v>3437.76</v>
      </c>
      <c r="O50" s="10" t="n">
        <v>50976.27</v>
      </c>
      <c r="P50" s="10" t="n">
        <v>7585.76</v>
      </c>
      <c r="Q50" s="0" t="n">
        <f aca="false">SUM(N50:P50)</f>
        <v>61999.79</v>
      </c>
      <c r="R50" s="0" t="n">
        <v>2293.38295609601</v>
      </c>
      <c r="S50" s="0" t="n">
        <v>32203.0250025493</v>
      </c>
      <c r="T50" s="0" t="n">
        <v>4996.05532943247</v>
      </c>
      <c r="U50" s="0" t="n">
        <f aca="false">$R$63*R50</f>
        <v>3192.4218666955</v>
      </c>
      <c r="V50" s="0" t="n">
        <f aca="false">$S$63*S50</f>
        <v>47407.830524346</v>
      </c>
      <c r="W50" s="0" t="n">
        <f aca="false">$T$63*T50</f>
        <v>7041.04413550889</v>
      </c>
      <c r="X50" s="0" t="n">
        <v>3164.55803871179</v>
      </c>
      <c r="Y50" s="0" t="n">
        <v>46991.1133422465</v>
      </c>
      <c r="Z50" s="0" t="n">
        <v>6979.15071204488</v>
      </c>
    </row>
    <row r="51" customFormat="false" ht="12.8" hidden="false" customHeight="false" outlineLevel="0" collapsed="false">
      <c r="B51" s="0" t="n">
        <v>2978</v>
      </c>
      <c r="C51" s="0" t="n">
        <v>43390</v>
      </c>
      <c r="D51" s="0" t="n">
        <v>6480</v>
      </c>
      <c r="E51" s="0" t="n">
        <f aca="false">SUM(B51:D51)</f>
        <v>52848</v>
      </c>
      <c r="F51" s="0" t="n">
        <v>11.29</v>
      </c>
      <c r="G51" s="0" t="n">
        <v>162.73</v>
      </c>
      <c r="H51" s="0" t="n">
        <v>24.06</v>
      </c>
      <c r="I51" s="0" t="n">
        <f aca="false">SUM(F51:H51)</f>
        <v>198.08</v>
      </c>
      <c r="J51" s="0" t="n">
        <f aca="false">B51-F51</f>
        <v>2966.71</v>
      </c>
      <c r="K51" s="0" t="n">
        <f aca="false">C51-G51</f>
        <v>43227.27</v>
      </c>
      <c r="L51" s="0" t="n">
        <f aca="false">D51-H51</f>
        <v>6455.94</v>
      </c>
      <c r="M51" s="0" t="n">
        <f aca="false">SUM(J51:L51)</f>
        <v>52649.92</v>
      </c>
      <c r="N51" s="10" t="n">
        <v>2952.42</v>
      </c>
      <c r="O51" s="10" t="n">
        <v>43752.18</v>
      </c>
      <c r="P51" s="10" t="n">
        <v>6515.05</v>
      </c>
      <c r="Q51" s="0" t="n">
        <f aca="false">SUM(N51:P51)</f>
        <v>53219.65</v>
      </c>
      <c r="R51" s="0" t="n">
        <v>1935.1010212843</v>
      </c>
      <c r="S51" s="0" t="n">
        <v>27172.1343250914</v>
      </c>
      <c r="T51" s="0" t="n">
        <v>4215.55076060575</v>
      </c>
      <c r="U51" s="0" t="n">
        <f aca="false">$R$63*R51</f>
        <v>2693.6882905631</v>
      </c>
      <c r="V51" s="0" t="n">
        <f aca="false">$S$63*S51</f>
        <v>40001.5818068868</v>
      </c>
      <c r="W51" s="0" t="n">
        <f aca="false">$T$63*T51</f>
        <v>5941.06289937243</v>
      </c>
      <c r="X51" s="0" t="n">
        <v>2671.9721558484</v>
      </c>
      <c r="Y51" s="0" t="n">
        <v>39676.7975682832</v>
      </c>
      <c r="Z51" s="0" t="n">
        <v>5892.82392068089</v>
      </c>
    </row>
    <row r="52" customFormat="false" ht="12.8" hidden="false" customHeight="false" outlineLevel="0" collapsed="false">
      <c r="B52" s="0" t="n">
        <v>2475</v>
      </c>
      <c r="C52" s="0" t="n">
        <v>36127</v>
      </c>
      <c r="D52" s="0" t="n">
        <v>5424</v>
      </c>
      <c r="E52" s="0" t="n">
        <f aca="false">SUM(B52:D52)</f>
        <v>44026</v>
      </c>
      <c r="F52" s="0" t="n">
        <v>11.21</v>
      </c>
      <c r="G52" s="0" t="n">
        <v>161.84</v>
      </c>
      <c r="H52" s="0" t="n">
        <v>23.93</v>
      </c>
      <c r="I52" s="0" t="n">
        <f aca="false">SUM(F52:H52)</f>
        <v>196.98</v>
      </c>
      <c r="J52" s="0" t="n">
        <f aca="false">B52-F52</f>
        <v>2463.79</v>
      </c>
      <c r="K52" s="0" t="n">
        <f aca="false">C52-G52</f>
        <v>35965.16</v>
      </c>
      <c r="L52" s="0" t="n">
        <f aca="false">D52-H52</f>
        <v>5400.07</v>
      </c>
      <c r="M52" s="0" t="n">
        <f aca="false">SUM(J52:L52)</f>
        <v>43829.02</v>
      </c>
      <c r="N52" s="10" t="n">
        <v>2450.3</v>
      </c>
      <c r="O52" s="10" t="n">
        <v>36283.31</v>
      </c>
      <c r="P52" s="10" t="n">
        <v>5408.01</v>
      </c>
      <c r="Q52" s="0" t="n">
        <f aca="false">SUM(N52:P52)</f>
        <v>44141.62</v>
      </c>
      <c r="R52" s="0" t="n">
        <v>1609.07548363709</v>
      </c>
      <c r="S52" s="0" t="n">
        <v>22594.1781129979</v>
      </c>
      <c r="T52" s="0" t="n">
        <v>3505.31554174052</v>
      </c>
      <c r="U52" s="0" t="n">
        <f aca="false">$R$63*R52</f>
        <v>2239.85608049999</v>
      </c>
      <c r="V52" s="0" t="n">
        <f aca="false">$S$63*S52</f>
        <v>33262.1226339171</v>
      </c>
      <c r="W52" s="0" t="n">
        <f aca="false">$T$63*T52</f>
        <v>4940.11371188796</v>
      </c>
      <c r="X52" s="0" t="n">
        <v>2223.13010638655</v>
      </c>
      <c r="Y52" s="0" t="n">
        <v>33011.9647029522</v>
      </c>
      <c r="Z52" s="0" t="n">
        <v>4902.95869269891</v>
      </c>
    </row>
    <row r="53" customFormat="false" ht="12.8" hidden="false" customHeight="false" outlineLevel="0" collapsed="false">
      <c r="B53" s="0" t="n">
        <v>1984</v>
      </c>
      <c r="C53" s="0" t="n">
        <v>28966</v>
      </c>
      <c r="D53" s="0" t="n">
        <v>4377</v>
      </c>
      <c r="E53" s="0" t="n">
        <f aca="false">SUM(B53:D53)</f>
        <v>35327</v>
      </c>
      <c r="F53" s="0" t="n">
        <v>11.18</v>
      </c>
      <c r="G53" s="0" t="n">
        <v>161.67</v>
      </c>
      <c r="H53" s="0" t="n">
        <v>23.89</v>
      </c>
      <c r="I53" s="0" t="n">
        <f aca="false">SUM(F53:H53)</f>
        <v>196.74</v>
      </c>
      <c r="J53" s="0" t="n">
        <f aca="false">B53-F53</f>
        <v>1972.82</v>
      </c>
      <c r="K53" s="0" t="n">
        <f aca="false">C53-G53</f>
        <v>28804.33</v>
      </c>
      <c r="L53" s="0" t="n">
        <f aca="false">D53-H53</f>
        <v>4353.11</v>
      </c>
      <c r="M53" s="0" t="n">
        <f aca="false">SUM(J53:L53)</f>
        <v>35130.26</v>
      </c>
      <c r="N53" s="10" t="n">
        <v>1973.89</v>
      </c>
      <c r="O53" s="10" t="n">
        <v>29212.01</v>
      </c>
      <c r="P53" s="10" t="n">
        <v>4356.56</v>
      </c>
      <c r="Q53" s="0" t="n">
        <f aca="false">SUM(N53:P53)</f>
        <v>35542.46</v>
      </c>
      <c r="R53" s="0" t="n">
        <v>1313.75459628275</v>
      </c>
      <c r="S53" s="0" t="n">
        <v>18447.3673399809</v>
      </c>
      <c r="T53" s="0" t="n">
        <v>2861.96927063077</v>
      </c>
      <c r="U53" s="0" t="n">
        <f aca="false">$R$63*R53</f>
        <v>1828.76518267331</v>
      </c>
      <c r="V53" s="0" t="n">
        <f aca="false">$S$63*S53</f>
        <v>27157.3761907441</v>
      </c>
      <c r="W53" s="0" t="n">
        <f aca="false">$T$63*T53</f>
        <v>4033.43250229187</v>
      </c>
      <c r="X53" s="0" t="n">
        <v>1816.0823416732</v>
      </c>
      <c r="Y53" s="0" t="n">
        <v>26967.6843352172</v>
      </c>
      <c r="Z53" s="0" t="n">
        <v>4005.25827934262</v>
      </c>
    </row>
    <row r="54" customFormat="false" ht="12.8" hidden="false" customHeight="false" outlineLevel="0" collapsed="false">
      <c r="B54" s="0" t="n">
        <v>1557</v>
      </c>
      <c r="C54" s="0" t="n">
        <v>23505</v>
      </c>
      <c r="D54" s="0" t="n">
        <v>3418</v>
      </c>
      <c r="E54" s="0" t="n">
        <f aca="false">SUM(B54:D54)</f>
        <v>28480</v>
      </c>
      <c r="F54" s="0" t="n">
        <v>11.06</v>
      </c>
      <c r="G54" s="0" t="n">
        <v>160.06</v>
      </c>
      <c r="H54" s="0" t="n">
        <v>23.61</v>
      </c>
      <c r="I54" s="0" t="n">
        <f aca="false">SUM(F54:H54)</f>
        <v>194.73</v>
      </c>
      <c r="J54" s="0" t="n">
        <f aca="false">B54-F54</f>
        <v>1545.94</v>
      </c>
      <c r="K54" s="0" t="n">
        <f aca="false">C54-G54</f>
        <v>23344.94</v>
      </c>
      <c r="L54" s="0" t="n">
        <f aca="false">D54-H54</f>
        <v>3394.39</v>
      </c>
      <c r="M54" s="0" t="n">
        <f aca="false">SUM(J54:L54)</f>
        <v>28285.27</v>
      </c>
      <c r="N54" s="10" t="n">
        <v>1578.82</v>
      </c>
      <c r="O54" s="10" t="n">
        <v>23360.44</v>
      </c>
      <c r="P54" s="10" t="n">
        <v>3484.3</v>
      </c>
      <c r="Q54" s="0" t="n">
        <f aca="false">SUM(N54:P54)</f>
        <v>28423.56</v>
      </c>
      <c r="R54" s="0" t="n">
        <v>1047.38271490235</v>
      </c>
      <c r="S54" s="0" t="n">
        <v>14707.0498744906</v>
      </c>
      <c r="T54" s="0" t="n">
        <v>2281.68735595335</v>
      </c>
      <c r="U54" s="0" t="n">
        <f aca="false">$R$63*R54</f>
        <v>1457.97171508812</v>
      </c>
      <c r="V54" s="0" t="n">
        <f aca="false">$S$63*S54</f>
        <v>21651.0507291709</v>
      </c>
      <c r="W54" s="0" t="n">
        <f aca="false">$T$63*T54</f>
        <v>3215.62919490827</v>
      </c>
      <c r="X54" s="0" t="n">
        <v>1448.55755538041</v>
      </c>
      <c r="Y54" s="0" t="n">
        <v>21510.2444621973</v>
      </c>
      <c r="Z54" s="0" t="n">
        <v>3194.71576379098</v>
      </c>
    </row>
    <row r="55" customFormat="false" ht="12.8" hidden="false" customHeight="false" outlineLevel="0" collapsed="false">
      <c r="B55" s="0" t="n">
        <v>1232</v>
      </c>
      <c r="C55" s="0" t="n">
        <v>18400</v>
      </c>
      <c r="D55" s="0" t="n">
        <v>2729</v>
      </c>
      <c r="E55" s="0" t="n">
        <f aca="false">SUM(B55:D55)</f>
        <v>22361</v>
      </c>
      <c r="F55" s="0" t="n">
        <v>10.94</v>
      </c>
      <c r="G55" s="0" t="n">
        <v>158.33</v>
      </c>
      <c r="H55" s="0" t="n">
        <v>23.31</v>
      </c>
      <c r="I55" s="0" t="n">
        <f aca="false">SUM(F55:H55)</f>
        <v>192.58</v>
      </c>
      <c r="J55" s="0" t="n">
        <f aca="false">B55-F55</f>
        <v>1221.06</v>
      </c>
      <c r="K55" s="0" t="n">
        <f aca="false">C55-G55</f>
        <v>18241.67</v>
      </c>
      <c r="L55" s="0" t="n">
        <f aca="false">D55-H55</f>
        <v>2705.69</v>
      </c>
      <c r="M55" s="0" t="n">
        <f aca="false">SUM(J55:L55)</f>
        <v>22168.42</v>
      </c>
      <c r="N55" s="10" t="n">
        <v>1243.88</v>
      </c>
      <c r="O55" s="10" t="n">
        <v>18392.8</v>
      </c>
      <c r="P55" s="10" t="n">
        <v>2743.6</v>
      </c>
      <c r="Q55" s="0" t="n">
        <f aca="false">SUM(N55:P55)</f>
        <v>22380.28</v>
      </c>
      <c r="R55" s="0" t="n">
        <v>809.137030467656</v>
      </c>
      <c r="S55" s="0" t="n">
        <v>11361.672165273</v>
      </c>
      <c r="T55" s="0" t="n">
        <v>1762.67735185065</v>
      </c>
      <c r="U55" s="0" t="n">
        <f aca="false">$R$63*R55</f>
        <v>1126.33031581223</v>
      </c>
      <c r="V55" s="0" t="n">
        <f aca="false">$S$63*S55</f>
        <v>16726.1376358836</v>
      </c>
      <c r="W55" s="0" t="n">
        <f aca="false">$T$63*T55</f>
        <v>2484.17765870744</v>
      </c>
      <c r="X55" s="0" t="n">
        <v>1119.5429837884</v>
      </c>
      <c r="Y55" s="0" t="n">
        <v>16624.6187263395</v>
      </c>
      <c r="Z55" s="0" t="n">
        <v>2469.0994313154</v>
      </c>
    </row>
    <row r="56" customFormat="false" ht="12.8" hidden="false" customHeight="false" outlineLevel="0" collapsed="false">
      <c r="B56" s="0" t="n">
        <v>988</v>
      </c>
      <c r="C56" s="0" t="n">
        <v>13643</v>
      </c>
      <c r="D56" s="0" t="n">
        <v>2077</v>
      </c>
      <c r="E56" s="0" t="n">
        <f aca="false">SUM(B56:D56)</f>
        <v>16708</v>
      </c>
      <c r="F56" s="0" t="n">
        <v>10.7</v>
      </c>
      <c r="G56" s="0" t="n">
        <v>154.85</v>
      </c>
      <c r="H56" s="0" t="n">
        <v>22.77</v>
      </c>
      <c r="I56" s="0" t="n">
        <f aca="false">SUM(F56:H56)</f>
        <v>188.32</v>
      </c>
      <c r="J56" s="0" t="n">
        <f aca="false">B56-F56</f>
        <v>977.3</v>
      </c>
      <c r="K56" s="0" t="n">
        <f aca="false">C56-G56</f>
        <v>13488.15</v>
      </c>
      <c r="L56" s="0" t="n">
        <f aca="false">D56-H56</f>
        <v>2054.23</v>
      </c>
      <c r="M56" s="0" t="n">
        <f aca="false">SUM(J56:L56)</f>
        <v>16519.68</v>
      </c>
      <c r="N56" s="10" t="n">
        <v>922.85</v>
      </c>
      <c r="O56" s="10" t="n">
        <v>13633.06</v>
      </c>
      <c r="P56" s="10" t="n">
        <v>2033.97</v>
      </c>
      <c r="Q56" s="0" t="n">
        <f aca="false">SUM(N56:P56)</f>
        <v>16589.88</v>
      </c>
      <c r="R56" s="0" t="n">
        <v>599.785664237663</v>
      </c>
      <c r="S56" s="0" t="n">
        <v>8422.02003247408</v>
      </c>
      <c r="T56" s="0" t="n">
        <v>1306.61259666201</v>
      </c>
      <c r="U56" s="0" t="n">
        <f aca="false">$R$63*R56</f>
        <v>834.910220621106</v>
      </c>
      <c r="V56" s="0" t="n">
        <f aca="false">$S$63*S56</f>
        <v>12398.5153053345</v>
      </c>
      <c r="W56" s="0" t="n">
        <f aca="false">$T$63*T56</f>
        <v>1841.43616402947</v>
      </c>
      <c r="X56" s="0" t="n">
        <v>830.204289586925</v>
      </c>
      <c r="Y56" s="0" t="n">
        <v>12328.1270683003</v>
      </c>
      <c r="Z56" s="0" t="n">
        <v>1830.98165921027</v>
      </c>
    </row>
    <row r="57" customFormat="false" ht="12.8" hidden="false" customHeight="false" outlineLevel="0" collapsed="false">
      <c r="B57" s="0" t="n">
        <v>631</v>
      </c>
      <c r="C57" s="0" t="n">
        <v>9701</v>
      </c>
      <c r="D57" s="0" t="n">
        <v>1514</v>
      </c>
      <c r="E57" s="0" t="n">
        <f aca="false">SUM(B57:D57)</f>
        <v>11846</v>
      </c>
      <c r="F57" s="0" t="n">
        <v>10.47</v>
      </c>
      <c r="G57" s="0" t="n">
        <v>151.65</v>
      </c>
      <c r="H57" s="0" t="n">
        <v>22.32</v>
      </c>
      <c r="I57" s="0" t="n">
        <f aca="false">SUM(F57:H57)</f>
        <v>184.44</v>
      </c>
      <c r="J57" s="0" t="n">
        <f aca="false">B57-F57</f>
        <v>620.53</v>
      </c>
      <c r="K57" s="0" t="n">
        <f aca="false">C57-G57</f>
        <v>9549.35</v>
      </c>
      <c r="L57" s="0" t="n">
        <f aca="false">D57-H57</f>
        <v>1491.68</v>
      </c>
      <c r="M57" s="0" t="n">
        <f aca="false">SUM(J57:L57)</f>
        <v>11661.56</v>
      </c>
      <c r="N57" s="10" t="n">
        <v>653.81</v>
      </c>
      <c r="O57" s="10" t="n">
        <v>9652.21</v>
      </c>
      <c r="P57" s="10" t="n">
        <v>1440.55</v>
      </c>
      <c r="Q57" s="0" t="n">
        <f aca="false">SUM(N57:P57)</f>
        <v>11746.57</v>
      </c>
      <c r="R57" s="0" t="n">
        <v>421.626007658293</v>
      </c>
      <c r="S57" s="0" t="n">
        <v>5920.35286110652</v>
      </c>
      <c r="T57" s="0" t="n">
        <v>918.497889605788</v>
      </c>
      <c r="U57" s="0" t="n">
        <f aca="false">$R$63*R57</f>
        <v>586.909431256588</v>
      </c>
      <c r="V57" s="0" t="n">
        <f aca="false">$S$63*S57</f>
        <v>8715.67453869461</v>
      </c>
      <c r="W57" s="0" t="n">
        <f aca="false">$T$63*T57</f>
        <v>1294.45807795343</v>
      </c>
      <c r="X57" s="0" t="n">
        <v>583.808669510151</v>
      </c>
      <c r="Y57" s="0" t="n">
        <v>8669.29472964377</v>
      </c>
      <c r="Z57" s="0" t="n">
        <v>1287.569455751</v>
      </c>
    </row>
    <row r="58" customFormat="false" ht="12.8" hidden="false" customHeight="false" outlineLevel="0" collapsed="false">
      <c r="B58" s="0" t="n">
        <v>436</v>
      </c>
      <c r="C58" s="0" t="n">
        <v>6737</v>
      </c>
      <c r="D58" s="0" t="n">
        <v>1037</v>
      </c>
      <c r="E58" s="0" t="n">
        <f aca="false">SUM(B58:D58)</f>
        <v>8210</v>
      </c>
      <c r="F58" s="0" t="n">
        <v>9.83</v>
      </c>
      <c r="G58" s="0" t="n">
        <v>142.33</v>
      </c>
      <c r="H58" s="0" t="n">
        <v>20.98</v>
      </c>
      <c r="I58" s="0" t="n">
        <f aca="false">SUM(F58:H58)</f>
        <v>173.14</v>
      </c>
      <c r="J58" s="0" t="n">
        <f aca="false">B58-F58</f>
        <v>426.17</v>
      </c>
      <c r="K58" s="0" t="n">
        <f aca="false">C58-G58</f>
        <v>6594.67</v>
      </c>
      <c r="L58" s="0" t="n">
        <f aca="false">D58-H58</f>
        <v>1016.02</v>
      </c>
      <c r="M58" s="0" t="n">
        <f aca="false">SUM(J58:L58)</f>
        <v>8036.86</v>
      </c>
      <c r="N58" s="10" t="n">
        <v>451.85</v>
      </c>
      <c r="O58" s="10" t="n">
        <v>6666.05</v>
      </c>
      <c r="P58" s="10" t="n">
        <v>995.57</v>
      </c>
      <c r="Q58" s="0" t="n">
        <f aca="false">SUM(N58:P58)</f>
        <v>8113.47</v>
      </c>
      <c r="R58" s="0" t="n">
        <v>277.48446137085</v>
      </c>
      <c r="S58" s="0" t="n">
        <v>3896.35822465954</v>
      </c>
      <c r="T58" s="0" t="n">
        <v>604.490457054207</v>
      </c>
      <c r="U58" s="0" t="n">
        <f aca="false">$R$63*R58</f>
        <v>386.262337824508</v>
      </c>
      <c r="V58" s="0" t="n">
        <f aca="false">$S$63*S58</f>
        <v>5736.04157877026</v>
      </c>
      <c r="W58" s="0" t="n">
        <f aca="false">$T$63*T58</f>
        <v>851.920906988055</v>
      </c>
      <c r="X58" s="0" t="n">
        <v>384.345705862329</v>
      </c>
      <c r="Y58" s="0" t="n">
        <v>5707.37309366861</v>
      </c>
      <c r="Z58" s="0" t="n">
        <v>847.662882213891</v>
      </c>
    </row>
    <row r="59" customFormat="false" ht="12.8" hidden="false" customHeight="false" outlineLevel="0" collapsed="false">
      <c r="B59" s="0" t="n">
        <v>311</v>
      </c>
      <c r="C59" s="0" t="n">
        <v>4672</v>
      </c>
      <c r="D59" s="0" t="n">
        <v>677</v>
      </c>
      <c r="E59" s="0" t="n">
        <f aca="false">SUM(B59:D59)</f>
        <v>5660</v>
      </c>
      <c r="F59" s="0" t="n">
        <v>9.43</v>
      </c>
      <c r="G59" s="0" t="n">
        <v>136.51</v>
      </c>
      <c r="H59" s="0" t="n">
        <v>20.15</v>
      </c>
      <c r="I59" s="0" t="n">
        <f aca="false">SUM(F59:H59)</f>
        <v>166.09</v>
      </c>
      <c r="J59" s="0" t="n">
        <f aca="false">B59-F59</f>
        <v>301.57</v>
      </c>
      <c r="K59" s="0" t="n">
        <f aca="false">C59-G59</f>
        <v>4535.49</v>
      </c>
      <c r="L59" s="0" t="n">
        <f aca="false">D59-H59</f>
        <v>656.85</v>
      </c>
      <c r="M59" s="0" t="n">
        <f aca="false">SUM(J59:L59)</f>
        <v>5493.91</v>
      </c>
      <c r="N59" s="10" t="n">
        <v>303.27</v>
      </c>
      <c r="O59" s="10" t="n">
        <v>4470.94</v>
      </c>
      <c r="P59" s="10" t="n">
        <v>668.17</v>
      </c>
      <c r="Q59" s="0" t="n">
        <f aca="false">SUM(N59:P59)</f>
        <v>5442.38</v>
      </c>
      <c r="R59" s="0" t="n">
        <v>168.904408490134</v>
      </c>
      <c r="S59" s="0" t="n">
        <v>2371.7079209104</v>
      </c>
      <c r="T59" s="0" t="n">
        <v>367.952514272052</v>
      </c>
      <c r="U59" s="0" t="n">
        <f aca="false">$R$63*R59</f>
        <v>235.117351688647</v>
      </c>
      <c r="V59" s="0" t="n">
        <f aca="false">$S$63*S59</f>
        <v>3491.52066176604</v>
      </c>
      <c r="W59" s="0" t="n">
        <f aca="false">$T$63*T59</f>
        <v>518.563090664427</v>
      </c>
      <c r="X59" s="0" t="n">
        <v>234.019573821338</v>
      </c>
      <c r="Y59" s="0" t="n">
        <v>3475.10019684938</v>
      </c>
      <c r="Z59" s="0" t="n">
        <v>516.124219187781</v>
      </c>
    </row>
    <row r="60" customFormat="false" ht="12.8" hidden="false" customHeight="false" outlineLevel="0" collapsed="false">
      <c r="B60" s="0" t="n">
        <v>504</v>
      </c>
      <c r="C60" s="0" t="n">
        <v>7968</v>
      </c>
      <c r="D60" s="0" t="n">
        <v>1189</v>
      </c>
      <c r="E60" s="0" t="n">
        <f aca="false">SUM(B60:D60)</f>
        <v>9661</v>
      </c>
      <c r="F60" s="0" t="n">
        <v>92.6</v>
      </c>
      <c r="G60" s="0" t="n">
        <v>1338.61</v>
      </c>
      <c r="H60" s="0" t="n">
        <v>198.22</v>
      </c>
      <c r="I60" s="0" t="n">
        <f aca="false">SUM(F60:H60)</f>
        <v>1629.43</v>
      </c>
      <c r="J60" s="0" t="n">
        <f aca="false">B60-F60</f>
        <v>411.4</v>
      </c>
      <c r="K60" s="0" t="n">
        <f aca="false">C60-G60</f>
        <v>6629.39</v>
      </c>
      <c r="L60" s="0" t="n">
        <f aca="false">D60-H60</f>
        <v>990.78</v>
      </c>
      <c r="M60" s="0" t="n">
        <f aca="false">SUM(J60:L60)</f>
        <v>8031.57</v>
      </c>
      <c r="N60" s="10" t="n">
        <v>448.03</v>
      </c>
      <c r="O60" s="10" t="n">
        <v>6587.7</v>
      </c>
      <c r="P60" s="10" t="n">
        <v>983.97</v>
      </c>
      <c r="Q60" s="0" t="n">
        <f aca="false">SUM(N60:P60)</f>
        <v>8019.7</v>
      </c>
      <c r="R60" s="0" t="n">
        <v>208.144805993759</v>
      </c>
      <c r="S60" s="0" t="n">
        <v>2922.71056528323</v>
      </c>
      <c r="T60" s="0" t="n">
        <v>453.436399847627</v>
      </c>
      <c r="U60" s="0" t="n">
        <f aca="false">$R$63*R60</f>
        <v>289.740546090355</v>
      </c>
      <c r="V60" s="0" t="n">
        <f aca="false">$S$63*S60</f>
        <v>4302.68172445583</v>
      </c>
      <c r="W60" s="0" t="n">
        <f aca="false">$T$63*T60</f>
        <v>639.037299119758</v>
      </c>
      <c r="X60" s="0" t="n">
        <v>288.505059284637</v>
      </c>
      <c r="Y60" s="0" t="n">
        <v>4284.20114890737</v>
      </c>
      <c r="Z60" s="0" t="n">
        <v>636.292446749312</v>
      </c>
    </row>
    <row r="61" customFormat="false" ht="12.8" hidden="false" customHeight="false" outlineLevel="0" collapsed="false">
      <c r="K61" s="10"/>
      <c r="L61" s="10"/>
      <c r="M61" s="10"/>
    </row>
    <row r="62" customFormat="false" ht="12.8" hidden="false" customHeight="false" outlineLevel="0" collapsed="false">
      <c r="A62" s="0" t="s">
        <v>214</v>
      </c>
      <c r="E62" s="0" t="n">
        <f aca="false">SUM(E35:E60)</f>
        <v>1673907</v>
      </c>
      <c r="I62" s="0" t="n">
        <f aca="false">SUM(I35:I60)</f>
        <v>22823.12</v>
      </c>
      <c r="K62" s="10"/>
      <c r="L62" s="10"/>
      <c r="M62" s="10" t="n">
        <f aca="false">SUM(M35:M60)</f>
        <v>1651083.88</v>
      </c>
      <c r="N62" s="67" t="n">
        <f aca="false">SUM(N35:N60)</f>
        <v>93255.45</v>
      </c>
      <c r="O62" s="67" t="n">
        <f aca="false">SUM(O35:O60)</f>
        <v>1384852.9</v>
      </c>
      <c r="P62" s="67" t="n">
        <f aca="false">SUM(P35:P60)</f>
        <v>205679.32</v>
      </c>
      <c r="Q62" s="0" t="n">
        <f aca="false">SUM(Q35:Q60)</f>
        <v>1683787.67</v>
      </c>
      <c r="R62" s="74" t="n">
        <f aca="false">SUM(R35:R60)</f>
        <v>66993.1696134015</v>
      </c>
      <c r="S62" s="74" t="n">
        <f aca="false">SUM(S35:S60)</f>
        <v>940698.025416934</v>
      </c>
      <c r="T62" s="74" t="n">
        <f aca="false">SUM(T35:T60)</f>
        <v>145942.170374675</v>
      </c>
    </row>
    <row r="63" customFormat="false" ht="12.8" hidden="false" customHeight="false" outlineLevel="0" collapsed="false">
      <c r="R63" s="69" t="n">
        <f aca="false">N62/R62</f>
        <v>1.39201429844491</v>
      </c>
      <c r="S63" s="69" t="n">
        <f aca="false">O62/S62</f>
        <v>1.47215457307483</v>
      </c>
      <c r="T63" s="69" t="n">
        <f aca="false">P62/T62</f>
        <v>1.40932068826962</v>
      </c>
    </row>
    <row r="64" customFormat="false" ht="12.8" hidden="false" customHeight="false" outlineLevel="0" collapsed="false">
      <c r="B64" s="14" t="s">
        <v>36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customFormat="false" ht="12.8" hidden="false" customHeight="false" outlineLevel="0" collapsed="false">
      <c r="B65" s="15" t="s">
        <v>67</v>
      </c>
      <c r="C65" s="15" t="s">
        <v>68</v>
      </c>
      <c r="D65" s="15" t="s">
        <v>69</v>
      </c>
      <c r="E65" s="15" t="s">
        <v>70</v>
      </c>
      <c r="F65" s="71" t="s">
        <v>223</v>
      </c>
      <c r="G65" s="71" t="s">
        <v>223</v>
      </c>
      <c r="H65" s="71" t="s">
        <v>223</v>
      </c>
      <c r="I65" s="71" t="s">
        <v>70</v>
      </c>
      <c r="J65" s="7" t="s">
        <v>67</v>
      </c>
      <c r="K65" s="7" t="s">
        <v>68</v>
      </c>
      <c r="L65" s="7" t="s">
        <v>69</v>
      </c>
      <c r="M65" s="7" t="s">
        <v>70</v>
      </c>
      <c r="N65" s="17" t="s">
        <v>74</v>
      </c>
      <c r="O65" s="17" t="s">
        <v>75</v>
      </c>
      <c r="P65" s="17" t="s">
        <v>76</v>
      </c>
      <c r="Q65" s="17" t="s">
        <v>70</v>
      </c>
      <c r="R65" s="18" t="s">
        <v>77</v>
      </c>
      <c r="S65" s="18" t="s">
        <v>78</v>
      </c>
      <c r="T65" s="18" t="s">
        <v>79</v>
      </c>
      <c r="U65" s="19" t="s">
        <v>77</v>
      </c>
      <c r="V65" s="19" t="s">
        <v>78</v>
      </c>
      <c r="W65" s="19" t="s">
        <v>79</v>
      </c>
      <c r="X65" s="20" t="s">
        <v>74</v>
      </c>
      <c r="Y65" s="20" t="s">
        <v>75</v>
      </c>
      <c r="Z65" s="20" t="s">
        <v>76</v>
      </c>
    </row>
    <row r="66" customFormat="false" ht="12.8" hidden="false" customHeight="false" outlineLevel="0" collapsed="false">
      <c r="B66" s="0" t="n">
        <v>2098</v>
      </c>
      <c r="C66" s="0" t="n">
        <v>14483</v>
      </c>
      <c r="D66" s="0" t="n">
        <v>2248</v>
      </c>
      <c r="E66" s="0" t="n">
        <f aca="false">SUM(B66:D66)</f>
        <v>18829</v>
      </c>
      <c r="F66" s="0" t="n">
        <v>884.83</v>
      </c>
      <c r="G66" s="0" t="n">
        <v>2380.56</v>
      </c>
      <c r="H66" s="0" t="n">
        <v>279.01</v>
      </c>
      <c r="I66" s="0" t="n">
        <f aca="false">SUM(F66:H66)</f>
        <v>3544.4</v>
      </c>
      <c r="J66" s="0" t="n">
        <f aca="false">B66-F66</f>
        <v>1213.17</v>
      </c>
      <c r="K66" s="0" t="n">
        <f aca="false">C66-G66</f>
        <v>12102.44</v>
      </c>
      <c r="L66" s="0" t="n">
        <f aca="false">D66-H66</f>
        <v>1968.99</v>
      </c>
      <c r="M66" s="0" t="n">
        <f aca="false">SUM(J66:L66)</f>
        <v>15284.6</v>
      </c>
      <c r="N66" s="10" t="n">
        <v>1288.58</v>
      </c>
      <c r="O66" s="10" t="n">
        <v>12703.42</v>
      </c>
      <c r="P66" s="10" t="n">
        <v>1910.69</v>
      </c>
      <c r="Q66" s="0" t="n">
        <f aca="false">SUM(N66:P66)</f>
        <v>15902.69</v>
      </c>
      <c r="R66" s="0" t="n">
        <v>437.148643545019</v>
      </c>
      <c r="S66" s="0" t="n">
        <v>4097.37740619436</v>
      </c>
      <c r="T66" s="0" t="n">
        <v>655.103875356326</v>
      </c>
      <c r="U66" s="0" t="n">
        <f aca="false">$R$94*R66</f>
        <v>596.811637602327</v>
      </c>
      <c r="V66" s="0" t="n">
        <f aca="false">$S$94*S66</f>
        <v>5883.77660999683</v>
      </c>
      <c r="W66" s="0" t="n">
        <f aca="false">$T$94*T66</f>
        <v>886.037194357194</v>
      </c>
      <c r="X66" s="0" t="n">
        <v>582.408467637141</v>
      </c>
      <c r="Y66" s="0" t="n">
        <v>5742.58613682075</v>
      </c>
      <c r="Z66" s="0" t="n">
        <v>864.776100790127</v>
      </c>
    </row>
    <row r="67" customFormat="false" ht="12.8" hidden="false" customHeight="false" outlineLevel="0" collapsed="false">
      <c r="B67" s="0" t="n">
        <v>1565</v>
      </c>
      <c r="C67" s="0" t="n">
        <v>13911</v>
      </c>
      <c r="D67" s="0" t="n">
        <v>2064</v>
      </c>
      <c r="E67" s="0" t="n">
        <f aca="false">SUM(B67:D67)</f>
        <v>17540</v>
      </c>
      <c r="F67" s="0" t="n">
        <v>258.24</v>
      </c>
      <c r="G67" s="0" t="n">
        <v>721.98</v>
      </c>
      <c r="H67" s="0" t="n">
        <v>86</v>
      </c>
      <c r="I67" s="0" t="n">
        <f aca="false">SUM(F67:H67)</f>
        <v>1066.22</v>
      </c>
      <c r="J67" s="0" t="n">
        <f aca="false">B67-F67</f>
        <v>1306.76</v>
      </c>
      <c r="K67" s="0" t="n">
        <f aca="false">C67-G67</f>
        <v>13189.02</v>
      </c>
      <c r="L67" s="0" t="n">
        <f aca="false">D67-H67</f>
        <v>1978</v>
      </c>
      <c r="M67" s="0" t="n">
        <f aca="false">SUM(J67:L67)</f>
        <v>16473.78</v>
      </c>
      <c r="N67" s="10" t="n">
        <v>1394.23</v>
      </c>
      <c r="O67" s="10" t="n">
        <v>13752.09</v>
      </c>
      <c r="P67" s="10" t="n">
        <v>2068.06</v>
      </c>
      <c r="Q67" s="0" t="n">
        <f aca="false">SUM(N67:P67)</f>
        <v>17214.38</v>
      </c>
      <c r="R67" s="0" t="n">
        <v>888.737555395001</v>
      </c>
      <c r="S67" s="0" t="n">
        <v>8330.11572123898</v>
      </c>
      <c r="T67" s="0" t="n">
        <v>1331.84976705</v>
      </c>
      <c r="U67" s="0" t="n">
        <f aca="false">$R$94*R67</f>
        <v>1213.3376682418</v>
      </c>
      <c r="V67" s="0" t="n">
        <f aca="false">$S$94*S67</f>
        <v>11961.9295906441</v>
      </c>
      <c r="W67" s="0" t="n">
        <f aca="false">$T$94*T67</f>
        <v>1801.34551983897</v>
      </c>
      <c r="X67" s="0" t="n">
        <v>1159.95049673824</v>
      </c>
      <c r="Y67" s="0" t="n">
        <v>11437.230351902</v>
      </c>
      <c r="Z67" s="0" t="n">
        <v>1722.33266637482</v>
      </c>
    </row>
    <row r="68" customFormat="false" ht="12.8" hidden="false" customHeight="false" outlineLevel="0" collapsed="false">
      <c r="B68" s="0" t="n">
        <v>1983</v>
      </c>
      <c r="C68" s="0" t="n">
        <v>17460</v>
      </c>
      <c r="D68" s="0" t="n">
        <v>2693</v>
      </c>
      <c r="E68" s="0" t="n">
        <f aca="false">SUM(B68:D68)</f>
        <v>22136</v>
      </c>
      <c r="F68" s="0" t="n">
        <v>187.12</v>
      </c>
      <c r="G68" s="0" t="n">
        <v>531.16</v>
      </c>
      <c r="H68" s="0" t="n">
        <v>63.63</v>
      </c>
      <c r="I68" s="0" t="n">
        <f aca="false">SUM(F68:H68)</f>
        <v>781.91</v>
      </c>
      <c r="J68" s="0" t="n">
        <f aca="false">B68-F68</f>
        <v>1795.88</v>
      </c>
      <c r="K68" s="0" t="n">
        <f aca="false">C68-G68</f>
        <v>16928.84</v>
      </c>
      <c r="L68" s="0" t="n">
        <f aca="false">D68-H68</f>
        <v>2629.37</v>
      </c>
      <c r="M68" s="0" t="n">
        <f aca="false">SUM(J68:L68)</f>
        <v>21354.09</v>
      </c>
      <c r="N68" s="10" t="n">
        <v>1862.6</v>
      </c>
      <c r="O68" s="10" t="n">
        <v>18374.78</v>
      </c>
      <c r="P68" s="10" t="n">
        <v>2763.22</v>
      </c>
      <c r="Q68" s="0" t="n">
        <f aca="false">SUM(N68:P68)</f>
        <v>23000.6</v>
      </c>
      <c r="R68" s="0" t="n">
        <v>1315.5762396125</v>
      </c>
      <c r="S68" s="0" t="n">
        <v>12330.8784716652</v>
      </c>
      <c r="T68" s="0" t="n">
        <v>1971.50655369268</v>
      </c>
      <c r="U68" s="0" t="n">
        <f aca="false">$R$94*R68</f>
        <v>1796.07376471932</v>
      </c>
      <c r="V68" s="0" t="n">
        <f aca="false">$S$94*S68</f>
        <v>17706.968907139</v>
      </c>
      <c r="W68" s="0" t="n">
        <f aca="false">$T$94*T68</f>
        <v>2666.49030970935</v>
      </c>
      <c r="X68" s="0" t="n">
        <v>1685.75707458881</v>
      </c>
      <c r="Y68" s="0" t="n">
        <v>16621.2442234141</v>
      </c>
      <c r="Z68" s="0" t="n">
        <v>2502.99291616162</v>
      </c>
    </row>
    <row r="69" customFormat="false" ht="12.8" hidden="false" customHeight="false" outlineLevel="0" collapsed="false">
      <c r="B69" s="0" t="n">
        <v>2167</v>
      </c>
      <c r="C69" s="0" t="n">
        <v>21255</v>
      </c>
      <c r="D69" s="0" t="n">
        <v>3083</v>
      </c>
      <c r="E69" s="0" t="n">
        <f aca="false">SUM(B69:D69)</f>
        <v>26505</v>
      </c>
      <c r="F69" s="0" t="n">
        <v>109.34</v>
      </c>
      <c r="G69" s="0" t="n">
        <v>311.11</v>
      </c>
      <c r="H69" s="0" t="n">
        <v>37.65</v>
      </c>
      <c r="I69" s="0" t="n">
        <f aca="false">SUM(F69:H69)</f>
        <v>458.1</v>
      </c>
      <c r="J69" s="0" t="n">
        <f aca="false">B69-F69</f>
        <v>2057.66</v>
      </c>
      <c r="K69" s="0" t="n">
        <f aca="false">C69-G69</f>
        <v>20943.89</v>
      </c>
      <c r="L69" s="0" t="n">
        <f aca="false">D69-H69</f>
        <v>3045.35</v>
      </c>
      <c r="M69" s="0" t="n">
        <f aca="false">SUM(J69:L69)</f>
        <v>26046.9</v>
      </c>
      <c r="N69" s="10" t="n">
        <v>2278.11</v>
      </c>
      <c r="O69" s="10" t="n">
        <v>22479.63</v>
      </c>
      <c r="P69" s="10" t="n">
        <v>3380.06</v>
      </c>
      <c r="Q69" s="0" t="n">
        <f aca="false">SUM(N69:P69)</f>
        <v>28137.8</v>
      </c>
      <c r="R69" s="0" t="n">
        <v>1697.05195272791</v>
      </c>
      <c r="S69" s="0" t="n">
        <v>15906.4586830812</v>
      </c>
      <c r="T69" s="0" t="n">
        <v>2543.18358408484</v>
      </c>
      <c r="U69" s="0" t="n">
        <f aca="false">$R$94*R69</f>
        <v>2316.87864061613</v>
      </c>
      <c r="V69" s="0" t="n">
        <f aca="false">$S$94*S69</f>
        <v>22841.4520483044</v>
      </c>
      <c r="W69" s="0" t="n">
        <f aca="false">$T$94*T69</f>
        <v>3439.69152426728</v>
      </c>
      <c r="X69" s="0" t="n">
        <v>2146.68710186721</v>
      </c>
      <c r="Y69" s="0" t="n">
        <v>21165.0944987855</v>
      </c>
      <c r="Z69" s="0" t="n">
        <v>3187.25047317696</v>
      </c>
    </row>
    <row r="70" customFormat="false" ht="12.8" hidden="false" customHeight="false" outlineLevel="0" collapsed="false">
      <c r="B70" s="0" t="n">
        <v>2391</v>
      </c>
      <c r="C70" s="0" t="n">
        <v>23830</v>
      </c>
      <c r="D70" s="0" t="n">
        <v>3635</v>
      </c>
      <c r="E70" s="0" t="n">
        <f aca="false">SUM(B70:D70)</f>
        <v>29856</v>
      </c>
      <c r="F70" s="0" t="n">
        <v>61.24</v>
      </c>
      <c r="G70" s="0" t="n">
        <v>186.94</v>
      </c>
      <c r="H70" s="0" t="n">
        <v>23.14</v>
      </c>
      <c r="I70" s="0" t="n">
        <f aca="false">SUM(F70:H70)</f>
        <v>271.32</v>
      </c>
      <c r="J70" s="0" t="n">
        <f aca="false">B70-F70</f>
        <v>2329.76</v>
      </c>
      <c r="K70" s="0" t="n">
        <f aca="false">C70-G70</f>
        <v>23643.06</v>
      </c>
      <c r="L70" s="0" t="n">
        <f aca="false">D70-H70</f>
        <v>3611.86</v>
      </c>
      <c r="M70" s="0" t="n">
        <f aca="false">SUM(J70:L70)</f>
        <v>29584.68</v>
      </c>
      <c r="N70" s="10" t="n">
        <v>2596.24</v>
      </c>
      <c r="O70" s="10" t="n">
        <v>25617.02</v>
      </c>
      <c r="P70" s="10" t="n">
        <v>3852.38</v>
      </c>
      <c r="Q70" s="0" t="n">
        <f aca="false">SUM(N70:P70)</f>
        <v>32065.64</v>
      </c>
      <c r="R70" s="0" t="n">
        <v>2008.49128771763</v>
      </c>
      <c r="S70" s="0" t="n">
        <v>18825.5899831658</v>
      </c>
      <c r="T70" s="0" t="n">
        <v>3009.90513057356</v>
      </c>
      <c r="U70" s="0" t="n">
        <f aca="false">$R$94*R70</f>
        <v>2742.06724013161</v>
      </c>
      <c r="V70" s="0" t="n">
        <f aca="false">$S$94*S70</f>
        <v>27033.2837402012</v>
      </c>
      <c r="W70" s="0" t="n">
        <f aca="false">$T$94*T70</f>
        <v>4070.93897242501</v>
      </c>
      <c r="X70" s="0" t="n">
        <v>2521.72770353767</v>
      </c>
      <c r="Y70" s="0" t="n">
        <v>24861.8618395656</v>
      </c>
      <c r="Z70" s="0" t="n">
        <v>3743.94560675233</v>
      </c>
    </row>
    <row r="71" customFormat="false" ht="12.8" hidden="false" customHeight="false" outlineLevel="0" collapsed="false">
      <c r="B71" s="0" t="n">
        <v>2776</v>
      </c>
      <c r="C71" s="0" t="n">
        <v>25994</v>
      </c>
      <c r="D71" s="0" t="n">
        <v>4046</v>
      </c>
      <c r="E71" s="0" t="n">
        <f aca="false">SUM(B71:D71)</f>
        <v>32816</v>
      </c>
      <c r="F71" s="0" t="n">
        <v>59.22</v>
      </c>
      <c r="G71" s="0" t="n">
        <v>187.25</v>
      </c>
      <c r="H71" s="0" t="n">
        <v>23.39</v>
      </c>
      <c r="I71" s="0" t="n">
        <f aca="false">SUM(F71:H71)</f>
        <v>269.86</v>
      </c>
      <c r="J71" s="0" t="n">
        <f aca="false">B71-F71</f>
        <v>2716.78</v>
      </c>
      <c r="K71" s="0" t="n">
        <f aca="false">C71-G71</f>
        <v>25806.75</v>
      </c>
      <c r="L71" s="0" t="n">
        <f aca="false">D71-H71</f>
        <v>4022.61</v>
      </c>
      <c r="M71" s="0" t="n">
        <f aca="false">SUM(J71:L71)</f>
        <v>32546.14</v>
      </c>
      <c r="N71" s="10" t="n">
        <v>2863.07</v>
      </c>
      <c r="O71" s="10" t="n">
        <v>28243.24</v>
      </c>
      <c r="P71" s="10" t="n">
        <v>4249.02</v>
      </c>
      <c r="Q71" s="0" t="n">
        <f aca="false">SUM(N71:P71)</f>
        <v>35355.33</v>
      </c>
      <c r="R71" s="0" t="n">
        <v>2230.74613941217</v>
      </c>
      <c r="S71" s="0" t="n">
        <v>20908.7952890124</v>
      </c>
      <c r="T71" s="0" t="n">
        <v>3342.97572976364</v>
      </c>
      <c r="U71" s="0" t="n">
        <f aca="false">$R$94*R71</f>
        <v>3045.497855698</v>
      </c>
      <c r="V71" s="0" t="n">
        <f aca="false">$S$94*S71</f>
        <v>30024.7374036668</v>
      </c>
      <c r="W71" s="0" t="n">
        <f aca="false">$T$94*T71</f>
        <v>4521.42163682495</v>
      </c>
      <c r="X71" s="0" t="n">
        <v>2791.87688912486</v>
      </c>
      <c r="Y71" s="0" t="n">
        <v>27524.452529276</v>
      </c>
      <c r="Z71" s="0" t="n">
        <v>4144.90412508575</v>
      </c>
    </row>
    <row r="72" customFormat="false" ht="12.8" hidden="false" customHeight="false" outlineLevel="0" collapsed="false">
      <c r="B72" s="0" t="n">
        <v>2811</v>
      </c>
      <c r="C72" s="0" t="n">
        <v>27231</v>
      </c>
      <c r="D72" s="0" t="n">
        <v>4126</v>
      </c>
      <c r="E72" s="0" t="n">
        <f aca="false">SUM(B72:D72)</f>
        <v>34168</v>
      </c>
      <c r="F72" s="0" t="n">
        <v>80.27</v>
      </c>
      <c r="G72" s="0" t="n">
        <v>258.57</v>
      </c>
      <c r="H72" s="0" t="n">
        <v>32.1</v>
      </c>
      <c r="I72" s="0" t="n">
        <f aca="false">SUM(F72:H72)</f>
        <v>370.94</v>
      </c>
      <c r="J72" s="0" t="n">
        <f aca="false">B72-F72</f>
        <v>2730.73</v>
      </c>
      <c r="K72" s="0" t="n">
        <f aca="false">C72-G72</f>
        <v>26972.43</v>
      </c>
      <c r="L72" s="0" t="n">
        <f aca="false">D72-H72</f>
        <v>4093.9</v>
      </c>
      <c r="M72" s="0" t="n">
        <f aca="false">SUM(J72:L72)</f>
        <v>33797.06</v>
      </c>
      <c r="N72" s="10" t="n">
        <v>2994.35</v>
      </c>
      <c r="O72" s="10" t="n">
        <v>29537.69</v>
      </c>
      <c r="P72" s="10" t="n">
        <v>4444.47</v>
      </c>
      <c r="Q72" s="0" t="n">
        <f aca="false">SUM(N72:P72)</f>
        <v>36976.51</v>
      </c>
      <c r="R72" s="0" t="n">
        <v>2354.78339649725</v>
      </c>
      <c r="S72" s="0" t="n">
        <v>22071.4058916299</v>
      </c>
      <c r="T72" s="0" t="n">
        <v>3528.85823315797</v>
      </c>
      <c r="U72" s="0" t="n">
        <f aca="false">$R$94*R72</f>
        <v>3214.8381467357</v>
      </c>
      <c r="V72" s="0" t="n">
        <f aca="false">$S$94*S72</f>
        <v>31694.2299575804</v>
      </c>
      <c r="W72" s="0" t="n">
        <f aca="false">$T$94*T72</f>
        <v>4772.83033395412</v>
      </c>
      <c r="X72" s="0" t="n">
        <v>2946.67610380954</v>
      </c>
      <c r="Y72" s="0" t="n">
        <v>29049.9251973844</v>
      </c>
      <c r="Z72" s="0" t="n">
        <v>4374.62425712563</v>
      </c>
    </row>
    <row r="73" customFormat="false" ht="12.8" hidden="false" customHeight="false" outlineLevel="0" collapsed="false">
      <c r="B73" s="0" t="n">
        <v>2759</v>
      </c>
      <c r="C73" s="0" t="n">
        <v>27382</v>
      </c>
      <c r="D73" s="0" t="n">
        <v>4209</v>
      </c>
      <c r="E73" s="0" t="n">
        <f aca="false">SUM(B73:D73)</f>
        <v>34350</v>
      </c>
      <c r="F73" s="0" t="n">
        <v>63.05</v>
      </c>
      <c r="G73" s="0" t="n">
        <v>218.62</v>
      </c>
      <c r="H73" s="0" t="n">
        <v>27.13</v>
      </c>
      <c r="I73" s="0" t="n">
        <f aca="false">SUM(F73:H73)</f>
        <v>308.8</v>
      </c>
      <c r="J73" s="0" t="n">
        <f aca="false">B73-F73</f>
        <v>2695.95</v>
      </c>
      <c r="K73" s="0" t="n">
        <f aca="false">C73-G73</f>
        <v>27163.38</v>
      </c>
      <c r="L73" s="0" t="n">
        <f aca="false">D73-H73</f>
        <v>4181.87</v>
      </c>
      <c r="M73" s="0" t="n">
        <f aca="false">SUM(J73:L73)</f>
        <v>34041.2</v>
      </c>
      <c r="N73" s="10" t="n">
        <v>3013.3</v>
      </c>
      <c r="O73" s="10" t="n">
        <v>29723.14</v>
      </c>
      <c r="P73" s="10" t="n">
        <v>4472.86</v>
      </c>
      <c r="Q73" s="0" t="n">
        <f aca="false">SUM(N73:P73)</f>
        <v>37209.3</v>
      </c>
      <c r="R73" s="0" t="n">
        <v>2382.83513105823</v>
      </c>
      <c r="S73" s="0" t="n">
        <v>22334.3421730647</v>
      </c>
      <c r="T73" s="0" t="n">
        <v>3570.8974681749</v>
      </c>
      <c r="U73" s="0" t="n">
        <f aca="false">$R$94*R73</f>
        <v>3253.13542133127</v>
      </c>
      <c r="V73" s="0" t="n">
        <f aca="false">$S$94*S73</f>
        <v>32071.802777767</v>
      </c>
      <c r="W73" s="0" t="n">
        <f aca="false">$T$94*T73</f>
        <v>4829.68898988417</v>
      </c>
      <c r="X73" s="0" t="n">
        <v>2987.27841349703</v>
      </c>
      <c r="Y73" s="0" t="n">
        <v>29449.7310694949</v>
      </c>
      <c r="Z73" s="0" t="n">
        <v>4434.8305205378</v>
      </c>
    </row>
    <row r="74" customFormat="false" ht="12.8" hidden="false" customHeight="false" outlineLevel="0" collapsed="false">
      <c r="B74" s="0" t="n">
        <v>2719</v>
      </c>
      <c r="C74" s="0" t="n">
        <v>27270</v>
      </c>
      <c r="D74" s="0" t="n">
        <v>4151</v>
      </c>
      <c r="E74" s="0" t="n">
        <f aca="false">SUM(B74:D74)</f>
        <v>34140</v>
      </c>
      <c r="F74" s="0" t="n">
        <v>18.61</v>
      </c>
      <c r="G74" s="0" t="n">
        <v>86.95</v>
      </c>
      <c r="H74" s="0" t="n">
        <v>11.57</v>
      </c>
      <c r="I74" s="0" t="n">
        <f aca="false">SUM(F74:H74)</f>
        <v>117.13</v>
      </c>
      <c r="J74" s="0" t="n">
        <f aca="false">B74-F74</f>
        <v>2700.39</v>
      </c>
      <c r="K74" s="0" t="n">
        <f aca="false">C74-G74</f>
        <v>27183.05</v>
      </c>
      <c r="L74" s="0" t="n">
        <f aca="false">D74-H74</f>
        <v>4139.43</v>
      </c>
      <c r="M74" s="0" t="n">
        <f aca="false">SUM(J74:L74)</f>
        <v>34022.87</v>
      </c>
      <c r="N74" s="10" t="n">
        <v>2977.34</v>
      </c>
      <c r="O74" s="10" t="n">
        <v>29365.75</v>
      </c>
      <c r="P74" s="10" t="n">
        <v>4420.07</v>
      </c>
      <c r="Q74" s="0" t="n">
        <f aca="false">SUM(N74:P74)</f>
        <v>36763.16</v>
      </c>
      <c r="R74" s="0" t="n">
        <v>2326.80173311827</v>
      </c>
      <c r="S74" s="0" t="n">
        <v>21809.1461460578</v>
      </c>
      <c r="T74" s="0" t="n">
        <v>3486.92718505071</v>
      </c>
      <c r="U74" s="0" t="n">
        <f aca="false">$R$94*R74</f>
        <v>3176.63653593206</v>
      </c>
      <c r="V74" s="0" t="n">
        <f aca="false">$S$94*S74</f>
        <v>31317.6286334241</v>
      </c>
      <c r="W74" s="0" t="n">
        <f aca="false">$T$94*T74</f>
        <v>4716.11800233922</v>
      </c>
      <c r="X74" s="0" t="n">
        <v>2925.98043048546</v>
      </c>
      <c r="Y74" s="0" t="n">
        <v>28845.1177763175</v>
      </c>
      <c r="Z74" s="0" t="n">
        <v>4343.78159927814</v>
      </c>
    </row>
    <row r="75" customFormat="false" ht="12.8" hidden="false" customHeight="false" outlineLevel="0" collapsed="false">
      <c r="B75" s="0" t="n">
        <v>2655</v>
      </c>
      <c r="C75" s="0" t="n">
        <v>25616</v>
      </c>
      <c r="D75" s="0" t="n">
        <v>3921</v>
      </c>
      <c r="E75" s="0" t="n">
        <f aca="false">SUM(B75:D75)</f>
        <v>32192</v>
      </c>
      <c r="F75" s="0" t="n">
        <v>8.69</v>
      </c>
      <c r="G75" s="0" t="n">
        <v>54.58</v>
      </c>
      <c r="H75" s="0" t="n">
        <v>7.72</v>
      </c>
      <c r="I75" s="0" t="n">
        <f aca="false">SUM(F75:H75)</f>
        <v>70.99</v>
      </c>
      <c r="J75" s="0" t="n">
        <f aca="false">B75-F75</f>
        <v>2646.31</v>
      </c>
      <c r="K75" s="0" t="n">
        <f aca="false">C75-G75</f>
        <v>25561.42</v>
      </c>
      <c r="L75" s="0" t="n">
        <f aca="false">D75-H75</f>
        <v>3913.28</v>
      </c>
      <c r="M75" s="0" t="n">
        <f aca="false">SUM(J75:L75)</f>
        <v>32121.01</v>
      </c>
      <c r="N75" s="10" t="n">
        <v>2828.71</v>
      </c>
      <c r="O75" s="10" t="n">
        <v>27900.12</v>
      </c>
      <c r="P75" s="10" t="n">
        <v>4200.07</v>
      </c>
      <c r="Q75" s="0" t="n">
        <f aca="false">SUM(N75:P75)</f>
        <v>34928.9</v>
      </c>
      <c r="R75" s="0" t="n">
        <v>2204.81954023018</v>
      </c>
      <c r="S75" s="0" t="n">
        <v>20665.8097508217</v>
      </c>
      <c r="T75" s="0" t="n">
        <v>3304.12632554386</v>
      </c>
      <c r="U75" s="0" t="n">
        <f aca="false">$R$94*R75</f>
        <v>3010.10189520781</v>
      </c>
      <c r="V75" s="0" t="n">
        <f aca="false">$S$94*S75</f>
        <v>29675.8135715559</v>
      </c>
      <c r="W75" s="0" t="n">
        <f aca="false">$T$94*T75</f>
        <v>4468.87727185899</v>
      </c>
      <c r="X75" s="0" t="n">
        <v>2782.99345769303</v>
      </c>
      <c r="Y75" s="0" t="n">
        <v>27435.3217707795</v>
      </c>
      <c r="Z75" s="0" t="n">
        <v>4131.4804669583</v>
      </c>
    </row>
    <row r="76" customFormat="false" ht="12.8" hidden="false" customHeight="false" outlineLevel="0" collapsed="false">
      <c r="B76" s="0" t="n">
        <v>2300</v>
      </c>
      <c r="C76" s="0" t="n">
        <v>23845</v>
      </c>
      <c r="D76" s="0" t="n">
        <v>3563</v>
      </c>
      <c r="E76" s="0" t="n">
        <f aca="false">SUM(B76:D76)</f>
        <v>29708</v>
      </c>
      <c r="F76" s="0" t="n">
        <v>6.5</v>
      </c>
      <c r="G76" s="0" t="n">
        <v>47.91</v>
      </c>
      <c r="H76" s="0" t="n">
        <v>6.93</v>
      </c>
      <c r="I76" s="0" t="n">
        <f aca="false">SUM(F76:H76)</f>
        <v>61.34</v>
      </c>
      <c r="J76" s="0" t="n">
        <f aca="false">B76-F76</f>
        <v>2293.5</v>
      </c>
      <c r="K76" s="0" t="n">
        <f aca="false">C76-G76</f>
        <v>23797.09</v>
      </c>
      <c r="L76" s="0" t="n">
        <f aca="false">D76-H76</f>
        <v>3556.07</v>
      </c>
      <c r="M76" s="0" t="n">
        <f aca="false">SUM(J76:L76)</f>
        <v>29646.66</v>
      </c>
      <c r="N76" s="10" t="n">
        <v>2596.56</v>
      </c>
      <c r="O76" s="10" t="n">
        <v>25605.95</v>
      </c>
      <c r="P76" s="10" t="n">
        <v>3855.73</v>
      </c>
      <c r="Q76" s="0" t="n">
        <f aca="false">SUM(N76:P76)</f>
        <v>32058.24</v>
      </c>
      <c r="R76" s="0" t="n">
        <v>2037.27854341605</v>
      </c>
      <c r="S76" s="0" t="n">
        <v>19095.4486814873</v>
      </c>
      <c r="T76" s="0" t="n">
        <v>3053.05117577454</v>
      </c>
      <c r="U76" s="0" t="n">
        <f aca="false">$R$94*R76</f>
        <v>2781.36867562532</v>
      </c>
      <c r="V76" s="0" t="n">
        <f aca="false">$S$94*S76</f>
        <v>27420.7970541536</v>
      </c>
      <c r="W76" s="0" t="n">
        <f aca="false">$T$94*T76</f>
        <v>4129.29460467751</v>
      </c>
      <c r="X76" s="0" t="n">
        <v>2582.00512522876</v>
      </c>
      <c r="Y76" s="0" t="n">
        <v>25453.833573848</v>
      </c>
      <c r="Z76" s="0" t="n">
        <v>3833.08839610117</v>
      </c>
    </row>
    <row r="77" customFormat="false" ht="12.8" hidden="false" customHeight="false" outlineLevel="0" collapsed="false">
      <c r="B77" s="0" t="n">
        <v>2228</v>
      </c>
      <c r="C77" s="0" t="n">
        <v>21594</v>
      </c>
      <c r="D77" s="0" t="n">
        <v>3196</v>
      </c>
      <c r="E77" s="0" t="n">
        <f aca="false">SUM(B77:D77)</f>
        <v>27018</v>
      </c>
      <c r="F77" s="0" t="n">
        <v>5.82</v>
      </c>
      <c r="G77" s="0" t="n">
        <v>46.18</v>
      </c>
      <c r="H77" s="0" t="n">
        <v>6.73</v>
      </c>
      <c r="I77" s="0" t="n">
        <f aca="false">SUM(F77:H77)</f>
        <v>58.73</v>
      </c>
      <c r="J77" s="0" t="n">
        <f aca="false">B77-F77</f>
        <v>2222.18</v>
      </c>
      <c r="K77" s="0" t="n">
        <f aca="false">C77-G77</f>
        <v>21547.82</v>
      </c>
      <c r="L77" s="0" t="n">
        <f aca="false">D77-H77</f>
        <v>3189.27</v>
      </c>
      <c r="M77" s="0" t="n">
        <f aca="false">SUM(J77:L77)</f>
        <v>26959.27</v>
      </c>
      <c r="N77" s="10" t="n">
        <v>2342.28</v>
      </c>
      <c r="O77" s="10" t="n">
        <v>23090.07</v>
      </c>
      <c r="P77" s="10" t="n">
        <v>3478.32</v>
      </c>
      <c r="Q77" s="0" t="n">
        <f aca="false">SUM(N77:P77)</f>
        <v>28910.67</v>
      </c>
      <c r="R77" s="0" t="n">
        <v>1843.43091730207</v>
      </c>
      <c r="S77" s="0" t="n">
        <v>17278.5140056378</v>
      </c>
      <c r="T77" s="0" t="n">
        <v>2762.55292195458</v>
      </c>
      <c r="U77" s="0" t="n">
        <f aca="false">$R$94*R77</f>
        <v>2516.72066425732</v>
      </c>
      <c r="V77" s="0" t="n">
        <f aca="false">$S$94*S77</f>
        <v>24811.7042887438</v>
      </c>
      <c r="W77" s="0" t="n">
        <f aca="false">$T$94*T77</f>
        <v>3736.39163544946</v>
      </c>
      <c r="X77" s="0" t="n">
        <v>2346.06507262405</v>
      </c>
      <c r="Y77" s="0" t="n">
        <v>23127.851151285</v>
      </c>
      <c r="Z77" s="0" t="n">
        <v>3482.81906145982</v>
      </c>
    </row>
    <row r="78" customFormat="false" ht="12.8" hidden="false" customHeight="false" outlineLevel="0" collapsed="false">
      <c r="B78" s="0" t="n">
        <v>2046</v>
      </c>
      <c r="C78" s="0" t="n">
        <v>19625</v>
      </c>
      <c r="D78" s="0" t="n">
        <v>3017</v>
      </c>
      <c r="E78" s="0" t="n">
        <f aca="false">SUM(B78:D78)</f>
        <v>24688</v>
      </c>
      <c r="F78" s="0" t="n">
        <v>5.39</v>
      </c>
      <c r="G78" s="0" t="n">
        <v>44.49</v>
      </c>
      <c r="H78" s="0" t="n">
        <v>6.5</v>
      </c>
      <c r="I78" s="0" t="n">
        <f aca="false">SUM(F78:H78)</f>
        <v>56.38</v>
      </c>
      <c r="J78" s="0" t="n">
        <f aca="false">B78-F78</f>
        <v>2040.61</v>
      </c>
      <c r="K78" s="0" t="n">
        <f aca="false">C78-G78</f>
        <v>19580.51</v>
      </c>
      <c r="L78" s="0" t="n">
        <f aca="false">D78-H78</f>
        <v>3010.5</v>
      </c>
      <c r="M78" s="0" t="n">
        <f aca="false">SUM(J78:L78)</f>
        <v>24631.62</v>
      </c>
      <c r="N78" s="10" t="n">
        <v>2134.71</v>
      </c>
      <c r="O78" s="10" t="n">
        <v>21034.71</v>
      </c>
      <c r="P78" s="10" t="n">
        <v>3169.97</v>
      </c>
      <c r="Q78" s="0" t="n">
        <f aca="false">SUM(N78:P78)</f>
        <v>26339.39</v>
      </c>
      <c r="R78" s="0" t="n">
        <v>1639.21498525977</v>
      </c>
      <c r="S78" s="0" t="n">
        <v>15364.3960818548</v>
      </c>
      <c r="T78" s="0" t="n">
        <v>2456.51664899028</v>
      </c>
      <c r="U78" s="0" t="n">
        <f aca="false">$R$94*R78</f>
        <v>2237.91745480827</v>
      </c>
      <c r="V78" s="0" t="n">
        <f aca="false">$S$94*S78</f>
        <v>22063.0577394403</v>
      </c>
      <c r="W78" s="0" t="n">
        <f aca="false">$T$94*T78</f>
        <v>3322.47327704969</v>
      </c>
      <c r="X78" s="0" t="n">
        <v>2094.74283013346</v>
      </c>
      <c r="Y78" s="0" t="n">
        <v>20650.2687836087</v>
      </c>
      <c r="Z78" s="0" t="n">
        <v>3109.72035536131</v>
      </c>
    </row>
    <row r="79" customFormat="false" ht="12.8" hidden="false" customHeight="false" outlineLevel="0" collapsed="false">
      <c r="B79" s="0" t="n">
        <v>1842</v>
      </c>
      <c r="C79" s="0" t="n">
        <v>18246</v>
      </c>
      <c r="D79" s="0" t="n">
        <v>2797</v>
      </c>
      <c r="E79" s="0" t="n">
        <f aca="false">SUM(B79:D79)</f>
        <v>22885</v>
      </c>
      <c r="F79" s="0" t="n">
        <v>5.19</v>
      </c>
      <c r="G79" s="0" t="n">
        <v>44.58</v>
      </c>
      <c r="H79" s="0" t="n">
        <v>6.53</v>
      </c>
      <c r="I79" s="0" t="n">
        <f aca="false">SUM(F79:H79)</f>
        <v>56.3</v>
      </c>
      <c r="J79" s="0" t="n">
        <f aca="false">B79-F79</f>
        <v>1836.81</v>
      </c>
      <c r="K79" s="0" t="n">
        <f aca="false">C79-G79</f>
        <v>18201.42</v>
      </c>
      <c r="L79" s="0" t="n">
        <f aca="false">D79-H79</f>
        <v>2790.47</v>
      </c>
      <c r="M79" s="0" t="n">
        <f aca="false">SUM(J79:L79)</f>
        <v>22828.7</v>
      </c>
      <c r="N79" s="10" t="n">
        <v>1968.08</v>
      </c>
      <c r="O79" s="10" t="n">
        <v>19388.54</v>
      </c>
      <c r="P79" s="10" t="n">
        <v>2922.64</v>
      </c>
      <c r="Q79" s="0" t="n">
        <f aca="false">SUM(N79:P79)</f>
        <v>24279.26</v>
      </c>
      <c r="R79" s="0" t="n">
        <v>1436.36265502876</v>
      </c>
      <c r="S79" s="0" t="n">
        <v>13463.0584842842</v>
      </c>
      <c r="T79" s="0" t="n">
        <v>2152.52374125189</v>
      </c>
      <c r="U79" s="0" t="n">
        <f aca="false">$R$94*R79</f>
        <v>1960.97588542616</v>
      </c>
      <c r="V79" s="0" t="n">
        <f aca="false">$S$94*S79</f>
        <v>19332.7635597094</v>
      </c>
      <c r="W79" s="0" t="n">
        <f aca="false">$T$94*T79</f>
        <v>2911.31859882327</v>
      </c>
      <c r="X79" s="0" t="n">
        <v>1842.79545755155</v>
      </c>
      <c r="Y79" s="0" t="n">
        <v>18166.5449492736</v>
      </c>
      <c r="Z79" s="0" t="n">
        <v>2735.69682689006</v>
      </c>
    </row>
    <row r="80" customFormat="false" ht="12.8" hidden="false" customHeight="false" outlineLevel="0" collapsed="false">
      <c r="B80" s="0" t="n">
        <v>1669</v>
      </c>
      <c r="C80" s="0" t="n">
        <v>16343</v>
      </c>
      <c r="D80" s="0" t="n">
        <v>2570</v>
      </c>
      <c r="E80" s="0" t="n">
        <f aca="false">SUM(B80:D80)</f>
        <v>20582</v>
      </c>
      <c r="F80" s="0" t="n">
        <v>4.98</v>
      </c>
      <c r="G80" s="0" t="n">
        <v>44.33</v>
      </c>
      <c r="H80" s="0" t="n">
        <v>6.5</v>
      </c>
      <c r="I80" s="0" t="n">
        <f aca="false">SUM(F80:H80)</f>
        <v>55.81</v>
      </c>
      <c r="J80" s="0" t="n">
        <f aca="false">B80-F80</f>
        <v>1664.02</v>
      </c>
      <c r="K80" s="0" t="n">
        <f aca="false">C80-G80</f>
        <v>16298.67</v>
      </c>
      <c r="L80" s="0" t="n">
        <f aca="false">D80-H80</f>
        <v>2563.5</v>
      </c>
      <c r="M80" s="0" t="n">
        <f aca="false">SUM(J80:L80)</f>
        <v>20526.19</v>
      </c>
      <c r="N80" s="10" t="n">
        <v>1772.64</v>
      </c>
      <c r="O80" s="10" t="n">
        <v>17463.2</v>
      </c>
      <c r="P80" s="10" t="n">
        <v>2632.69</v>
      </c>
      <c r="Q80" s="0" t="n">
        <f aca="false">SUM(N80:P80)</f>
        <v>21868.53</v>
      </c>
      <c r="R80" s="0" t="n">
        <v>1242.49654609577</v>
      </c>
      <c r="S80" s="0" t="n">
        <v>11645.9483446748</v>
      </c>
      <c r="T80" s="0" t="n">
        <v>1861.99743140111</v>
      </c>
      <c r="U80" s="0" t="n">
        <f aca="false">$R$94*R80</f>
        <v>1696.30264062408</v>
      </c>
      <c r="V80" s="0" t="n">
        <f aca="false">$S$94*S80</f>
        <v>16723.418830796</v>
      </c>
      <c r="W80" s="0" t="n">
        <f aca="false">$T$94*T80</f>
        <v>2518.37768341941</v>
      </c>
      <c r="X80" s="0" t="n">
        <v>1600.07873222567</v>
      </c>
      <c r="Y80" s="0" t="n">
        <v>15773.8267263126</v>
      </c>
      <c r="Z80" s="0" t="n">
        <v>2375.37782561153</v>
      </c>
    </row>
    <row r="81" customFormat="false" ht="12.8" hidden="false" customHeight="false" outlineLevel="0" collapsed="false">
      <c r="B81" s="0" t="n">
        <v>1443</v>
      </c>
      <c r="C81" s="0" t="n">
        <v>14710</v>
      </c>
      <c r="D81" s="0" t="n">
        <v>2188</v>
      </c>
      <c r="E81" s="0" t="n">
        <f aca="false">SUM(B81:D81)</f>
        <v>18341</v>
      </c>
      <c r="F81" s="0" t="n">
        <v>4.94</v>
      </c>
      <c r="G81" s="0" t="n">
        <v>45.13</v>
      </c>
      <c r="H81" s="0" t="n">
        <v>6.61</v>
      </c>
      <c r="I81" s="0" t="n">
        <f aca="false">SUM(F81:H81)</f>
        <v>56.68</v>
      </c>
      <c r="J81" s="0" t="n">
        <f aca="false">B81-F81</f>
        <v>1438.06</v>
      </c>
      <c r="K81" s="0" t="n">
        <f aca="false">C81-G81</f>
        <v>14664.87</v>
      </c>
      <c r="L81" s="0" t="n">
        <f aca="false">D81-H81</f>
        <v>2181.39</v>
      </c>
      <c r="M81" s="0" t="n">
        <f aca="false">SUM(J81:L81)</f>
        <v>18284.32</v>
      </c>
      <c r="N81" s="10" t="n">
        <v>1556.57</v>
      </c>
      <c r="O81" s="10" t="n">
        <v>15332.73</v>
      </c>
      <c r="P81" s="10" t="n">
        <v>2311.86</v>
      </c>
      <c r="Q81" s="0" t="n">
        <f aca="false">SUM(N81:P81)</f>
        <v>19201.16</v>
      </c>
      <c r="R81" s="0" t="n">
        <v>1061.80836750292</v>
      </c>
      <c r="S81" s="0" t="n">
        <v>9952.35478202532</v>
      </c>
      <c r="T81" s="0" t="n">
        <v>1591.21940969372</v>
      </c>
      <c r="U81" s="0" t="n">
        <f aca="false">$R$94*R81</f>
        <v>1449.62039797342</v>
      </c>
      <c r="V81" s="0" t="n">
        <f aca="false">$S$94*S81</f>
        <v>14291.4421777072</v>
      </c>
      <c r="W81" s="0" t="n">
        <f aca="false">$T$94*T81</f>
        <v>2152.14660515459</v>
      </c>
      <c r="X81" s="0" t="n">
        <v>1372.23839055593</v>
      </c>
      <c r="Y81" s="0" t="n">
        <v>13527.7629415234</v>
      </c>
      <c r="Z81" s="0" t="n">
        <v>2037.14349137201</v>
      </c>
    </row>
    <row r="82" customFormat="false" ht="12.8" hidden="false" customHeight="false" outlineLevel="0" collapsed="false">
      <c r="B82" s="0" t="n">
        <v>1278</v>
      </c>
      <c r="C82" s="0" t="n">
        <v>12545</v>
      </c>
      <c r="D82" s="0" t="n">
        <v>1904</v>
      </c>
      <c r="E82" s="0" t="n">
        <f aca="false">SUM(B82:D82)</f>
        <v>15727</v>
      </c>
      <c r="F82" s="0" t="n">
        <v>4.86</v>
      </c>
      <c r="G82" s="0" t="n">
        <v>45.07</v>
      </c>
      <c r="H82" s="0" t="n">
        <v>6.6</v>
      </c>
      <c r="I82" s="0" t="n">
        <f aca="false">SUM(F82:H82)</f>
        <v>56.53</v>
      </c>
      <c r="J82" s="0" t="n">
        <f aca="false">B82-F82</f>
        <v>1273.14</v>
      </c>
      <c r="K82" s="0" t="n">
        <f aca="false">C82-G82</f>
        <v>12499.93</v>
      </c>
      <c r="L82" s="0" t="n">
        <f aca="false">D82-H82</f>
        <v>1897.4</v>
      </c>
      <c r="M82" s="0" t="n">
        <f aca="false">SUM(J82:L82)</f>
        <v>15670.47</v>
      </c>
      <c r="N82" s="10" t="n">
        <v>1335.07</v>
      </c>
      <c r="O82" s="10" t="n">
        <v>13147.07</v>
      </c>
      <c r="P82" s="10" t="n">
        <v>1983.16</v>
      </c>
      <c r="Q82" s="0" t="n">
        <f aca="false">SUM(N82:P82)</f>
        <v>16465.3</v>
      </c>
      <c r="R82" s="0" t="n">
        <v>895.968799219781</v>
      </c>
      <c r="S82" s="0" t="n">
        <v>8397.93723163041</v>
      </c>
      <c r="T82" s="0" t="n">
        <v>1342.6933648605</v>
      </c>
      <c r="U82" s="0" t="n">
        <f aca="false">$R$94*R82</f>
        <v>1223.21003209948</v>
      </c>
      <c r="V82" s="0" t="n">
        <f aca="false">$S$94*S82</f>
        <v>12059.3203303627</v>
      </c>
      <c r="W82" s="0" t="n">
        <f aca="false">$T$94*T82</f>
        <v>1816.01163820917</v>
      </c>
      <c r="X82" s="0" t="n">
        <v>1161.75332716577</v>
      </c>
      <c r="Y82" s="0" t="n">
        <v>11452.7867310887</v>
      </c>
      <c r="Z82" s="0" t="n">
        <v>1724.67320193403</v>
      </c>
    </row>
    <row r="83" customFormat="false" ht="12.8" hidden="false" customHeight="false" outlineLevel="0" collapsed="false">
      <c r="B83" s="0" t="n">
        <v>1050</v>
      </c>
      <c r="C83" s="0" t="n">
        <v>10537</v>
      </c>
      <c r="D83" s="0" t="n">
        <v>1485</v>
      </c>
      <c r="E83" s="0" t="n">
        <f aca="false">SUM(B83:D83)</f>
        <v>13072</v>
      </c>
      <c r="F83" s="0" t="n">
        <v>4.86</v>
      </c>
      <c r="G83" s="0" t="n">
        <v>45.42</v>
      </c>
      <c r="H83" s="0" t="n">
        <v>6.64</v>
      </c>
      <c r="I83" s="0" t="n">
        <f aca="false">SUM(F83:H83)</f>
        <v>56.92</v>
      </c>
      <c r="J83" s="0" t="n">
        <f aca="false">B83-F83</f>
        <v>1045.14</v>
      </c>
      <c r="K83" s="0" t="n">
        <f aca="false">C83-G83</f>
        <v>10491.58</v>
      </c>
      <c r="L83" s="0" t="n">
        <f aca="false">D83-H83</f>
        <v>1478.36</v>
      </c>
      <c r="M83" s="0" t="n">
        <f aca="false">SUM(J83:L83)</f>
        <v>13015.08</v>
      </c>
      <c r="N83" s="10" t="n">
        <v>1106.42</v>
      </c>
      <c r="O83" s="10" t="n">
        <v>10890.81</v>
      </c>
      <c r="P83" s="10" t="n">
        <v>1643.81</v>
      </c>
      <c r="Q83" s="0" t="n">
        <f aca="false">SUM(N83:P83)</f>
        <v>13641.04</v>
      </c>
      <c r="R83" s="0" t="n">
        <v>745.045864459618</v>
      </c>
      <c r="S83" s="0" t="n">
        <v>6983.33336754153</v>
      </c>
      <c r="T83" s="0" t="n">
        <v>1116.52125068607</v>
      </c>
      <c r="U83" s="0" t="n">
        <f aca="false">$R$94*R83</f>
        <v>1017.16441083088</v>
      </c>
      <c r="V83" s="0" t="n">
        <f aca="false">$S$94*S83</f>
        <v>10027.9689797758</v>
      </c>
      <c r="W83" s="0" t="n">
        <f aca="false">$T$94*T83</f>
        <v>1510.11067650909</v>
      </c>
      <c r="X83" s="0" t="n">
        <v>969.042104663976</v>
      </c>
      <c r="Y83" s="0" t="n">
        <v>9553.02242722418</v>
      </c>
      <c r="Z83" s="0" t="n">
        <v>1438.58803794927</v>
      </c>
    </row>
    <row r="84" customFormat="false" ht="12.8" hidden="false" customHeight="false" outlineLevel="0" collapsed="false">
      <c r="B84" s="0" t="n">
        <v>876</v>
      </c>
      <c r="C84" s="0" t="n">
        <v>8499</v>
      </c>
      <c r="D84" s="0" t="n">
        <v>1299</v>
      </c>
      <c r="E84" s="0" t="n">
        <f aca="false">SUM(B84:D84)</f>
        <v>10674</v>
      </c>
      <c r="F84" s="0" t="n">
        <v>4.97</v>
      </c>
      <c r="G84" s="0" t="n">
        <v>46.93</v>
      </c>
      <c r="H84" s="0" t="n">
        <v>6.83</v>
      </c>
      <c r="I84" s="0" t="n">
        <f aca="false">SUM(F84:H84)</f>
        <v>58.73</v>
      </c>
      <c r="J84" s="0" t="n">
        <f aca="false">B84-F84</f>
        <v>871.03</v>
      </c>
      <c r="K84" s="0" t="n">
        <f aca="false">C84-G84</f>
        <v>8452.07</v>
      </c>
      <c r="L84" s="0" t="n">
        <f aca="false">D84-H84</f>
        <v>1292.17</v>
      </c>
      <c r="M84" s="0" t="n">
        <f aca="false">SUM(J84:L84)</f>
        <v>10615.27</v>
      </c>
      <c r="N84" s="10" t="n">
        <v>890.41</v>
      </c>
      <c r="O84" s="10" t="n">
        <v>8762.16</v>
      </c>
      <c r="P84" s="10" t="n">
        <v>1322.99</v>
      </c>
      <c r="Q84" s="0" t="n">
        <f aca="false">SUM(N84:P84)</f>
        <v>10975.56</v>
      </c>
      <c r="R84" s="0" t="n">
        <v>608.325755024608</v>
      </c>
      <c r="S84" s="0" t="n">
        <v>5701.8527195169</v>
      </c>
      <c r="T84" s="0" t="n">
        <v>911.63337003501</v>
      </c>
      <c r="U84" s="0" t="n">
        <f aca="false">$R$94*R84</f>
        <v>830.509016584698</v>
      </c>
      <c r="V84" s="0" t="n">
        <f aca="false">$S$94*S84</f>
        <v>8187.78070431645</v>
      </c>
      <c r="W84" s="0" t="n">
        <f aca="false">$T$94*T84</f>
        <v>1232.99693965154</v>
      </c>
      <c r="X84" s="0" t="n">
        <v>793.484981848677</v>
      </c>
      <c r="Y84" s="0" t="n">
        <v>7822.35996097944</v>
      </c>
      <c r="Z84" s="0" t="n">
        <v>1177.96788466348</v>
      </c>
    </row>
    <row r="85" customFormat="false" ht="12.8" hidden="false" customHeight="false" outlineLevel="0" collapsed="false">
      <c r="B85" s="0" t="n">
        <v>664</v>
      </c>
      <c r="C85" s="0" t="n">
        <v>6791</v>
      </c>
      <c r="D85" s="0" t="n">
        <v>982</v>
      </c>
      <c r="E85" s="0" t="n">
        <f aca="false">SUM(B85:D85)</f>
        <v>8437</v>
      </c>
      <c r="F85" s="0" t="n">
        <v>5.25</v>
      </c>
      <c r="G85" s="0" t="n">
        <v>49.09</v>
      </c>
      <c r="H85" s="0" t="n">
        <v>7.08</v>
      </c>
      <c r="I85" s="0" t="n">
        <f aca="false">SUM(F85:H85)</f>
        <v>61.42</v>
      </c>
      <c r="J85" s="0" t="n">
        <f aca="false">B85-F85</f>
        <v>658.75</v>
      </c>
      <c r="K85" s="0" t="n">
        <f aca="false">C85-G85</f>
        <v>6741.91</v>
      </c>
      <c r="L85" s="0" t="n">
        <f aca="false">D85-H85</f>
        <v>974.92</v>
      </c>
      <c r="M85" s="0" t="n">
        <f aca="false">SUM(J85:L85)</f>
        <v>8375.58</v>
      </c>
      <c r="N85" s="10" t="n">
        <v>712.07</v>
      </c>
      <c r="O85" s="10" t="n">
        <v>7006.49</v>
      </c>
      <c r="P85" s="10" t="n">
        <v>1057.98</v>
      </c>
      <c r="Q85" s="0" t="n">
        <f aca="false">SUM(N85:P85)</f>
        <v>8776.54</v>
      </c>
      <c r="R85" s="0" t="n">
        <v>484.999208295956</v>
      </c>
      <c r="S85" s="0" t="n">
        <v>4545.91010470621</v>
      </c>
      <c r="T85" s="0" t="n">
        <v>726.81697578414</v>
      </c>
      <c r="U85" s="0" t="n">
        <f aca="false">$R$94*R85</f>
        <v>662.139013841256</v>
      </c>
      <c r="V85" s="0" t="n">
        <f aca="false">$S$94*S85</f>
        <v>6527.8632875709</v>
      </c>
      <c r="W85" s="0" t="n">
        <f aca="false">$T$94*T85</f>
        <v>983.030170115665</v>
      </c>
      <c r="X85" s="0" t="n">
        <v>634.301122834209</v>
      </c>
      <c r="Y85" s="0" t="n">
        <v>6253.10195988103</v>
      </c>
      <c r="Z85" s="0" t="n">
        <v>941.65359631107</v>
      </c>
    </row>
    <row r="86" customFormat="false" ht="12.8" hidden="false" customHeight="false" outlineLevel="0" collapsed="false">
      <c r="B86" s="0" t="n">
        <v>507</v>
      </c>
      <c r="C86" s="0" t="n">
        <v>5182</v>
      </c>
      <c r="D86" s="0" t="n">
        <v>792</v>
      </c>
      <c r="E86" s="0" t="n">
        <f aca="false">SUM(B86:D86)</f>
        <v>6481</v>
      </c>
      <c r="F86" s="0" t="n">
        <v>5.59</v>
      </c>
      <c r="G86" s="0" t="n">
        <v>51.74</v>
      </c>
      <c r="H86" s="0" t="n">
        <v>7.39</v>
      </c>
      <c r="I86" s="0" t="n">
        <f aca="false">SUM(F86:H86)</f>
        <v>64.72</v>
      </c>
      <c r="J86" s="0" t="n">
        <f aca="false">B86-F86</f>
        <v>501.41</v>
      </c>
      <c r="K86" s="0" t="n">
        <f aca="false">C86-G86</f>
        <v>5130.26</v>
      </c>
      <c r="L86" s="0" t="n">
        <f aca="false">D86-H86</f>
        <v>784.61</v>
      </c>
      <c r="M86" s="0" t="n">
        <f aca="false">SUM(J86:L86)</f>
        <v>6416.28</v>
      </c>
      <c r="N86" s="10" t="n">
        <v>559.73</v>
      </c>
      <c r="O86" s="10" t="n">
        <v>5508.57</v>
      </c>
      <c r="P86" s="10" t="n">
        <v>831.84</v>
      </c>
      <c r="Q86" s="0" t="n">
        <f aca="false">SUM(N86:P86)</f>
        <v>6900.14</v>
      </c>
      <c r="R86" s="0" t="n">
        <v>374.688118393331</v>
      </c>
      <c r="S86" s="0" t="n">
        <v>3511.96157127778</v>
      </c>
      <c r="T86" s="0" t="n">
        <v>561.505447808825</v>
      </c>
      <c r="U86" s="0" t="n">
        <f aca="false">$R$94*R86</f>
        <v>511.538198346095</v>
      </c>
      <c r="V86" s="0" t="n">
        <f aca="false">$S$94*S86</f>
        <v>5043.12766430863</v>
      </c>
      <c r="W86" s="0" t="n">
        <f aca="false">$T$94*T86</f>
        <v>759.444006222985</v>
      </c>
      <c r="X86" s="0" t="n">
        <v>491.236901305114</v>
      </c>
      <c r="Y86" s="0" t="n">
        <v>4842.74886581821</v>
      </c>
      <c r="Z86" s="0" t="n">
        <v>729.268765561045</v>
      </c>
    </row>
    <row r="87" customFormat="false" ht="12.8" hidden="false" customHeight="false" outlineLevel="0" collapsed="false">
      <c r="B87" s="0" t="n">
        <v>392</v>
      </c>
      <c r="C87" s="0" t="n">
        <v>3964</v>
      </c>
      <c r="D87" s="0" t="n">
        <v>569</v>
      </c>
      <c r="E87" s="0" t="n">
        <f aca="false">SUM(B87:D87)</f>
        <v>4925</v>
      </c>
      <c r="F87" s="0" t="n">
        <v>5.7</v>
      </c>
      <c r="G87" s="0" t="n">
        <v>52.49</v>
      </c>
      <c r="H87" s="0" t="n">
        <v>7.46</v>
      </c>
      <c r="I87" s="0" t="n">
        <f aca="false">SUM(F87:H87)</f>
        <v>65.65</v>
      </c>
      <c r="J87" s="0" t="n">
        <f aca="false">B87-F87</f>
        <v>386.3</v>
      </c>
      <c r="K87" s="0" t="n">
        <f aca="false">C87-G87</f>
        <v>3911.51</v>
      </c>
      <c r="L87" s="0" t="n">
        <f aca="false">D87-H87</f>
        <v>561.54</v>
      </c>
      <c r="M87" s="0" t="n">
        <f aca="false">SUM(J87:L87)</f>
        <v>4859.35</v>
      </c>
      <c r="N87" s="10" t="n">
        <v>413.86</v>
      </c>
      <c r="O87" s="10" t="n">
        <v>4074.01</v>
      </c>
      <c r="P87" s="10" t="n">
        <v>615.28</v>
      </c>
      <c r="Q87" s="0" t="n">
        <f aca="false">SUM(N87:P87)</f>
        <v>5103.15</v>
      </c>
      <c r="R87" s="0" t="n">
        <v>277.750523025979</v>
      </c>
      <c r="S87" s="0" t="n">
        <v>2603.36305187735</v>
      </c>
      <c r="T87" s="0" t="n">
        <v>416.235345109241</v>
      </c>
      <c r="U87" s="0" t="n">
        <f aca="false">$R$94*R87</f>
        <v>379.195376537789</v>
      </c>
      <c r="V87" s="0" t="n">
        <f aca="false">$S$94*S87</f>
        <v>3738.3929068406</v>
      </c>
      <c r="W87" s="0" t="n">
        <f aca="false">$T$94*T87</f>
        <v>562.964151558853</v>
      </c>
      <c r="X87" s="0" t="n">
        <v>364.975023355427</v>
      </c>
      <c r="Y87" s="0" t="n">
        <v>3598.03201522908</v>
      </c>
      <c r="Z87" s="0" t="n">
        <v>541.827064250805</v>
      </c>
    </row>
    <row r="88" customFormat="false" ht="12.8" hidden="false" customHeight="false" outlineLevel="0" collapsed="false">
      <c r="B88" s="0" t="n">
        <v>291</v>
      </c>
      <c r="C88" s="0" t="n">
        <v>2791</v>
      </c>
      <c r="D88" s="0" t="n">
        <v>419</v>
      </c>
      <c r="E88" s="0" t="n">
        <f aca="false">SUM(B88:D88)</f>
        <v>3501</v>
      </c>
      <c r="F88" s="0" t="n">
        <v>5.44</v>
      </c>
      <c r="G88" s="0" t="n">
        <v>50.29</v>
      </c>
      <c r="H88" s="0" t="n">
        <v>7.16</v>
      </c>
      <c r="I88" s="0" t="n">
        <f aca="false">SUM(F88:H88)</f>
        <v>62.89</v>
      </c>
      <c r="J88" s="0" t="n">
        <f aca="false">B88-F88</f>
        <v>285.56</v>
      </c>
      <c r="K88" s="0" t="n">
        <f aca="false">C88-G88</f>
        <v>2740.71</v>
      </c>
      <c r="L88" s="0" t="n">
        <f aca="false">D88-H88</f>
        <v>411.84</v>
      </c>
      <c r="M88" s="0" t="n">
        <f aca="false">SUM(J88:L88)</f>
        <v>3438.11</v>
      </c>
      <c r="N88" s="10" t="n">
        <v>292.64</v>
      </c>
      <c r="O88" s="10" t="n">
        <v>2880.51</v>
      </c>
      <c r="P88" s="10" t="n">
        <v>435.13</v>
      </c>
      <c r="Q88" s="0" t="n">
        <f aca="false">SUM(N88:P88)</f>
        <v>3608.28</v>
      </c>
      <c r="R88" s="0" t="n">
        <v>195.252257936212</v>
      </c>
      <c r="S88" s="0" t="n">
        <v>1830.104683152</v>
      </c>
      <c r="T88" s="0" t="n">
        <v>292.603927833187</v>
      </c>
      <c r="U88" s="0" t="n">
        <f aca="false">$R$94*R88</f>
        <v>266.565667136657</v>
      </c>
      <c r="V88" s="0" t="n">
        <f aca="false">$S$94*S88</f>
        <v>2628.00471157394</v>
      </c>
      <c r="W88" s="0" t="n">
        <f aca="false">$T$94*T88</f>
        <v>395.75092291157</v>
      </c>
      <c r="X88" s="0" t="n">
        <v>257.10947180848</v>
      </c>
      <c r="Y88" s="0" t="n">
        <v>2534.66657958412</v>
      </c>
      <c r="Z88" s="0" t="n">
        <v>381.695038682858</v>
      </c>
    </row>
    <row r="89" customFormat="false" ht="12.8" hidden="false" customHeight="false" outlineLevel="0" collapsed="false">
      <c r="B89" s="0" t="n">
        <v>200</v>
      </c>
      <c r="C89" s="0" t="n">
        <v>2006</v>
      </c>
      <c r="D89" s="0" t="n">
        <v>329</v>
      </c>
      <c r="E89" s="0" t="n">
        <f aca="false">SUM(B89:D89)</f>
        <v>2535</v>
      </c>
      <c r="F89" s="0" t="n">
        <v>4.75</v>
      </c>
      <c r="G89" s="0" t="n">
        <v>44.29</v>
      </c>
      <c r="H89" s="0" t="n">
        <v>6.37</v>
      </c>
      <c r="I89" s="0" t="n">
        <f aca="false">SUM(F89:H89)</f>
        <v>55.41</v>
      </c>
      <c r="J89" s="0" t="n">
        <f aca="false">B89-F89</f>
        <v>195.25</v>
      </c>
      <c r="K89" s="0" t="n">
        <f aca="false">C89-G89</f>
        <v>1961.71</v>
      </c>
      <c r="L89" s="0" t="n">
        <f aca="false">D89-H89</f>
        <v>322.63</v>
      </c>
      <c r="M89" s="0" t="n">
        <f aca="false">SUM(J89:L89)</f>
        <v>2479.59</v>
      </c>
      <c r="N89" s="10" t="n">
        <v>201.84</v>
      </c>
      <c r="O89" s="10" t="n">
        <v>1986.46</v>
      </c>
      <c r="P89" s="10" t="n">
        <v>300.21</v>
      </c>
      <c r="Q89" s="0" t="n">
        <f aca="false">SUM(N89:P89)</f>
        <v>2488.51</v>
      </c>
      <c r="R89" s="0" t="n">
        <v>128.503885290552</v>
      </c>
      <c r="S89" s="0" t="n">
        <v>1204.47042524334</v>
      </c>
      <c r="T89" s="0" t="n">
        <v>192.575201136711</v>
      </c>
      <c r="U89" s="0" t="n">
        <f aca="false">$R$94*R89</f>
        <v>175.438298507766</v>
      </c>
      <c r="V89" s="0" t="n">
        <f aca="false">$S$94*S89</f>
        <v>1729.6026733505</v>
      </c>
      <c r="W89" s="0" t="n">
        <f aca="false">$T$94*T89</f>
        <v>260.460664845151</v>
      </c>
      <c r="X89" s="0" t="n">
        <v>169.544787210616</v>
      </c>
      <c r="Y89" s="0" t="n">
        <v>1671.42946448022</v>
      </c>
      <c r="Z89" s="0" t="n">
        <v>251.700301366043</v>
      </c>
    </row>
    <row r="90" customFormat="false" ht="12.8" hidden="false" customHeight="false" outlineLevel="0" collapsed="false">
      <c r="B90" s="0" t="n">
        <v>129</v>
      </c>
      <c r="C90" s="0" t="n">
        <v>1273</v>
      </c>
      <c r="D90" s="0" t="n">
        <v>199</v>
      </c>
      <c r="E90" s="0" t="n">
        <f aca="false">SUM(B90:D90)</f>
        <v>1601</v>
      </c>
      <c r="F90" s="0" t="n">
        <v>4.35</v>
      </c>
      <c r="G90" s="0" t="n">
        <v>40.78</v>
      </c>
      <c r="H90" s="0" t="n">
        <v>5.9</v>
      </c>
      <c r="I90" s="0" t="n">
        <f aca="false">SUM(F90:H90)</f>
        <v>51.03</v>
      </c>
      <c r="J90" s="0" t="n">
        <f aca="false">B90-F90</f>
        <v>124.65</v>
      </c>
      <c r="K90" s="0" t="n">
        <f aca="false">C90-G90</f>
        <v>1232.22</v>
      </c>
      <c r="L90" s="0" t="n">
        <f aca="false">D90-H90</f>
        <v>193.1</v>
      </c>
      <c r="M90" s="0" t="n">
        <f aca="false">SUM(J90:L90)</f>
        <v>1549.97</v>
      </c>
      <c r="N90" s="10" t="n">
        <v>135.2</v>
      </c>
      <c r="O90" s="10" t="n">
        <v>1330.43</v>
      </c>
      <c r="P90" s="10" t="n">
        <v>201.15</v>
      </c>
      <c r="Q90" s="0" t="n">
        <f aca="false">SUM(N90:P90)</f>
        <v>1666.78</v>
      </c>
      <c r="R90" s="0" t="n">
        <v>78.2215940182305</v>
      </c>
      <c r="S90" s="0" t="n">
        <v>733.173158596454</v>
      </c>
      <c r="T90" s="0" t="n">
        <v>117.222445277685</v>
      </c>
      <c r="U90" s="0" t="n">
        <f aca="false">$R$94*R90</f>
        <v>106.791038497359</v>
      </c>
      <c r="V90" s="0" t="n">
        <f aca="false">$S$94*S90</f>
        <v>1052.82639453855</v>
      </c>
      <c r="W90" s="0" t="n">
        <f aca="false">$T$94*T90</f>
        <v>158.545003985873</v>
      </c>
      <c r="X90" s="0" t="n">
        <v>103.390144082986</v>
      </c>
      <c r="Y90" s="0" t="n">
        <v>1019.25667848589</v>
      </c>
      <c r="Z90" s="0" t="n">
        <v>153.489705436971</v>
      </c>
    </row>
    <row r="91" customFormat="false" ht="12.8" hidden="false" customHeight="false" outlineLevel="0" collapsed="false">
      <c r="B91" s="0" t="n">
        <v>221</v>
      </c>
      <c r="C91" s="0" t="n">
        <v>2165</v>
      </c>
      <c r="D91" s="0" t="n">
        <v>328</v>
      </c>
      <c r="E91" s="0" t="n">
        <f aca="false">SUM(B91:D91)</f>
        <v>2714</v>
      </c>
      <c r="F91" s="0" t="n">
        <v>34.71</v>
      </c>
      <c r="G91" s="0" t="n">
        <v>332.45</v>
      </c>
      <c r="H91" s="0" t="n">
        <v>49.05</v>
      </c>
      <c r="I91" s="0" t="n">
        <f aca="false">SUM(F91:H91)</f>
        <v>416.21</v>
      </c>
      <c r="J91" s="0" t="n">
        <f aca="false">B91-F91</f>
        <v>186.29</v>
      </c>
      <c r="K91" s="0" t="n">
        <f aca="false">C91-G91</f>
        <v>1832.55</v>
      </c>
      <c r="L91" s="0" t="n">
        <f aca="false">D91-H91</f>
        <v>278.95</v>
      </c>
      <c r="M91" s="0" t="n">
        <f aca="false">SUM(J91:L91)</f>
        <v>2297.79</v>
      </c>
      <c r="N91" s="10" t="n">
        <v>197.83</v>
      </c>
      <c r="O91" s="10" t="n">
        <v>1948.56</v>
      </c>
      <c r="P91" s="10" t="n">
        <v>294.48</v>
      </c>
      <c r="Q91" s="0" t="n">
        <f aca="false">SUM(N91:P91)</f>
        <v>2440.87</v>
      </c>
      <c r="R91" s="0" t="n">
        <v>96.3967376599086</v>
      </c>
      <c r="S91" s="0" t="n">
        <v>903.529318925141</v>
      </c>
      <c r="T91" s="0" t="n">
        <v>144.459620391617</v>
      </c>
      <c r="U91" s="0" t="n">
        <f aca="false">$R$94*R91</f>
        <v>131.604422687422</v>
      </c>
      <c r="V91" s="0" t="n">
        <f aca="false">$S$94*S91</f>
        <v>1297.45545653207</v>
      </c>
      <c r="W91" s="0" t="n">
        <f aca="false">$T$94*T91</f>
        <v>195.383665956904</v>
      </c>
      <c r="X91" s="0" t="n">
        <v>127.73999472635</v>
      </c>
      <c r="Y91" s="0" t="n">
        <v>1259.30963665098</v>
      </c>
      <c r="Z91" s="0" t="n">
        <v>189.639246561082</v>
      </c>
    </row>
    <row r="93" customFormat="false" ht="12.8" hidden="false" customHeight="false" outlineLevel="0" collapsed="false">
      <c r="A93" s="0" t="s">
        <v>214</v>
      </c>
      <c r="E93" s="0" t="n">
        <f aca="false">SUM(E66:E91)</f>
        <v>495421</v>
      </c>
      <c r="I93" s="0" t="n">
        <f aca="false">SUM(I66:I91)</f>
        <v>8554.42</v>
      </c>
      <c r="M93" s="0" t="n">
        <f aca="false">SUM(M66:M91)</f>
        <v>486866.58</v>
      </c>
      <c r="N93" s="67" t="n">
        <f aca="false">SUM(N66:N91)</f>
        <v>42312.44</v>
      </c>
      <c r="O93" s="67" t="n">
        <f aca="false">SUM(O66:O91)</f>
        <v>417147.15</v>
      </c>
      <c r="P93" s="67" t="n">
        <f aca="false">SUM(P66:P91)</f>
        <v>62818.14</v>
      </c>
      <c r="Q93" s="0" t="n">
        <f aca="false">SUM(Q66:Q91)</f>
        <v>522277.73</v>
      </c>
      <c r="R93" s="74" t="n">
        <f aca="false">SUM(R66:R91)</f>
        <v>30992.7363772437</v>
      </c>
      <c r="S93" s="74" t="n">
        <f aca="false">SUM(S66:S91)</f>
        <v>290495.275528363</v>
      </c>
      <c r="T93" s="74" t="n">
        <f aca="false">SUM(T66:T91)</f>
        <v>46445.4621304376</v>
      </c>
    </row>
    <row r="94" customFormat="false" ht="12.8" hidden="false" customHeight="false" outlineLevel="0" collapsed="false">
      <c r="R94" s="69" t="n">
        <f aca="false">N93/R93</f>
        <v>1.36523730867042</v>
      </c>
      <c r="S94" s="69" t="n">
        <f aca="false">O93/S93</f>
        <v>1.4359860043895</v>
      </c>
      <c r="T94" s="69" t="n">
        <f aca="false">P93/T93</f>
        <v>1.3525140480588</v>
      </c>
    </row>
  </sheetData>
  <mergeCells count="97">
    <mergeCell ref="B1:R1"/>
    <mergeCell ref="AD1:AJ1"/>
    <mergeCell ref="AM1:AT1"/>
    <mergeCell ref="AV1:BA1"/>
    <mergeCell ref="AD2:AE2"/>
    <mergeCell ref="AF2:AG2"/>
    <mergeCell ref="AH2:AK2"/>
    <mergeCell ref="AN2:AO2"/>
    <mergeCell ref="AP2:AQ2"/>
    <mergeCell ref="AR2:AT2"/>
    <mergeCell ref="AW2:AX2"/>
    <mergeCell ref="AY2:AZ2"/>
    <mergeCell ref="BA2:BD2"/>
    <mergeCell ref="AP3:AQ3"/>
    <mergeCell ref="AP4:AQ4"/>
    <mergeCell ref="AN5:AO5"/>
    <mergeCell ref="AP5:AQ5"/>
    <mergeCell ref="AR5:AT5"/>
    <mergeCell ref="AP6:AQ6"/>
    <mergeCell ref="AP7:AQ7"/>
    <mergeCell ref="AD8:AE8"/>
    <mergeCell ref="AF8:AG8"/>
    <mergeCell ref="AH8:AK8"/>
    <mergeCell ref="AN8:AO8"/>
    <mergeCell ref="AP8:AQ8"/>
    <mergeCell ref="AR8:AT8"/>
    <mergeCell ref="AD9:AE9"/>
    <mergeCell ref="AF9:AG9"/>
    <mergeCell ref="AH9:AK9"/>
    <mergeCell ref="AN9:AO9"/>
    <mergeCell ref="AP9:AQ9"/>
    <mergeCell ref="AR9:AT9"/>
    <mergeCell ref="AN10:AT10"/>
    <mergeCell ref="AW10:AX10"/>
    <mergeCell ref="AY10:AZ10"/>
    <mergeCell ref="BA10:BD10"/>
    <mergeCell ref="AP11:AQ11"/>
    <mergeCell ref="AW11:AX11"/>
    <mergeCell ref="AY11:AZ11"/>
    <mergeCell ref="BA11:BD11"/>
    <mergeCell ref="AP12:AQ12"/>
    <mergeCell ref="AN13:AO13"/>
    <mergeCell ref="AP13:AQ13"/>
    <mergeCell ref="AR13:AT13"/>
    <mergeCell ref="AN16:AO16"/>
    <mergeCell ref="AP16:AQ16"/>
    <mergeCell ref="AR16:AT16"/>
    <mergeCell ref="AW16:AX16"/>
    <mergeCell ref="AY16:AZ16"/>
    <mergeCell ref="BA16:BD16"/>
    <mergeCell ref="AD19:AE19"/>
    <mergeCell ref="AF19:AG19"/>
    <mergeCell ref="AH19:AK19"/>
    <mergeCell ref="AD20:AE20"/>
    <mergeCell ref="AF20:AG20"/>
    <mergeCell ref="AH20:AK20"/>
    <mergeCell ref="AM22:AT22"/>
    <mergeCell ref="AD28:AE28"/>
    <mergeCell ref="AF28:AG28"/>
    <mergeCell ref="AH28:AK28"/>
    <mergeCell ref="AD31:AE31"/>
    <mergeCell ref="AF31:AG31"/>
    <mergeCell ref="AH31:AK31"/>
    <mergeCell ref="AW32:AX32"/>
    <mergeCell ref="AY32:AZ32"/>
    <mergeCell ref="BA32:BD32"/>
    <mergeCell ref="B33:Q33"/>
    <mergeCell ref="AD34:AE34"/>
    <mergeCell ref="AF34:AG34"/>
    <mergeCell ref="AH34:AK34"/>
    <mergeCell ref="AN34:AO34"/>
    <mergeCell ref="AP34:AQ34"/>
    <mergeCell ref="AR34:AT34"/>
    <mergeCell ref="AY35:AZ35"/>
    <mergeCell ref="BA35:BD35"/>
    <mergeCell ref="AD37:AE37"/>
    <mergeCell ref="AF37:AG37"/>
    <mergeCell ref="AH37:AK37"/>
    <mergeCell ref="AP37:AQ37"/>
    <mergeCell ref="AR37:AT37"/>
    <mergeCell ref="AW38:AX38"/>
    <mergeCell ref="AY38:AZ38"/>
    <mergeCell ref="BA38:BD38"/>
    <mergeCell ref="AD40:AE40"/>
    <mergeCell ref="AF40:AG40"/>
    <mergeCell ref="AH40:AK40"/>
    <mergeCell ref="AP40:AQ40"/>
    <mergeCell ref="AR40:AT40"/>
    <mergeCell ref="AW41:AX41"/>
    <mergeCell ref="AY41:AZ41"/>
    <mergeCell ref="BA41:BD41"/>
    <mergeCell ref="AP43:AQ43"/>
    <mergeCell ref="AR43:AT43"/>
    <mergeCell ref="AW44:AX44"/>
    <mergeCell ref="AY44:AZ44"/>
    <mergeCell ref="BA44:BD44"/>
    <mergeCell ref="B64:Q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9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11" min="9" style="0" width="12.68"/>
    <col collapsed="false" customWidth="false" hidden="false" outlineLevel="0" max="29" min="12" style="0" width="11.52"/>
    <col collapsed="false" customWidth="true" hidden="false" outlineLevel="0" max="30" min="30" style="75" width="12.5"/>
    <col collapsed="false" customWidth="false" hidden="false" outlineLevel="0" max="31" min="31" style="75" width="11.52"/>
    <col collapsed="false" customWidth="false" hidden="false" outlineLevel="0" max="33" min="32" style="0" width="11.52"/>
    <col collapsed="false" customWidth="true" hidden="false" outlineLevel="0" max="34" min="34" style="0" width="13.29"/>
    <col collapsed="false" customWidth="false" hidden="false" outlineLevel="0" max="36" min="35" style="75" width="11.52"/>
    <col collapsed="false" customWidth="false" hidden="false" outlineLevel="0" max="39" min="37" style="0" width="11.52"/>
    <col collapsed="false" customWidth="false" hidden="false" outlineLevel="0" max="41" min="40" style="75" width="11.52"/>
    <col collapsed="false" customWidth="false" hidden="false" outlineLevel="0" max="1025" min="42" style="0" width="11.52"/>
  </cols>
  <sheetData>
    <row r="1" customFormat="false" ht="12.8" hidden="false" customHeight="false" outlineLevel="0" collapsed="false">
      <c r="A1" s="8" t="s">
        <v>224</v>
      </c>
      <c r="B1" s="14" t="s">
        <v>225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4" t="s">
        <v>225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0"/>
      <c r="AI1" s="0"/>
      <c r="AJ1" s="0"/>
      <c r="AN1" s="0"/>
      <c r="AO1" s="0"/>
    </row>
    <row r="2" customFormat="false" ht="12.8" hidden="false" customHeight="false" outlineLevel="0" collapsed="false">
      <c r="A2" s="8" t="s">
        <v>226</v>
      </c>
      <c r="Q2" s="2" t="s">
        <v>227</v>
      </c>
      <c r="R2" s="2"/>
      <c r="S2" s="2"/>
      <c r="T2" s="2" t="s">
        <v>228</v>
      </c>
      <c r="U2" s="2"/>
      <c r="V2" s="2"/>
      <c r="AD2" s="0"/>
      <c r="AE2" s="0"/>
      <c r="AI2" s="0"/>
      <c r="AJ2" s="0"/>
      <c r="AN2" s="0"/>
      <c r="AO2" s="0"/>
    </row>
    <row r="3" customFormat="false" ht="14.65" hidden="false" customHeight="false" outlineLevel="0" collapsed="false">
      <c r="A3" s="8" t="s">
        <v>229</v>
      </c>
      <c r="B3" s="76" t="s">
        <v>34</v>
      </c>
      <c r="C3" s="76" t="s">
        <v>35</v>
      </c>
      <c r="D3" s="76" t="s">
        <v>36</v>
      </c>
      <c r="F3" s="77" t="s">
        <v>230</v>
      </c>
      <c r="G3" s="77" t="s">
        <v>231</v>
      </c>
      <c r="H3" s="77" t="s">
        <v>232</v>
      </c>
      <c r="I3" s="78" t="s">
        <v>233</v>
      </c>
      <c r="J3" s="78" t="s">
        <v>234</v>
      </c>
      <c r="K3" s="78" t="s">
        <v>235</v>
      </c>
      <c r="L3" s="79" t="s">
        <v>230</v>
      </c>
      <c r="M3" s="79" t="s">
        <v>231</v>
      </c>
      <c r="N3" s="79" t="s">
        <v>232</v>
      </c>
      <c r="Q3" s="0" t="s">
        <v>236</v>
      </c>
      <c r="R3" s="0" t="s">
        <v>237</v>
      </c>
      <c r="S3" s="0" t="s">
        <v>238</v>
      </c>
      <c r="T3" s="0" t="s">
        <v>239</v>
      </c>
      <c r="U3" s="0" t="s">
        <v>240</v>
      </c>
      <c r="V3" s="0" t="s">
        <v>241</v>
      </c>
      <c r="W3" s="0" t="s">
        <v>242</v>
      </c>
      <c r="X3" s="0" t="s">
        <v>243</v>
      </c>
      <c r="Y3" s="0" t="s">
        <v>244</v>
      </c>
      <c r="AD3" s="0"/>
      <c r="AE3" s="0"/>
      <c r="AI3" s="0"/>
      <c r="AJ3" s="0"/>
      <c r="AN3" s="0"/>
      <c r="AO3" s="0"/>
    </row>
    <row r="4" customFormat="false" ht="14.65" hidden="false" customHeight="false" outlineLevel="0" collapsed="false">
      <c r="A4" s="0" t="n">
        <v>1</v>
      </c>
      <c r="B4" s="0" t="n">
        <v>6112.18</v>
      </c>
      <c r="C4" s="0" t="n">
        <v>2822.8</v>
      </c>
      <c r="D4" s="0" t="n">
        <v>1288.58</v>
      </c>
      <c r="F4" s="0" t="n">
        <v>16519.4530962483</v>
      </c>
      <c r="G4" s="0" t="n">
        <v>8307.02957398794</v>
      </c>
      <c r="H4" s="0" t="n">
        <v>3910.42106594145</v>
      </c>
      <c r="I4" s="68" t="n">
        <f aca="false">B4/F4</f>
        <v>0.369998931828326</v>
      </c>
      <c r="J4" s="68" t="n">
        <f aca="false">C4/G4</f>
        <v>0.339808589202465</v>
      </c>
      <c r="K4" s="68" t="n">
        <f aca="false">D4/H4</f>
        <v>0.329524615960959</v>
      </c>
      <c r="L4" s="0" t="n">
        <f aca="false">I4*F4</f>
        <v>6112.18</v>
      </c>
      <c r="M4" s="0" t="n">
        <f aca="false">J4*G4</f>
        <v>2822.8</v>
      </c>
      <c r="N4" s="0" t="n">
        <f aca="false">K4*H4</f>
        <v>1288.58</v>
      </c>
      <c r="P4" s="0" t="n">
        <v>1</v>
      </c>
      <c r="Q4" s="0" t="n">
        <v>6094.23400641514</v>
      </c>
      <c r="R4" s="0" t="n">
        <v>2811.42819265367</v>
      </c>
      <c r="S4" s="0" t="n">
        <v>1292.5933204798</v>
      </c>
      <c r="T4" s="0" t="n">
        <v>5871.90340202575</v>
      </c>
      <c r="U4" s="0" t="n">
        <v>2682.4511172302</v>
      </c>
      <c r="V4" s="0" t="n">
        <v>1267.95699186131</v>
      </c>
      <c r="W4" s="0" t="n">
        <f aca="false">T4/Q4</f>
        <v>0.963517875395767</v>
      </c>
      <c r="X4" s="0" t="n">
        <f aca="false">U4/R4</f>
        <v>0.954124001544663</v>
      </c>
      <c r="Y4" s="0" t="n">
        <f aca="false">V4/S4</f>
        <v>0.980940386873309</v>
      </c>
      <c r="AD4" s="0"/>
      <c r="AE4" s="0"/>
      <c r="AI4" s="0"/>
      <c r="AJ4" s="0"/>
      <c r="AN4" s="0"/>
      <c r="AO4" s="0"/>
    </row>
    <row r="5" customFormat="false" ht="14.65" hidden="false" customHeight="false" outlineLevel="0" collapsed="false">
      <c r="A5" s="0" t="n">
        <v>2</v>
      </c>
      <c r="B5" s="0" t="n">
        <v>6614.36</v>
      </c>
      <c r="C5" s="0" t="n">
        <v>3061.41</v>
      </c>
      <c r="D5" s="0" t="n">
        <v>1394.23</v>
      </c>
      <c r="F5" s="0" t="n">
        <v>33688.2182814707</v>
      </c>
      <c r="G5" s="0" t="n">
        <v>16976.7650551478</v>
      </c>
      <c r="H5" s="0" t="n">
        <v>7788.1677721768</v>
      </c>
      <c r="I5" s="68" t="n">
        <f aca="false">B5/F5</f>
        <v>0.19634045186765</v>
      </c>
      <c r="J5" s="68" t="n">
        <f aca="false">C5/G5</f>
        <v>0.180329408462403</v>
      </c>
      <c r="K5" s="68" t="n">
        <f aca="false">D5/H5</f>
        <v>0.179018999177301</v>
      </c>
      <c r="L5" s="0" t="n">
        <f aca="false">I5*F5</f>
        <v>6614.36</v>
      </c>
      <c r="M5" s="0" t="n">
        <f aca="false">J5*G5</f>
        <v>3061.41</v>
      </c>
      <c r="N5" s="0" t="n">
        <f aca="false">K5*H5</f>
        <v>1394.23</v>
      </c>
      <c r="P5" s="0" t="n">
        <v>2</v>
      </c>
      <c r="Q5" s="0" t="n">
        <v>6596.13458773968</v>
      </c>
      <c r="R5" s="0" t="n">
        <v>3050.4113454486</v>
      </c>
      <c r="S5" s="0" t="n">
        <v>1398.21051956757</v>
      </c>
      <c r="T5" s="0" t="n">
        <v>6380.99134394996</v>
      </c>
      <c r="U5" s="0" t="n">
        <v>2929.06533217407</v>
      </c>
      <c r="V5" s="0" t="n">
        <v>1345.03536419467</v>
      </c>
      <c r="W5" s="0" t="n">
        <f aca="false">T5/Q5</f>
        <v>0.967383436325024</v>
      </c>
      <c r="X5" s="0" t="n">
        <f aca="false">U5/R5</f>
        <v>0.960219786929528</v>
      </c>
      <c r="Y5" s="0" t="n">
        <f aca="false">V5/S5</f>
        <v>0.961969135098951</v>
      </c>
      <c r="AD5" s="0"/>
      <c r="AE5" s="0"/>
      <c r="AI5" s="0"/>
      <c r="AJ5" s="0"/>
      <c r="AN5" s="0"/>
      <c r="AO5" s="0"/>
    </row>
    <row r="6" customFormat="false" ht="14.65" hidden="false" customHeight="false" outlineLevel="0" collapsed="false">
      <c r="A6" s="0" t="n">
        <v>3</v>
      </c>
      <c r="B6" s="0" t="n">
        <v>8828.55</v>
      </c>
      <c r="C6" s="0" t="n">
        <v>4091.31</v>
      </c>
      <c r="D6" s="0" t="n">
        <v>1862.6</v>
      </c>
      <c r="F6" s="0" t="n">
        <v>50021.5890677665</v>
      </c>
      <c r="G6" s="0" t="n">
        <v>25245.9869577798</v>
      </c>
      <c r="H6" s="0" t="n">
        <v>11318.5510562304</v>
      </c>
      <c r="I6" s="68" t="n">
        <f aca="false">B6/F6</f>
        <v>0.176494792839139</v>
      </c>
      <c r="J6" s="68" t="n">
        <f aca="false">C6/G6</f>
        <v>0.162057835443</v>
      </c>
      <c r="K6" s="68" t="n">
        <f aca="false">D6/H6</f>
        <v>0.164561699704019</v>
      </c>
      <c r="L6" s="0" t="n">
        <f aca="false">I6*F6</f>
        <v>8828.55</v>
      </c>
      <c r="M6" s="0" t="n">
        <f aca="false">J6*G6</f>
        <v>4091.31</v>
      </c>
      <c r="N6" s="0" t="n">
        <f aca="false">K6*H6</f>
        <v>1862.6</v>
      </c>
      <c r="P6" s="0" t="n">
        <v>3</v>
      </c>
      <c r="Q6" s="0" t="n">
        <v>8805.96200297716</v>
      </c>
      <c r="R6" s="0" t="n">
        <v>4078.17775210049</v>
      </c>
      <c r="S6" s="0" t="n">
        <v>1864.81717404754</v>
      </c>
      <c r="T6" s="0" t="n">
        <v>8550.74467055222</v>
      </c>
      <c r="U6" s="0" t="n">
        <v>3937.20454566416</v>
      </c>
      <c r="V6" s="0" t="n">
        <v>1759.17960462317</v>
      </c>
      <c r="W6" s="0" t="n">
        <f aca="false">T6/Q6</f>
        <v>0.971017665947383</v>
      </c>
      <c r="X6" s="0" t="n">
        <f aca="false">U6/R6</f>
        <v>0.965432304571884</v>
      </c>
      <c r="Y6" s="0" t="n">
        <f aca="false">V6/S6</f>
        <v>0.943352318450025</v>
      </c>
      <c r="AD6" s="0"/>
      <c r="AE6" s="0"/>
      <c r="AI6" s="0"/>
      <c r="AJ6" s="0"/>
      <c r="AN6" s="0"/>
      <c r="AO6" s="0"/>
    </row>
    <row r="7" customFormat="false" ht="14.65" hidden="false" customHeight="false" outlineLevel="0" collapsed="false">
      <c r="A7" s="0" t="n">
        <v>4</v>
      </c>
      <c r="B7" s="0" t="n">
        <v>10782.78</v>
      </c>
      <c r="C7" s="0" t="n">
        <v>5007.66</v>
      </c>
      <c r="D7" s="0" t="n">
        <v>2278.11</v>
      </c>
      <c r="F7" s="0" t="n">
        <v>64711.7738557947</v>
      </c>
      <c r="G7" s="0" t="n">
        <v>32695.4341019253</v>
      </c>
      <c r="H7" s="0" t="n">
        <v>14413.3386301594</v>
      </c>
      <c r="I7" s="68" t="n">
        <f aca="false">B7/F7</f>
        <v>0.166627792092805</v>
      </c>
      <c r="J7" s="68" t="n">
        <f aca="false">C7/G7</f>
        <v>0.153160835375026</v>
      </c>
      <c r="K7" s="68" t="n">
        <f aca="false">D7/H7</f>
        <v>0.158055677345507</v>
      </c>
      <c r="L7" s="0" t="n">
        <f aca="false">I7*F7</f>
        <v>10782.78</v>
      </c>
      <c r="M7" s="0" t="n">
        <f aca="false">J7*G7</f>
        <v>5007.66</v>
      </c>
      <c r="N7" s="0" t="n">
        <f aca="false">K7*H7</f>
        <v>2278.11</v>
      </c>
      <c r="P7" s="0" t="n">
        <v>4</v>
      </c>
      <c r="Q7" s="0" t="n">
        <v>10757.3994351009</v>
      </c>
      <c r="R7" s="0" t="n">
        <v>4993.27763644384</v>
      </c>
      <c r="S7" s="0" t="n">
        <v>2276.2639714179</v>
      </c>
      <c r="T7" s="0" t="n">
        <v>10480.8389974936</v>
      </c>
      <c r="U7" s="0" t="n">
        <v>4842.60516784879</v>
      </c>
      <c r="V7" s="0" t="n">
        <v>2115.29037318551</v>
      </c>
      <c r="W7" s="0" t="n">
        <f aca="false">T7/Q7</f>
        <v>0.974291143572777</v>
      </c>
      <c r="X7" s="0" t="n">
        <f aca="false">U7/R7</f>
        <v>0.969824936731866</v>
      </c>
      <c r="Y7" s="0" t="n">
        <f aca="false">V7/S7</f>
        <v>0.929281664932684</v>
      </c>
      <c r="AD7" s="0"/>
      <c r="AE7" s="0"/>
      <c r="AI7" s="0"/>
      <c r="AJ7" s="0"/>
      <c r="AN7" s="0"/>
      <c r="AO7" s="0"/>
    </row>
    <row r="8" customFormat="false" ht="14.65" hidden="false" customHeight="false" outlineLevel="0" collapsed="false">
      <c r="A8" s="0" t="n">
        <v>5</v>
      </c>
      <c r="B8" s="0" t="n">
        <v>12283.44</v>
      </c>
      <c r="C8" s="0" t="n">
        <v>5707.92</v>
      </c>
      <c r="D8" s="0" t="n">
        <v>2596.24</v>
      </c>
      <c r="F8" s="0" t="n">
        <v>76785.8148669282</v>
      </c>
      <c r="G8" s="0" t="n">
        <v>38826.4713013427</v>
      </c>
      <c r="H8" s="0" t="n">
        <v>16931.445338507</v>
      </c>
      <c r="I8" s="68" t="n">
        <f aca="false">B8/F8</f>
        <v>0.15997017185124</v>
      </c>
      <c r="J8" s="68" t="n">
        <f aca="false">C8/G8</f>
        <v>0.14701104191775</v>
      </c>
      <c r="K8" s="68" t="n">
        <f aca="false">D8/H8</f>
        <v>0.153338356418716</v>
      </c>
      <c r="L8" s="0" t="n">
        <f aca="false">I8*F8</f>
        <v>12283.44</v>
      </c>
      <c r="M8" s="0" t="n">
        <f aca="false">J8*G8</f>
        <v>5707.92</v>
      </c>
      <c r="N8" s="0" t="n">
        <f aca="false">K8*H8</f>
        <v>2596.24</v>
      </c>
      <c r="P8" s="0" t="n">
        <v>5</v>
      </c>
      <c r="Q8" s="0" t="n">
        <v>12257.0062025841</v>
      </c>
      <c r="R8" s="0" t="n">
        <v>5693.23038621931</v>
      </c>
      <c r="S8" s="0" t="n">
        <v>2589.51571531818</v>
      </c>
      <c r="T8" s="0" t="n">
        <v>11977.2782956942</v>
      </c>
      <c r="U8" s="0" t="n">
        <v>5542.50871681928</v>
      </c>
      <c r="V8" s="0" t="n">
        <v>2383.51686065808</v>
      </c>
      <c r="W8" s="0" t="n">
        <f aca="false">T8/Q8</f>
        <v>0.977178121454248</v>
      </c>
      <c r="X8" s="0" t="n">
        <f aca="false">U8/R8</f>
        <v>0.973526160162979</v>
      </c>
      <c r="Y8" s="0" t="n">
        <f aca="false">V8/S8</f>
        <v>0.920448888013492</v>
      </c>
      <c r="AD8" s="0"/>
      <c r="AE8" s="0"/>
      <c r="AI8" s="0"/>
      <c r="AJ8" s="0"/>
      <c r="AN8" s="0"/>
      <c r="AO8" s="0"/>
    </row>
    <row r="9" customFormat="false" ht="14.65" hidden="false" customHeight="false" outlineLevel="0" collapsed="false">
      <c r="A9" s="0" t="n">
        <v>6</v>
      </c>
      <c r="B9" s="0" t="n">
        <v>13556.25</v>
      </c>
      <c r="C9" s="0" t="n">
        <v>6295.07</v>
      </c>
      <c r="D9" s="0" t="n">
        <v>2863.07</v>
      </c>
      <c r="F9" s="0" t="n">
        <v>85477.8800788283</v>
      </c>
      <c r="G9" s="0" t="n">
        <v>43247.2687164552</v>
      </c>
      <c r="H9" s="0" t="n">
        <v>18745.2875557277</v>
      </c>
      <c r="I9" s="68" t="n">
        <f aca="false">B9/F9</f>
        <v>0.158593661746154</v>
      </c>
      <c r="J9" s="68" t="n">
        <f aca="false">C9/G9</f>
        <v>0.145559943710498</v>
      </c>
      <c r="K9" s="68" t="n">
        <f aca="false">D9/H9</f>
        <v>0.152735453723417</v>
      </c>
      <c r="L9" s="0" t="n">
        <f aca="false">I9*F9</f>
        <v>13556.25</v>
      </c>
      <c r="M9" s="0" t="n">
        <f aca="false">J9*G9</f>
        <v>6295.07</v>
      </c>
      <c r="N9" s="0" t="n">
        <f aca="false">K9*H9</f>
        <v>2863.07</v>
      </c>
      <c r="P9" s="0" t="n">
        <v>6</v>
      </c>
      <c r="Q9" s="0" t="n">
        <v>13529.6704477308</v>
      </c>
      <c r="R9" s="0" t="n">
        <v>6280.5267228517</v>
      </c>
      <c r="S9" s="0" t="n">
        <v>2851.73174667484</v>
      </c>
      <c r="T9" s="0" t="n">
        <v>13254.9529723013</v>
      </c>
      <c r="U9" s="0" t="n">
        <v>6133.88930620746</v>
      </c>
      <c r="V9" s="0" t="n">
        <v>2612.40998128482</v>
      </c>
      <c r="W9" s="0" t="n">
        <f aca="false">T9/Q9</f>
        <v>0.979695183523441</v>
      </c>
      <c r="X9" s="0" t="n">
        <f aca="false">U9/R9</f>
        <v>0.976652051155089</v>
      </c>
      <c r="Y9" s="0" t="n">
        <f aca="false">V9/S9</f>
        <v>0.916078444029992</v>
      </c>
      <c r="AD9" s="0"/>
      <c r="AE9" s="0"/>
      <c r="AI9" s="0"/>
      <c r="AJ9" s="0"/>
      <c r="AN9" s="0"/>
      <c r="AO9" s="0"/>
    </row>
    <row r="10" customFormat="false" ht="14.65" hidden="false" customHeight="false" outlineLevel="0" collapsed="false">
      <c r="A10" s="0" t="n">
        <v>7</v>
      </c>
      <c r="B10" s="0" t="n">
        <v>14180.04</v>
      </c>
      <c r="C10" s="0" t="n">
        <v>6588.17</v>
      </c>
      <c r="D10" s="0" t="n">
        <v>2994.35</v>
      </c>
      <c r="F10" s="0" t="n">
        <v>90411.4468504443</v>
      </c>
      <c r="G10" s="0" t="n">
        <v>45764.3404401948</v>
      </c>
      <c r="H10" s="0" t="n">
        <v>19784.6441992704</v>
      </c>
      <c r="I10" s="68" t="n">
        <f aca="false">B10/F10</f>
        <v>0.156838989906402</v>
      </c>
      <c r="J10" s="68" t="n">
        <f aca="false">C10/G10</f>
        <v>0.143958591703282</v>
      </c>
      <c r="K10" s="68" t="n">
        <f aca="false">D10/H10</f>
        <v>0.151347174598693</v>
      </c>
      <c r="L10" s="0" t="n">
        <f aca="false">I10*F10</f>
        <v>14180.04</v>
      </c>
      <c r="M10" s="0" t="n">
        <f aca="false">J10*G10</f>
        <v>6588.17</v>
      </c>
      <c r="N10" s="0" t="n">
        <f aca="false">K10*H10</f>
        <v>2994.35</v>
      </c>
      <c r="P10" s="0" t="n">
        <v>7</v>
      </c>
      <c r="Q10" s="0" t="n">
        <v>14154.7429498332</v>
      </c>
      <c r="R10" s="0" t="n">
        <v>6574.47513828755</v>
      </c>
      <c r="S10" s="0" t="n">
        <v>2979.63084852289</v>
      </c>
      <c r="T10" s="0" t="n">
        <v>13898.2255398124</v>
      </c>
      <c r="U10" s="0" t="n">
        <v>6438.39147260482</v>
      </c>
      <c r="V10" s="0" t="n">
        <v>2726.43119833423</v>
      </c>
      <c r="W10" s="0" t="n">
        <f aca="false">T10/Q10</f>
        <v>0.981877635579117</v>
      </c>
      <c r="X10" s="0" t="n">
        <f aca="false">U10/R10</f>
        <v>0.979301212215371</v>
      </c>
      <c r="Y10" s="0" t="n">
        <f aca="false">V10/S10</f>
        <v>0.915023147812361</v>
      </c>
      <c r="AD10" s="0"/>
      <c r="AE10" s="0"/>
      <c r="AI10" s="0"/>
      <c r="AJ10" s="0"/>
      <c r="AN10" s="0"/>
      <c r="AO10" s="0"/>
    </row>
    <row r="11" customFormat="false" ht="14.65" hidden="false" customHeight="false" outlineLevel="0" collapsed="false">
      <c r="A11" s="0" t="n">
        <v>8</v>
      </c>
      <c r="B11" s="0" t="n">
        <v>14268.8</v>
      </c>
      <c r="C11" s="0" t="n">
        <v>6631.93</v>
      </c>
      <c r="D11" s="0" t="n">
        <v>3013.3</v>
      </c>
      <c r="F11" s="0" t="n">
        <v>91648.1654944089</v>
      </c>
      <c r="G11" s="0" t="n">
        <v>46407.0663878524</v>
      </c>
      <c r="H11" s="0" t="n">
        <v>20057.2572122164</v>
      </c>
      <c r="I11" s="68" t="n">
        <f aca="false">B11/F11</f>
        <v>0.155691059641237</v>
      </c>
      <c r="J11" s="68" t="n">
        <f aca="false">C11/G11</f>
        <v>0.142907762032896</v>
      </c>
      <c r="K11" s="68" t="n">
        <f aca="false">D11/H11</f>
        <v>0.150234898426923</v>
      </c>
      <c r="L11" s="0" t="n">
        <f aca="false">I11*F11</f>
        <v>14268.8</v>
      </c>
      <c r="M11" s="0" t="n">
        <f aca="false">J11*G11</f>
        <v>6631.93</v>
      </c>
      <c r="N11" s="0" t="n">
        <f aca="false">K11*H11</f>
        <v>3013.3</v>
      </c>
      <c r="P11" s="0" t="n">
        <v>8</v>
      </c>
      <c r="Q11" s="0" t="n">
        <v>14245.6358418583</v>
      </c>
      <c r="R11" s="0" t="n">
        <v>6619.49249929154</v>
      </c>
      <c r="S11" s="0" t="n">
        <v>2996.6625701981</v>
      </c>
      <c r="T11" s="0" t="n">
        <v>14014.3822942589</v>
      </c>
      <c r="U11" s="0" t="n">
        <v>6497.40215876079</v>
      </c>
      <c r="V11" s="0" t="n">
        <v>2745.62278658927</v>
      </c>
      <c r="W11" s="0" t="n">
        <f aca="false">T11/Q11</f>
        <v>0.983766709315992</v>
      </c>
      <c r="X11" s="0" t="n">
        <f aca="false">U11/R11</f>
        <v>0.98155593641902</v>
      </c>
      <c r="Y11" s="0" t="n">
        <f aca="false">V11/S11</f>
        <v>0.916226876490724</v>
      </c>
      <c r="AD11" s="0"/>
      <c r="AE11" s="0"/>
      <c r="AI11" s="0"/>
      <c r="AJ11" s="0"/>
      <c r="AN11" s="0"/>
      <c r="AO11" s="0"/>
    </row>
    <row r="12" customFormat="false" ht="14.65" hidden="false" customHeight="false" outlineLevel="0" collapsed="false">
      <c r="A12" s="0" t="n">
        <v>9</v>
      </c>
      <c r="B12" s="0" t="n">
        <v>14104.21</v>
      </c>
      <c r="C12" s="0" t="n">
        <v>6555.31</v>
      </c>
      <c r="D12" s="0" t="n">
        <v>2977.34</v>
      </c>
      <c r="F12" s="0" t="n">
        <v>89629.0111776677</v>
      </c>
      <c r="G12" s="0" t="n">
        <v>45397.7662772087</v>
      </c>
      <c r="H12" s="0" t="n">
        <v>19645.6888072435</v>
      </c>
      <c r="I12" s="68" t="n">
        <f aca="false">B12/F12</f>
        <v>0.15736210647289</v>
      </c>
      <c r="J12" s="68" t="n">
        <f aca="false">C12/G12</f>
        <v>0.144397192583702</v>
      </c>
      <c r="K12" s="68" t="n">
        <f aca="false">D12/H12</f>
        <v>0.151551825401115</v>
      </c>
      <c r="L12" s="0" t="n">
        <f aca="false">I12*F12</f>
        <v>14104.21</v>
      </c>
      <c r="M12" s="0" t="n">
        <f aca="false">J12*G12</f>
        <v>6555.31</v>
      </c>
      <c r="N12" s="0" t="n">
        <f aca="false">K12*H12</f>
        <v>2977.34</v>
      </c>
      <c r="P12" s="0" t="n">
        <v>9</v>
      </c>
      <c r="Q12" s="0" t="n">
        <v>14083.3511961599</v>
      </c>
      <c r="R12" s="0" t="n">
        <v>6544.1859003774</v>
      </c>
      <c r="S12" s="0" t="n">
        <v>2959.90146784212</v>
      </c>
      <c r="T12" s="0" t="n">
        <v>13877.7757401054</v>
      </c>
      <c r="U12" s="0" t="n">
        <v>6436.10283782731</v>
      </c>
      <c r="V12" s="0" t="n">
        <v>2719.74406773922</v>
      </c>
      <c r="W12" s="0" t="n">
        <f aca="false">T12/Q12</f>
        <v>0.985402944711728</v>
      </c>
      <c r="X12" s="0" t="n">
        <f aca="false">U12/R12</f>
        <v>0.983484108765331</v>
      </c>
      <c r="Y12" s="0" t="n">
        <f aca="false">V12/S12</f>
        <v>0.918863042330263</v>
      </c>
      <c r="AD12" s="0"/>
      <c r="AE12" s="0"/>
      <c r="AI12" s="0"/>
      <c r="AJ12" s="0"/>
      <c r="AN12" s="0"/>
      <c r="AO12" s="0"/>
    </row>
    <row r="13" customFormat="false" ht="14.65" hidden="false" customHeight="false" outlineLevel="0" collapsed="false">
      <c r="A13" s="0" t="n">
        <v>10</v>
      </c>
      <c r="B13" s="0" t="n">
        <v>13410.79</v>
      </c>
      <c r="C13" s="0" t="n">
        <v>6233.62</v>
      </c>
      <c r="D13" s="0" t="n">
        <v>2828.71</v>
      </c>
      <c r="F13" s="0" t="n">
        <v>85042.7035705749</v>
      </c>
      <c r="G13" s="0" t="n">
        <v>43084.9130426497</v>
      </c>
      <c r="H13" s="0" t="n">
        <v>18685.6422048457</v>
      </c>
      <c r="I13" s="68" t="n">
        <f aca="false">B13/F13</f>
        <v>0.157694774941753</v>
      </c>
      <c r="J13" s="68" t="n">
        <f aca="false">C13/G13</f>
        <v>0.144682199864935</v>
      </c>
      <c r="K13" s="68" t="n">
        <f aca="false">D13/H13</f>
        <v>0.151384146661357</v>
      </c>
      <c r="L13" s="0" t="n">
        <f aca="false">I13*F13</f>
        <v>13410.79</v>
      </c>
      <c r="M13" s="0" t="n">
        <f aca="false">J13*G13</f>
        <v>6233.62</v>
      </c>
      <c r="N13" s="0" t="n">
        <f aca="false">K13*H13</f>
        <v>2828.71</v>
      </c>
      <c r="P13" s="0" t="n">
        <v>10</v>
      </c>
      <c r="Q13" s="0" t="n">
        <v>13392.6910983764</v>
      </c>
      <c r="R13" s="0" t="n">
        <v>6224.01878872585</v>
      </c>
      <c r="S13" s="0" t="n">
        <v>2811.75097511092</v>
      </c>
      <c r="T13" s="0" t="n">
        <v>13216.2186282098</v>
      </c>
      <c r="U13" s="0" t="n">
        <v>6131.53805646965</v>
      </c>
      <c r="V13" s="0" t="n">
        <v>2593.37859014707</v>
      </c>
      <c r="W13" s="0" t="n">
        <f aca="false">T13/Q13</f>
        <v>0.986823225528737</v>
      </c>
      <c r="X13" s="0" t="n">
        <f aca="false">U13/R13</f>
        <v>0.985141315379105</v>
      </c>
      <c r="Y13" s="0" t="n">
        <f aca="false">V13/S13</f>
        <v>0.92233580181999</v>
      </c>
      <c r="AD13" s="0"/>
      <c r="AE13" s="0"/>
      <c r="AI13" s="0"/>
      <c r="AJ13" s="0"/>
      <c r="AN13" s="0"/>
      <c r="AO13" s="0"/>
    </row>
    <row r="14" customFormat="false" ht="14.65" hidden="false" customHeight="false" outlineLevel="0" collapsed="false">
      <c r="A14" s="0" t="n">
        <v>11</v>
      </c>
      <c r="B14" s="0" t="n">
        <v>12322.23</v>
      </c>
      <c r="C14" s="0" t="n">
        <v>5724.89</v>
      </c>
      <c r="D14" s="0" t="n">
        <v>2596.56</v>
      </c>
      <c r="F14" s="0" t="n">
        <v>78671.3335394607</v>
      </c>
      <c r="G14" s="0" t="n">
        <v>39864.7608805327</v>
      </c>
      <c r="H14" s="0" t="n">
        <v>17336.1614658974</v>
      </c>
      <c r="I14" s="68" t="n">
        <f aca="false">B14/F14</f>
        <v>0.156629224974549</v>
      </c>
      <c r="J14" s="68" t="n">
        <f aca="false">C14/G14</f>
        <v>0.143607784758986</v>
      </c>
      <c r="K14" s="68" t="n">
        <f aca="false">D14/H14</f>
        <v>0.149777100606025</v>
      </c>
      <c r="L14" s="0" t="n">
        <f aca="false">I14*F14</f>
        <v>12322.23</v>
      </c>
      <c r="M14" s="0" t="n">
        <f aca="false">J14*G14</f>
        <v>5724.89</v>
      </c>
      <c r="N14" s="0" t="n">
        <f aca="false">K14*H14</f>
        <v>2596.56</v>
      </c>
      <c r="P14" s="0" t="n">
        <v>11</v>
      </c>
      <c r="Q14" s="0" t="n">
        <v>12307.0225534573</v>
      </c>
      <c r="R14" s="0" t="n">
        <v>5716.8617502139</v>
      </c>
      <c r="S14" s="0" t="n">
        <v>2580.99502596382</v>
      </c>
      <c r="T14" s="0" t="n">
        <v>12160.0740442921</v>
      </c>
      <c r="U14" s="0" t="n">
        <v>5640.10090218081</v>
      </c>
      <c r="V14" s="0" t="n">
        <v>2390.61257179664</v>
      </c>
      <c r="W14" s="0" t="n">
        <f aca="false">T14/Q14</f>
        <v>0.988059783873239</v>
      </c>
      <c r="X14" s="0" t="n">
        <f aca="false">U14/R14</f>
        <v>0.986572904613232</v>
      </c>
      <c r="Y14" s="0" t="n">
        <f aca="false">V14/S14</f>
        <v>0.926236799276246</v>
      </c>
      <c r="AD14" s="0"/>
      <c r="AE14" s="0"/>
      <c r="AI14" s="0"/>
      <c r="AJ14" s="0"/>
      <c r="AN14" s="0"/>
      <c r="AO14" s="0"/>
    </row>
    <row r="15" customFormat="false" ht="14.65" hidden="false" customHeight="false" outlineLevel="0" collapsed="false">
      <c r="A15" s="0" t="n">
        <v>12</v>
      </c>
      <c r="B15" s="0" t="n">
        <v>11120.9</v>
      </c>
      <c r="C15" s="0" t="n">
        <v>5164.88</v>
      </c>
      <c r="D15" s="0" t="n">
        <v>2342.28</v>
      </c>
      <c r="F15" s="0" t="n">
        <v>71257.8701953554</v>
      </c>
      <c r="G15" s="0" t="n">
        <v>36114.0440313788</v>
      </c>
      <c r="H15" s="0" t="n">
        <v>15752.0070394552</v>
      </c>
      <c r="I15" s="68" t="n">
        <f aca="false">B15/F15</f>
        <v>0.156065568189335</v>
      </c>
      <c r="J15" s="68" t="n">
        <f aca="false">C15/G15</f>
        <v>0.143015830503843</v>
      </c>
      <c r="K15" s="68" t="n">
        <f aca="false">D15/H15</f>
        <v>0.148697241826589</v>
      </c>
      <c r="L15" s="0" t="n">
        <f aca="false">I15*F15</f>
        <v>11120.9</v>
      </c>
      <c r="M15" s="0" t="n">
        <f aca="false">J15*G15</f>
        <v>5164.88</v>
      </c>
      <c r="N15" s="0" t="n">
        <f aca="false">K15*H15</f>
        <v>2342.28</v>
      </c>
      <c r="P15" s="0" t="n">
        <v>12</v>
      </c>
      <c r="Q15" s="0" t="n">
        <v>11108.3199211958</v>
      </c>
      <c r="R15" s="0" t="n">
        <v>5158.26504871447</v>
      </c>
      <c r="S15" s="0" t="n">
        <v>2328.46312094993</v>
      </c>
      <c r="T15" s="0" t="n">
        <v>10987.6855157144</v>
      </c>
      <c r="U15" s="0" t="n">
        <v>5095.41594354747</v>
      </c>
      <c r="V15" s="0" t="n">
        <v>2166.16082585783</v>
      </c>
      <c r="W15" s="0" t="n">
        <f aca="false">T15/Q15</f>
        <v>0.989140175441723</v>
      </c>
      <c r="X15" s="0" t="n">
        <f aca="false">U15/R15</f>
        <v>0.987815844169802</v>
      </c>
      <c r="Y15" s="0" t="n">
        <f aca="false">V15/S15</f>
        <v>0.930296385786911</v>
      </c>
      <c r="AD15" s="0"/>
      <c r="AE15" s="0"/>
      <c r="AI15" s="0"/>
      <c r="AJ15" s="0"/>
      <c r="AN15" s="0"/>
      <c r="AO15" s="0"/>
    </row>
    <row r="16" customFormat="false" ht="14.65" hidden="false" customHeight="false" outlineLevel="0" collapsed="false">
      <c r="A16" s="0" t="n">
        <v>13</v>
      </c>
      <c r="B16" s="0" t="n">
        <v>10137.1</v>
      </c>
      <c r="C16" s="0" t="n">
        <v>4704.3</v>
      </c>
      <c r="D16" s="0" t="n">
        <v>2134.71</v>
      </c>
      <c r="F16" s="0" t="n">
        <v>63420.3332629968</v>
      </c>
      <c r="G16" s="0" t="n">
        <v>32146.3362147967</v>
      </c>
      <c r="H16" s="0" t="n">
        <v>14064.5731404221</v>
      </c>
      <c r="I16" s="68" t="n">
        <f aca="false">B16/F16</f>
        <v>0.159839904308964</v>
      </c>
      <c r="J16" s="68" t="n">
        <f aca="false">C16/G16</f>
        <v>0.146340160463905</v>
      </c>
      <c r="K16" s="68" t="n">
        <f aca="false">D16/H16</f>
        <v>0.151779224203027</v>
      </c>
      <c r="L16" s="0" t="n">
        <f aca="false">I16*F16</f>
        <v>10137.1</v>
      </c>
      <c r="M16" s="0" t="n">
        <f aca="false">J16*G16</f>
        <v>4704.3</v>
      </c>
      <c r="N16" s="0" t="n">
        <f aca="false">K16*H16</f>
        <v>2134.71</v>
      </c>
      <c r="P16" s="0" t="n">
        <v>13</v>
      </c>
      <c r="Q16" s="0" t="n">
        <v>10126.563686699</v>
      </c>
      <c r="R16" s="0" t="n">
        <v>4698.78061177939</v>
      </c>
      <c r="S16" s="0" t="n">
        <v>2122.45409325649</v>
      </c>
      <c r="T16" s="0" t="n">
        <v>10026.1859527229</v>
      </c>
      <c r="U16" s="0" t="n">
        <v>4646.62560157882</v>
      </c>
      <c r="V16" s="0" t="n">
        <v>1983.09902694088</v>
      </c>
      <c r="W16" s="0" t="n">
        <f aca="false">T16/Q16</f>
        <v>0.990087680571452</v>
      </c>
      <c r="X16" s="0" t="n">
        <f aca="false">U16/R16</f>
        <v>0.988900309567588</v>
      </c>
      <c r="Y16" s="0" t="n">
        <f aca="false">V16/S16</f>
        <v>0.934342482714527</v>
      </c>
      <c r="AD16" s="0"/>
      <c r="AE16" s="0"/>
      <c r="AI16" s="0"/>
      <c r="AJ16" s="0"/>
      <c r="AN16" s="0"/>
      <c r="AO16" s="0"/>
    </row>
    <row r="17" customFormat="false" ht="14.65" hidden="false" customHeight="false" outlineLevel="0" collapsed="false">
      <c r="A17" s="0" t="n">
        <v>14</v>
      </c>
      <c r="B17" s="0" t="n">
        <v>9350.7</v>
      </c>
      <c r="C17" s="0" t="n">
        <v>4337.74</v>
      </c>
      <c r="D17" s="0" t="n">
        <v>1968.08</v>
      </c>
      <c r="F17" s="0" t="n">
        <v>55615.7424479327</v>
      </c>
      <c r="G17" s="0" t="n">
        <v>28193.6689028196</v>
      </c>
      <c r="H17" s="0" t="n">
        <v>12372.9419777606</v>
      </c>
      <c r="I17" s="68" t="n">
        <f aca="false">B17/F17</f>
        <v>0.168130453508808</v>
      </c>
      <c r="J17" s="68" t="n">
        <f aca="false">C17/G17</f>
        <v>0.153855108923628</v>
      </c>
      <c r="K17" s="68" t="n">
        <f aca="false">D17/H17</f>
        <v>0.159063220658229</v>
      </c>
      <c r="L17" s="0" t="n">
        <f aca="false">I17*F17</f>
        <v>9350.7</v>
      </c>
      <c r="M17" s="0" t="n">
        <f aca="false">J17*G17</f>
        <v>4337.74</v>
      </c>
      <c r="N17" s="0" t="n">
        <f aca="false">K17*H17</f>
        <v>1968.08</v>
      </c>
      <c r="P17" s="0" t="n">
        <v>14</v>
      </c>
      <c r="Q17" s="0" t="n">
        <v>9341.74796703622</v>
      </c>
      <c r="R17" s="0" t="n">
        <v>4333.06408922593</v>
      </c>
      <c r="S17" s="0" t="n">
        <v>1957.1671485893</v>
      </c>
      <c r="T17" s="0" t="n">
        <v>9256.94219201964</v>
      </c>
      <c r="U17" s="0" t="n">
        <v>4289.08781847013</v>
      </c>
      <c r="V17" s="0" t="n">
        <v>1836.35038378016</v>
      </c>
      <c r="W17" s="0" t="n">
        <f aca="false">T17/Q17</f>
        <v>0.990921851529732</v>
      </c>
      <c r="X17" s="0" t="n">
        <f aca="false">U17/R17</f>
        <v>0.989850999235126</v>
      </c>
      <c r="Y17" s="0" t="n">
        <f aca="false">V17/S17</f>
        <v>0.938269572480703</v>
      </c>
      <c r="AD17" s="0"/>
      <c r="AE17" s="0"/>
      <c r="AI17" s="0"/>
      <c r="AJ17" s="0"/>
      <c r="AN17" s="0"/>
      <c r="AO17" s="0"/>
    </row>
    <row r="18" customFormat="false" ht="14.65" hidden="false" customHeight="false" outlineLevel="0" collapsed="false">
      <c r="A18" s="0" t="n">
        <v>15</v>
      </c>
      <c r="B18" s="0" t="n">
        <v>8426.31</v>
      </c>
      <c r="C18" s="0" t="n">
        <v>3911.56</v>
      </c>
      <c r="D18" s="0" t="n">
        <v>1772.64</v>
      </c>
      <c r="F18" s="0" t="n">
        <v>48142.7287126918</v>
      </c>
      <c r="G18" s="0" t="n">
        <v>24407.7823900593</v>
      </c>
      <c r="H18" s="0" t="n">
        <v>10743.2874508934</v>
      </c>
      <c r="I18" s="68" t="n">
        <f aca="false">B18/F18</f>
        <v>0.175027677601884</v>
      </c>
      <c r="J18" s="68" t="n">
        <f aca="false">C18/G18</f>
        <v>0.160258721480288</v>
      </c>
      <c r="K18" s="68" t="n">
        <f aca="false">D18/H18</f>
        <v>0.164999773868341</v>
      </c>
      <c r="L18" s="0" t="n">
        <f aca="false">I18*F18</f>
        <v>8426.31</v>
      </c>
      <c r="M18" s="0" t="n">
        <f aca="false">J18*G18</f>
        <v>3911.56</v>
      </c>
      <c r="N18" s="0" t="n">
        <f aca="false">K18*H18</f>
        <v>1772.64</v>
      </c>
      <c r="P18" s="0" t="n">
        <v>15</v>
      </c>
      <c r="Q18" s="0" t="n">
        <v>8418.86124435699</v>
      </c>
      <c r="R18" s="0" t="n">
        <v>3907.67500746561</v>
      </c>
      <c r="S18" s="0" t="n">
        <v>1763.19811421709</v>
      </c>
      <c r="T18" s="0" t="n">
        <v>8348.64012651313</v>
      </c>
      <c r="U18" s="0" t="n">
        <v>3871.28752684778</v>
      </c>
      <c r="V18" s="0" t="n">
        <v>1660.96187569969</v>
      </c>
      <c r="W18" s="0" t="n">
        <f aca="false">T18/Q18</f>
        <v>0.991659071719358</v>
      </c>
      <c r="X18" s="0" t="n">
        <f aca="false">U18/R18</f>
        <v>0.99068820192357</v>
      </c>
      <c r="Y18" s="0" t="n">
        <f aca="false">V18/S18</f>
        <v>0.942016590368918</v>
      </c>
      <c r="AD18" s="0"/>
      <c r="AE18" s="0"/>
      <c r="AI18" s="0"/>
      <c r="AJ18" s="0"/>
      <c r="AN18" s="0"/>
      <c r="AO18" s="0"/>
    </row>
    <row r="19" customFormat="false" ht="14.65" hidden="false" customHeight="false" outlineLevel="0" collapsed="false">
      <c r="A19" s="0" t="n">
        <v>16</v>
      </c>
      <c r="B19" s="0" t="n">
        <v>7400.8</v>
      </c>
      <c r="C19" s="0" t="n">
        <v>3437.76</v>
      </c>
      <c r="D19" s="0" t="n">
        <v>1556.57</v>
      </c>
      <c r="F19" s="0" t="n">
        <v>41167.0573291699</v>
      </c>
      <c r="G19" s="0" t="n">
        <v>20873.0234040182</v>
      </c>
      <c r="H19" s="0" t="n">
        <v>9213.51630015568</v>
      </c>
      <c r="I19" s="68" t="n">
        <f aca="false">B19/F19</f>
        <v>0.179774812195672</v>
      </c>
      <c r="J19" s="68" t="n">
        <f aca="false">C19/G19</f>
        <v>0.164698708637399</v>
      </c>
      <c r="K19" s="68" t="n">
        <f aca="false">D19/H19</f>
        <v>0.168944184748845</v>
      </c>
      <c r="L19" s="0" t="n">
        <f aca="false">I19*F19</f>
        <v>7400.8</v>
      </c>
      <c r="M19" s="0" t="n">
        <f aca="false">J19*G19</f>
        <v>3437.76</v>
      </c>
      <c r="N19" s="0" t="n">
        <f aca="false">K19*H19</f>
        <v>1556.57</v>
      </c>
      <c r="P19" s="0" t="n">
        <v>16</v>
      </c>
      <c r="Q19" s="0" t="n">
        <v>7394.74462038877</v>
      </c>
      <c r="R19" s="0" t="n">
        <v>3434.60547543352</v>
      </c>
      <c r="S19" s="0" t="n">
        <v>1548.63559931892</v>
      </c>
      <c r="T19" s="0" t="n">
        <v>7337.90172513757</v>
      </c>
      <c r="U19" s="0" t="n">
        <v>3405.16628132208</v>
      </c>
      <c r="V19" s="0" t="n">
        <v>1464.31493450258</v>
      </c>
      <c r="W19" s="0" t="n">
        <f aca="false">T19/Q19</f>
        <v>0.992313068514297</v>
      </c>
      <c r="X19" s="0" t="n">
        <f aca="false">U19/R19</f>
        <v>0.99142865335713</v>
      </c>
      <c r="Y19" s="0" t="n">
        <f aca="false">V19/S19</f>
        <v>0.94555164245648</v>
      </c>
      <c r="AD19" s="0"/>
      <c r="AE19" s="0"/>
      <c r="AI19" s="0"/>
      <c r="AJ19" s="0"/>
      <c r="AN19" s="0"/>
      <c r="AO19" s="0"/>
    </row>
    <row r="20" customFormat="false" ht="14.65" hidden="false" customHeight="false" outlineLevel="0" collapsed="false">
      <c r="A20" s="0" t="n">
        <v>17</v>
      </c>
      <c r="B20" s="0" t="n">
        <v>6353.05</v>
      </c>
      <c r="C20" s="0" t="n">
        <v>2952.42</v>
      </c>
      <c r="D20" s="0" t="n">
        <v>1335.07</v>
      </c>
      <c r="F20" s="0" t="n">
        <v>34756.4665186071</v>
      </c>
      <c r="G20" s="0" t="n">
        <v>17623.9894044137</v>
      </c>
      <c r="H20" s="0" t="n">
        <v>7800.27237998021</v>
      </c>
      <c r="I20" s="68" t="n">
        <f aca="false">B20/F20</f>
        <v>0.182787568368</v>
      </c>
      <c r="J20" s="68" t="n">
        <f aca="false">C20/G20</f>
        <v>0.167522797038258</v>
      </c>
      <c r="K20" s="68" t="n">
        <f aca="false">D20/H20</f>
        <v>0.171156843628503</v>
      </c>
      <c r="L20" s="0" t="n">
        <f aca="false">I20*F20</f>
        <v>6353.05</v>
      </c>
      <c r="M20" s="0" t="n">
        <f aca="false">J20*G20</f>
        <v>2952.42</v>
      </c>
      <c r="N20" s="0" t="n">
        <f aca="false">K20*H20</f>
        <v>1335.07</v>
      </c>
      <c r="P20" s="0" t="n">
        <v>17</v>
      </c>
      <c r="Q20" s="0" t="n">
        <v>6348.22738999445</v>
      </c>
      <c r="R20" s="0" t="n">
        <v>2949.91051791521</v>
      </c>
      <c r="S20" s="0" t="n">
        <v>1328.57415778108</v>
      </c>
      <c r="T20" s="0" t="n">
        <v>6303.12551729174</v>
      </c>
      <c r="U20" s="0" t="n">
        <v>2926.56557493131</v>
      </c>
      <c r="V20" s="0" t="n">
        <v>1260.63304934685</v>
      </c>
      <c r="W20" s="0" t="n">
        <f aca="false">T20/Q20</f>
        <v>0.992895359612701</v>
      </c>
      <c r="X20" s="0" t="n">
        <f aca="false">U20/R20</f>
        <v>0.992086219957479</v>
      </c>
      <c r="Y20" s="0" t="n">
        <f aca="false">V20/S20</f>
        <v>0.948861636336731</v>
      </c>
      <c r="AD20" s="0"/>
      <c r="AE20" s="0"/>
      <c r="AI20" s="0"/>
      <c r="AJ20" s="0"/>
      <c r="AN20" s="0"/>
      <c r="AO20" s="0"/>
    </row>
    <row r="21" customFormat="false" ht="14.65" hidden="false" customHeight="false" outlineLevel="0" collapsed="false">
      <c r="A21" s="0" t="n">
        <v>18</v>
      </c>
      <c r="B21" s="0" t="n">
        <v>5272.36</v>
      </c>
      <c r="C21" s="0" t="n">
        <v>2450.3</v>
      </c>
      <c r="D21" s="0" t="n">
        <v>1106.42</v>
      </c>
      <c r="F21" s="0" t="n">
        <v>28916.0889383898</v>
      </c>
      <c r="G21" s="0" t="n">
        <v>14663.4841810876</v>
      </c>
      <c r="H21" s="0" t="n">
        <v>6506.3660135916</v>
      </c>
      <c r="I21" s="68" t="n">
        <f aca="false">B21/F21</f>
        <v>0.18233309529631</v>
      </c>
      <c r="J21" s="68" t="n">
        <f aca="false">C21/G21</f>
        <v>0.167102168198217</v>
      </c>
      <c r="K21" s="68" t="n">
        <f aca="false">D21/H21</f>
        <v>0.170051914953558</v>
      </c>
      <c r="L21" s="0" t="n">
        <f aca="false">I21*F21</f>
        <v>5272.36</v>
      </c>
      <c r="M21" s="0" t="n">
        <f aca="false">J21*G21</f>
        <v>2450.3</v>
      </c>
      <c r="N21" s="0" t="n">
        <f aca="false">K21*H21</f>
        <v>1106.42</v>
      </c>
      <c r="P21" s="0" t="n">
        <v>18</v>
      </c>
      <c r="Q21" s="0" t="n">
        <v>5268.63838883875</v>
      </c>
      <c r="R21" s="0" t="n">
        <v>2448.36602245087</v>
      </c>
      <c r="S21" s="0" t="n">
        <v>1101.29028422183</v>
      </c>
      <c r="T21" s="0" t="n">
        <v>5233.94772920722</v>
      </c>
      <c r="U21" s="0" t="n">
        <v>2430.42548268307</v>
      </c>
      <c r="V21" s="0" t="n">
        <v>1048.36814507637</v>
      </c>
      <c r="W21" s="0" t="n">
        <f aca="false">T21/Q21</f>
        <v>0.993415630933218</v>
      </c>
      <c r="X21" s="0" t="n">
        <f aca="false">U21/R21</f>
        <v>0.99267244374277</v>
      </c>
      <c r="Y21" s="0" t="n">
        <f aca="false">V21/S21</f>
        <v>0.951945331849672</v>
      </c>
      <c r="AD21" s="0"/>
      <c r="AE21" s="0"/>
      <c r="AI21" s="0"/>
      <c r="AJ21" s="0"/>
      <c r="AN21" s="0"/>
      <c r="AO21" s="0"/>
    </row>
    <row r="22" customFormat="false" ht="14.65" hidden="false" customHeight="false" outlineLevel="0" collapsed="false">
      <c r="A22" s="0" t="n">
        <v>19</v>
      </c>
      <c r="B22" s="0" t="n">
        <v>4247.58</v>
      </c>
      <c r="C22" s="0" t="n">
        <v>1973.89</v>
      </c>
      <c r="D22" s="0" t="n">
        <v>890.41</v>
      </c>
      <c r="F22" s="0" t="n">
        <v>23620.2561862041</v>
      </c>
      <c r="G22" s="0" t="n">
        <v>11978.6487584218</v>
      </c>
      <c r="H22" s="0" t="n">
        <v>5327.63611957376</v>
      </c>
      <c r="I22" s="68" t="n">
        <f aca="false">B22/F22</f>
        <v>0.179827854808827</v>
      </c>
      <c r="J22" s="68" t="n">
        <f aca="false">C22/G22</f>
        <v>0.164784028633632</v>
      </c>
      <c r="K22" s="68" t="n">
        <f aca="false">D22/H22</f>
        <v>0.167130408311602</v>
      </c>
      <c r="L22" s="0" t="n">
        <f aca="false">I22*F22</f>
        <v>4247.58</v>
      </c>
      <c r="M22" s="0" t="n">
        <f aca="false">J22*G22</f>
        <v>1973.89</v>
      </c>
      <c r="N22" s="0" t="n">
        <f aca="false">K22*H22</f>
        <v>890.41</v>
      </c>
      <c r="P22" s="0" t="n">
        <v>19</v>
      </c>
      <c r="Q22" s="0" t="n">
        <v>4244.78586051078</v>
      </c>
      <c r="R22" s="0" t="n">
        <v>1972.43985796257</v>
      </c>
      <c r="S22" s="0" t="n">
        <v>886.480465764258</v>
      </c>
      <c r="T22" s="0" t="n">
        <v>4218.81648107066</v>
      </c>
      <c r="U22" s="0" t="n">
        <v>1959.021304695</v>
      </c>
      <c r="V22" s="0" t="n">
        <v>846.419287668479</v>
      </c>
      <c r="W22" s="0" t="n">
        <f aca="false">T22/Q22</f>
        <v>0.993882051935361</v>
      </c>
      <c r="X22" s="0" t="n">
        <f aca="false">U22/R22</f>
        <v>0.993196977229293</v>
      </c>
      <c r="Y22" s="0" t="n">
        <f aca="false">V22/S22</f>
        <v>0.954808729980033</v>
      </c>
      <c r="AD22" s="0"/>
      <c r="AE22" s="0"/>
      <c r="AI22" s="0"/>
      <c r="AJ22" s="0"/>
      <c r="AN22" s="0"/>
      <c r="AO22" s="0"/>
    </row>
    <row r="23" customFormat="false" ht="14.65" hidden="false" customHeight="false" outlineLevel="0" collapsed="false">
      <c r="A23" s="0" t="n">
        <v>20</v>
      </c>
      <c r="B23" s="0" t="n">
        <v>3398.74</v>
      </c>
      <c r="C23" s="0" t="n">
        <v>1578.82</v>
      </c>
      <c r="D23" s="0" t="n">
        <v>712.07</v>
      </c>
      <c r="F23" s="0" t="n">
        <v>18839.1853331696</v>
      </c>
      <c r="G23" s="0" t="n">
        <v>9554.50188798907</v>
      </c>
      <c r="H23" s="0" t="n">
        <v>4258.8399906757</v>
      </c>
      <c r="I23" s="68" t="n">
        <f aca="false">B23/F23</f>
        <v>0.180408013398326</v>
      </c>
      <c r="J23" s="68" t="n">
        <f aca="false">C23/G23</f>
        <v>0.1652435698385</v>
      </c>
      <c r="K23" s="68" t="n">
        <f aca="false">D23/H23</f>
        <v>0.167198110649615</v>
      </c>
      <c r="L23" s="0" t="n">
        <f aca="false">I23*F23</f>
        <v>3398.74</v>
      </c>
      <c r="M23" s="0" t="n">
        <f aca="false">J23*G23</f>
        <v>1578.82</v>
      </c>
      <c r="N23" s="0" t="n">
        <f aca="false">K23*H23</f>
        <v>712.07</v>
      </c>
      <c r="P23" s="0" t="n">
        <v>20</v>
      </c>
      <c r="Q23" s="0" t="n">
        <v>3396.65203061051</v>
      </c>
      <c r="R23" s="0" t="n">
        <v>1577.73792470037</v>
      </c>
      <c r="S23" s="0" t="n">
        <v>709.080509415686</v>
      </c>
      <c r="T23" s="0" t="n">
        <v>3377.2963347466</v>
      </c>
      <c r="U23" s="0" t="n">
        <v>1567.74758070082</v>
      </c>
      <c r="V23" s="0" t="n">
        <v>678.917674796054</v>
      </c>
      <c r="W23" s="0" t="n">
        <f aca="false">T23/Q23</f>
        <v>0.994301537016604</v>
      </c>
      <c r="X23" s="0" t="n">
        <f aca="false">U23/R23</f>
        <v>0.993667931889609</v>
      </c>
      <c r="Y23" s="0" t="n">
        <f aca="false">V23/S23</f>
        <v>0.95746204525564</v>
      </c>
      <c r="AD23" s="0"/>
      <c r="AE23" s="0"/>
      <c r="AI23" s="0"/>
      <c r="AJ23" s="0"/>
      <c r="AN23" s="0"/>
      <c r="AO23" s="0"/>
    </row>
    <row r="24" customFormat="false" ht="14.65" hidden="false" customHeight="false" outlineLevel="0" collapsed="false">
      <c r="A24" s="0" t="n">
        <v>21</v>
      </c>
      <c r="B24" s="0" t="n">
        <v>2674.87</v>
      </c>
      <c r="C24" s="0" t="n">
        <v>1243.88</v>
      </c>
      <c r="D24" s="0" t="n">
        <v>559.73</v>
      </c>
      <c r="F24" s="0" t="n">
        <v>14559.5149880567</v>
      </c>
      <c r="G24" s="0" t="n">
        <v>7384.36350876099</v>
      </c>
      <c r="H24" s="0" t="n">
        <v>3298.27472293574</v>
      </c>
      <c r="I24" s="68" t="n">
        <f aca="false">B24/F24</f>
        <v>0.183719718836391</v>
      </c>
      <c r="J24" s="68" t="n">
        <f aca="false">C24/G24</f>
        <v>0.168447828783649</v>
      </c>
      <c r="K24" s="68" t="n">
        <f aca="false">D24/H24</f>
        <v>0.169703874606841</v>
      </c>
      <c r="L24" s="0" t="n">
        <f aca="false">I24*F24</f>
        <v>2674.87</v>
      </c>
      <c r="M24" s="0" t="n">
        <f aca="false">J24*G24</f>
        <v>1243.88</v>
      </c>
      <c r="N24" s="0" t="n">
        <f aca="false">K24*H24</f>
        <v>559.73</v>
      </c>
      <c r="P24" s="0" t="n">
        <v>21</v>
      </c>
      <c r="Q24" s="0" t="n">
        <v>2673.3322276739</v>
      </c>
      <c r="R24" s="0" t="n">
        <v>1243.0829653007</v>
      </c>
      <c r="S24" s="0" t="n">
        <v>557.494985281201</v>
      </c>
      <c r="T24" s="0" t="n">
        <v>2659.10999873584</v>
      </c>
      <c r="U24" s="0" t="n">
        <v>1235.73902890293</v>
      </c>
      <c r="V24" s="0" t="n">
        <v>535.149329924631</v>
      </c>
      <c r="W24" s="0" t="n">
        <f aca="false">T24/Q24</f>
        <v>0.994679962037328</v>
      </c>
      <c r="X24" s="0" t="n">
        <f aca="false">U24/R24</f>
        <v>0.994092159089322</v>
      </c>
      <c r="Y24" s="0" t="n">
        <f aca="false">V24/S24</f>
        <v>0.959917746443407</v>
      </c>
      <c r="AD24" s="0"/>
      <c r="AE24" s="0"/>
      <c r="AI24" s="0"/>
      <c r="AJ24" s="0"/>
      <c r="AN24" s="0"/>
      <c r="AO24" s="0"/>
    </row>
    <row r="25" customFormat="false" ht="14.65" hidden="false" customHeight="false" outlineLevel="0" collapsed="false">
      <c r="A25" s="0" t="n">
        <v>22</v>
      </c>
      <c r="B25" s="0" t="n">
        <v>1980.37</v>
      </c>
      <c r="C25" s="0" t="n">
        <v>922.85</v>
      </c>
      <c r="D25" s="0" t="n">
        <v>413.86</v>
      </c>
      <c r="F25" s="0" t="n">
        <v>10796.2519453533</v>
      </c>
      <c r="G25" s="0" t="n">
        <v>5475.92218397686</v>
      </c>
      <c r="H25" s="0" t="n">
        <v>2450.52415817679</v>
      </c>
      <c r="I25" s="68" t="n">
        <f aca="false">B25/F25</f>
        <v>0.183431250958565</v>
      </c>
      <c r="J25" s="68" t="n">
        <f aca="false">C25/G25</f>
        <v>0.168528691423037</v>
      </c>
      <c r="K25" s="68" t="n">
        <f aca="false">D25/H25</f>
        <v>0.168886317084062</v>
      </c>
      <c r="L25" s="0" t="n">
        <f aca="false">I25*F25</f>
        <v>1980.37</v>
      </c>
      <c r="M25" s="0" t="n">
        <f aca="false">J25*G25</f>
        <v>922.85</v>
      </c>
      <c r="N25" s="0" t="n">
        <f aca="false">K25*H25</f>
        <v>413.86</v>
      </c>
      <c r="P25" s="0" t="n">
        <v>22</v>
      </c>
      <c r="Q25" s="0" t="n">
        <v>1979.30250255413</v>
      </c>
      <c r="R25" s="0" t="n">
        <v>922.296016340085</v>
      </c>
      <c r="S25" s="0" t="n">
        <v>412.288169077784</v>
      </c>
      <c r="T25" s="0" t="n">
        <v>1969.45021637926</v>
      </c>
      <c r="U25" s="0" t="n">
        <v>917.20077226117</v>
      </c>
      <c r="V25" s="0" t="n">
        <v>396.699272413055</v>
      </c>
      <c r="W25" s="0" t="n">
        <f aca="false">T25/Q25</f>
        <v>0.995022344405589</v>
      </c>
      <c r="X25" s="0" t="n">
        <f aca="false">U25/R25</f>
        <v>0.994475478600532</v>
      </c>
      <c r="Y25" s="0" t="n">
        <f aca="false">V25/S25</f>
        <v>0.962189318457528</v>
      </c>
      <c r="AD25" s="0"/>
      <c r="AE25" s="0"/>
      <c r="AI25" s="0"/>
      <c r="AJ25" s="0"/>
      <c r="AN25" s="0"/>
      <c r="AO25" s="0"/>
    </row>
    <row r="26" customFormat="false" ht="14.65" hidden="false" customHeight="false" outlineLevel="0" collapsed="false">
      <c r="A26" s="0" t="n">
        <v>23</v>
      </c>
      <c r="B26" s="0" t="n">
        <v>1401.22</v>
      </c>
      <c r="C26" s="0" t="n">
        <v>653.81</v>
      </c>
      <c r="D26" s="0" t="n">
        <v>292.64</v>
      </c>
      <c r="F26" s="0" t="n">
        <v>7591.75740259953</v>
      </c>
      <c r="G26" s="0" t="n">
        <v>3850.72792885627</v>
      </c>
      <c r="H26" s="0" t="n">
        <v>1726.2906545503</v>
      </c>
      <c r="I26" s="68" t="n">
        <f aca="false">B26/F26</f>
        <v>0.184571229781421</v>
      </c>
      <c r="J26" s="68" t="n">
        <f aca="false">C26/G26</f>
        <v>0.169788676863024</v>
      </c>
      <c r="K26" s="68" t="n">
        <f aca="false">D26/H26</f>
        <v>0.169519541352225</v>
      </c>
      <c r="L26" s="0" t="n">
        <f aca="false">I26*F26</f>
        <v>1401.22</v>
      </c>
      <c r="M26" s="0" t="n">
        <f aca="false">J26*G26</f>
        <v>653.81</v>
      </c>
      <c r="N26" s="0" t="n">
        <f aca="false">K26*H26</f>
        <v>292.64</v>
      </c>
      <c r="P26" s="0" t="n">
        <v>23</v>
      </c>
      <c r="Q26" s="0" t="n">
        <v>1400.51047124648</v>
      </c>
      <c r="R26" s="0" t="n">
        <v>653.441586702578</v>
      </c>
      <c r="S26" s="0" t="n">
        <v>291.582575516972</v>
      </c>
      <c r="T26" s="0" t="n">
        <v>1393.97428066297</v>
      </c>
      <c r="U26" s="0" t="n">
        <v>650.058632495592</v>
      </c>
      <c r="V26" s="0" t="n">
        <v>281.170311491985</v>
      </c>
      <c r="W26" s="0" t="n">
        <f aca="false">T26/Q26</f>
        <v>0.995332994134851</v>
      </c>
      <c r="X26" s="0" t="n">
        <f aca="false">U26/R26</f>
        <v>0.994822866686436</v>
      </c>
      <c r="Y26" s="0" t="n">
        <f aca="false">V26/S26</f>
        <v>0.964290513565407</v>
      </c>
      <c r="AD26" s="0"/>
      <c r="AE26" s="0"/>
      <c r="AI26" s="0"/>
      <c r="AJ26" s="0"/>
      <c r="AN26" s="0"/>
      <c r="AO26" s="0"/>
    </row>
    <row r="27" customFormat="false" ht="14.65" hidden="false" customHeight="false" outlineLevel="0" collapsed="false">
      <c r="A27" s="0" t="n">
        <v>24</v>
      </c>
      <c r="B27" s="0" t="n">
        <v>967.5</v>
      </c>
      <c r="C27" s="0" t="n">
        <v>451.85</v>
      </c>
      <c r="D27" s="0" t="n">
        <v>201.84</v>
      </c>
      <c r="F27" s="0" t="n">
        <v>4997.80327171192</v>
      </c>
      <c r="G27" s="0" t="n">
        <v>2535.0955222057</v>
      </c>
      <c r="H27" s="0" t="n">
        <v>1138.36172440751</v>
      </c>
      <c r="I27" s="68" t="n">
        <f aca="false">B27/F27</f>
        <v>0.193585050751427</v>
      </c>
      <c r="J27" s="68" t="n">
        <f aca="false">C27/G27</f>
        <v>0.178237859694873</v>
      </c>
      <c r="K27" s="68" t="n">
        <f aca="false">D27/H27</f>
        <v>0.177307437234024</v>
      </c>
      <c r="L27" s="0" t="n">
        <f aca="false">I27*F27</f>
        <v>967.5</v>
      </c>
      <c r="M27" s="0" t="n">
        <f aca="false">J27*G27</f>
        <v>451.85</v>
      </c>
      <c r="N27" s="0" t="n">
        <f aca="false">K27*H27</f>
        <v>201.84</v>
      </c>
      <c r="P27" s="0" t="n">
        <v>24</v>
      </c>
      <c r="Q27" s="0" t="n">
        <v>967.038966718532</v>
      </c>
      <c r="R27" s="0" t="n">
        <v>451.610556087509</v>
      </c>
      <c r="S27" s="0" t="n">
        <v>201.145832812881</v>
      </c>
      <c r="T27" s="0" t="n">
        <v>962.799121763367</v>
      </c>
      <c r="U27" s="0" t="n">
        <v>449.415102467943</v>
      </c>
      <c r="V27" s="0" t="n">
        <v>194.354131106771</v>
      </c>
      <c r="W27" s="0" t="n">
        <f aca="false">T27/Q27</f>
        <v>0.995615642077431</v>
      </c>
      <c r="X27" s="0" t="n">
        <f aca="false">U27/R27</f>
        <v>0.995138613148049</v>
      </c>
      <c r="Y27" s="0" t="n">
        <f aca="false">V27/S27</f>
        <v>0.966234937054709</v>
      </c>
      <c r="AD27" s="0"/>
      <c r="AE27" s="0"/>
      <c r="AI27" s="0"/>
      <c r="AJ27" s="0"/>
      <c r="AN27" s="0"/>
      <c r="AO27" s="0"/>
    </row>
    <row r="28" customFormat="false" ht="14.65" hidden="false" customHeight="false" outlineLevel="0" collapsed="false">
      <c r="A28" s="0" t="n">
        <v>25</v>
      </c>
      <c r="B28" s="0" t="n">
        <v>648.93</v>
      </c>
      <c r="C28" s="0" t="n">
        <v>303.27</v>
      </c>
      <c r="D28" s="0" t="n">
        <v>135.2</v>
      </c>
      <c r="F28" s="0" t="n">
        <v>3042.95858545183</v>
      </c>
      <c r="G28" s="0" t="n">
        <v>1543.56342390218</v>
      </c>
      <c r="H28" s="0" t="n">
        <v>694.18461423319</v>
      </c>
      <c r="I28" s="68" t="n">
        <f aca="false">B28/F28</f>
        <v>0.213256270756522</v>
      </c>
      <c r="J28" s="68" t="n">
        <f aca="false">C28/G28</f>
        <v>0.196473948076149</v>
      </c>
      <c r="K28" s="68" t="n">
        <f aca="false">D28/H28</f>
        <v>0.194760870851833</v>
      </c>
      <c r="L28" s="0" t="n">
        <f aca="false">I28*F28</f>
        <v>648.93</v>
      </c>
      <c r="M28" s="0" t="n">
        <f aca="false">J28*G28</f>
        <v>303.27</v>
      </c>
      <c r="N28" s="0" t="n">
        <f aca="false">K28*H28</f>
        <v>135.2</v>
      </c>
      <c r="P28" s="0" t="n">
        <v>25</v>
      </c>
      <c r="Q28" s="0" t="n">
        <v>648.63850572135</v>
      </c>
      <c r="R28" s="0" t="n">
        <v>303.118599650644</v>
      </c>
      <c r="S28" s="0" t="n">
        <v>134.75721128596</v>
      </c>
      <c r="T28" s="0" t="n">
        <v>645.961931424703</v>
      </c>
      <c r="U28" s="0" t="n">
        <v>301.732272886251</v>
      </c>
      <c r="V28" s="0" t="n">
        <v>130.44981316458</v>
      </c>
      <c r="W28" s="0" t="n">
        <f aca="false">T28/Q28</f>
        <v>0.995873550100652</v>
      </c>
      <c r="X28" s="0" t="n">
        <f aca="false">U28/R28</f>
        <v>0.995426454311973</v>
      </c>
      <c r="Y28" s="0" t="n">
        <f aca="false">V28/S28</f>
        <v>0.968035861826797</v>
      </c>
      <c r="AD28" s="0"/>
      <c r="AE28" s="0"/>
      <c r="AI28" s="0"/>
      <c r="AJ28" s="0"/>
      <c r="AN28" s="0"/>
      <c r="AO28" s="0"/>
    </row>
    <row r="29" customFormat="false" ht="14.65" hidden="false" customHeight="false" outlineLevel="0" collapsed="false">
      <c r="A29" s="0" t="n">
        <v>26</v>
      </c>
      <c r="B29" s="0" t="n">
        <v>952.35</v>
      </c>
      <c r="C29" s="0" t="n">
        <v>448.03</v>
      </c>
      <c r="D29" s="0" t="n">
        <v>197.83</v>
      </c>
      <c r="F29" s="0" t="n">
        <v>3751.27723339585</v>
      </c>
      <c r="G29" s="0" t="n">
        <v>1902.94277461799</v>
      </c>
      <c r="H29" s="0" t="n">
        <v>857.67497228832</v>
      </c>
      <c r="I29" s="68" t="n">
        <f aca="false">B29/F29</f>
        <v>0.253873531799164</v>
      </c>
      <c r="J29" s="68" t="n">
        <f aca="false">C29/G29</f>
        <v>0.235440605979305</v>
      </c>
      <c r="K29" s="68" t="n">
        <f aca="false">D29/H29</f>
        <v>0.230658473654862</v>
      </c>
      <c r="L29" s="0" t="n">
        <f aca="false">I29*F29</f>
        <v>952.35</v>
      </c>
      <c r="M29" s="0" t="n">
        <f aca="false">J29*G29</f>
        <v>448.03</v>
      </c>
      <c r="N29" s="0" t="n">
        <f aca="false">K29*H29</f>
        <v>197.83</v>
      </c>
      <c r="P29" s="0" t="n">
        <v>26</v>
      </c>
      <c r="Q29" s="0" t="n">
        <v>951.958422710714</v>
      </c>
      <c r="R29" s="0" t="n">
        <v>447.825423160834</v>
      </c>
      <c r="S29" s="0" t="n">
        <v>197.229295113271</v>
      </c>
      <c r="T29" s="0" t="n">
        <v>948.36998505559</v>
      </c>
      <c r="U29" s="0" t="n">
        <v>445.955412830603</v>
      </c>
      <c r="V29" s="0" t="n">
        <v>191.428502658077</v>
      </c>
      <c r="W29" s="0" t="n">
        <f aca="false">T29/Q29</f>
        <v>0.996230468086089</v>
      </c>
      <c r="X29" s="0" t="n">
        <f aca="false">U29/R29</f>
        <v>0.995824242587587</v>
      </c>
      <c r="Y29" s="0" t="n">
        <f aca="false">V29/S29</f>
        <v>0.970588585981294</v>
      </c>
      <c r="AD29" s="0"/>
      <c r="AE29" s="0"/>
      <c r="AI29" s="0"/>
      <c r="AJ29" s="0"/>
      <c r="AN29" s="0"/>
      <c r="AO29" s="0"/>
    </row>
    <row r="30" customFormat="false" ht="12.8" hidden="false" customHeight="false" outlineLevel="0" collapsed="false">
      <c r="AD30" s="0"/>
      <c r="AE30" s="0"/>
      <c r="AI30" s="0"/>
      <c r="AJ30" s="0"/>
      <c r="AN30" s="0"/>
      <c r="AO30" s="0"/>
    </row>
    <row r="31" customFormat="false" ht="12.8" hidden="false" customHeight="false" outlineLevel="0" collapsed="false">
      <c r="AN31" s="0"/>
      <c r="AO31" s="0"/>
    </row>
    <row r="32" customFormat="false" ht="12.8" hidden="false" customHeight="false" outlineLevel="0" collapsed="false">
      <c r="AN32" s="0"/>
      <c r="AO32" s="0"/>
    </row>
    <row r="33" customFormat="false" ht="12.8" hidden="false" customHeight="false" outlineLevel="0" collapsed="false">
      <c r="B33" s="14" t="s">
        <v>245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Q33" s="14" t="s">
        <v>245</v>
      </c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0"/>
      <c r="AI33" s="0"/>
      <c r="AJ33" s="0"/>
      <c r="AN33" s="0"/>
      <c r="AO33" s="0"/>
    </row>
    <row r="34" customFormat="false" ht="12.8" hidden="false" customHeight="false" outlineLevel="0" collapsed="false">
      <c r="Q34" s="2" t="s">
        <v>227</v>
      </c>
      <c r="R34" s="2"/>
      <c r="S34" s="2"/>
      <c r="T34" s="2" t="s">
        <v>228</v>
      </c>
      <c r="U34" s="2"/>
      <c r="V34" s="2"/>
      <c r="AD34" s="0"/>
      <c r="AE34" s="0"/>
      <c r="AI34" s="0"/>
      <c r="AJ34" s="0"/>
      <c r="AN34" s="0"/>
      <c r="AO34" s="0"/>
    </row>
    <row r="35" customFormat="false" ht="14.65" hidden="false" customHeight="false" outlineLevel="0" collapsed="false">
      <c r="B35" s="76" t="s">
        <v>34</v>
      </c>
      <c r="C35" s="76" t="s">
        <v>35</v>
      </c>
      <c r="D35" s="76" t="s">
        <v>36</v>
      </c>
      <c r="F35" s="77" t="s">
        <v>230</v>
      </c>
      <c r="G35" s="77" t="s">
        <v>231</v>
      </c>
      <c r="H35" s="77" t="s">
        <v>232</v>
      </c>
      <c r="I35" s="78" t="s">
        <v>233</v>
      </c>
      <c r="J35" s="78" t="s">
        <v>234</v>
      </c>
      <c r="K35" s="78" t="s">
        <v>235</v>
      </c>
      <c r="L35" s="79" t="s">
        <v>230</v>
      </c>
      <c r="M35" s="79" t="s">
        <v>231</v>
      </c>
      <c r="N35" s="79" t="s">
        <v>232</v>
      </c>
      <c r="Q35" s="0" t="s">
        <v>236</v>
      </c>
      <c r="R35" s="0" t="s">
        <v>237</v>
      </c>
      <c r="S35" s="0" t="s">
        <v>238</v>
      </c>
      <c r="T35" s="0" t="s">
        <v>239</v>
      </c>
      <c r="U35" s="0" t="s">
        <v>240</v>
      </c>
      <c r="V35" s="0" t="s">
        <v>241</v>
      </c>
      <c r="W35" s="0" t="s">
        <v>242</v>
      </c>
      <c r="X35" s="0" t="s">
        <v>243</v>
      </c>
      <c r="Y35" s="0" t="s">
        <v>244</v>
      </c>
      <c r="AB35" s="0" t="s">
        <v>246</v>
      </c>
      <c r="AC35" s="0" t="s">
        <v>247</v>
      </c>
      <c r="AD35" s="0" t="s">
        <v>248</v>
      </c>
      <c r="AE35" s="0" t="s">
        <v>249</v>
      </c>
      <c r="AI35" s="0"/>
      <c r="AJ35" s="0"/>
      <c r="AN35" s="0"/>
      <c r="AO35" s="0"/>
    </row>
    <row r="36" customFormat="false" ht="14.65" hidden="false" customHeight="false" outlineLevel="0" collapsed="false">
      <c r="A36" s="0" t="n">
        <v>1</v>
      </c>
      <c r="B36" s="0" t="n">
        <v>44642.24</v>
      </c>
      <c r="C36" s="0" t="n">
        <v>42018.05</v>
      </c>
      <c r="D36" s="0" t="n">
        <v>12703.42</v>
      </c>
      <c r="F36" s="0" t="n">
        <v>16519.4530962483</v>
      </c>
      <c r="G36" s="0" t="n">
        <v>15576.2678873311</v>
      </c>
      <c r="H36" s="0" t="n">
        <v>5065.03728745786</v>
      </c>
      <c r="I36" s="68" t="n">
        <f aca="false">B36/F36</f>
        <v>2.70240423456504</v>
      </c>
      <c r="J36" s="68" t="n">
        <f aca="false">C36/G36</f>
        <v>2.69756852565275</v>
      </c>
      <c r="K36" s="68" t="n">
        <f aca="false">D36/H36</f>
        <v>2.50806050953592</v>
      </c>
      <c r="L36" s="0" t="n">
        <f aca="false">I36*F36</f>
        <v>44642.24</v>
      </c>
      <c r="M36" s="0" t="n">
        <f aca="false">J36*G36</f>
        <v>42018.05</v>
      </c>
      <c r="N36" s="0" t="n">
        <f aca="false">K36*H36</f>
        <v>12703.42</v>
      </c>
      <c r="P36" s="0" t="n">
        <v>1</v>
      </c>
      <c r="Q36" s="0" t="n">
        <v>44685.5927752941</v>
      </c>
      <c r="R36" s="0" t="n">
        <v>42073.6072902259</v>
      </c>
      <c r="S36" s="0" t="n">
        <v>12690.8134735215</v>
      </c>
      <c r="T36" s="0" t="n">
        <v>42912.7548769096</v>
      </c>
      <c r="U36" s="0" t="n">
        <v>39966.8803114203</v>
      </c>
      <c r="V36" s="0" t="n">
        <v>12432.3609862977</v>
      </c>
      <c r="W36" s="0" t="n">
        <f aca="false">T36/Q36</f>
        <v>0.960326409737935</v>
      </c>
      <c r="X36" s="0" t="n">
        <f aca="false">U36/R36</f>
        <v>0.949927588469577</v>
      </c>
      <c r="Y36" s="0" t="n">
        <f aca="false">V36/S36</f>
        <v>0.97963467922974</v>
      </c>
      <c r="AD36" s="0"/>
      <c r="AE36" s="0"/>
      <c r="AI36" s="0"/>
      <c r="AJ36" s="0"/>
      <c r="AN36" s="0"/>
      <c r="AO36" s="0"/>
    </row>
    <row r="37" customFormat="false" ht="14.65" hidden="false" customHeight="false" outlineLevel="0" collapsed="false">
      <c r="A37" s="0" t="n">
        <v>2</v>
      </c>
      <c r="B37" s="0" t="n">
        <v>48330.1</v>
      </c>
      <c r="C37" s="0" t="n">
        <v>45547.78</v>
      </c>
      <c r="D37" s="0" t="n">
        <v>13752.09</v>
      </c>
      <c r="F37" s="0" t="n">
        <v>33688.2182814707</v>
      </c>
      <c r="G37" s="0" t="n">
        <v>31833.2500801079</v>
      </c>
      <c r="H37" s="0" t="n">
        <v>10087.7861100429</v>
      </c>
      <c r="I37" s="68" t="n">
        <f aca="false">B37/F37</f>
        <v>1.43462915124195</v>
      </c>
      <c r="J37" s="68" t="n">
        <f aca="false">C37/G37</f>
        <v>1.4308240561482</v>
      </c>
      <c r="K37" s="68" t="n">
        <f aca="false">D37/H37</f>
        <v>1.36324163200775</v>
      </c>
      <c r="L37" s="0" t="n">
        <f aca="false">I37*F37</f>
        <v>48330.1</v>
      </c>
      <c r="M37" s="0" t="n">
        <f aca="false">J37*G37</f>
        <v>45547.78</v>
      </c>
      <c r="N37" s="0" t="n">
        <f aca="false">K37*H37</f>
        <v>13752.09</v>
      </c>
      <c r="P37" s="0" t="n">
        <v>2</v>
      </c>
      <c r="Q37" s="0" t="n">
        <v>48373.9486769464</v>
      </c>
      <c r="R37" s="0" t="n">
        <v>45601.3901843429</v>
      </c>
      <c r="S37" s="0" t="n">
        <v>13741.2321865928</v>
      </c>
      <c r="T37" s="0" t="n">
        <v>46657.469069969</v>
      </c>
      <c r="U37" s="0" t="n">
        <v>43619.4787806917</v>
      </c>
      <c r="V37" s="0" t="n">
        <v>13174.4988143511</v>
      </c>
      <c r="W37" s="0" t="n">
        <f aca="false">T37/Q37</f>
        <v>0.964516446270688</v>
      </c>
      <c r="X37" s="0" t="n">
        <f aca="false">U37/R37</f>
        <v>0.956538355615051</v>
      </c>
      <c r="Y37" s="0" t="n">
        <f aca="false">V37/S37</f>
        <v>0.958756728323486</v>
      </c>
      <c r="AB37" s="0" t="s">
        <v>250</v>
      </c>
      <c r="AC37" s="0" t="n">
        <v>13451805.0496862</v>
      </c>
      <c r="AD37" s="75" t="n">
        <v>0.0844759820278336</v>
      </c>
      <c r="AE37" s="75" t="n">
        <v>0.00250662251655629</v>
      </c>
      <c r="AF37" s="80"/>
      <c r="AI37" s="0"/>
      <c r="AJ37" s="0"/>
      <c r="AN37" s="0"/>
      <c r="AO37" s="0"/>
    </row>
    <row r="38" customFormat="false" ht="14.65" hidden="false" customHeight="false" outlineLevel="0" collapsed="false">
      <c r="A38" s="0" t="n">
        <v>3</v>
      </c>
      <c r="B38" s="0" t="n">
        <v>64506.11</v>
      </c>
      <c r="C38" s="0" t="n">
        <v>60865.38</v>
      </c>
      <c r="D38" s="0" t="n">
        <v>18374.78</v>
      </c>
      <c r="F38" s="0" t="n">
        <v>50021.5890677665</v>
      </c>
      <c r="G38" s="0" t="n">
        <v>47339.8635523421</v>
      </c>
      <c r="H38" s="0" t="n">
        <v>14660.1901078165</v>
      </c>
      <c r="I38" s="68" t="n">
        <f aca="false">B38/F38</f>
        <v>1.28956538970825</v>
      </c>
      <c r="J38" s="68" t="n">
        <f aca="false">C38/G38</f>
        <v>1.2857109301277</v>
      </c>
      <c r="K38" s="68" t="n">
        <f aca="false">D38/H38</f>
        <v>1.25337938081737</v>
      </c>
      <c r="L38" s="0" t="n">
        <f aca="false">I38*F38</f>
        <v>64506.11</v>
      </c>
      <c r="M38" s="0" t="n">
        <f aca="false">J38*G38</f>
        <v>60865.38</v>
      </c>
      <c r="N38" s="0" t="n">
        <f aca="false">K38*H38</f>
        <v>18374.78</v>
      </c>
      <c r="P38" s="0" t="n">
        <v>3</v>
      </c>
      <c r="Q38" s="0" t="n">
        <v>64560.187388481</v>
      </c>
      <c r="R38" s="0" t="n">
        <v>60929.2323058509</v>
      </c>
      <c r="S38" s="0" t="n">
        <v>18371.2227712808</v>
      </c>
      <c r="T38" s="0" t="n">
        <v>62523.9086612072</v>
      </c>
      <c r="U38" s="0" t="n">
        <v>58626.2269064478</v>
      </c>
      <c r="V38" s="0" t="n">
        <v>17238.8599665571</v>
      </c>
      <c r="W38" s="0" t="n">
        <f aca="false">T38/Q38</f>
        <v>0.968459219069164</v>
      </c>
      <c r="X38" s="0" t="n">
        <f aca="false">U38/R38</f>
        <v>0.962201962633592</v>
      </c>
      <c r="Y38" s="0" t="n">
        <f aca="false">V38/S38</f>
        <v>0.938362142856713</v>
      </c>
      <c r="AI38" s="0"/>
      <c r="AJ38" s="0"/>
      <c r="AN38" s="0"/>
      <c r="AO38" s="0"/>
    </row>
    <row r="39" customFormat="false" ht="14.65" hidden="false" customHeight="false" outlineLevel="0" collapsed="false">
      <c r="A39" s="0" t="n">
        <v>4</v>
      </c>
      <c r="B39" s="0" t="n">
        <v>78810.74</v>
      </c>
      <c r="C39" s="0" t="n">
        <v>74493.29</v>
      </c>
      <c r="D39" s="0" t="n">
        <v>22479.63</v>
      </c>
      <c r="F39" s="0" t="n">
        <v>64711.7738557947</v>
      </c>
      <c r="G39" s="0" t="n">
        <v>61309.8199571807</v>
      </c>
      <c r="H39" s="0" t="n">
        <v>18667.9963710941</v>
      </c>
      <c r="I39" s="68" t="n">
        <f aca="false">B39/F39</f>
        <v>1.21787327566733</v>
      </c>
      <c r="J39" s="68" t="n">
        <f aca="false">C39/G39</f>
        <v>1.21503031736232</v>
      </c>
      <c r="K39" s="68" t="n">
        <f aca="false">D39/H39</f>
        <v>1.2041801140913</v>
      </c>
      <c r="L39" s="0" t="n">
        <f aca="false">I39*F39</f>
        <v>78810.74</v>
      </c>
      <c r="M39" s="0" t="n">
        <f aca="false">J39*G39</f>
        <v>74493.29</v>
      </c>
      <c r="N39" s="0" t="n">
        <f aca="false">K39*H39</f>
        <v>22479.63</v>
      </c>
      <c r="P39" s="0" t="n">
        <v>4</v>
      </c>
      <c r="Q39" s="0" t="n">
        <v>78871.2562260287</v>
      </c>
      <c r="R39" s="0" t="n">
        <v>74563.0469759377</v>
      </c>
      <c r="S39" s="0" t="n">
        <v>22490.0775560599</v>
      </c>
      <c r="T39" s="0" t="n">
        <v>76663.8726475695</v>
      </c>
      <c r="U39" s="0" t="n">
        <v>72101.1383007681</v>
      </c>
      <c r="V39" s="0" t="n">
        <v>20759.785857652</v>
      </c>
      <c r="W39" s="0" t="n">
        <f aca="false">T39/Q39</f>
        <v>0.972012825912988</v>
      </c>
      <c r="X39" s="0" t="n">
        <f aca="false">U39/R39</f>
        <v>0.966982187893098</v>
      </c>
      <c r="Y39" s="0" t="n">
        <f aca="false">V39/S39</f>
        <v>0.923064218249364</v>
      </c>
      <c r="AB39" s="0" t="s">
        <v>251</v>
      </c>
      <c r="AC39" s="0" t="n">
        <v>345.373153317793</v>
      </c>
      <c r="AD39" s="75" t="n">
        <v>0.083600895407252</v>
      </c>
      <c r="AE39" s="75" t="n">
        <v>0.00236092715231788</v>
      </c>
      <c r="AI39" s="0"/>
      <c r="AJ39" s="0"/>
      <c r="AN39" s="0"/>
      <c r="AO39" s="0"/>
    </row>
    <row r="40" customFormat="false" ht="14.65" hidden="false" customHeight="false" outlineLevel="0" collapsed="false">
      <c r="A40" s="0" t="n">
        <v>5</v>
      </c>
      <c r="B40" s="0" t="n">
        <v>89747.29</v>
      </c>
      <c r="C40" s="0" t="n">
        <v>84897.49</v>
      </c>
      <c r="D40" s="0" t="n">
        <v>25617.02</v>
      </c>
      <c r="F40" s="0" t="n">
        <v>76785.8148669282</v>
      </c>
      <c r="G40" s="0" t="n">
        <v>72807.9075566965</v>
      </c>
      <c r="H40" s="0" t="n">
        <v>21928.6794982592</v>
      </c>
      <c r="I40" s="68" t="n">
        <f aca="false">B40/F40</f>
        <v>1.16880038527343</v>
      </c>
      <c r="J40" s="68" t="n">
        <f aca="false">C40/G40</f>
        <v>1.16604765675884</v>
      </c>
      <c r="K40" s="68" t="n">
        <f aca="false">D40/H40</f>
        <v>1.16819710927115</v>
      </c>
      <c r="L40" s="0" t="n">
        <f aca="false">I40*F40</f>
        <v>89747.29</v>
      </c>
      <c r="M40" s="0" t="n">
        <f aca="false">J40*G40</f>
        <v>84897.49</v>
      </c>
      <c r="N40" s="0" t="n">
        <f aca="false">K40*H40</f>
        <v>25617.02</v>
      </c>
      <c r="P40" s="0" t="n">
        <v>5</v>
      </c>
      <c r="Q40" s="0" t="n">
        <v>89810.0614003674</v>
      </c>
      <c r="R40" s="0" t="n">
        <v>84968.5671551586</v>
      </c>
      <c r="S40" s="0" t="n">
        <v>25643.3116354863</v>
      </c>
      <c r="T40" s="0" t="n">
        <v>87578.1444325072</v>
      </c>
      <c r="U40" s="0" t="n">
        <v>82505.7680421588</v>
      </c>
      <c r="V40" s="0" t="n">
        <v>23426.3095807132</v>
      </c>
      <c r="W40" s="0" t="n">
        <f aca="false">T40/Q40</f>
        <v>0.975148475203569</v>
      </c>
      <c r="X40" s="0" t="n">
        <f aca="false">U40/R40</f>
        <v>0.971015174252585</v>
      </c>
      <c r="Y40" s="0" t="n">
        <f aca="false">V40/S40</f>
        <v>0.913544627687435</v>
      </c>
      <c r="AI40" s="0"/>
      <c r="AJ40" s="0"/>
      <c r="AN40" s="0"/>
      <c r="AO40" s="0"/>
    </row>
    <row r="41" customFormat="false" ht="14.65" hidden="false" customHeight="false" outlineLevel="0" collapsed="false">
      <c r="A41" s="0" t="n">
        <v>6</v>
      </c>
      <c r="B41" s="0" t="n">
        <v>98952.62</v>
      </c>
      <c r="C41" s="0" t="n">
        <v>93606</v>
      </c>
      <c r="D41" s="0" t="n">
        <v>28243.24</v>
      </c>
      <c r="F41" s="0" t="n">
        <v>85477.8800788283</v>
      </c>
      <c r="G41" s="0" t="n">
        <v>81099.1495990754</v>
      </c>
      <c r="H41" s="0" t="n">
        <v>24277.2006846456</v>
      </c>
      <c r="I41" s="68" t="n">
        <f aca="false">B41/F41</f>
        <v>1.15764008078751</v>
      </c>
      <c r="J41" s="68" t="n">
        <f aca="false">C41/G41</f>
        <v>1.15421678849598</v>
      </c>
      <c r="K41" s="68" t="n">
        <f aca="false">D41/H41</f>
        <v>1.16336477038157</v>
      </c>
      <c r="L41" s="0" t="n">
        <f aca="false">I41*F41</f>
        <v>98952.62</v>
      </c>
      <c r="M41" s="0" t="n">
        <f aca="false">J41*G41</f>
        <v>93606</v>
      </c>
      <c r="N41" s="0" t="n">
        <f aca="false">K41*H41</f>
        <v>28243.24</v>
      </c>
      <c r="P41" s="0" t="n">
        <v>6</v>
      </c>
      <c r="Q41" s="0" t="n">
        <v>99015.4835366518</v>
      </c>
      <c r="R41" s="0" t="n">
        <v>93676.2120372654</v>
      </c>
      <c r="S41" s="0" t="n">
        <v>28284.0468557924</v>
      </c>
      <c r="T41" s="0" t="n">
        <v>96825.6183080659</v>
      </c>
      <c r="U41" s="0" t="n">
        <v>91280.4340558964</v>
      </c>
      <c r="V41" s="0" t="n">
        <v>25707.0652849434</v>
      </c>
      <c r="W41" s="0" t="n">
        <f aca="false">T41/Q41</f>
        <v>0.977883608195729</v>
      </c>
      <c r="X41" s="0" t="n">
        <f aca="false">U41/R41</f>
        <v>0.974424905434734</v>
      </c>
      <c r="Y41" s="0" t="n">
        <f aca="false">V41/S41</f>
        <v>0.908889219990765</v>
      </c>
      <c r="AI41" s="0"/>
      <c r="AJ41" s="0"/>
      <c r="AN41" s="0"/>
      <c r="AO41" s="0"/>
    </row>
    <row r="42" customFormat="false" ht="14.65" hidden="false" customHeight="false" outlineLevel="0" collapsed="false">
      <c r="A42" s="0" t="n">
        <v>7</v>
      </c>
      <c r="B42" s="0" t="n">
        <v>103466.3</v>
      </c>
      <c r="C42" s="0" t="n">
        <v>97937.79</v>
      </c>
      <c r="D42" s="0" t="n">
        <v>29537.69</v>
      </c>
      <c r="F42" s="0" t="n">
        <v>90411.4468504443</v>
      </c>
      <c r="G42" s="0" t="n">
        <v>85820.5078195593</v>
      </c>
      <c r="H42" s="0" t="n">
        <v>25622.7509780928</v>
      </c>
      <c r="I42" s="68" t="n">
        <f aca="false">B42/F42</f>
        <v>1.14439380857549</v>
      </c>
      <c r="J42" s="68" t="n">
        <f aca="false">C42/G42</f>
        <v>1.14119331717213</v>
      </c>
      <c r="K42" s="68" t="n">
        <f aca="false">D42/H42</f>
        <v>1.15279151818064</v>
      </c>
      <c r="L42" s="0" t="n">
        <f aca="false">I42*F42</f>
        <v>103466.3</v>
      </c>
      <c r="M42" s="0" t="n">
        <f aca="false">J42*G42</f>
        <v>97937.79</v>
      </c>
      <c r="N42" s="0" t="n">
        <f aca="false">K42*H42</f>
        <v>29537.69</v>
      </c>
      <c r="P42" s="0" t="n">
        <v>7</v>
      </c>
      <c r="Q42" s="0" t="n">
        <v>103525.955596881</v>
      </c>
      <c r="R42" s="0" t="n">
        <v>98003.7757302115</v>
      </c>
      <c r="S42" s="0" t="n">
        <v>29588.6962951512</v>
      </c>
      <c r="T42" s="0" t="n">
        <v>101481.953797863</v>
      </c>
      <c r="U42" s="0" t="n">
        <v>95780.7781712648</v>
      </c>
      <c r="V42" s="0" t="n">
        <v>26861.0458563539</v>
      </c>
      <c r="W42" s="0" t="n">
        <f aca="false">T42/Q42</f>
        <v>0.980256141687046</v>
      </c>
      <c r="X42" s="0" t="n">
        <f aca="false">U42/R42</f>
        <v>0.977317225358069</v>
      </c>
      <c r="Y42" s="0" t="n">
        <f aca="false">V42/S42</f>
        <v>0.907814443340503</v>
      </c>
      <c r="AB42" s="0" t="s">
        <v>252</v>
      </c>
      <c r="AC42" s="0" t="n">
        <v>114659.472723976</v>
      </c>
      <c r="AD42" s="75" t="n">
        <v>0.0801420600345837</v>
      </c>
      <c r="AE42" s="75" t="n">
        <v>0.00251986754966887</v>
      </c>
      <c r="AI42" s="0"/>
      <c r="AJ42" s="0"/>
      <c r="AN42" s="0"/>
      <c r="AO42" s="0"/>
    </row>
    <row r="43" customFormat="false" ht="14.65" hidden="false" customHeight="false" outlineLevel="0" collapsed="false">
      <c r="A43" s="0" t="n">
        <v>8</v>
      </c>
      <c r="B43" s="0" t="n">
        <v>104085.6</v>
      </c>
      <c r="C43" s="0" t="n">
        <v>98571.33</v>
      </c>
      <c r="D43" s="0" t="n">
        <v>29723.14</v>
      </c>
      <c r="F43" s="0" t="n">
        <v>91648.1654944089</v>
      </c>
      <c r="G43" s="0" t="n">
        <v>87026.9063127227</v>
      </c>
      <c r="H43" s="0" t="n">
        <v>25975.4244835326</v>
      </c>
      <c r="I43" s="68" t="n">
        <f aca="false">B43/F43</f>
        <v>1.13570849387433</v>
      </c>
      <c r="J43" s="68" t="n">
        <f aca="false">C43/G43</f>
        <v>1.13265349966358</v>
      </c>
      <c r="K43" s="68" t="n">
        <f aca="false">D43/H43</f>
        <v>1.14427927901018</v>
      </c>
      <c r="L43" s="0" t="n">
        <f aca="false">I43*F43</f>
        <v>104085.6</v>
      </c>
      <c r="M43" s="0" t="n">
        <f aca="false">J43*G43</f>
        <v>98571.33</v>
      </c>
      <c r="N43" s="0" t="n">
        <f aca="false">K43*H43</f>
        <v>29723.14</v>
      </c>
      <c r="P43" s="0" t="n">
        <v>8</v>
      </c>
      <c r="Q43" s="0" t="n">
        <v>104140.096174893</v>
      </c>
      <c r="R43" s="0" t="n">
        <v>98631.1597991519</v>
      </c>
      <c r="S43" s="0" t="n">
        <v>29779.5326219819</v>
      </c>
      <c r="T43" s="0" t="n">
        <v>102297.913624153</v>
      </c>
      <c r="U43" s="0" t="n">
        <v>96636.9158279438</v>
      </c>
      <c r="V43" s="0" t="n">
        <v>27074.4459971441</v>
      </c>
      <c r="W43" s="0" t="n">
        <f aca="false">T43/Q43</f>
        <v>0.982310535342254</v>
      </c>
      <c r="X43" s="0" t="n">
        <f aca="false">U43/R43</f>
        <v>0.979780791635533</v>
      </c>
      <c r="Y43" s="0" t="n">
        <f aca="false">V43/S43</f>
        <v>0.909162891870203</v>
      </c>
      <c r="AI43" s="0"/>
      <c r="AJ43" s="0"/>
      <c r="AN43" s="0"/>
      <c r="AO43" s="0"/>
    </row>
    <row r="44" customFormat="false" ht="14.65" hidden="false" customHeight="false" outlineLevel="0" collapsed="false">
      <c r="A44" s="0" t="n">
        <v>9</v>
      </c>
      <c r="B44" s="0" t="n">
        <v>102827.28</v>
      </c>
      <c r="C44" s="0" t="n">
        <v>97412.33</v>
      </c>
      <c r="D44" s="0" t="n">
        <v>29365.75</v>
      </c>
      <c r="F44" s="0" t="n">
        <v>89629.0111776677</v>
      </c>
      <c r="G44" s="0" t="n">
        <v>85135.1351549716</v>
      </c>
      <c r="H44" s="0" t="n">
        <v>25442.1630593635</v>
      </c>
      <c r="I44" s="68" t="n">
        <f aca="false">B44/F44</f>
        <v>1.14725442854847</v>
      </c>
      <c r="J44" s="68" t="n">
        <f aca="false">C44/G44</f>
        <v>1.14420832036832</v>
      </c>
      <c r="K44" s="68" t="n">
        <f aca="false">D44/H44</f>
        <v>1.15421593405725</v>
      </c>
      <c r="L44" s="0" t="n">
        <f aca="false">I44*F44</f>
        <v>102827.28</v>
      </c>
      <c r="M44" s="0" t="n">
        <f aca="false">J44*G44</f>
        <v>97412.33</v>
      </c>
      <c r="N44" s="0" t="n">
        <f aca="false">K44*H44</f>
        <v>29365.75</v>
      </c>
      <c r="P44" s="0" t="n">
        <v>9</v>
      </c>
      <c r="Q44" s="0" t="n">
        <v>102876.239196952</v>
      </c>
      <c r="R44" s="0" t="n">
        <v>97465.7640271321</v>
      </c>
      <c r="S44" s="0" t="n">
        <v>29423.998773387</v>
      </c>
      <c r="T44" s="0" t="n">
        <v>101239.538443753</v>
      </c>
      <c r="U44" s="0" t="n">
        <v>95700.5559094558</v>
      </c>
      <c r="V44" s="0" t="n">
        <v>26835.8636496578</v>
      </c>
      <c r="W44" s="0" t="n">
        <f aca="false">T44/Q44</f>
        <v>0.984090585289907</v>
      </c>
      <c r="X44" s="0" t="n">
        <f aca="false">U44/R44</f>
        <v>0.981888941873118</v>
      </c>
      <c r="Y44" s="0" t="n">
        <f aca="false">V44/S44</f>
        <v>0.912039993487558</v>
      </c>
      <c r="AI44" s="0"/>
      <c r="AJ44" s="0"/>
      <c r="AN44" s="0"/>
      <c r="AO44" s="0"/>
    </row>
    <row r="45" customFormat="false" ht="14.65" hidden="false" customHeight="false" outlineLevel="0" collapsed="false">
      <c r="A45" s="0" t="n">
        <v>10</v>
      </c>
      <c r="B45" s="0" t="n">
        <v>97734.71</v>
      </c>
      <c r="C45" s="0" t="n">
        <v>92601.06</v>
      </c>
      <c r="D45" s="0" t="n">
        <v>27900.12</v>
      </c>
      <c r="F45" s="0" t="n">
        <v>85042.7035705749</v>
      </c>
      <c r="G45" s="0" t="n">
        <v>80798.6131738695</v>
      </c>
      <c r="H45" s="0" t="n">
        <v>24198.6994616216</v>
      </c>
      <c r="I45" s="68" t="n">
        <f aca="false">B45/F45</f>
        <v>1.14924274389857</v>
      </c>
      <c r="J45" s="68" t="n">
        <f aca="false">C45/G45</f>
        <v>1.14607239360325</v>
      </c>
      <c r="K45" s="68" t="n">
        <f aca="false">D45/H45</f>
        <v>1.15295948215104</v>
      </c>
      <c r="L45" s="0" t="n">
        <f aca="false">I45*F45</f>
        <v>97734.71</v>
      </c>
      <c r="M45" s="0" t="n">
        <f aca="false">J45*G45</f>
        <v>92601.06</v>
      </c>
      <c r="N45" s="0" t="n">
        <f aca="false">K45*H45</f>
        <v>27900.12</v>
      </c>
      <c r="P45" s="0" t="n">
        <v>10</v>
      </c>
      <c r="Q45" s="0" t="n">
        <v>97777.1126871077</v>
      </c>
      <c r="R45" s="0" t="n">
        <v>92647.1142995355</v>
      </c>
      <c r="S45" s="0" t="n">
        <v>27956.1850713756</v>
      </c>
      <c r="T45" s="0" t="n">
        <v>96372.660497917</v>
      </c>
      <c r="U45" s="0" t="n">
        <v>91137.1384577092</v>
      </c>
      <c r="V45" s="0" t="n">
        <v>25602.444916716</v>
      </c>
      <c r="W45" s="0" t="n">
        <f aca="false">T45/Q45</f>
        <v>0.985636186725159</v>
      </c>
      <c r="X45" s="0" t="n">
        <f aca="false">U45/R45</f>
        <v>0.98370185781562</v>
      </c>
      <c r="Y45" s="0" t="n">
        <f aca="false">V45/S45</f>
        <v>0.915806103420398</v>
      </c>
      <c r="AB45" s="0" t="s">
        <v>253</v>
      </c>
      <c r="AC45" s="0" t="n">
        <v>897.068639865887</v>
      </c>
      <c r="AD45" s="75" t="n">
        <v>0.083600895407252</v>
      </c>
      <c r="AE45" s="75" t="n">
        <v>0.0023476821192053</v>
      </c>
      <c r="AI45" s="0"/>
      <c r="AJ45" s="0"/>
      <c r="AN45" s="0"/>
      <c r="AO45" s="0"/>
    </row>
    <row r="46" customFormat="false" ht="14.65" hidden="false" customHeight="false" outlineLevel="0" collapsed="false">
      <c r="A46" s="0" t="n">
        <v>11</v>
      </c>
      <c r="B46" s="0" t="n">
        <v>89739.21</v>
      </c>
      <c r="C46" s="0" t="n">
        <v>85013.72</v>
      </c>
      <c r="D46" s="0" t="n">
        <v>25605.95</v>
      </c>
      <c r="F46" s="0" t="n">
        <v>78671.3335394607</v>
      </c>
      <c r="G46" s="0" t="n">
        <v>74760.4114350109</v>
      </c>
      <c r="H46" s="0" t="n">
        <v>22450.9806635872</v>
      </c>
      <c r="I46" s="68" t="n">
        <f aca="false">B46/F46</f>
        <v>1.14068499874847</v>
      </c>
      <c r="J46" s="68" t="n">
        <f aca="false">C46/G46</f>
        <v>1.13714890499101</v>
      </c>
      <c r="K46" s="68" t="n">
        <f aca="false">D46/H46</f>
        <v>1.14052701677882</v>
      </c>
      <c r="L46" s="0" t="n">
        <f aca="false">I46*F46</f>
        <v>89739.21</v>
      </c>
      <c r="M46" s="0" t="n">
        <f aca="false">J46*G46</f>
        <v>85013.72</v>
      </c>
      <c r="N46" s="0" t="n">
        <f aca="false">K46*H46</f>
        <v>25605.95</v>
      </c>
      <c r="P46" s="0" t="n">
        <v>11</v>
      </c>
      <c r="Q46" s="0" t="n">
        <v>89774.7695217993</v>
      </c>
      <c r="R46" s="0" t="n">
        <v>85052.180285269</v>
      </c>
      <c r="S46" s="0" t="n">
        <v>25657.0017175853</v>
      </c>
      <c r="T46" s="0" t="n">
        <v>88606.1027708258</v>
      </c>
      <c r="U46" s="0" t="n">
        <v>83799.2531124247</v>
      </c>
      <c r="V46" s="0" t="n">
        <v>23605.0861355094</v>
      </c>
      <c r="W46" s="0" t="n">
        <f aca="false">T46/Q46</f>
        <v>0.986982236131615</v>
      </c>
      <c r="X46" s="0" t="n">
        <f aca="false">U46/R46</f>
        <v>0.985268723639513</v>
      </c>
      <c r="Y46" s="0" t="n">
        <f aca="false">V46/S46</f>
        <v>0.920025122005214</v>
      </c>
      <c r="AD46" s="66"/>
      <c r="AE46" s="66"/>
      <c r="AI46" s="0"/>
      <c r="AJ46" s="0"/>
      <c r="AN46" s="0"/>
      <c r="AO46" s="0"/>
    </row>
    <row r="47" customFormat="false" ht="14.65" hidden="false" customHeight="false" outlineLevel="0" collapsed="false">
      <c r="A47" s="0" t="n">
        <v>12</v>
      </c>
      <c r="B47" s="0" t="n">
        <v>80904.5</v>
      </c>
      <c r="C47" s="0" t="n">
        <v>76674.81</v>
      </c>
      <c r="D47" s="0" t="n">
        <v>23090.07</v>
      </c>
      <c r="F47" s="0" t="n">
        <v>71257.8701953554</v>
      </c>
      <c r="G47" s="0" t="n">
        <v>67727.0301883014</v>
      </c>
      <c r="H47" s="0" t="n">
        <v>20399.4036629387</v>
      </c>
      <c r="I47" s="68" t="n">
        <f aca="false">B47/F47</f>
        <v>1.13537634198437</v>
      </c>
      <c r="J47" s="68" t="n">
        <f aca="false">C47/G47</f>
        <v>1.13211534282282</v>
      </c>
      <c r="K47" s="68" t="n">
        <f aca="false">D47/H47</f>
        <v>1.13189926438632</v>
      </c>
      <c r="L47" s="0" t="n">
        <f aca="false">I47*F47</f>
        <v>80904.5</v>
      </c>
      <c r="M47" s="0" t="n">
        <f aca="false">J47*G47</f>
        <v>76674.81</v>
      </c>
      <c r="N47" s="0" t="n">
        <f aca="false">K47*H47</f>
        <v>23090.07</v>
      </c>
      <c r="P47" s="0" t="n">
        <v>12</v>
      </c>
      <c r="Q47" s="0" t="n">
        <v>80933.8536918373</v>
      </c>
      <c r="R47" s="0" t="n">
        <v>76706.465160085</v>
      </c>
      <c r="S47" s="0" t="n">
        <v>23135.1016852453</v>
      </c>
      <c r="T47" s="0" t="n">
        <v>79975.4827587567</v>
      </c>
      <c r="U47" s="0" t="n">
        <v>75680.8761342991</v>
      </c>
      <c r="V47" s="0" t="n">
        <v>21386.3193229818</v>
      </c>
      <c r="W47" s="0" t="n">
        <f aca="false">T47/Q47</f>
        <v>0.988158590140417</v>
      </c>
      <c r="X47" s="0" t="n">
        <f aca="false">U47/R47</f>
        <v>0.986629692508376</v>
      </c>
      <c r="Y47" s="0" t="n">
        <f aca="false">V47/S47</f>
        <v>0.924409998881535</v>
      </c>
      <c r="AD47" s="66"/>
      <c r="AE47" s="66"/>
      <c r="AI47" s="0"/>
      <c r="AJ47" s="0"/>
      <c r="AN47" s="0"/>
      <c r="AO47" s="0"/>
    </row>
    <row r="48" customFormat="false" ht="14.65" hidden="false" customHeight="false" outlineLevel="0" collapsed="false">
      <c r="A48" s="0" t="n">
        <v>13</v>
      </c>
      <c r="B48" s="0" t="n">
        <v>73671.72</v>
      </c>
      <c r="C48" s="0" t="n">
        <v>69829.44</v>
      </c>
      <c r="D48" s="0" t="n">
        <v>21034.71</v>
      </c>
      <c r="F48" s="0" t="n">
        <v>63420.3332629968</v>
      </c>
      <c r="G48" s="0" t="n">
        <v>60286.5449359593</v>
      </c>
      <c r="H48" s="0" t="n">
        <v>18214.108384086</v>
      </c>
      <c r="I48" s="68" t="n">
        <f aca="false">B48/F48</f>
        <v>1.16164195628698</v>
      </c>
      <c r="J48" s="68" t="n">
        <f aca="false">C48/G48</f>
        <v>1.15829228684739</v>
      </c>
      <c r="K48" s="68" t="n">
        <f aca="false">D48/H48</f>
        <v>1.15485806696848</v>
      </c>
      <c r="L48" s="0" t="n">
        <f aca="false">I48*F48</f>
        <v>73671.72</v>
      </c>
      <c r="M48" s="0" t="n">
        <f aca="false">J48*G48</f>
        <v>69829.44</v>
      </c>
      <c r="N48" s="0" t="n">
        <f aca="false">K48*H48</f>
        <v>21034.71</v>
      </c>
      <c r="P48" s="0" t="n">
        <v>13</v>
      </c>
      <c r="Q48" s="0" t="n">
        <v>73696.2573492005</v>
      </c>
      <c r="R48" s="0" t="n">
        <v>69855.8313184249</v>
      </c>
      <c r="S48" s="0" t="n">
        <v>21074.4472676177</v>
      </c>
      <c r="T48" s="0" t="n">
        <v>72899.6369025831</v>
      </c>
      <c r="U48" s="0" t="n">
        <v>69004.8182687411</v>
      </c>
      <c r="V48" s="0" t="n">
        <v>19573.4803842237</v>
      </c>
      <c r="W48" s="0" t="n">
        <f aca="false">T48/Q48</f>
        <v>0.989190489785082</v>
      </c>
      <c r="X48" s="0" t="n">
        <f aca="false">U48/R48</f>
        <v>0.987817580384884</v>
      </c>
      <c r="Y48" s="0" t="n">
        <f aca="false">V48/S48</f>
        <v>0.928777876623112</v>
      </c>
      <c r="AD48" s="0"/>
      <c r="AE48" s="0"/>
      <c r="AI48" s="0"/>
      <c r="AJ48" s="0"/>
      <c r="AN48" s="0"/>
      <c r="AO48" s="0"/>
    </row>
    <row r="49" customFormat="false" ht="14.65" hidden="false" customHeight="false" outlineLevel="0" collapsed="false">
      <c r="A49" s="0" t="n">
        <v>14</v>
      </c>
      <c r="B49" s="0" t="n">
        <v>67912.06</v>
      </c>
      <c r="C49" s="0" t="n">
        <v>64372.94</v>
      </c>
      <c r="D49" s="0" t="n">
        <v>19388.54</v>
      </c>
      <c r="F49" s="0" t="n">
        <v>55615.7424479327</v>
      </c>
      <c r="G49" s="0" t="n">
        <v>52874.1226794805</v>
      </c>
      <c r="H49" s="0" t="n">
        <v>16023.3946047916</v>
      </c>
      <c r="I49" s="68" t="n">
        <f aca="false">B49/F49</f>
        <v>1.2210941904368</v>
      </c>
      <c r="J49" s="68" t="n">
        <f aca="false">C49/G49</f>
        <v>1.21747533080075</v>
      </c>
      <c r="K49" s="68" t="n">
        <f aca="false">D49/H49</f>
        <v>1.21001451179403</v>
      </c>
      <c r="L49" s="0" t="n">
        <f aca="false">I49*F49</f>
        <v>67912.06</v>
      </c>
      <c r="M49" s="0" t="n">
        <f aca="false">J49*G49</f>
        <v>64372.94</v>
      </c>
      <c r="N49" s="0" t="n">
        <f aca="false">K49*H49</f>
        <v>19388.54</v>
      </c>
      <c r="P49" s="0" t="n">
        <v>14</v>
      </c>
      <c r="Q49" s="0" t="n">
        <v>67932.8778261667</v>
      </c>
      <c r="R49" s="0" t="n">
        <v>64395.2794312553</v>
      </c>
      <c r="S49" s="0" t="n">
        <v>19423.7783501975</v>
      </c>
      <c r="T49" s="0" t="n">
        <v>67260.2843458585</v>
      </c>
      <c r="U49" s="0" t="n">
        <v>63677.8693326143</v>
      </c>
      <c r="V49" s="0" t="n">
        <v>18122.7098667398</v>
      </c>
      <c r="W49" s="0" t="n">
        <f aca="false">T49/Q49</f>
        <v>0.99009914636578</v>
      </c>
      <c r="X49" s="0" t="n">
        <f aca="false">U49/R49</f>
        <v>0.988859275012435</v>
      </c>
      <c r="Y49" s="0" t="n">
        <f aca="false">V49/S49</f>
        <v>0.933016714873887</v>
      </c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</row>
    <row r="50" customFormat="false" ht="12.8" hidden="false" customHeight="false" outlineLevel="0" collapsed="false">
      <c r="A50" s="0" t="n">
        <v>15</v>
      </c>
      <c r="B50" s="0" t="n">
        <v>61180.96</v>
      </c>
      <c r="C50" s="0" t="n">
        <v>58024.52</v>
      </c>
      <c r="D50" s="0" t="n">
        <v>17463.2</v>
      </c>
      <c r="F50" s="0" t="n">
        <v>48142.7287126918</v>
      </c>
      <c r="G50" s="0" t="n">
        <v>45774.3595257958</v>
      </c>
      <c r="H50" s="0" t="n">
        <v>13912.9496598864</v>
      </c>
      <c r="I50" s="68" t="n">
        <f aca="false">B50/F50</f>
        <v>1.27082451776089</v>
      </c>
      <c r="J50" s="68" t="n">
        <f aca="false">C50/G50</f>
        <v>1.26762057625953</v>
      </c>
      <c r="K50" s="68" t="n">
        <f aca="false">D50/H50</f>
        <v>1.25517596389712</v>
      </c>
      <c r="L50" s="0" t="n">
        <f aca="false">I50*F50</f>
        <v>61180.96</v>
      </c>
      <c r="M50" s="0" t="n">
        <f aca="false">J50*G50</f>
        <v>58024.52</v>
      </c>
      <c r="N50" s="0" t="n">
        <f aca="false">K50*H50</f>
        <v>17463.2</v>
      </c>
      <c r="P50" s="0" t="n">
        <v>15</v>
      </c>
      <c r="Q50" s="0" t="n">
        <v>61198.2652208944</v>
      </c>
      <c r="R50" s="0" t="n">
        <v>58043.0634087405</v>
      </c>
      <c r="S50" s="0" t="n">
        <v>17493.5912062256</v>
      </c>
      <c r="T50" s="0" t="n">
        <v>60641.5043686475</v>
      </c>
      <c r="U50" s="0" t="n">
        <v>57449.6824100548</v>
      </c>
      <c r="V50" s="0" t="n">
        <v>16392.5738956914</v>
      </c>
      <c r="W50" s="0" t="n">
        <f aca="false">T50/Q50</f>
        <v>0.990902342570704</v>
      </c>
      <c r="X50" s="0" t="n">
        <f aca="false">U50/R50</f>
        <v>0.989776883509626</v>
      </c>
      <c r="Y50" s="0" t="n">
        <f aca="false">V50/S50</f>
        <v>0.937061676041545</v>
      </c>
      <c r="AA50" s="0" t="n">
        <v>1</v>
      </c>
      <c r="AB50" s="0" t="s">
        <v>251</v>
      </c>
      <c r="AC50" s="0" t="n">
        <v>345.373153317793</v>
      </c>
      <c r="AD50" s="75" t="n">
        <v>0.083600895407252</v>
      </c>
      <c r="AE50" s="75" t="n">
        <v>0.00236092715231788</v>
      </c>
      <c r="AG50" s="0" t="s">
        <v>252</v>
      </c>
      <c r="AH50" s="0" t="n">
        <v>112629.008264164</v>
      </c>
      <c r="AI50" s="75" t="n">
        <v>0.0810005249651029</v>
      </c>
      <c r="AJ50" s="75" t="n">
        <v>0.00248013245033113</v>
      </c>
      <c r="AL50" s="0" t="s">
        <v>253</v>
      </c>
      <c r="AM50" s="75" t="n">
        <v>903.860806108094</v>
      </c>
      <c r="AN50" s="75" t="n">
        <v>0.082729951253871</v>
      </c>
      <c r="AO50" s="75" t="n">
        <v>0.0023476821192053</v>
      </c>
    </row>
    <row r="51" customFormat="false" ht="12.8" hidden="false" customHeight="false" outlineLevel="0" collapsed="false">
      <c r="A51" s="0" t="n">
        <v>16</v>
      </c>
      <c r="B51" s="0" t="n">
        <v>53713.95</v>
      </c>
      <c r="C51" s="0" t="n">
        <v>50976.27</v>
      </c>
      <c r="D51" s="0" t="n">
        <v>15332.73</v>
      </c>
      <c r="F51" s="0" t="n">
        <v>41167.0573291699</v>
      </c>
      <c r="G51" s="0" t="n">
        <v>39145.4629850957</v>
      </c>
      <c r="H51" s="0" t="n">
        <v>11931.8579161483</v>
      </c>
      <c r="I51" s="68" t="n">
        <f aca="false">B51/F51</f>
        <v>1.30477992562125</v>
      </c>
      <c r="J51" s="68" t="n">
        <f aca="false">C51/G51</f>
        <v>1.30222677451557</v>
      </c>
      <c r="K51" s="68" t="n">
        <f aca="false">D51/H51</f>
        <v>1.2850245207202</v>
      </c>
      <c r="L51" s="0" t="n">
        <f aca="false">I51*F51</f>
        <v>53713.95</v>
      </c>
      <c r="M51" s="0" t="n">
        <f aca="false">J51*G51</f>
        <v>50976.27</v>
      </c>
      <c r="N51" s="0" t="n">
        <f aca="false">K51*H51</f>
        <v>15332.73</v>
      </c>
      <c r="P51" s="0" t="n">
        <v>16</v>
      </c>
      <c r="Q51" s="0" t="n">
        <v>53728.0041723364</v>
      </c>
      <c r="R51" s="0" t="n">
        <v>50991.3140004865</v>
      </c>
      <c r="S51" s="0" t="n">
        <v>15358.1974789787</v>
      </c>
      <c r="T51" s="0" t="n">
        <v>53277.4940530155</v>
      </c>
      <c r="U51" s="0" t="n">
        <v>50511.4171949002</v>
      </c>
      <c r="V51" s="0" t="n">
        <v>14450.2035725205</v>
      </c>
      <c r="W51" s="0" t="n">
        <f aca="false">T51/Q51</f>
        <v>0.991614985029486</v>
      </c>
      <c r="X51" s="0" t="n">
        <f aca="false">U51/R51</f>
        <v>0.990588655832997</v>
      </c>
      <c r="Y51" s="0" t="n">
        <f aca="false">V51/S51</f>
        <v>0.940878875421351</v>
      </c>
      <c r="AA51" s="0" t="n">
        <v>0.9</v>
      </c>
      <c r="AC51" s="0" t="n">
        <v>377.192680129985</v>
      </c>
      <c r="AD51" s="75" t="n">
        <v>0.083600895407252</v>
      </c>
      <c r="AE51" s="75" t="n">
        <v>0.00236092715231788</v>
      </c>
      <c r="AH51" s="0" t="n">
        <v>137840.677894021</v>
      </c>
      <c r="AI51" s="75" t="n">
        <v>0.0810005249651029</v>
      </c>
      <c r="AJ51" s="75" t="n">
        <v>0.00246688741721854</v>
      </c>
      <c r="AM51" s="0" t="n">
        <v>965.722267837862</v>
      </c>
      <c r="AN51" s="75" t="n">
        <v>0.082729951253871</v>
      </c>
      <c r="AO51" s="75" t="n">
        <v>0.00233443708609272</v>
      </c>
    </row>
    <row r="52" customFormat="false" ht="12.8" hidden="false" customHeight="false" outlineLevel="0" collapsed="false">
      <c r="A52" s="0" t="n">
        <v>17</v>
      </c>
      <c r="B52" s="0" t="n">
        <v>46059.53</v>
      </c>
      <c r="C52" s="0" t="n">
        <v>43752.18</v>
      </c>
      <c r="D52" s="0" t="n">
        <v>13147.07</v>
      </c>
      <c r="F52" s="0" t="n">
        <v>34756.4665186071</v>
      </c>
      <c r="G52" s="0" t="n">
        <v>33052.3387638814</v>
      </c>
      <c r="H52" s="0" t="n">
        <v>10101.670381473</v>
      </c>
      <c r="I52" s="68" t="n">
        <f aca="false">B52/F52</f>
        <v>1.32520749700899</v>
      </c>
      <c r="J52" s="68" t="n">
        <f aca="false">C52/G52</f>
        <v>1.323724179174</v>
      </c>
      <c r="K52" s="68" t="n">
        <f aca="false">D52/H52</f>
        <v>1.30147485549642</v>
      </c>
      <c r="L52" s="0" t="n">
        <f aca="false">I52*F52</f>
        <v>46059.53</v>
      </c>
      <c r="M52" s="0" t="n">
        <f aca="false">J52*G52</f>
        <v>43752.18</v>
      </c>
      <c r="N52" s="0" t="n">
        <f aca="false">K52*H52</f>
        <v>13147.07</v>
      </c>
      <c r="P52" s="0" t="n">
        <v>17</v>
      </c>
      <c r="Q52" s="0" t="n">
        <v>46070.7049895316</v>
      </c>
      <c r="R52" s="0" t="n">
        <v>43764.1354236459</v>
      </c>
      <c r="S52" s="0" t="n">
        <v>13167.8666194424</v>
      </c>
      <c r="T52" s="0" t="n">
        <v>45713.637952242</v>
      </c>
      <c r="U52" s="0" t="n">
        <v>43383.8129818315</v>
      </c>
      <c r="V52" s="0" t="n">
        <v>12436.4493359365</v>
      </c>
      <c r="W52" s="0" t="n">
        <f aca="false">T52/Q52</f>
        <v>0.992249585992428</v>
      </c>
      <c r="X52" s="0" t="n">
        <f aca="false">U52/R52</f>
        <v>0.991309723404043</v>
      </c>
      <c r="Y52" s="0" t="n">
        <f aca="false">V52/S52</f>
        <v>0.944454382426235</v>
      </c>
      <c r="AA52" s="0" t="n">
        <v>0.8</v>
      </c>
      <c r="AC52" s="0" t="n">
        <v>420.117508959424</v>
      </c>
      <c r="AD52" s="75" t="n">
        <v>0.083600895407252</v>
      </c>
      <c r="AE52" s="75" t="n">
        <v>0.00236092715231788</v>
      </c>
      <c r="AH52" s="0" t="n">
        <v>146727.128925012</v>
      </c>
      <c r="AI52" s="75" t="n">
        <v>0.0801420600345837</v>
      </c>
      <c r="AJ52" s="75" t="n">
        <v>0.00250662251655629</v>
      </c>
      <c r="AM52" s="0" t="n">
        <v>1079.726368293</v>
      </c>
      <c r="AN52" s="75" t="n">
        <v>0.083600895407252</v>
      </c>
      <c r="AO52" s="75" t="n">
        <v>0.00236092715231788</v>
      </c>
    </row>
    <row r="53" customFormat="false" ht="12.8" hidden="false" customHeight="false" outlineLevel="0" collapsed="false">
      <c r="A53" s="0" t="n">
        <v>18</v>
      </c>
      <c r="B53" s="0" t="n">
        <v>38165.58</v>
      </c>
      <c r="C53" s="0" t="n">
        <v>36283.31</v>
      </c>
      <c r="D53" s="0" t="n">
        <v>10890.81</v>
      </c>
      <c r="F53" s="0" t="n">
        <v>28916.0889383898</v>
      </c>
      <c r="G53" s="0" t="n">
        <v>27500.2632939834</v>
      </c>
      <c r="H53" s="0" t="n">
        <v>8426.02497205376</v>
      </c>
      <c r="I53" s="68" t="n">
        <f aca="false">B53/F53</f>
        <v>1.31987351682718</v>
      </c>
      <c r="J53" s="68" t="n">
        <f aca="false">C53/G53</f>
        <v>1.31938045872958</v>
      </c>
      <c r="K53" s="68" t="n">
        <f aca="false">D53/H53</f>
        <v>1.29252049882609</v>
      </c>
      <c r="L53" s="0" t="n">
        <f aca="false">I53*F53</f>
        <v>38165.58</v>
      </c>
      <c r="M53" s="0" t="n">
        <f aca="false">J53*G53</f>
        <v>36283.31</v>
      </c>
      <c r="N53" s="0" t="n">
        <f aca="false">K53*H53</f>
        <v>10890.81</v>
      </c>
      <c r="P53" s="0" t="n">
        <v>18</v>
      </c>
      <c r="Q53" s="0" t="n">
        <v>38174.1864569447</v>
      </c>
      <c r="R53" s="0" t="n">
        <v>36292.5132387941</v>
      </c>
      <c r="S53" s="0" t="n">
        <v>10907.1939325269</v>
      </c>
      <c r="T53" s="0" t="n">
        <v>37899.9687401086</v>
      </c>
      <c r="U53" s="0" t="n">
        <v>36000.4560906686</v>
      </c>
      <c r="V53" s="0" t="n">
        <v>10337.6950606493</v>
      </c>
      <c r="W53" s="0" t="n">
        <f aca="false">T53/Q53</f>
        <v>0.992816671623235</v>
      </c>
      <c r="X53" s="0" t="n">
        <f aca="false">U53/R53</f>
        <v>0.99195268880378</v>
      </c>
      <c r="Y53" s="0" t="n">
        <f aca="false">V53/S53</f>
        <v>0.947786857426339</v>
      </c>
      <c r="AA53" s="0" t="n">
        <v>0.7</v>
      </c>
      <c r="AC53" s="0" t="n">
        <v>472.976872381804</v>
      </c>
      <c r="AD53" s="75" t="n">
        <v>0.083600895407252</v>
      </c>
      <c r="AE53" s="75" t="n">
        <v>0.00236092715231788</v>
      </c>
      <c r="AH53" s="0" t="n">
        <v>165377.224387687</v>
      </c>
      <c r="AI53" s="75" t="n">
        <v>0.0810005249651029</v>
      </c>
      <c r="AJ53" s="75" t="n">
        <v>0.00246688741721854</v>
      </c>
      <c r="AM53" s="0" t="n">
        <v>1223.86636141946</v>
      </c>
      <c r="AN53" s="75" t="n">
        <v>0.082729951253871</v>
      </c>
      <c r="AO53" s="75" t="n">
        <v>0.00233443708609272</v>
      </c>
    </row>
    <row r="54" customFormat="false" ht="12.8" hidden="false" customHeight="false" outlineLevel="0" collapsed="false">
      <c r="A54" s="0" t="n">
        <v>19</v>
      </c>
      <c r="B54" s="0" t="n">
        <v>30718.45</v>
      </c>
      <c r="C54" s="0" t="n">
        <v>29212.01</v>
      </c>
      <c r="D54" s="0" t="n">
        <v>8762.16</v>
      </c>
      <c r="F54" s="0" t="n">
        <v>23620.2561862041</v>
      </c>
      <c r="G54" s="0" t="n">
        <v>22465.1354953225</v>
      </c>
      <c r="H54" s="0" t="n">
        <v>6899.53248022275</v>
      </c>
      <c r="I54" s="68" t="n">
        <f aca="false">B54/F54</f>
        <v>1.30051299011489</v>
      </c>
      <c r="J54" s="68" t="n">
        <f aca="false">C54/G54</f>
        <v>1.30032645501214</v>
      </c>
      <c r="K54" s="68" t="n">
        <f aca="false">D54/H54</f>
        <v>1.26996430919289</v>
      </c>
      <c r="L54" s="0" t="n">
        <f aca="false">I54*F54</f>
        <v>30718.45</v>
      </c>
      <c r="M54" s="0" t="n">
        <f aca="false">J54*G54</f>
        <v>29212.01</v>
      </c>
      <c r="N54" s="0" t="n">
        <f aca="false">K54*H54</f>
        <v>8762.16</v>
      </c>
      <c r="P54" s="0" t="n">
        <v>19</v>
      </c>
      <c r="Q54" s="0" t="n">
        <v>30724.9028845221</v>
      </c>
      <c r="R54" s="0" t="n">
        <v>29218.9046162754</v>
      </c>
      <c r="S54" s="0" t="n">
        <v>8774.68603771969</v>
      </c>
      <c r="T54" s="0" t="n">
        <v>30519.8179373821</v>
      </c>
      <c r="U54" s="0" t="n">
        <v>29000.5837990961</v>
      </c>
      <c r="V54" s="0" t="n">
        <v>8343.6968573839</v>
      </c>
      <c r="W54" s="0" t="n">
        <f aca="false">T54/Q54</f>
        <v>0.993325123014683</v>
      </c>
      <c r="X54" s="0" t="n">
        <f aca="false">U54/R54</f>
        <v>0.992528097132783</v>
      </c>
      <c r="Y54" s="0" t="n">
        <f aca="false">V54/S54</f>
        <v>0.950882666515577</v>
      </c>
      <c r="AA54" s="0" t="n">
        <v>0.6</v>
      </c>
      <c r="AC54" s="0" t="n">
        <v>538.805413549729</v>
      </c>
      <c r="AD54" s="75" t="n">
        <v>0.083600895407252</v>
      </c>
      <c r="AE54" s="75" t="n">
        <v>0.0023476821192053</v>
      </c>
      <c r="AH54" s="0" t="n">
        <v>167331.207414403</v>
      </c>
      <c r="AI54" s="75" t="n">
        <v>0.0810005249651029</v>
      </c>
      <c r="AJ54" s="75" t="n">
        <v>0.00250662251655629</v>
      </c>
      <c r="AM54" s="0" t="n">
        <v>1404.14009711623</v>
      </c>
      <c r="AN54" s="75" t="n">
        <v>0.082729951253871</v>
      </c>
      <c r="AO54" s="75" t="n">
        <v>0.00236092715231788</v>
      </c>
    </row>
    <row r="55" customFormat="false" ht="12.8" hidden="false" customHeight="false" outlineLevel="0" collapsed="false">
      <c r="A55" s="0" t="n">
        <v>20</v>
      </c>
      <c r="B55" s="0" t="n">
        <v>24574.53</v>
      </c>
      <c r="C55" s="0" t="n">
        <v>23360.44</v>
      </c>
      <c r="D55" s="0" t="n">
        <v>7006.49</v>
      </c>
      <c r="F55" s="0" t="n">
        <v>18839.1853331696</v>
      </c>
      <c r="G55" s="0" t="n">
        <v>17918.8712114174</v>
      </c>
      <c r="H55" s="0" t="n">
        <v>5515.40359450922</v>
      </c>
      <c r="I55" s="68" t="n">
        <f aca="false">B55/F55</f>
        <v>1.30443697885027</v>
      </c>
      <c r="J55" s="68" t="n">
        <f aca="false">C55/G55</f>
        <v>1.30367810139265</v>
      </c>
      <c r="K55" s="68" t="n">
        <f aca="false">D55/H55</f>
        <v>1.27034946399484</v>
      </c>
      <c r="L55" s="0" t="n">
        <f aca="false">I55*F55</f>
        <v>24574.53</v>
      </c>
      <c r="M55" s="0" t="n">
        <f aca="false">J55*G55</f>
        <v>23360.44</v>
      </c>
      <c r="N55" s="0" t="n">
        <f aca="false">K55*H55</f>
        <v>7006.49</v>
      </c>
      <c r="P55" s="0" t="n">
        <v>20</v>
      </c>
      <c r="Q55" s="0" t="n">
        <v>24579.3492602707</v>
      </c>
      <c r="R55" s="0" t="n">
        <v>23365.5821079036</v>
      </c>
      <c r="S55" s="0" t="n">
        <v>7016.00453113451</v>
      </c>
      <c r="T55" s="0" t="n">
        <v>24426.5261515061</v>
      </c>
      <c r="U55" s="0" t="n">
        <v>23203.070142393</v>
      </c>
      <c r="V55" s="0" t="n">
        <v>6691.5330680916</v>
      </c>
      <c r="W55" s="0" t="n">
        <f aca="false">T55/Q55</f>
        <v>0.993782459122642</v>
      </c>
      <c r="X55" s="0" t="n">
        <f aca="false">U55/R55</f>
        <v>0.993044814173252</v>
      </c>
      <c r="Y55" s="0" t="n">
        <f aca="false">V55/S55</f>
        <v>0.953752671965501</v>
      </c>
      <c r="AA55" s="0" t="n">
        <v>0.5</v>
      </c>
      <c r="AC55" s="0" t="n">
        <v>639.083947417688</v>
      </c>
      <c r="AD55" s="75" t="n">
        <v>0.083600895407252</v>
      </c>
      <c r="AE55" s="75" t="n">
        <v>0.0023476821192053</v>
      </c>
      <c r="AH55" s="0" t="n">
        <v>200891.237422744</v>
      </c>
      <c r="AI55" s="75" t="n">
        <v>0.0792877719808303</v>
      </c>
      <c r="AJ55" s="75" t="n">
        <v>0.00251986754966887</v>
      </c>
      <c r="AM55" s="0" t="n">
        <v>1628.88338585922</v>
      </c>
      <c r="AN55" s="75" t="n">
        <v>0.083600895407252</v>
      </c>
      <c r="AO55" s="75" t="n">
        <v>0.00236092715231788</v>
      </c>
    </row>
    <row r="56" customFormat="false" ht="12.8" hidden="false" customHeight="false" outlineLevel="0" collapsed="false">
      <c r="A56" s="0" t="n">
        <v>21</v>
      </c>
      <c r="B56" s="0" t="n">
        <v>19337.21</v>
      </c>
      <c r="C56" s="0" t="n">
        <v>18392.8</v>
      </c>
      <c r="D56" s="0" t="n">
        <v>5508.57</v>
      </c>
      <c r="F56" s="0" t="n">
        <v>14559.5149880567</v>
      </c>
      <c r="G56" s="0" t="n">
        <v>13848.9522987685</v>
      </c>
      <c r="H56" s="0" t="n">
        <v>4271.43358209313</v>
      </c>
      <c r="I56" s="68" t="n">
        <f aca="false">B56/F56</f>
        <v>1.32814932474485</v>
      </c>
      <c r="J56" s="68" t="n">
        <f aca="false">C56/G56</f>
        <v>1.32810046588402</v>
      </c>
      <c r="K56" s="68" t="n">
        <f aca="false">D56/H56</f>
        <v>1.28963025975477</v>
      </c>
      <c r="L56" s="0" t="n">
        <f aca="false">I56*F56</f>
        <v>19337.21</v>
      </c>
      <c r="M56" s="0" t="n">
        <f aca="false">J56*G56</f>
        <v>18392.8</v>
      </c>
      <c r="N56" s="0" t="n">
        <f aca="false">K56*H56</f>
        <v>5508.57</v>
      </c>
      <c r="P56" s="0" t="n">
        <v>21</v>
      </c>
      <c r="Q56" s="0" t="n">
        <v>19340.7575602726</v>
      </c>
      <c r="R56" s="0" t="n">
        <v>18396.5841555031</v>
      </c>
      <c r="S56" s="0" t="n">
        <v>5515.67545938332</v>
      </c>
      <c r="T56" s="0" t="n">
        <v>19228.4858417235</v>
      </c>
      <c r="U56" s="0" t="n">
        <v>18277.1964251581</v>
      </c>
      <c r="V56" s="0" t="n">
        <v>5275.24800908533</v>
      </c>
      <c r="W56" s="0" t="n">
        <f aca="false">T56/Q56</f>
        <v>0.994195071304771</v>
      </c>
      <c r="X56" s="0" t="n">
        <f aca="false">U56/R56</f>
        <v>0.993510331628098</v>
      </c>
      <c r="Y56" s="0" t="n">
        <f aca="false">V56/S56</f>
        <v>0.956410152832873</v>
      </c>
      <c r="AA56" s="0" t="n">
        <v>0.4</v>
      </c>
      <c r="AC56" s="0" t="n">
        <v>787.431022211153</v>
      </c>
      <c r="AD56" s="75" t="n">
        <v>0.083600895407252</v>
      </c>
      <c r="AE56" s="75" t="n">
        <v>0.0023476821192053</v>
      </c>
      <c r="AH56" s="0" t="n">
        <v>295921.126885997</v>
      </c>
      <c r="AI56" s="75" t="n">
        <v>0.0801420600345837</v>
      </c>
      <c r="AJ56" s="75" t="n">
        <v>0.00250662251655629</v>
      </c>
      <c r="AM56" s="0" t="n">
        <v>2187.73599691138</v>
      </c>
      <c r="AN56" s="75" t="n">
        <v>0.0844759820278336</v>
      </c>
      <c r="AO56" s="75" t="n">
        <v>0.00238741721854305</v>
      </c>
    </row>
    <row r="57" customFormat="false" ht="12.8" hidden="false" customHeight="false" outlineLevel="0" collapsed="false">
      <c r="A57" s="0" t="n">
        <v>22</v>
      </c>
      <c r="B57" s="0" t="n">
        <v>14311.68</v>
      </c>
      <c r="C57" s="0" t="n">
        <v>13633.06</v>
      </c>
      <c r="D57" s="0" t="n">
        <v>4074.01</v>
      </c>
      <c r="F57" s="0" t="n">
        <v>10796.2519453533</v>
      </c>
      <c r="G57" s="0" t="n">
        <v>10269.8064391685</v>
      </c>
      <c r="H57" s="0" t="n">
        <v>3173.55958521899</v>
      </c>
      <c r="I57" s="68" t="n">
        <f aca="false">B57/F57</f>
        <v>1.32561559997308</v>
      </c>
      <c r="J57" s="68" t="n">
        <f aca="false">C57/G57</f>
        <v>1.32748947906206</v>
      </c>
      <c r="K57" s="68" t="n">
        <f aca="false">D57/H57</f>
        <v>1.28373515309903</v>
      </c>
      <c r="L57" s="0" t="n">
        <f aca="false">I57*F57</f>
        <v>14311.68</v>
      </c>
      <c r="M57" s="0" t="n">
        <f aca="false">J57*G57</f>
        <v>13633.06</v>
      </c>
      <c r="N57" s="0" t="n">
        <f aca="false">K57*H57</f>
        <v>4074.01</v>
      </c>
      <c r="P57" s="0" t="n">
        <v>22</v>
      </c>
      <c r="Q57" s="0" t="n">
        <v>14314.1411033941</v>
      </c>
      <c r="R57" s="0" t="n">
        <v>13635.6871195403</v>
      </c>
      <c r="S57" s="0" t="n">
        <v>4079.00264488963</v>
      </c>
      <c r="T57" s="0" t="n">
        <v>14236.392679691</v>
      </c>
      <c r="U57" s="0" t="n">
        <v>13552.9323480338</v>
      </c>
      <c r="V57" s="0" t="n">
        <v>3911.2311818337</v>
      </c>
      <c r="W57" s="0" t="n">
        <f aca="false">T57/Q57</f>
        <v>0.994568418521132</v>
      </c>
      <c r="X57" s="0" t="n">
        <f aca="false">U57/R57</f>
        <v>0.99393101566639</v>
      </c>
      <c r="Y57" s="0" t="n">
        <f aca="false">V57/S57</f>
        <v>0.958869489024205</v>
      </c>
      <c r="AA57" s="0" t="n">
        <v>0.3</v>
      </c>
      <c r="AC57" s="0" t="n">
        <v>1032.14133631961</v>
      </c>
      <c r="AD57" s="75" t="n">
        <v>0.083600895407252</v>
      </c>
      <c r="AE57" s="75" t="n">
        <v>0.0023476821192053</v>
      </c>
      <c r="AH57" s="0" t="n">
        <v>396394.132167693</v>
      </c>
      <c r="AI57" s="75" t="n">
        <v>0.0810005249651029</v>
      </c>
      <c r="AJ57" s="75" t="n">
        <v>0.00249337748344371</v>
      </c>
      <c r="AM57" s="0" t="n">
        <v>2902.16064107447</v>
      </c>
      <c r="AN57" s="75" t="n">
        <v>0.082729951253871</v>
      </c>
      <c r="AO57" s="75" t="n">
        <v>0.0023476821192053</v>
      </c>
    </row>
    <row r="58" customFormat="false" ht="12.8" hidden="false" customHeight="false" outlineLevel="0" collapsed="false">
      <c r="A58" s="0" t="n">
        <v>23</v>
      </c>
      <c r="B58" s="0" t="n">
        <v>10120.02</v>
      </c>
      <c r="C58" s="0" t="n">
        <v>9652.21</v>
      </c>
      <c r="D58" s="0" t="n">
        <v>2880.51</v>
      </c>
      <c r="F58" s="0" t="n">
        <v>7591.75740259953</v>
      </c>
      <c r="G58" s="0" t="n">
        <v>7221.85660578579</v>
      </c>
      <c r="H58" s="0" t="n">
        <v>2235.64271207011</v>
      </c>
      <c r="I58" s="68" t="n">
        <f aca="false">B58/F58</f>
        <v>1.33302731677579</v>
      </c>
      <c r="J58" s="68" t="n">
        <f aca="false">C58/G58</f>
        <v>1.3365275062741</v>
      </c>
      <c r="K58" s="68" t="n">
        <f aca="false">D58/H58</f>
        <v>1.2884482768415</v>
      </c>
      <c r="L58" s="0" t="n">
        <f aca="false">I58*F58</f>
        <v>10120.02</v>
      </c>
      <c r="M58" s="0" t="n">
        <f aca="false">J58*G58</f>
        <v>9652.21</v>
      </c>
      <c r="N58" s="0" t="n">
        <f aca="false">K58*H58</f>
        <v>2880.51</v>
      </c>
      <c r="P58" s="0" t="n">
        <v>23</v>
      </c>
      <c r="Q58" s="0" t="n">
        <v>10121.6543629954</v>
      </c>
      <c r="R58" s="0" t="n">
        <v>9653.95557777284</v>
      </c>
      <c r="S58" s="0" t="n">
        <v>2883.86506950493</v>
      </c>
      <c r="T58" s="0" t="n">
        <v>10070.1067123666</v>
      </c>
      <c r="U58" s="0" t="n">
        <v>9599.04688759981</v>
      </c>
      <c r="V58" s="0" t="n">
        <v>2771.8135421702</v>
      </c>
      <c r="W58" s="0" t="n">
        <f aca="false">T58/Q58</f>
        <v>0.994907191178425</v>
      </c>
      <c r="X58" s="0" t="n">
        <f aca="false">U58/R58</f>
        <v>0.994312311701594</v>
      </c>
      <c r="Y58" s="0" t="n">
        <f aca="false">V58/S58</f>
        <v>0.961145364074205</v>
      </c>
      <c r="AA58" s="0" t="n">
        <v>0.2</v>
      </c>
      <c r="AC58" s="0" t="n">
        <v>1522.23011940479</v>
      </c>
      <c r="AD58" s="75" t="n">
        <v>0.083600895407252</v>
      </c>
      <c r="AE58" s="75" t="n">
        <v>0.0023476821192053</v>
      </c>
      <c r="AH58" s="0" t="n">
        <v>559200.302016566</v>
      </c>
      <c r="AI58" s="75" t="n">
        <v>0.0801420600345837</v>
      </c>
      <c r="AJ58" s="75" t="n">
        <v>0.00250662251655629</v>
      </c>
      <c r="AM58" s="0" t="n">
        <v>4392.45687428303</v>
      </c>
      <c r="AN58" s="75" t="n">
        <v>0.082729951253871</v>
      </c>
      <c r="AO58" s="75" t="n">
        <v>0.00233443708609272</v>
      </c>
    </row>
    <row r="59" customFormat="false" ht="12.8" hidden="false" customHeight="false" outlineLevel="0" collapsed="false">
      <c r="A59" s="0" t="n">
        <v>24</v>
      </c>
      <c r="B59" s="0" t="n">
        <v>6979.45</v>
      </c>
      <c r="C59" s="0" t="n">
        <v>6666.05</v>
      </c>
      <c r="D59" s="0" t="n">
        <v>1986.46</v>
      </c>
      <c r="F59" s="0" t="n">
        <v>4997.80327171192</v>
      </c>
      <c r="G59" s="0" t="n">
        <v>4754.46110699667</v>
      </c>
      <c r="H59" s="0" t="n">
        <v>1474.24458939506</v>
      </c>
      <c r="I59" s="68" t="n">
        <f aca="false">B59/F59</f>
        <v>1.39650354776956</v>
      </c>
      <c r="J59" s="68" t="n">
        <f aca="false">C59/G59</f>
        <v>1.40206215804147</v>
      </c>
      <c r="K59" s="68" t="n">
        <f aca="false">D59/H59</f>
        <v>1.34744262538899</v>
      </c>
      <c r="L59" s="0" t="n">
        <f aca="false">I59*F59</f>
        <v>6979.45</v>
      </c>
      <c r="M59" s="0" t="n">
        <f aca="false">J59*G59</f>
        <v>6666.05</v>
      </c>
      <c r="N59" s="0" t="n">
        <f aca="false">K59*H59</f>
        <v>1986.46</v>
      </c>
      <c r="P59" s="0" t="n">
        <v>24</v>
      </c>
      <c r="Q59" s="0" t="n">
        <v>6980.51047817558</v>
      </c>
      <c r="R59" s="0" t="n">
        <v>6667.1835049424</v>
      </c>
      <c r="S59" s="0" t="n">
        <v>1988.66019249172</v>
      </c>
      <c r="T59" s="0" t="n">
        <v>6947.11187890813</v>
      </c>
      <c r="U59" s="0" t="n">
        <v>6631.57351474948</v>
      </c>
      <c r="V59" s="0" t="n">
        <v>1915.5815506257</v>
      </c>
      <c r="W59" s="0" t="n">
        <f aca="false">T59/Q59</f>
        <v>0.995215450306698</v>
      </c>
      <c r="X59" s="0" t="n">
        <f aca="false">U59/R59</f>
        <v>0.994658915542594</v>
      </c>
      <c r="Y59" s="0" t="n">
        <f aca="false">V59/S59</f>
        <v>0.963252323276781</v>
      </c>
      <c r="AA59" s="0" t="n">
        <v>0.1</v>
      </c>
      <c r="AC59" s="0" t="n">
        <v>2990.05257290114</v>
      </c>
      <c r="AD59" s="75" t="n">
        <v>0.083600895407252</v>
      </c>
      <c r="AE59" s="75" t="n">
        <v>0.0023476821192053</v>
      </c>
      <c r="AH59" s="0" t="n">
        <v>1194510.12821784</v>
      </c>
      <c r="AI59" s="75" t="n">
        <v>0.0810005249651029</v>
      </c>
      <c r="AJ59" s="75" t="n">
        <v>0.00249337748344371</v>
      </c>
      <c r="AM59" s="0" t="n">
        <v>8446.3475145916</v>
      </c>
      <c r="AN59" s="75" t="n">
        <v>0.083600895407252</v>
      </c>
      <c r="AO59" s="75" t="n">
        <v>0.0023476821192053</v>
      </c>
    </row>
    <row r="60" customFormat="false" ht="12.8" hidden="false" customHeight="false" outlineLevel="0" collapsed="false">
      <c r="A60" s="0" t="n">
        <v>25</v>
      </c>
      <c r="B60" s="0" t="n">
        <v>4675.96</v>
      </c>
      <c r="C60" s="0" t="n">
        <v>4470.94</v>
      </c>
      <c r="D60" s="0" t="n">
        <v>1330.43</v>
      </c>
      <c r="F60" s="0" t="n">
        <v>3042.95858545183</v>
      </c>
      <c r="G60" s="0" t="n">
        <v>2894.89165255649</v>
      </c>
      <c r="H60" s="0" t="n">
        <v>899.01096077581</v>
      </c>
      <c r="I60" s="68" t="n">
        <f aca="false">B60/F60</f>
        <v>1.53664924076043</v>
      </c>
      <c r="J60" s="68" t="n">
        <f aca="false">C60/G60</f>
        <v>1.54442394970178</v>
      </c>
      <c r="K60" s="68" t="n">
        <f aca="false">D60/H60</f>
        <v>1.47988184576959</v>
      </c>
      <c r="L60" s="0" t="n">
        <f aca="false">I60*F60</f>
        <v>4675.96</v>
      </c>
      <c r="M60" s="0" t="n">
        <f aca="false">J60*G60</f>
        <v>4470.94</v>
      </c>
      <c r="N60" s="0" t="n">
        <f aca="false">K60*H60</f>
        <v>1330.43</v>
      </c>
      <c r="P60" s="0" t="n">
        <v>25</v>
      </c>
      <c r="Q60" s="0" t="n">
        <v>4676.62958789264</v>
      </c>
      <c r="R60" s="0" t="n">
        <v>4471.6560869867</v>
      </c>
      <c r="S60" s="0" t="n">
        <v>1331.83211602101</v>
      </c>
      <c r="T60" s="0" t="n">
        <v>4655.56954266004</v>
      </c>
      <c r="U60" s="0" t="n">
        <v>4449.18565052819</v>
      </c>
      <c r="V60" s="0" t="n">
        <v>1285.49045246849</v>
      </c>
      <c r="W60" s="0" t="n">
        <f aca="false">T60/Q60</f>
        <v>0.99549674721147</v>
      </c>
      <c r="X60" s="0" t="n">
        <f aca="false">U60/R60</f>
        <v>0.994974918459427</v>
      </c>
      <c r="Y60" s="0" t="n">
        <f aca="false">V60/S60</f>
        <v>0.965204575715616</v>
      </c>
      <c r="AA60" s="0" t="n">
        <v>0.01</v>
      </c>
      <c r="AC60" s="0" t="n">
        <v>29479.0676246123</v>
      </c>
      <c r="AD60" s="75" t="n">
        <v>0.083600895407252</v>
      </c>
      <c r="AE60" s="75" t="n">
        <v>0.0023476821192053</v>
      </c>
      <c r="AM60" s="0" t="n">
        <v>79099.9644877801</v>
      </c>
      <c r="AN60" s="75" t="n">
        <v>0.082729951253871</v>
      </c>
      <c r="AO60" s="75" t="n">
        <v>0.0023476821192053</v>
      </c>
    </row>
    <row r="61" customFormat="false" ht="12.8" hidden="false" customHeight="false" outlineLevel="0" collapsed="false">
      <c r="A61" s="0" t="n">
        <v>26</v>
      </c>
      <c r="B61" s="0" t="n">
        <v>6864.49</v>
      </c>
      <c r="C61" s="0" t="n">
        <v>6587.7</v>
      </c>
      <c r="D61" s="0" t="n">
        <v>1948.56</v>
      </c>
      <c r="F61" s="0" t="n">
        <v>3751.27723339585</v>
      </c>
      <c r="G61" s="0" t="n">
        <v>3568.90315513147</v>
      </c>
      <c r="H61" s="0" t="n">
        <v>1110.7436699369</v>
      </c>
      <c r="I61" s="68" t="n">
        <f aca="false">B61/F61</f>
        <v>1.82990740830581</v>
      </c>
      <c r="J61" s="68" t="n">
        <f aca="false">C61/G61</f>
        <v>1.84586123905548</v>
      </c>
      <c r="K61" s="68" t="n">
        <f aca="false">D61/H61</f>
        <v>1.75428413660075</v>
      </c>
      <c r="L61" s="0" t="n">
        <f aca="false">I61*F61</f>
        <v>6864.49</v>
      </c>
      <c r="M61" s="0" t="n">
        <f aca="false">J61*G61</f>
        <v>6587.7</v>
      </c>
      <c r="N61" s="0" t="n">
        <f aca="false">K61*H61</f>
        <v>1948.56</v>
      </c>
      <c r="P61" s="0" t="n">
        <v>26</v>
      </c>
      <c r="Q61" s="0" t="n">
        <v>6865.3895218285</v>
      </c>
      <c r="R61" s="0" t="n">
        <v>6588.66483820983</v>
      </c>
      <c r="S61" s="0" t="n">
        <v>1950.46197256003</v>
      </c>
      <c r="T61" s="0" t="n">
        <v>6837.14573956874</v>
      </c>
      <c r="U61" s="0" t="n">
        <v>6558.43392553749</v>
      </c>
      <c r="V61" s="0" t="n">
        <v>1887.99471486386</v>
      </c>
      <c r="W61" s="0" t="n">
        <f aca="false">T61/Q61</f>
        <v>0.995886062666953</v>
      </c>
      <c r="X61" s="0" t="n">
        <f aca="false">U61/R61</f>
        <v>0.99541167847892</v>
      </c>
      <c r="Y61" s="0" t="n">
        <f aca="false">V61/S61</f>
        <v>0.967973096335644</v>
      </c>
      <c r="AA61" s="0" t="n">
        <v>0.0001</v>
      </c>
      <c r="AC61" s="0" t="n">
        <v>2942732.99048905</v>
      </c>
      <c r="AD61" s="75" t="n">
        <v>0.083600895407252</v>
      </c>
      <c r="AE61" s="75" t="n">
        <v>0.0023476821192053</v>
      </c>
      <c r="AM61" s="0" t="n">
        <v>7607048.33396484</v>
      </c>
      <c r="AN61" s="75" t="n">
        <v>0.0818631582321129</v>
      </c>
      <c r="AO61" s="75" t="n">
        <v>0.00242715231788079</v>
      </c>
    </row>
    <row r="63" customFormat="false" ht="12.8" hidden="false" customHeight="false" outlineLevel="0" collapsed="false">
      <c r="AA63" s="0" t="n">
        <v>2</v>
      </c>
      <c r="AB63" s="0" t="s">
        <v>251</v>
      </c>
      <c r="AC63" s="0" t="n">
        <v>199.294733199137</v>
      </c>
      <c r="AD63" s="75" t="n">
        <v>0.083600895407252</v>
      </c>
      <c r="AE63" s="75" t="n">
        <v>0.00236092715231788</v>
      </c>
      <c r="AG63" s="0" t="s">
        <v>252</v>
      </c>
      <c r="AH63" s="0" t="n">
        <v>56897.7338255009</v>
      </c>
      <c r="AI63" s="75" t="n">
        <v>0.0801420600345837</v>
      </c>
      <c r="AJ63" s="75" t="n">
        <v>0.00251986754966887</v>
      </c>
      <c r="AL63" s="0" t="s">
        <v>253</v>
      </c>
      <c r="AM63" s="0" t="n">
        <v>453.757096312549</v>
      </c>
      <c r="AN63" s="75" t="n">
        <v>0.0844759820278336</v>
      </c>
      <c r="AO63" s="75" t="n">
        <v>0.00237417218543046</v>
      </c>
    </row>
    <row r="64" customFormat="false" ht="12.8" hidden="false" customHeight="false" outlineLevel="0" collapsed="false">
      <c r="B64" s="14" t="s">
        <v>254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AA64" s="0" t="n">
        <v>3</v>
      </c>
      <c r="AC64" s="0" t="n">
        <v>150.653481744168</v>
      </c>
      <c r="AD64" s="75" t="n">
        <v>0.083600895407252</v>
      </c>
      <c r="AE64" s="75" t="n">
        <v>0.00237417218543046</v>
      </c>
      <c r="AH64" s="0" t="n">
        <v>40502.8153554444</v>
      </c>
      <c r="AI64" s="75" t="n">
        <v>0.0801420600345837</v>
      </c>
      <c r="AJ64" s="75" t="n">
        <v>0.00251986754966887</v>
      </c>
      <c r="AM64" s="0" t="n">
        <v>332.504505564135</v>
      </c>
      <c r="AN64" s="75" t="n">
        <v>0.082729951253871</v>
      </c>
      <c r="AO64" s="75" t="n">
        <v>0.00237417218543046</v>
      </c>
    </row>
    <row r="65" customFormat="false" ht="12.8" hidden="false" customHeight="false" outlineLevel="0" collapsed="false">
      <c r="AA65" s="0" t="n">
        <v>4</v>
      </c>
      <c r="AC65" s="0" t="n">
        <v>125.088333250845</v>
      </c>
      <c r="AD65" s="75" t="n">
        <v>0.083600895407252</v>
      </c>
      <c r="AE65" s="75" t="n">
        <v>0.00237417218543046</v>
      </c>
      <c r="AH65" s="0" t="n">
        <v>30902.077189749</v>
      </c>
      <c r="AI65" s="75" t="n">
        <v>0.0801420600345837</v>
      </c>
      <c r="AJ65" s="75" t="n">
        <v>0.00251986754966887</v>
      </c>
      <c r="AM65" s="0" t="n">
        <v>256.34218476204</v>
      </c>
      <c r="AN65" s="75" t="n">
        <v>0.083600895407252</v>
      </c>
      <c r="AO65" s="75" t="n">
        <v>0.00236092715231788</v>
      </c>
    </row>
    <row r="66" customFormat="false" ht="12.8" hidden="false" customHeight="false" outlineLevel="0" collapsed="false">
      <c r="B66" s="76" t="s">
        <v>34</v>
      </c>
      <c r="C66" s="76" t="s">
        <v>35</v>
      </c>
      <c r="D66" s="76" t="s">
        <v>36</v>
      </c>
      <c r="F66" s="77" t="s">
        <v>230</v>
      </c>
      <c r="G66" s="77" t="s">
        <v>231</v>
      </c>
      <c r="H66" s="77" t="s">
        <v>232</v>
      </c>
      <c r="I66" s="78" t="s">
        <v>233</v>
      </c>
      <c r="J66" s="78" t="s">
        <v>234</v>
      </c>
      <c r="K66" s="78" t="s">
        <v>235</v>
      </c>
      <c r="L66" s="79" t="s">
        <v>230</v>
      </c>
      <c r="M66" s="79" t="s">
        <v>231</v>
      </c>
      <c r="N66" s="79" t="s">
        <v>232</v>
      </c>
      <c r="V66" s="1"/>
      <c r="AA66" s="0" t="n">
        <v>5</v>
      </c>
      <c r="AC66" s="0" t="n">
        <v>108.918535378872</v>
      </c>
      <c r="AD66" s="75" t="n">
        <v>0.083600895407252</v>
      </c>
      <c r="AE66" s="75" t="n">
        <v>0.00237417218543046</v>
      </c>
      <c r="AH66" s="0" t="n">
        <v>24009.7004652896</v>
      </c>
      <c r="AI66" s="75" t="n">
        <v>0.0801420600345837</v>
      </c>
      <c r="AJ66" s="75" t="n">
        <v>0.00250662251655629</v>
      </c>
      <c r="AM66" s="0" t="n">
        <v>204.461991677099</v>
      </c>
      <c r="AN66" s="75" t="n">
        <v>0.0844759820278336</v>
      </c>
      <c r="AO66" s="75" t="n">
        <v>0.00233443708609272</v>
      </c>
    </row>
    <row r="67" customFormat="false" ht="12.8" hidden="false" customHeight="false" outlineLevel="0" collapsed="false">
      <c r="A67" s="0" t="n">
        <v>1</v>
      </c>
      <c r="B67" s="0" t="n">
        <v>3722.59</v>
      </c>
      <c r="C67" s="0" t="n">
        <v>6228.99</v>
      </c>
      <c r="D67" s="0" t="n">
        <v>1910.69</v>
      </c>
      <c r="F67" s="0" t="n">
        <v>8817.01193228596</v>
      </c>
      <c r="G67" s="0" t="n">
        <v>15576.2678873311</v>
      </c>
      <c r="H67" s="0" t="n">
        <v>5065.03728745786</v>
      </c>
      <c r="I67" s="68" t="n">
        <f aca="false">B67/F67</f>
        <v>0.422205394365941</v>
      </c>
      <c r="J67" s="68" t="n">
        <f aca="false">C67/G67</f>
        <v>0.399902598302532</v>
      </c>
      <c r="K67" s="68" t="n">
        <f aca="false">D67/H67</f>
        <v>0.377231181442886</v>
      </c>
      <c r="L67" s="0" t="n">
        <f aca="false">I67*F67</f>
        <v>3722.59</v>
      </c>
      <c r="M67" s="0" t="n">
        <f aca="false">J67*G67</f>
        <v>6228.99</v>
      </c>
      <c r="N67" s="0" t="n">
        <f aca="false">K67*H67</f>
        <v>1910.69</v>
      </c>
      <c r="AA67" s="82" t="n">
        <v>6</v>
      </c>
      <c r="AB67" s="82"/>
      <c r="AC67" s="82" t="n">
        <v>102.631935327783</v>
      </c>
      <c r="AD67" s="83" t="n">
        <v>0.0844759820278336</v>
      </c>
      <c r="AE67" s="83" t="n">
        <v>0.00238741721854305</v>
      </c>
      <c r="AH67" s="0" t="n">
        <v>19714.6884178557</v>
      </c>
      <c r="AI67" s="75" t="n">
        <v>0.0801420600345837</v>
      </c>
      <c r="AJ67" s="75" t="n">
        <v>0.00250662251655629</v>
      </c>
      <c r="AM67" s="0" t="n">
        <v>182.612029242874</v>
      </c>
      <c r="AN67" s="75" t="n">
        <v>0.082729951253871</v>
      </c>
      <c r="AO67" s="75" t="n">
        <v>0.00236092715231788</v>
      </c>
    </row>
    <row r="68" customFormat="false" ht="12.8" hidden="false" customHeight="false" outlineLevel="0" collapsed="false">
      <c r="A68" s="0" t="n">
        <v>2</v>
      </c>
      <c r="B68" s="0" t="n">
        <v>4031.84</v>
      </c>
      <c r="C68" s="0" t="n">
        <v>6750.44</v>
      </c>
      <c r="D68" s="0" t="n">
        <v>2068.06</v>
      </c>
      <c r="F68" s="0" t="n">
        <v>17980.14399265</v>
      </c>
      <c r="G68" s="0" t="n">
        <v>31833.2500801079</v>
      </c>
      <c r="H68" s="0" t="n">
        <v>10087.7861100429</v>
      </c>
      <c r="I68" s="68" t="n">
        <f aca="false">B68/F68</f>
        <v>0.224238471151741</v>
      </c>
      <c r="J68" s="68" t="n">
        <f aca="false">C68/G68</f>
        <v>0.212056261393751</v>
      </c>
      <c r="K68" s="68" t="n">
        <f aca="false">D68/H68</f>
        <v>0.205006329182688</v>
      </c>
      <c r="L68" s="0" t="n">
        <f aca="false">I68*F68</f>
        <v>4031.84</v>
      </c>
      <c r="M68" s="0" t="n">
        <f aca="false">J68*G68</f>
        <v>6750.44</v>
      </c>
      <c r="N68" s="0" t="n">
        <f aca="false">K68*H68</f>
        <v>2068.06</v>
      </c>
      <c r="AA68" s="0" t="n">
        <v>7</v>
      </c>
      <c r="AC68" s="0" t="n">
        <v>96.5368841753168</v>
      </c>
      <c r="AD68" s="75" t="n">
        <v>0.0844759820278336</v>
      </c>
      <c r="AE68" s="75" t="n">
        <v>0.00238741721854305</v>
      </c>
      <c r="AH68" s="0" t="n">
        <v>16198.640153912</v>
      </c>
      <c r="AI68" s="75" t="n">
        <v>0.0801420600345837</v>
      </c>
      <c r="AJ68" s="75" t="n">
        <v>0.00250662251655629</v>
      </c>
      <c r="AM68" s="0" t="n">
        <v>180.100055276289</v>
      </c>
      <c r="AN68" s="75" t="n">
        <v>0.0844759820278336</v>
      </c>
      <c r="AO68" s="75" t="n">
        <v>0.00237417218543046</v>
      </c>
    </row>
    <row r="69" customFormat="false" ht="12.8" hidden="false" customHeight="false" outlineLevel="0" collapsed="false">
      <c r="A69" s="0" t="n">
        <v>3</v>
      </c>
      <c r="B69" s="0" t="n">
        <v>5381.74</v>
      </c>
      <c r="C69" s="0" t="n">
        <v>9020.69</v>
      </c>
      <c r="D69" s="0" t="n">
        <v>2763.22</v>
      </c>
      <c r="F69" s="0" t="n">
        <v>26696.9289020113</v>
      </c>
      <c r="G69" s="0" t="n">
        <v>47339.8635523421</v>
      </c>
      <c r="H69" s="0" t="n">
        <v>14660.1901078165</v>
      </c>
      <c r="I69" s="68" t="n">
        <f aca="false">B69/F69</f>
        <v>0.201586482840524</v>
      </c>
      <c r="J69" s="68" t="n">
        <f aca="false">C69/G69</f>
        <v>0.190551668785993</v>
      </c>
      <c r="K69" s="68" t="n">
        <f aca="false">D69/H69</f>
        <v>0.188484595334593</v>
      </c>
      <c r="L69" s="0" t="n">
        <f aca="false">I69*F69</f>
        <v>5381.74</v>
      </c>
      <c r="M69" s="0" t="n">
        <f aca="false">J69*G69</f>
        <v>9020.69</v>
      </c>
      <c r="N69" s="0" t="n">
        <f aca="false">K69*H69</f>
        <v>2763.22</v>
      </c>
      <c r="AA69" s="0" t="n">
        <v>8</v>
      </c>
      <c r="AC69" s="0" t="n">
        <v>89.7602468092726</v>
      </c>
      <c r="AD69" s="75" t="n">
        <v>0.0844759820278336</v>
      </c>
      <c r="AE69" s="75" t="n">
        <v>0.00237417218543046</v>
      </c>
      <c r="AH69" s="0" t="n">
        <v>13735.6571836507</v>
      </c>
      <c r="AI69" s="75" t="n">
        <v>0.0810005249651029</v>
      </c>
      <c r="AJ69" s="75" t="n">
        <v>0.00249337748344371</v>
      </c>
      <c r="AM69" s="0" t="n">
        <v>158.235832295521</v>
      </c>
      <c r="AN69" s="75" t="n">
        <v>0.0818631582321129</v>
      </c>
      <c r="AO69" s="75" t="n">
        <v>0.00237417218543046</v>
      </c>
    </row>
    <row r="70" customFormat="false" ht="12.8" hidden="false" customHeight="false" outlineLevel="0" collapsed="false">
      <c r="A70" s="0" t="n">
        <v>4</v>
      </c>
      <c r="B70" s="0" t="n">
        <v>6575.89</v>
      </c>
      <c r="C70" s="0" t="n">
        <v>11038.09</v>
      </c>
      <c r="D70" s="0" t="n">
        <v>3380.06</v>
      </c>
      <c r="F70" s="0" t="n">
        <v>34536.343109687</v>
      </c>
      <c r="G70" s="0" t="n">
        <v>61309.8199571807</v>
      </c>
      <c r="H70" s="0" t="n">
        <v>18667.9963710941</v>
      </c>
      <c r="I70" s="68" t="n">
        <f aca="false">B70/F70</f>
        <v>0.190404930224229</v>
      </c>
      <c r="J70" s="68" t="n">
        <f aca="false">C70/G70</f>
        <v>0.180037879865071</v>
      </c>
      <c r="K70" s="68" t="n">
        <f aca="false">D70/H70</f>
        <v>0.181061745074782</v>
      </c>
      <c r="L70" s="0" t="n">
        <f aca="false">I70*F70</f>
        <v>6575.89</v>
      </c>
      <c r="M70" s="0" t="n">
        <f aca="false">J70*G70</f>
        <v>11038.09</v>
      </c>
      <c r="N70" s="0" t="n">
        <f aca="false">K70*H70</f>
        <v>3380.06</v>
      </c>
      <c r="AA70" s="0" t="n">
        <v>9</v>
      </c>
      <c r="AC70" s="0" t="n">
        <v>82.3024749678256</v>
      </c>
      <c r="AD70" s="75" t="n">
        <v>0.0844759820278336</v>
      </c>
      <c r="AE70" s="75" t="n">
        <v>0.00240066225165563</v>
      </c>
      <c r="AG70" s="80"/>
      <c r="AH70" s="75" t="n">
        <v>13011.9186313079</v>
      </c>
      <c r="AI70" s="75" t="n">
        <v>0.0801420600345837</v>
      </c>
      <c r="AJ70" s="75" t="n">
        <v>0.00249337748344371</v>
      </c>
      <c r="AM70" s="0" t="n">
        <v>140.148157050372</v>
      </c>
      <c r="AN70" s="75" t="n">
        <v>0.083600895407252</v>
      </c>
      <c r="AO70" s="75" t="n">
        <v>0.00238741721854305</v>
      </c>
    </row>
    <row r="71" customFormat="false" ht="12.8" hidden="false" customHeight="false" outlineLevel="0" collapsed="false">
      <c r="A71" s="0" t="n">
        <v>5</v>
      </c>
      <c r="B71" s="0" t="n">
        <v>7488.86</v>
      </c>
      <c r="C71" s="0" t="n">
        <v>12582.41</v>
      </c>
      <c r="D71" s="0" t="n">
        <v>3852.38</v>
      </c>
      <c r="F71" s="0" t="n">
        <v>40979.2743718159</v>
      </c>
      <c r="G71" s="0" t="n">
        <v>72807.9075566965</v>
      </c>
      <c r="H71" s="0" t="n">
        <v>21928.6794982592</v>
      </c>
      <c r="I71" s="68" t="n">
        <f aca="false">B71/F71</f>
        <v>0.182747501384519</v>
      </c>
      <c r="J71" s="68" t="n">
        <f aca="false">C71/G71</f>
        <v>0.172816530817094</v>
      </c>
      <c r="K71" s="68" t="n">
        <f aca="false">D71/H71</f>
        <v>0.175677700989967</v>
      </c>
      <c r="L71" s="0" t="n">
        <f aca="false">I71*F71</f>
        <v>7488.86</v>
      </c>
      <c r="M71" s="0" t="n">
        <f aca="false">J71*G71</f>
        <v>12582.41</v>
      </c>
      <c r="N71" s="0" t="n">
        <f aca="false">K71*H71</f>
        <v>3852.38</v>
      </c>
      <c r="AA71" s="0" t="n">
        <v>9</v>
      </c>
      <c r="AC71" s="0" t="n">
        <v>85.3600653276319</v>
      </c>
      <c r="AD71" s="80" t="n">
        <v>0.0844759820278336</v>
      </c>
      <c r="AE71" s="80" t="n">
        <v>0.00238741721854305</v>
      </c>
      <c r="AH71" s="75" t="n">
        <v>13305.3529717513</v>
      </c>
      <c r="AI71" s="75" t="n">
        <v>0.0801420600345837</v>
      </c>
      <c r="AJ71" s="75" t="n">
        <v>0.00250662251655629</v>
      </c>
    </row>
    <row r="72" customFormat="false" ht="12.8" hidden="false" customHeight="false" outlineLevel="0" collapsed="false">
      <c r="A72" s="0" t="n">
        <v>6</v>
      </c>
      <c r="B72" s="0" t="n">
        <v>8257.68</v>
      </c>
      <c r="C72" s="0" t="n">
        <v>13881.4</v>
      </c>
      <c r="D72" s="0" t="n">
        <v>4249.02</v>
      </c>
      <c r="F72" s="0" t="n">
        <v>45617.1711313375</v>
      </c>
      <c r="G72" s="0" t="n">
        <v>81099.1495990754</v>
      </c>
      <c r="H72" s="0" t="n">
        <v>24277.2006846456</v>
      </c>
      <c r="I72" s="68" t="n">
        <f aca="false">B72/F72</f>
        <v>0.181021308318859</v>
      </c>
      <c r="J72" s="68" t="n">
        <f aca="false">C72/G72</f>
        <v>0.171165789883428</v>
      </c>
      <c r="K72" s="68" t="n">
        <f aca="false">D72/H72</f>
        <v>0.175021002429137</v>
      </c>
      <c r="L72" s="0" t="n">
        <f aca="false">I72*F72</f>
        <v>8257.68</v>
      </c>
      <c r="M72" s="0" t="n">
        <f aca="false">J72*G72</f>
        <v>13881.4</v>
      </c>
      <c r="N72" s="0" t="n">
        <f aca="false">K72*H72</f>
        <v>4249.02</v>
      </c>
      <c r="AA72" s="0" t="n">
        <v>10</v>
      </c>
      <c r="AC72" s="0" t="n">
        <v>82.0553184103372</v>
      </c>
      <c r="AD72" s="75" t="n">
        <v>0.0844759820278336</v>
      </c>
      <c r="AE72" s="75" t="n">
        <v>0.00240066225165563</v>
      </c>
      <c r="AH72" s="75" t="n">
        <v>11851.2875089377</v>
      </c>
      <c r="AI72" s="75" t="n">
        <v>0.0801420600345837</v>
      </c>
      <c r="AJ72" s="75" t="n">
        <v>0.00250662251655629</v>
      </c>
      <c r="AM72" s="0" t="n">
        <v>132.952237269206</v>
      </c>
      <c r="AN72" s="75" t="n">
        <v>0.0844759820278336</v>
      </c>
      <c r="AO72" s="75" t="n">
        <v>0.00237417218543046</v>
      </c>
    </row>
    <row r="73" customFormat="false" ht="12.8" hidden="false" customHeight="false" outlineLevel="0" collapsed="false">
      <c r="A73" s="0" t="n">
        <v>7</v>
      </c>
      <c r="B73" s="0" t="n">
        <v>8635.62</v>
      </c>
      <c r="C73" s="0" t="n">
        <v>14527.26</v>
      </c>
      <c r="D73" s="0" t="n">
        <v>4444.47</v>
      </c>
      <c r="F73" s="0" t="n">
        <v>48249.2370597125</v>
      </c>
      <c r="G73" s="0" t="n">
        <v>85820.5078195593</v>
      </c>
      <c r="H73" s="0" t="n">
        <v>25622.7509780928</v>
      </c>
      <c r="I73" s="68" t="n">
        <f aca="false">B73/F73</f>
        <v>0.178979410375188</v>
      </c>
      <c r="J73" s="68" t="n">
        <f aca="false">C73/G73</f>
        <v>0.169274924713148</v>
      </c>
      <c r="K73" s="68" t="n">
        <f aca="false">D73/H73</f>
        <v>0.173457955541151</v>
      </c>
      <c r="L73" s="0" t="n">
        <f aca="false">I73*F73</f>
        <v>8635.62</v>
      </c>
      <c r="M73" s="0" t="n">
        <f aca="false">J73*G73</f>
        <v>14527.26</v>
      </c>
      <c r="N73" s="0" t="n">
        <f aca="false">K73*H73</f>
        <v>4444.47</v>
      </c>
    </row>
    <row r="74" customFormat="false" ht="12.8" hidden="false" customHeight="false" outlineLevel="0" collapsed="false">
      <c r="A74" s="0" t="n">
        <v>8</v>
      </c>
      <c r="B74" s="0" t="n">
        <v>8687.96</v>
      </c>
      <c r="C74" s="0" t="n">
        <v>14623.56</v>
      </c>
      <c r="D74" s="0" t="n">
        <v>4472.86</v>
      </c>
      <c r="F74" s="0" t="n">
        <v>48908.4854766311</v>
      </c>
      <c r="G74" s="0" t="n">
        <v>87026.9063127227</v>
      </c>
      <c r="H74" s="0" t="n">
        <v>25975.4244835326</v>
      </c>
      <c r="I74" s="68" t="n">
        <f aca="false">B74/F74</f>
        <v>0.177637068809894</v>
      </c>
      <c r="J74" s="68" t="n">
        <f aca="false">C74/G74</f>
        <v>0.168034928731715</v>
      </c>
      <c r="K74" s="68" t="n">
        <f aca="false">D74/H74</f>
        <v>0.172195838525589</v>
      </c>
      <c r="L74" s="0" t="n">
        <f aca="false">I74*F74</f>
        <v>8687.96</v>
      </c>
      <c r="M74" s="0" t="n">
        <f aca="false">J74*G74</f>
        <v>14623.56</v>
      </c>
      <c r="N74" s="0" t="n">
        <f aca="false">K74*H74</f>
        <v>4472.86</v>
      </c>
    </row>
    <row r="75" customFormat="false" ht="12.8" hidden="false" customHeight="false" outlineLevel="0" collapsed="false">
      <c r="A75" s="0" t="n">
        <v>9</v>
      </c>
      <c r="B75" s="0" t="n">
        <v>8583.66</v>
      </c>
      <c r="C75" s="0" t="n">
        <v>14456.52</v>
      </c>
      <c r="D75" s="0" t="n">
        <v>4420.07</v>
      </c>
      <c r="F75" s="0" t="n">
        <v>47830.322997958</v>
      </c>
      <c r="G75" s="0" t="n">
        <v>85135.1351549716</v>
      </c>
      <c r="H75" s="0" t="n">
        <v>25442.1630593635</v>
      </c>
      <c r="I75" s="68" t="n">
        <f aca="false">B75/F75</f>
        <v>0.17946063212591</v>
      </c>
      <c r="J75" s="68" t="n">
        <f aca="false">C75/G75</f>
        <v>0.169806742817578</v>
      </c>
      <c r="K75" s="68" t="n">
        <f aca="false">D75/H75</f>
        <v>0.173730118374242</v>
      </c>
      <c r="L75" s="0" t="n">
        <f aca="false">I75*F75</f>
        <v>8583.66</v>
      </c>
      <c r="M75" s="0" t="n">
        <f aca="false">J75*G75</f>
        <v>14456.52</v>
      </c>
      <c r="N75" s="0" t="n">
        <f aca="false">K75*H75</f>
        <v>4420.07</v>
      </c>
    </row>
    <row r="76" customFormat="false" ht="12.8" hidden="false" customHeight="false" outlineLevel="0" collapsed="false">
      <c r="A76" s="0" t="n">
        <v>10</v>
      </c>
      <c r="B76" s="0" t="n">
        <v>8160.03</v>
      </c>
      <c r="C76" s="0" t="n">
        <v>13745.56</v>
      </c>
      <c r="D76" s="0" t="n">
        <v>4200.07</v>
      </c>
      <c r="F76" s="0" t="n">
        <v>45382.3292725129</v>
      </c>
      <c r="G76" s="0" t="n">
        <v>80798.6131738695</v>
      </c>
      <c r="H76" s="0" t="n">
        <v>24198.6994616216</v>
      </c>
      <c r="I76" s="68" t="n">
        <f aca="false">B76/F76</f>
        <v>0.179806328383906</v>
      </c>
      <c r="J76" s="68" t="n">
        <f aca="false">C76/G76</f>
        <v>0.170121236739808</v>
      </c>
      <c r="K76" s="68" t="n">
        <f aca="false">D76/H76</f>
        <v>0.1735659392217</v>
      </c>
      <c r="L76" s="0" t="n">
        <f aca="false">I76*F76</f>
        <v>8160.03</v>
      </c>
      <c r="M76" s="0" t="n">
        <f aca="false">J76*G76</f>
        <v>13745.56</v>
      </c>
      <c r="N76" s="0" t="n">
        <f aca="false">K76*H76</f>
        <v>4200.07</v>
      </c>
    </row>
    <row r="77" customFormat="false" ht="12.8" hidden="false" customHeight="false" outlineLevel="0" collapsed="false">
      <c r="A77" s="0" t="n">
        <v>11</v>
      </c>
      <c r="B77" s="0" t="n">
        <v>7493.47</v>
      </c>
      <c r="C77" s="0" t="n">
        <v>12624.48</v>
      </c>
      <c r="D77" s="0" t="n">
        <v>3855.73</v>
      </c>
      <c r="F77" s="0" t="n">
        <v>41981.8807231601</v>
      </c>
      <c r="G77" s="0" t="n">
        <v>74760.4114350109</v>
      </c>
      <c r="H77" s="0" t="n">
        <v>22450.9806635872</v>
      </c>
      <c r="I77" s="68" t="n">
        <f aca="false">B77/F77</f>
        <v>0.178492956268776</v>
      </c>
      <c r="J77" s="68" t="n">
        <f aca="false">C77/G77</f>
        <v>0.168865844337607</v>
      </c>
      <c r="K77" s="68" t="n">
        <f aca="false">D77/H77</f>
        <v>0.171739936788308</v>
      </c>
      <c r="L77" s="0" t="n">
        <f aca="false">I77*F77</f>
        <v>7493.47</v>
      </c>
      <c r="M77" s="0" t="n">
        <f aca="false">J77*G77</f>
        <v>12624.48</v>
      </c>
      <c r="N77" s="0" t="n">
        <f aca="false">K77*H77</f>
        <v>3855.73</v>
      </c>
    </row>
    <row r="78" customFormat="false" ht="12.8" hidden="false" customHeight="false" outlineLevel="0" collapsed="false">
      <c r="A78" s="0" t="n">
        <v>12</v>
      </c>
      <c r="B78" s="0" t="n">
        <v>6756.04</v>
      </c>
      <c r="C78" s="0" t="n">
        <v>11393.5</v>
      </c>
      <c r="D78" s="0" t="n">
        <v>3478.32</v>
      </c>
      <c r="F78" s="0" t="n">
        <v>38025.4546867225</v>
      </c>
      <c r="G78" s="0" t="n">
        <v>67727.0301883014</v>
      </c>
      <c r="H78" s="0" t="n">
        <v>20399.4036629387</v>
      </c>
      <c r="I78" s="68" t="n">
        <f aca="false">B78/F78</f>
        <v>0.177671511245835</v>
      </c>
      <c r="J78" s="68" t="n">
        <f aca="false">C78/G78</f>
        <v>0.168226776935629</v>
      </c>
      <c r="K78" s="68" t="n">
        <f aca="false">D78/H78</f>
        <v>0.170510866762216</v>
      </c>
      <c r="L78" s="0" t="n">
        <f aca="false">I78*F78</f>
        <v>6756.04</v>
      </c>
      <c r="M78" s="0" t="n">
        <f aca="false">J78*G78</f>
        <v>11393.5</v>
      </c>
      <c r="N78" s="0" t="n">
        <f aca="false">K78*H78</f>
        <v>3478.32</v>
      </c>
    </row>
    <row r="79" customFormat="false" ht="12.8" hidden="false" customHeight="false" outlineLevel="0" collapsed="false">
      <c r="A79" s="0" t="n">
        <v>13</v>
      </c>
      <c r="B79" s="0" t="n">
        <v>6151.52</v>
      </c>
      <c r="C79" s="0" t="n">
        <v>10382.87</v>
      </c>
      <c r="D79" s="0" t="n">
        <v>3169.97</v>
      </c>
      <c r="F79" s="0" t="n">
        <v>33842.837045518</v>
      </c>
      <c r="G79" s="0" t="n">
        <v>60286.5449359593</v>
      </c>
      <c r="H79" s="0" t="n">
        <v>18214.108384086</v>
      </c>
      <c r="I79" s="68" t="n">
        <f aca="false">B79/F79</f>
        <v>0.181767267080071</v>
      </c>
      <c r="J79" s="68" t="n">
        <f aca="false">C79/G79</f>
        <v>0.172225328405027</v>
      </c>
      <c r="K79" s="68" t="n">
        <f aca="false">D79/H79</f>
        <v>0.174039263034674</v>
      </c>
      <c r="L79" s="0" t="n">
        <f aca="false">I79*F79</f>
        <v>6151.52</v>
      </c>
      <c r="M79" s="0" t="n">
        <f aca="false">J79*G79</f>
        <v>10382.87</v>
      </c>
      <c r="N79" s="0" t="n">
        <f aca="false">K79*H79</f>
        <v>3169.97</v>
      </c>
    </row>
    <row r="80" customFormat="false" ht="12.8" hidden="false" customHeight="false" outlineLevel="0" collapsed="false">
      <c r="A80" s="0" t="n">
        <v>14</v>
      </c>
      <c r="B80" s="0" t="n">
        <v>5670.9</v>
      </c>
      <c r="C80" s="0" t="n">
        <v>9575.45</v>
      </c>
      <c r="D80" s="0" t="n">
        <v>2922.64</v>
      </c>
      <c r="F80" s="0" t="n">
        <v>29677.8916376962</v>
      </c>
      <c r="G80" s="0" t="n">
        <v>52874.1226794805</v>
      </c>
      <c r="H80" s="0" t="n">
        <v>16023.3946047916</v>
      </c>
      <c r="I80" s="68" t="n">
        <f aca="false">B80/F80</f>
        <v>0.191081633063076</v>
      </c>
      <c r="J80" s="68" t="n">
        <f aca="false">C80/G80</f>
        <v>0.181098985945275</v>
      </c>
      <c r="K80" s="68" t="n">
        <f aca="false">D80/H80</f>
        <v>0.182398303985225</v>
      </c>
      <c r="L80" s="0" t="n">
        <f aca="false">I80*F80</f>
        <v>5670.9</v>
      </c>
      <c r="M80" s="0" t="n">
        <f aca="false">J80*G80</f>
        <v>9575.45</v>
      </c>
      <c r="N80" s="0" t="n">
        <f aca="false">K80*H80</f>
        <v>2922.64</v>
      </c>
    </row>
    <row r="81" customFormat="false" ht="12.8" hidden="false" customHeight="false" outlineLevel="0" collapsed="false">
      <c r="A81" s="0" t="n">
        <v>15</v>
      </c>
      <c r="B81" s="0" t="n">
        <v>5109.94</v>
      </c>
      <c r="C81" s="0" t="n">
        <v>8632.59</v>
      </c>
      <c r="D81" s="0" t="n">
        <v>2632.69</v>
      </c>
      <c r="F81" s="0" t="n">
        <v>25689.9589914258</v>
      </c>
      <c r="G81" s="0" t="n">
        <v>45774.3595257958</v>
      </c>
      <c r="H81" s="0" t="n">
        <v>13912.9496598864</v>
      </c>
      <c r="I81" s="68" t="n">
        <f aca="false">B81/F81</f>
        <v>0.198908063718805</v>
      </c>
      <c r="J81" s="68" t="n">
        <f aca="false">C81/G81</f>
        <v>0.188590077270992</v>
      </c>
      <c r="K81" s="68" t="n">
        <f aca="false">D81/H81</f>
        <v>0.189225869737065</v>
      </c>
      <c r="L81" s="0" t="n">
        <f aca="false">I81*F81</f>
        <v>5109.94</v>
      </c>
      <c r="M81" s="0" t="n">
        <f aca="false">J81*G81</f>
        <v>8632.59</v>
      </c>
      <c r="N81" s="0" t="n">
        <f aca="false">K81*H81</f>
        <v>2632.69</v>
      </c>
    </row>
    <row r="82" customFormat="false" ht="12.8" hidden="false" customHeight="false" outlineLevel="0" collapsed="false">
      <c r="A82" s="0" t="n">
        <v>16</v>
      </c>
      <c r="B82" s="0" t="n">
        <v>4487.02</v>
      </c>
      <c r="C82" s="0" t="n">
        <v>7585.76</v>
      </c>
      <c r="D82" s="0" t="n">
        <v>2311.86</v>
      </c>
      <c r="F82" s="0" t="n">
        <v>21967.4794518808</v>
      </c>
      <c r="G82" s="0" t="n">
        <v>39145.4629850957</v>
      </c>
      <c r="H82" s="0" t="n">
        <v>11931.8579161483</v>
      </c>
      <c r="I82" s="68" t="n">
        <f aca="false">B82/F82</f>
        <v>0.204257389193362</v>
      </c>
      <c r="J82" s="68" t="n">
        <f aca="false">C82/G82</f>
        <v>0.193783887621618</v>
      </c>
      <c r="K82" s="68" t="n">
        <f aca="false">D82/H82</f>
        <v>0.193755240486998</v>
      </c>
      <c r="L82" s="0" t="n">
        <f aca="false">I82*F82</f>
        <v>4487.02</v>
      </c>
      <c r="M82" s="0" t="n">
        <f aca="false">J82*G82</f>
        <v>7585.76</v>
      </c>
      <c r="N82" s="0" t="n">
        <f aca="false">K82*H82</f>
        <v>2311.86</v>
      </c>
    </row>
    <row r="83" customFormat="false" ht="12.8" hidden="false" customHeight="false" outlineLevel="0" collapsed="false">
      <c r="A83" s="0" t="n">
        <v>17</v>
      </c>
      <c r="B83" s="0" t="n">
        <v>3848.54</v>
      </c>
      <c r="C83" s="0" t="n">
        <v>6515.05</v>
      </c>
      <c r="D83" s="0" t="n">
        <v>1983.16</v>
      </c>
      <c r="F83" s="0" t="n">
        <v>18546.5857067531</v>
      </c>
      <c r="G83" s="0" t="n">
        <v>33052.3387638814</v>
      </c>
      <c r="H83" s="0" t="n">
        <v>10101.670381473</v>
      </c>
      <c r="I83" s="68" t="n">
        <f aca="false">B83/F83</f>
        <v>0.207506657066194</v>
      </c>
      <c r="J83" s="68" t="n">
        <f aca="false">C83/G83</f>
        <v>0.197113131586302</v>
      </c>
      <c r="K83" s="68" t="n">
        <f aca="false">D83/H83</f>
        <v>0.196320006999755</v>
      </c>
      <c r="L83" s="0" t="n">
        <f aca="false">I83*F83</f>
        <v>3848.54</v>
      </c>
      <c r="M83" s="0" t="n">
        <f aca="false">J83*G83</f>
        <v>6515.05</v>
      </c>
      <c r="N83" s="0" t="n">
        <f aca="false">K83*H83</f>
        <v>1983.16</v>
      </c>
    </row>
    <row r="84" customFormat="false" ht="12.8" hidden="false" customHeight="false" outlineLevel="0" collapsed="false">
      <c r="A84" s="0" t="n">
        <v>18</v>
      </c>
      <c r="B84" s="0" t="n">
        <v>3189.83</v>
      </c>
      <c r="C84" s="0" t="n">
        <v>5408.01</v>
      </c>
      <c r="D84" s="0" t="n">
        <v>1643.81</v>
      </c>
      <c r="F84" s="0" t="n">
        <v>15430.005164745</v>
      </c>
      <c r="G84" s="0" t="n">
        <v>27500.2632939834</v>
      </c>
      <c r="H84" s="0" t="n">
        <v>8426.02497205376</v>
      </c>
      <c r="I84" s="68" t="n">
        <f aca="false">B84/F84</f>
        <v>0.206729029960938</v>
      </c>
      <c r="J84" s="68" t="n">
        <f aca="false">C84/G84</f>
        <v>0.196653026270595</v>
      </c>
      <c r="K84" s="68" t="n">
        <f aca="false">D84/H84</f>
        <v>0.19508724522559</v>
      </c>
      <c r="L84" s="0" t="n">
        <f aca="false">I84*F84</f>
        <v>3189.83</v>
      </c>
      <c r="M84" s="0" t="n">
        <f aca="false">J84*G84</f>
        <v>5408.01</v>
      </c>
      <c r="N84" s="0" t="n">
        <f aca="false">K84*H84</f>
        <v>1643.81</v>
      </c>
    </row>
    <row r="85" customFormat="false" ht="12.8" hidden="false" customHeight="false" outlineLevel="0" collapsed="false">
      <c r="A85" s="0" t="n">
        <v>19</v>
      </c>
      <c r="B85" s="0" t="n">
        <v>2567.93</v>
      </c>
      <c r="C85" s="0" t="n">
        <v>4356.56</v>
      </c>
      <c r="D85" s="0" t="n">
        <v>1322.99</v>
      </c>
      <c r="F85" s="0" t="n">
        <v>12604.0314917967</v>
      </c>
      <c r="G85" s="0" t="n">
        <v>22465.1354953225</v>
      </c>
      <c r="H85" s="0" t="n">
        <v>6899.53248022275</v>
      </c>
      <c r="I85" s="68" t="n">
        <f aca="false">B85/F85</f>
        <v>0.203738780061866</v>
      </c>
      <c r="J85" s="68" t="n">
        <f aca="false">C85/G85</f>
        <v>0.193925382773992</v>
      </c>
      <c r="K85" s="68" t="n">
        <f aca="false">D85/H85</f>
        <v>0.191750673511908</v>
      </c>
      <c r="L85" s="0" t="n">
        <f aca="false">I85*F85</f>
        <v>2567.93</v>
      </c>
      <c r="M85" s="0" t="n">
        <f aca="false">J85*G85</f>
        <v>4356.56</v>
      </c>
      <c r="N85" s="0" t="n">
        <f aca="false">K85*H85</f>
        <v>1322.99</v>
      </c>
    </row>
    <row r="86" customFormat="false" ht="12.8" hidden="false" customHeight="false" outlineLevel="0" collapsed="false">
      <c r="A86" s="0" t="n">
        <v>20</v>
      </c>
      <c r="B86" s="0" t="n">
        <v>2054.46</v>
      </c>
      <c r="C86" s="0" t="n">
        <v>3484.3</v>
      </c>
      <c r="D86" s="0" t="n">
        <v>1057.98</v>
      </c>
      <c r="F86" s="0" t="n">
        <v>10052.7646738859</v>
      </c>
      <c r="G86" s="0" t="n">
        <v>17918.8712114174</v>
      </c>
      <c r="H86" s="0" t="n">
        <v>5515.40359450922</v>
      </c>
      <c r="I86" s="68" t="n">
        <f aca="false">B86/F86</f>
        <v>0.204367660703018</v>
      </c>
      <c r="J86" s="68" t="n">
        <f aca="false">C86/G86</f>
        <v>0.19444863233237</v>
      </c>
      <c r="K86" s="68" t="n">
        <f aca="false">D86/H86</f>
        <v>0.191822770876325</v>
      </c>
      <c r="L86" s="0" t="n">
        <f aca="false">I86*F86</f>
        <v>2054.46</v>
      </c>
      <c r="M86" s="0" t="n">
        <f aca="false">J86*G86</f>
        <v>3484.3</v>
      </c>
      <c r="N86" s="0" t="n">
        <f aca="false">K86*H86</f>
        <v>1057.98</v>
      </c>
    </row>
    <row r="87" customFormat="false" ht="12.8" hidden="false" customHeight="false" outlineLevel="0" collapsed="false">
      <c r="A87" s="0" t="n">
        <v>21</v>
      </c>
      <c r="B87" s="0" t="n">
        <v>1617.29</v>
      </c>
      <c r="C87" s="0" t="n">
        <v>2743.6</v>
      </c>
      <c r="D87" s="0" t="n">
        <v>831.84</v>
      </c>
      <c r="F87" s="0" t="n">
        <v>7769.06888047715</v>
      </c>
      <c r="G87" s="0" t="n">
        <v>13848.9522987685</v>
      </c>
      <c r="H87" s="0" t="n">
        <v>4271.43358209313</v>
      </c>
      <c r="I87" s="68" t="n">
        <f aca="false">B87/F87</f>
        <v>0.208170377284732</v>
      </c>
      <c r="J87" s="68" t="n">
        <f aca="false">C87/G87</f>
        <v>0.198108849016974</v>
      </c>
      <c r="K87" s="68" t="n">
        <f aca="false">D87/H87</f>
        <v>0.194744922053165</v>
      </c>
      <c r="L87" s="0" t="n">
        <f aca="false">I87*F87</f>
        <v>1617.29</v>
      </c>
      <c r="M87" s="0" t="n">
        <f aca="false">J87*G87</f>
        <v>2743.6</v>
      </c>
      <c r="N87" s="0" t="n">
        <f aca="false">K87*H87</f>
        <v>831.84</v>
      </c>
    </row>
    <row r="88" customFormat="false" ht="12.8" hidden="false" customHeight="false" outlineLevel="0" collapsed="false">
      <c r="A88" s="0" t="n">
        <v>22</v>
      </c>
      <c r="B88" s="0" t="n">
        <v>1197.67</v>
      </c>
      <c r="C88" s="0" t="n">
        <v>2033.97</v>
      </c>
      <c r="D88" s="0" t="n">
        <v>615.28</v>
      </c>
      <c r="F88" s="0" t="n">
        <v>5760.94684864109</v>
      </c>
      <c r="G88" s="0" t="n">
        <v>10269.8064391685</v>
      </c>
      <c r="H88" s="0" t="n">
        <v>3173.55958521899</v>
      </c>
      <c r="I88" s="68" t="n">
        <f aca="false">B88/F88</f>
        <v>0.207894645006577</v>
      </c>
      <c r="J88" s="68" t="n">
        <f aca="false">C88/G88</f>
        <v>0.198053391955134</v>
      </c>
      <c r="K88" s="68" t="n">
        <f aca="false">D88/H88</f>
        <v>0.193876933291468</v>
      </c>
      <c r="L88" s="0" t="n">
        <f aca="false">I88*F88</f>
        <v>1197.67</v>
      </c>
      <c r="M88" s="0" t="n">
        <f aca="false">J88*G88</f>
        <v>2033.97</v>
      </c>
      <c r="N88" s="0" t="n">
        <f aca="false">K88*H88</f>
        <v>615.28</v>
      </c>
    </row>
    <row r="89" customFormat="false" ht="12.8" hidden="false" customHeight="false" outlineLevel="0" collapsed="false">
      <c r="A89" s="0" t="n">
        <v>23</v>
      </c>
      <c r="B89" s="0" t="n">
        <v>847.17</v>
      </c>
      <c r="C89" s="0" t="n">
        <v>1440.55</v>
      </c>
      <c r="D89" s="0" t="n">
        <v>435.13</v>
      </c>
      <c r="F89" s="0" t="n">
        <v>4050.9985189662</v>
      </c>
      <c r="G89" s="0" t="n">
        <v>7221.85660578579</v>
      </c>
      <c r="H89" s="0" t="n">
        <v>2235.64271207011</v>
      </c>
      <c r="I89" s="68" t="n">
        <f aca="false">B89/F89</f>
        <v>0.209126218149345</v>
      </c>
      <c r="J89" s="68" t="n">
        <f aca="false">C89/G89</f>
        <v>0.199470867206904</v>
      </c>
      <c r="K89" s="68" t="n">
        <f aca="false">D89/H89</f>
        <v>0.194633067999085</v>
      </c>
      <c r="L89" s="0" t="n">
        <f aca="false">I89*F89</f>
        <v>847.17</v>
      </c>
      <c r="M89" s="0" t="n">
        <f aca="false">J89*G89</f>
        <v>1440.55</v>
      </c>
      <c r="N89" s="0" t="n">
        <f aca="false">K89*H89</f>
        <v>435.13</v>
      </c>
    </row>
    <row r="90" customFormat="false" ht="12.8" hidden="false" customHeight="false" outlineLevel="0" collapsed="false">
      <c r="A90" s="0" t="n">
        <v>24</v>
      </c>
      <c r="B90" s="0" t="n">
        <v>584.45</v>
      </c>
      <c r="C90" s="0" t="n">
        <v>995.57</v>
      </c>
      <c r="D90" s="0" t="n">
        <v>300.21</v>
      </c>
      <c r="F90" s="0" t="n">
        <v>2666.8459153296</v>
      </c>
      <c r="G90" s="0" t="n">
        <v>4754.46110699667</v>
      </c>
      <c r="H90" s="0" t="n">
        <v>1474.24458939506</v>
      </c>
      <c r="I90" s="68" t="n">
        <f aca="false">B90/F90</f>
        <v>0.219154018850679</v>
      </c>
      <c r="J90" s="68" t="n">
        <f aca="false">C90/G90</f>
        <v>0.209397022626795</v>
      </c>
      <c r="K90" s="68" t="n">
        <f aca="false">D90/H90</f>
        <v>0.20363649435077</v>
      </c>
      <c r="L90" s="0" t="n">
        <f aca="false">I90*F90</f>
        <v>584.45</v>
      </c>
      <c r="M90" s="0" t="n">
        <f aca="false">J90*G90</f>
        <v>995.57</v>
      </c>
      <c r="N90" s="0" t="n">
        <f aca="false">K90*H90</f>
        <v>300.21</v>
      </c>
    </row>
    <row r="91" customFormat="false" ht="12.8" hidden="false" customHeight="false" outlineLevel="0" collapsed="false">
      <c r="A91" s="0" t="n">
        <v>25</v>
      </c>
      <c r="B91" s="0" t="n">
        <v>391.69</v>
      </c>
      <c r="C91" s="0" t="n">
        <v>668.17</v>
      </c>
      <c r="D91" s="0" t="n">
        <v>201.15</v>
      </c>
      <c r="F91" s="0" t="n">
        <v>1623.73031733809</v>
      </c>
      <c r="G91" s="0" t="n">
        <v>2894.89165255649</v>
      </c>
      <c r="H91" s="0" t="n">
        <v>899.01096077581</v>
      </c>
      <c r="I91" s="68" t="n">
        <f aca="false">B91/F91</f>
        <v>0.241228482228581</v>
      </c>
      <c r="J91" s="68" t="n">
        <f aca="false">C91/G91</f>
        <v>0.230810019922485</v>
      </c>
      <c r="K91" s="68" t="n">
        <f aca="false">D91/H91</f>
        <v>0.223745881614631</v>
      </c>
      <c r="L91" s="0" t="n">
        <f aca="false">I91*F91</f>
        <v>391.69</v>
      </c>
      <c r="M91" s="0" t="n">
        <f aca="false">J91*G91</f>
        <v>668.17</v>
      </c>
      <c r="N91" s="0" t="n">
        <f aca="false">K91*H91</f>
        <v>201.15</v>
      </c>
    </row>
    <row r="92" customFormat="false" ht="12.8" hidden="false" customHeight="false" outlineLevel="0" collapsed="false">
      <c r="A92" s="0" t="n">
        <v>26</v>
      </c>
      <c r="B92" s="0" t="n">
        <v>575.9</v>
      </c>
      <c r="C92" s="0" t="n">
        <v>983.97</v>
      </c>
      <c r="D92" s="0" t="n">
        <v>294.48</v>
      </c>
      <c r="F92" s="0" t="n">
        <v>2001.68512435423</v>
      </c>
      <c r="G92" s="0" t="n">
        <v>3568.90315513147</v>
      </c>
      <c r="H92" s="0" t="n">
        <v>1110.7436699369</v>
      </c>
      <c r="I92" s="68" t="n">
        <f aca="false">B92/F92</f>
        <v>0.287707588467888</v>
      </c>
      <c r="J92" s="68" t="n">
        <f aca="false">C92/G92</f>
        <v>0.275706556672803</v>
      </c>
      <c r="K92" s="68" t="n">
        <f aca="false">D92/H92</f>
        <v>0.265119674295987</v>
      </c>
      <c r="L92" s="0" t="n">
        <f aca="false">I92*F92</f>
        <v>575.9</v>
      </c>
      <c r="M92" s="0" t="n">
        <f aca="false">J92*G92</f>
        <v>983.97</v>
      </c>
      <c r="N92" s="0" t="n">
        <f aca="false">K92*H92</f>
        <v>294.48</v>
      </c>
    </row>
    <row r="98" customFormat="false" ht="12.8" hidden="false" customHeight="false" outlineLevel="0" collapsed="false">
      <c r="A98" s="0" t="s">
        <v>255</v>
      </c>
      <c r="B98" s="0" t="n">
        <f aca="false">SUM(B4:B29,B36:B61,B67:B92)</f>
        <v>1784898.39</v>
      </c>
      <c r="C98" s="0" t="n">
        <f aca="false">SUM(C4:C29,C36:C61,C67:C92)</f>
        <v>1683787.67</v>
      </c>
      <c r="D98" s="0" t="n">
        <f aca="false">SUM(D4:D29,D36:D61,D67:D92)</f>
        <v>522277.73</v>
      </c>
    </row>
  </sheetData>
  <mergeCells count="9">
    <mergeCell ref="B1:O1"/>
    <mergeCell ref="Q1:AD1"/>
    <mergeCell ref="Q2:S2"/>
    <mergeCell ref="T2:V2"/>
    <mergeCell ref="B33:O33"/>
    <mergeCell ref="Q33:AD33"/>
    <mergeCell ref="Q34:S34"/>
    <mergeCell ref="T34:V34"/>
    <mergeCell ref="B64:O6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23" activeCellId="0" sqref="L2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12"/>
    <col collapsed="false" customWidth="true" hidden="false" outlineLevel="0" max="5" min="5" style="0" width="12.44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256</v>
      </c>
      <c r="C2" s="0" t="s">
        <v>257</v>
      </c>
      <c r="D2" s="0" t="s">
        <v>258</v>
      </c>
      <c r="E2" s="0" t="s">
        <v>259</v>
      </c>
      <c r="F2" s="0" t="s">
        <v>260</v>
      </c>
    </row>
    <row r="3" customFormat="false" ht="14.65" hidden="false" customHeight="false" outlineLevel="0" collapsed="false">
      <c r="B3" s="0" t="n">
        <v>1</v>
      </c>
      <c r="C3" s="0" t="n">
        <v>556393.268805386</v>
      </c>
      <c r="D3" s="84" t="n">
        <v>815575.70491055</v>
      </c>
      <c r="E3" s="58" t="n">
        <v>830036</v>
      </c>
      <c r="F3" s="0" t="n">
        <f aca="false">D3/C3</f>
        <v>1.46582597352705</v>
      </c>
      <c r="G3" s="0" t="n">
        <f aca="false">E3/C3</f>
        <v>1.49181531577861</v>
      </c>
    </row>
    <row r="4" customFormat="false" ht="14.65" hidden="false" customHeight="false" outlineLevel="0" collapsed="false">
      <c r="B4" s="0" t="n">
        <v>2</v>
      </c>
      <c r="C4" s="0" t="n">
        <v>636689.413425293</v>
      </c>
      <c r="D4" s="84" t="n">
        <v>944398.416</v>
      </c>
      <c r="E4" s="58" t="n">
        <v>964381</v>
      </c>
      <c r="F4" s="0" t="n">
        <f aca="false">D4/C4</f>
        <v>1.48329530236616</v>
      </c>
      <c r="G4" s="0" t="n">
        <f aca="false">E4/C4</f>
        <v>1.51468043863298</v>
      </c>
    </row>
    <row r="5" customFormat="false" ht="14.65" hidden="false" customHeight="false" outlineLevel="0" collapsed="false">
      <c r="B5" s="0" t="n">
        <v>3</v>
      </c>
      <c r="C5" s="0" t="n">
        <v>604065.897252382</v>
      </c>
      <c r="D5" s="84" t="n">
        <v>874649.1001</v>
      </c>
      <c r="E5" s="10" t="n">
        <v>889171</v>
      </c>
      <c r="F5" s="0" t="n">
        <f aca="false">D5/C5</f>
        <v>1.44793656466683</v>
      </c>
      <c r="G5" s="0" t="n">
        <f aca="false">E5/C5</f>
        <v>1.47197682246992</v>
      </c>
    </row>
    <row r="6" customFormat="false" ht="14.65" hidden="false" customHeight="false" outlineLevel="0" collapsed="false">
      <c r="B6" s="0" t="n">
        <v>4</v>
      </c>
      <c r="C6" s="0" t="n">
        <v>528744.935614131</v>
      </c>
      <c r="D6" s="84" t="n">
        <v>771977.29876</v>
      </c>
      <c r="E6" s="58" t="n">
        <v>784736</v>
      </c>
      <c r="F6" s="0" t="n">
        <f aca="false">D6/C6</f>
        <v>1.46001833164295</v>
      </c>
      <c r="G6" s="0" t="n">
        <f aca="false">E6/C6</f>
        <v>1.48414849418565</v>
      </c>
    </row>
    <row r="7" customFormat="false" ht="14.65" hidden="false" customHeight="false" outlineLevel="0" collapsed="false">
      <c r="B7" s="0" t="n">
        <v>5</v>
      </c>
      <c r="C7" s="0" t="n">
        <v>88591.3089335032</v>
      </c>
      <c r="D7" s="84" t="n">
        <v>124671.5446</v>
      </c>
      <c r="E7" s="10" t="n">
        <v>127107</v>
      </c>
      <c r="F7" s="0" t="n">
        <f aca="false">D7/C7</f>
        <v>1.40726608626563</v>
      </c>
      <c r="G7" s="0" t="n">
        <f aca="false">E7/C7</f>
        <v>1.43475699287169</v>
      </c>
    </row>
    <row r="8" customFormat="false" ht="14.65" hidden="false" customHeight="false" outlineLevel="0" collapsed="false">
      <c r="B8" s="0" t="n">
        <v>6</v>
      </c>
      <c r="C8" s="0" t="n">
        <v>87983.4968376438</v>
      </c>
      <c r="D8" s="84" t="n">
        <v>125412.31737</v>
      </c>
      <c r="E8" s="10" t="n">
        <v>127726</v>
      </c>
      <c r="F8" s="0" t="n">
        <f aca="false">D8/C8</f>
        <v>1.42540728520286</v>
      </c>
      <c r="G8" s="0" t="n">
        <f aca="false">E8/C8</f>
        <v>1.45170406486222</v>
      </c>
    </row>
    <row r="9" customFormat="false" ht="14.65" hidden="false" customHeight="false" outlineLevel="0" collapsed="false">
      <c r="B9" s="0" t="n">
        <v>7</v>
      </c>
      <c r="C9" s="0" t="n">
        <v>88246.5507961691</v>
      </c>
      <c r="D9" s="84" t="n">
        <v>124300.12904</v>
      </c>
      <c r="E9" s="10" t="n">
        <v>126666</v>
      </c>
      <c r="F9" s="0" t="n">
        <f aca="false">D9/C9</f>
        <v>1.4085550983982</v>
      </c>
      <c r="G9" s="0" t="n">
        <f aca="false">E9/C9</f>
        <v>1.43536488233485</v>
      </c>
    </row>
    <row r="10" customFormat="false" ht="14.65" hidden="false" customHeight="false" outlineLevel="0" collapsed="false">
      <c r="B10" s="0" t="n">
        <v>8</v>
      </c>
      <c r="C10" s="0" t="n">
        <v>78144.5328937974</v>
      </c>
      <c r="D10" s="84" t="n">
        <v>112090.7049</v>
      </c>
      <c r="E10" s="58" t="n">
        <v>113922</v>
      </c>
      <c r="F10" s="0" t="n">
        <f aca="false">D10/C10</f>
        <v>1.43440239194132</v>
      </c>
      <c r="G10" s="0" t="n">
        <f aca="false">E10/C10</f>
        <v>1.45783711004871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U177"/>
  <sheetViews>
    <sheetView showFormulas="false" showGridLines="true" showRowColHeaders="true" showZeros="true" rightToLeft="false" tabSelected="true" showOutlineSymbols="true" defaultGridColor="true" view="normal" topLeftCell="V1" colorId="64" zoomScale="75" zoomScaleNormal="75" zoomScalePageLayoutView="100" workbookViewId="0">
      <selection pane="topLeft" activeCell="AK13" activeCellId="0" sqref="AK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3"/>
    <col collapsed="false" customWidth="false" hidden="false" outlineLevel="0" max="13" min="3" style="0" width="11.52"/>
    <col collapsed="false" customWidth="true" hidden="false" outlineLevel="0" max="14" min="14" style="0" width="14.16"/>
    <col collapsed="false" customWidth="true" hidden="false" outlineLevel="0" max="16" min="15" style="0" width="14.62"/>
    <col collapsed="false" customWidth="true" hidden="false" outlineLevel="0" max="17" min="17" style="0" width="16.81"/>
    <col collapsed="false" customWidth="true" hidden="false" outlineLevel="0" max="18" min="18" style="0" width="13.43"/>
    <col collapsed="false" customWidth="true" hidden="false" outlineLevel="0" max="19" min="19" style="0" width="15.37"/>
    <col collapsed="false" customWidth="true" hidden="false" outlineLevel="0" max="20" min="20" style="0" width="13.36"/>
    <col collapsed="false" customWidth="true" hidden="false" outlineLevel="0" max="21" min="21" style="0" width="15.37"/>
    <col collapsed="false" customWidth="true" hidden="false" outlineLevel="0" max="23" min="22" style="0" width="14.81"/>
    <col collapsed="false" customWidth="true" hidden="false" outlineLevel="0" max="24" min="24" style="0" width="24.63"/>
    <col collapsed="false" customWidth="false" hidden="false" outlineLevel="0" max="26" min="25" style="0" width="11.52"/>
    <col collapsed="false" customWidth="true" hidden="false" outlineLevel="0" max="27" min="27" style="0" width="13.89"/>
    <col collapsed="false" customWidth="true" hidden="false" outlineLevel="0" max="28" min="28" style="0" width="12.59"/>
    <col collapsed="false" customWidth="true" hidden="false" outlineLevel="0" max="29" min="29" style="0" width="13.63"/>
    <col collapsed="false" customWidth="true" hidden="false" outlineLevel="0" max="30" min="30" style="0" width="15.65"/>
    <col collapsed="false" customWidth="false" hidden="false" outlineLevel="0" max="1025" min="31" style="0" width="11.52"/>
  </cols>
  <sheetData>
    <row r="3" customFormat="false" ht="12.8" hidden="false" customHeight="false" outlineLevel="0" collapsed="false">
      <c r="B3" s="62" t="s">
        <v>261</v>
      </c>
      <c r="C3" s="85" t="s">
        <v>262</v>
      </c>
      <c r="D3" s="85"/>
      <c r="E3" s="85"/>
      <c r="F3" s="85"/>
      <c r="G3" s="85"/>
      <c r="H3" s="85" t="s">
        <v>263</v>
      </c>
      <c r="I3" s="85"/>
      <c r="J3" s="85"/>
      <c r="K3" s="85"/>
      <c r="L3" s="85"/>
      <c r="M3" s="85" t="s">
        <v>264</v>
      </c>
      <c r="N3" s="85"/>
      <c r="O3" s="85"/>
      <c r="P3" s="85"/>
      <c r="Q3" s="85"/>
      <c r="R3" s="86" t="s">
        <v>265</v>
      </c>
      <c r="S3" s="86"/>
      <c r="T3" s="87" t="s">
        <v>266</v>
      </c>
      <c r="U3" s="87"/>
      <c r="V3" s="88" t="s">
        <v>267</v>
      </c>
      <c r="W3" s="88"/>
      <c r="X3" s="89" t="s">
        <v>268</v>
      </c>
      <c r="Y3" s="2"/>
      <c r="Z3" s="2"/>
      <c r="AA3" s="2"/>
      <c r="AB3" s="2"/>
      <c r="AC3" s="2"/>
      <c r="AD3" s="2"/>
    </row>
    <row r="4" customFormat="false" ht="12.8" hidden="false" customHeight="false" outlineLevel="0" collapsed="false">
      <c r="B4" s="29" t="s">
        <v>269</v>
      </c>
      <c r="C4" s="90" t="s">
        <v>270</v>
      </c>
      <c r="D4" s="91" t="s">
        <v>271</v>
      </c>
      <c r="E4" s="91" t="s">
        <v>272</v>
      </c>
      <c r="F4" s="91" t="s">
        <v>273</v>
      </c>
      <c r="G4" s="92" t="s">
        <v>274</v>
      </c>
      <c r="H4" s="90" t="s">
        <v>270</v>
      </c>
      <c r="I4" s="91" t="s">
        <v>271</v>
      </c>
      <c r="J4" s="91" t="s">
        <v>272</v>
      </c>
      <c r="K4" s="91" t="s">
        <v>273</v>
      </c>
      <c r="L4" s="92" t="s">
        <v>274</v>
      </c>
      <c r="M4" s="90" t="s">
        <v>270</v>
      </c>
      <c r="N4" s="91" t="s">
        <v>271</v>
      </c>
      <c r="O4" s="91" t="s">
        <v>272</v>
      </c>
      <c r="P4" s="91" t="s">
        <v>273</v>
      </c>
      <c r="Q4" s="92" t="s">
        <v>274</v>
      </c>
      <c r="R4" s="93" t="s">
        <v>275</v>
      </c>
      <c r="S4" s="93" t="s">
        <v>276</v>
      </c>
      <c r="T4" s="94" t="s">
        <v>277</v>
      </c>
      <c r="U4" s="94" t="s">
        <v>278</v>
      </c>
      <c r="V4" s="95" t="s">
        <v>279</v>
      </c>
      <c r="W4" s="96" t="s">
        <v>278</v>
      </c>
      <c r="X4" s="97"/>
      <c r="Y4" s="10"/>
      <c r="Z4" s="50"/>
      <c r="AA4" s="10"/>
      <c r="AB4" s="10"/>
      <c r="AC4" s="10"/>
      <c r="AD4" s="50"/>
    </row>
    <row r="5" customFormat="false" ht="12.8" hidden="false" customHeight="false" outlineLevel="0" collapsed="false">
      <c r="B5" s="29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3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3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0</v>
      </c>
      <c r="W5" s="0" t="n">
        <v>0</v>
      </c>
      <c r="X5" s="30" t="n">
        <v>1</v>
      </c>
      <c r="AD5" s="58"/>
    </row>
    <row r="6" customFormat="false" ht="12.8" hidden="false" customHeight="false" outlineLevel="0" collapsed="false">
      <c r="B6" s="29" t="n">
        <v>2</v>
      </c>
      <c r="C6" s="0" t="n">
        <v>1</v>
      </c>
      <c r="D6" s="0" t="n">
        <v>1</v>
      </c>
      <c r="E6" s="0" t="n">
        <v>1</v>
      </c>
      <c r="F6" s="0" t="n">
        <v>1</v>
      </c>
      <c r="G6" s="3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3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0</v>
      </c>
      <c r="W6" s="0" t="n">
        <v>0</v>
      </c>
      <c r="X6" s="30" t="n">
        <v>1</v>
      </c>
      <c r="AD6" s="58"/>
    </row>
    <row r="7" customFormat="false" ht="12.8" hidden="false" customHeight="false" outlineLevel="0" collapsed="false">
      <c r="B7" s="29" t="n">
        <v>3</v>
      </c>
      <c r="C7" s="0" t="n">
        <v>1</v>
      </c>
      <c r="D7" s="0" t="n">
        <v>1</v>
      </c>
      <c r="E7" s="0" t="n">
        <v>1</v>
      </c>
      <c r="F7" s="0" t="n">
        <v>1</v>
      </c>
      <c r="G7" s="3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3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0</v>
      </c>
      <c r="W7" s="0" t="n">
        <v>0</v>
      </c>
      <c r="X7" s="30" t="n">
        <v>1</v>
      </c>
      <c r="AD7" s="58"/>
    </row>
    <row r="8" customFormat="false" ht="12.8" hidden="false" customHeight="false" outlineLevel="0" collapsed="false">
      <c r="B8" s="29" t="n">
        <v>4</v>
      </c>
      <c r="C8" s="0" t="n">
        <v>1</v>
      </c>
      <c r="D8" s="0" t="n">
        <v>1</v>
      </c>
      <c r="E8" s="0" t="n">
        <v>1</v>
      </c>
      <c r="F8" s="0" t="n">
        <v>1</v>
      </c>
      <c r="G8" s="3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3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0</v>
      </c>
      <c r="W8" s="0" t="n">
        <v>0</v>
      </c>
      <c r="X8" s="30" t="n">
        <v>1</v>
      </c>
      <c r="AD8" s="58"/>
    </row>
    <row r="9" customFormat="false" ht="12.8" hidden="false" customHeight="false" outlineLevel="0" collapsed="false">
      <c r="B9" s="29" t="n">
        <v>5</v>
      </c>
      <c r="C9" s="0" t="n">
        <v>1</v>
      </c>
      <c r="D9" s="0" t="n">
        <v>1</v>
      </c>
      <c r="E9" s="0" t="n">
        <v>1</v>
      </c>
      <c r="F9" s="0" t="n">
        <v>1</v>
      </c>
      <c r="G9" s="3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3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0</v>
      </c>
      <c r="W9" s="0" t="n">
        <v>0</v>
      </c>
      <c r="X9" s="30" t="n">
        <v>1</v>
      </c>
      <c r="AD9" s="58"/>
    </row>
    <row r="10" customFormat="false" ht="12.8" hidden="false" customHeight="false" outlineLevel="0" collapsed="false">
      <c r="B10" s="29" t="n">
        <v>6</v>
      </c>
      <c r="C10" s="0" t="n">
        <v>1</v>
      </c>
      <c r="D10" s="0" t="n">
        <v>1</v>
      </c>
      <c r="E10" s="0" t="n">
        <v>1</v>
      </c>
      <c r="F10" s="0" t="n">
        <v>1</v>
      </c>
      <c r="G10" s="3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3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0</v>
      </c>
      <c r="W10" s="0" t="n">
        <v>0</v>
      </c>
      <c r="X10" s="30" t="n">
        <v>1</v>
      </c>
      <c r="AD10" s="58"/>
    </row>
    <row r="11" customFormat="false" ht="12.8" hidden="false" customHeight="false" outlineLevel="0" collapsed="false">
      <c r="B11" s="29" t="n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3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3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0</v>
      </c>
      <c r="W11" s="0" t="n">
        <v>0</v>
      </c>
      <c r="X11" s="30" t="n">
        <v>1</v>
      </c>
      <c r="AD11" s="58"/>
    </row>
    <row r="12" customFormat="false" ht="12.8" hidden="false" customHeight="false" outlineLevel="0" collapsed="false">
      <c r="B12" s="29" t="n">
        <v>8</v>
      </c>
      <c r="C12" s="0" t="n">
        <v>1</v>
      </c>
      <c r="D12" s="0" t="n">
        <v>1</v>
      </c>
      <c r="E12" s="0" t="n">
        <v>1</v>
      </c>
      <c r="F12" s="0" t="n">
        <v>1</v>
      </c>
      <c r="G12" s="3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3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0</v>
      </c>
      <c r="W12" s="0" t="n">
        <v>0</v>
      </c>
      <c r="X12" s="30" t="n">
        <v>1</v>
      </c>
      <c r="AD12" s="58"/>
    </row>
    <row r="13" customFormat="false" ht="12.8" hidden="false" customHeight="false" outlineLevel="0" collapsed="false">
      <c r="B13" s="29" t="n">
        <v>9</v>
      </c>
      <c r="C13" s="0" t="n">
        <v>1</v>
      </c>
      <c r="D13" s="0" t="n">
        <v>1</v>
      </c>
      <c r="E13" s="0" t="n">
        <v>1</v>
      </c>
      <c r="F13" s="0" t="n">
        <v>1</v>
      </c>
      <c r="G13" s="3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3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0</v>
      </c>
      <c r="W13" s="0" t="n">
        <v>0</v>
      </c>
      <c r="X13" s="30" t="n">
        <v>1</v>
      </c>
      <c r="AD13" s="58"/>
    </row>
    <row r="14" customFormat="false" ht="12.8" hidden="false" customHeight="false" outlineLevel="0" collapsed="false">
      <c r="B14" s="29" t="n">
        <v>10</v>
      </c>
      <c r="C14" s="0" t="n">
        <v>1</v>
      </c>
      <c r="D14" s="0" t="n">
        <v>1</v>
      </c>
      <c r="E14" s="0" t="n">
        <v>1</v>
      </c>
      <c r="F14" s="0" t="n">
        <v>1</v>
      </c>
      <c r="G14" s="3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3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  <c r="W14" s="0" t="n">
        <v>0</v>
      </c>
      <c r="X14" s="30" t="n">
        <v>1</v>
      </c>
      <c r="AD14" s="58"/>
    </row>
    <row r="15" customFormat="false" ht="12.8" hidden="false" customHeight="false" outlineLevel="0" collapsed="false">
      <c r="B15" s="29" t="n">
        <v>11</v>
      </c>
      <c r="C15" s="0" t="n">
        <v>1</v>
      </c>
      <c r="D15" s="0" t="n">
        <v>1</v>
      </c>
      <c r="E15" s="0" t="n">
        <v>1</v>
      </c>
      <c r="F15" s="0" t="n">
        <v>1</v>
      </c>
      <c r="G15" s="3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3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0</v>
      </c>
      <c r="W15" s="0" t="n">
        <v>0</v>
      </c>
      <c r="X15" s="30" t="n">
        <v>1</v>
      </c>
      <c r="AD15" s="58"/>
    </row>
    <row r="16" customFormat="false" ht="12.8" hidden="false" customHeight="false" outlineLevel="0" collapsed="false">
      <c r="B16" s="29" t="n">
        <v>12</v>
      </c>
      <c r="C16" s="0" t="n">
        <v>1</v>
      </c>
      <c r="D16" s="0" t="n">
        <v>1</v>
      </c>
      <c r="E16" s="0" t="n">
        <v>1</v>
      </c>
      <c r="F16" s="0" t="n">
        <v>1</v>
      </c>
      <c r="G16" s="3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3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0</v>
      </c>
      <c r="W16" s="0" t="n">
        <v>0</v>
      </c>
      <c r="X16" s="30" t="n">
        <v>1</v>
      </c>
      <c r="AD16" s="58"/>
    </row>
    <row r="17" customFormat="false" ht="12.8" hidden="false" customHeight="false" outlineLevel="0" collapsed="false">
      <c r="B17" s="29" t="n">
        <v>13</v>
      </c>
      <c r="C17" s="0" t="n">
        <v>1</v>
      </c>
      <c r="D17" s="0" t="n">
        <v>1</v>
      </c>
      <c r="E17" s="0" t="n">
        <v>1</v>
      </c>
      <c r="F17" s="0" t="n">
        <v>1</v>
      </c>
      <c r="G17" s="3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3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0</v>
      </c>
      <c r="W17" s="0" t="n">
        <v>0</v>
      </c>
      <c r="X17" s="30" t="n">
        <v>1</v>
      </c>
      <c r="AD17" s="58"/>
    </row>
    <row r="18" customFormat="false" ht="12.8" hidden="false" customHeight="false" outlineLevel="0" collapsed="false">
      <c r="B18" s="29" t="n">
        <v>14</v>
      </c>
      <c r="C18" s="0" t="n">
        <v>1</v>
      </c>
      <c r="D18" s="0" t="n">
        <v>1</v>
      </c>
      <c r="E18" s="0" t="n">
        <v>1</v>
      </c>
      <c r="F18" s="0" t="n">
        <v>1</v>
      </c>
      <c r="G18" s="3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3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0</v>
      </c>
      <c r="W18" s="0" t="n">
        <v>0</v>
      </c>
      <c r="X18" s="30" t="n">
        <v>1</v>
      </c>
      <c r="AD18" s="58"/>
    </row>
    <row r="19" customFormat="false" ht="12.8" hidden="false" customHeight="false" outlineLevel="0" collapsed="false">
      <c r="B19" s="29" t="n">
        <v>15</v>
      </c>
      <c r="C19" s="0" t="n">
        <v>1</v>
      </c>
      <c r="D19" s="0" t="n">
        <v>1</v>
      </c>
      <c r="E19" s="0" t="n">
        <v>1</v>
      </c>
      <c r="F19" s="0" t="n">
        <v>1</v>
      </c>
      <c r="G19" s="3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3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0</v>
      </c>
      <c r="W19" s="0" t="n">
        <v>0</v>
      </c>
      <c r="X19" s="30" t="n">
        <v>1</v>
      </c>
      <c r="AD19" s="58"/>
    </row>
    <row r="20" customFormat="false" ht="12.8" hidden="false" customHeight="false" outlineLevel="0" collapsed="false">
      <c r="B20" s="29" t="n">
        <v>16</v>
      </c>
      <c r="C20" s="0" t="n">
        <v>1</v>
      </c>
      <c r="D20" s="0" t="n">
        <v>1</v>
      </c>
      <c r="E20" s="0" t="n">
        <v>1</v>
      </c>
      <c r="F20" s="0" t="n">
        <v>1</v>
      </c>
      <c r="G20" s="3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3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0</v>
      </c>
      <c r="W20" s="0" t="n">
        <v>0</v>
      </c>
      <c r="X20" s="30" t="n">
        <v>1</v>
      </c>
      <c r="AD20" s="58"/>
    </row>
    <row r="21" customFormat="false" ht="12.8" hidden="false" customHeight="false" outlineLevel="0" collapsed="false">
      <c r="B21" s="29" t="n">
        <v>17</v>
      </c>
      <c r="C21" s="0" t="n">
        <v>1</v>
      </c>
      <c r="D21" s="0" t="n">
        <v>1</v>
      </c>
      <c r="E21" s="0" t="n">
        <v>1</v>
      </c>
      <c r="F21" s="0" t="n">
        <v>1</v>
      </c>
      <c r="G21" s="3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3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0</v>
      </c>
      <c r="W21" s="0" t="n">
        <v>0</v>
      </c>
      <c r="X21" s="30" t="n">
        <v>1</v>
      </c>
      <c r="AD21" s="58"/>
    </row>
    <row r="22" customFormat="false" ht="12.8" hidden="false" customHeight="false" outlineLevel="0" collapsed="false">
      <c r="B22" s="29" t="n">
        <v>18</v>
      </c>
      <c r="C22" s="0" t="n">
        <v>1</v>
      </c>
      <c r="D22" s="0" t="n">
        <v>1</v>
      </c>
      <c r="E22" s="0" t="n">
        <v>1</v>
      </c>
      <c r="F22" s="0" t="n">
        <v>1</v>
      </c>
      <c r="G22" s="3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3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0</v>
      </c>
      <c r="W22" s="0" t="n">
        <v>0</v>
      </c>
      <c r="X22" s="30" t="n">
        <v>1</v>
      </c>
      <c r="AD22" s="58"/>
    </row>
    <row r="23" customFormat="false" ht="12.8" hidden="false" customHeight="false" outlineLevel="0" collapsed="false">
      <c r="B23" s="29" t="n">
        <v>19</v>
      </c>
      <c r="C23" s="0" t="n">
        <v>1</v>
      </c>
      <c r="D23" s="0" t="n">
        <v>1</v>
      </c>
      <c r="E23" s="0" t="n">
        <v>1</v>
      </c>
      <c r="F23" s="0" t="n">
        <v>1</v>
      </c>
      <c r="G23" s="3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3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0</v>
      </c>
      <c r="W23" s="0" t="n">
        <v>0</v>
      </c>
      <c r="X23" s="30" t="n">
        <v>1</v>
      </c>
      <c r="AD23" s="58"/>
    </row>
    <row r="24" customFormat="false" ht="12.8" hidden="false" customHeight="false" outlineLevel="0" collapsed="false">
      <c r="B24" s="29" t="n">
        <v>20</v>
      </c>
      <c r="C24" s="0" t="n">
        <v>1</v>
      </c>
      <c r="D24" s="0" t="n">
        <v>1</v>
      </c>
      <c r="E24" s="0" t="n">
        <v>1</v>
      </c>
      <c r="F24" s="0" t="n">
        <v>1</v>
      </c>
      <c r="G24" s="3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3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1</v>
      </c>
      <c r="V24" s="0" t="n">
        <v>0</v>
      </c>
      <c r="W24" s="0" t="n">
        <v>0</v>
      </c>
      <c r="X24" s="30" t="n">
        <v>1</v>
      </c>
      <c r="AD24" s="58"/>
    </row>
    <row r="25" customFormat="false" ht="12.8" hidden="false" customHeight="false" outlineLevel="0" collapsed="false">
      <c r="B25" s="29" t="n">
        <v>21</v>
      </c>
      <c r="C25" s="0" t="n">
        <v>1</v>
      </c>
      <c r="D25" s="0" t="n">
        <v>1</v>
      </c>
      <c r="E25" s="0" t="n">
        <v>1</v>
      </c>
      <c r="F25" s="0" t="n">
        <v>1</v>
      </c>
      <c r="G25" s="3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3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0</v>
      </c>
      <c r="W25" s="0" t="n">
        <v>0</v>
      </c>
      <c r="X25" s="30" t="n">
        <v>1</v>
      </c>
      <c r="AD25" s="58"/>
    </row>
    <row r="26" customFormat="false" ht="12.8" hidden="false" customHeight="false" outlineLevel="0" collapsed="false">
      <c r="B26" s="29" t="n">
        <v>22</v>
      </c>
      <c r="C26" s="0" t="n">
        <v>1</v>
      </c>
      <c r="D26" s="0" t="n">
        <v>1</v>
      </c>
      <c r="E26" s="0" t="n">
        <v>1</v>
      </c>
      <c r="F26" s="0" t="n">
        <v>1</v>
      </c>
      <c r="G26" s="3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3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1</v>
      </c>
      <c r="V26" s="0" t="n">
        <v>0</v>
      </c>
      <c r="W26" s="0" t="n">
        <v>0</v>
      </c>
      <c r="X26" s="30" t="n">
        <v>1</v>
      </c>
      <c r="AD26" s="58"/>
    </row>
    <row r="27" customFormat="false" ht="12.8" hidden="false" customHeight="false" outlineLevel="0" collapsed="false">
      <c r="B27" s="29" t="n">
        <v>23</v>
      </c>
      <c r="C27" s="0" t="n">
        <v>1</v>
      </c>
      <c r="D27" s="0" t="n">
        <v>1</v>
      </c>
      <c r="E27" s="0" t="n">
        <v>1</v>
      </c>
      <c r="F27" s="0" t="n">
        <v>1</v>
      </c>
      <c r="G27" s="3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3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</v>
      </c>
      <c r="V27" s="0" t="n">
        <v>0</v>
      </c>
      <c r="W27" s="0" t="n">
        <v>0</v>
      </c>
      <c r="X27" s="30" t="n">
        <v>1</v>
      </c>
      <c r="AD27" s="58"/>
    </row>
    <row r="28" customFormat="false" ht="12.8" hidden="false" customHeight="false" outlineLevel="0" collapsed="false">
      <c r="B28" s="29" t="n">
        <v>24</v>
      </c>
      <c r="C28" s="0" t="n">
        <v>1</v>
      </c>
      <c r="D28" s="0" t="n">
        <v>1</v>
      </c>
      <c r="E28" s="0" t="n">
        <v>1</v>
      </c>
      <c r="F28" s="0" t="n">
        <v>1</v>
      </c>
      <c r="G28" s="30" t="n">
        <v>1</v>
      </c>
      <c r="H28" s="0" t="n">
        <v>1</v>
      </c>
      <c r="I28" s="0" t="n">
        <v>1</v>
      </c>
      <c r="J28" s="0" t="n">
        <v>0</v>
      </c>
      <c r="K28" s="0" t="n">
        <v>1</v>
      </c>
      <c r="L28" s="3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</v>
      </c>
      <c r="V28" s="0" t="n">
        <v>0</v>
      </c>
      <c r="W28" s="0" t="n">
        <v>0</v>
      </c>
      <c r="X28" s="30" t="n">
        <v>1</v>
      </c>
      <c r="AD28" s="58"/>
      <c r="AO28" s="98"/>
    </row>
    <row r="29" customFormat="false" ht="12.8" hidden="false" customHeight="false" outlineLevel="0" collapsed="false">
      <c r="B29" s="29" t="n">
        <v>25</v>
      </c>
      <c r="C29" s="0" t="n">
        <v>1</v>
      </c>
      <c r="D29" s="0" t="n">
        <v>1</v>
      </c>
      <c r="E29" s="0" t="n">
        <v>1</v>
      </c>
      <c r="F29" s="0" t="n">
        <v>1</v>
      </c>
      <c r="G29" s="30" t="n">
        <v>1</v>
      </c>
      <c r="H29" s="0" t="n">
        <v>1</v>
      </c>
      <c r="I29" s="0" t="n">
        <v>1</v>
      </c>
      <c r="J29" s="0" t="n">
        <v>0</v>
      </c>
      <c r="K29" s="0" t="n">
        <v>1</v>
      </c>
      <c r="L29" s="3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0</v>
      </c>
      <c r="W29" s="0" t="n">
        <v>0</v>
      </c>
      <c r="X29" s="30" t="n">
        <v>1</v>
      </c>
      <c r="AD29" s="58"/>
      <c r="AO29" s="58"/>
      <c r="AP29" s="58"/>
      <c r="AQ29" s="4"/>
      <c r="AR29" s="58"/>
    </row>
    <row r="30" customFormat="false" ht="12.8" hidden="false" customHeight="false" outlineLevel="0" collapsed="false">
      <c r="B30" s="29" t="n">
        <v>26</v>
      </c>
      <c r="C30" s="0" t="n">
        <v>1</v>
      </c>
      <c r="D30" s="0" t="n">
        <v>1</v>
      </c>
      <c r="E30" s="0" t="n">
        <v>1</v>
      </c>
      <c r="F30" s="0" t="n">
        <v>1</v>
      </c>
      <c r="G30" s="3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3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0</v>
      </c>
      <c r="W30" s="0" t="n">
        <v>0</v>
      </c>
      <c r="X30" s="30" t="n">
        <v>1</v>
      </c>
      <c r="AD30" s="58"/>
      <c r="AK30" s="98"/>
      <c r="AO30" s="58"/>
      <c r="AR30" s="58"/>
    </row>
    <row r="31" customFormat="false" ht="12.8" hidden="false" customHeight="false" outlineLevel="0" collapsed="false">
      <c r="B31" s="99" t="s">
        <v>261</v>
      </c>
      <c r="C31" s="100" t="s">
        <v>262</v>
      </c>
      <c r="D31" s="100"/>
      <c r="E31" s="100"/>
      <c r="F31" s="100"/>
      <c r="G31" s="100"/>
      <c r="H31" s="100" t="s">
        <v>263</v>
      </c>
      <c r="I31" s="100"/>
      <c r="J31" s="100"/>
      <c r="K31" s="100"/>
      <c r="L31" s="100"/>
      <c r="M31" s="100" t="s">
        <v>264</v>
      </c>
      <c r="N31" s="100"/>
      <c r="O31" s="100"/>
      <c r="P31" s="100"/>
      <c r="Q31" s="100"/>
      <c r="R31" s="101" t="s">
        <v>265</v>
      </c>
      <c r="S31" s="101"/>
      <c r="T31" s="89" t="s">
        <v>266</v>
      </c>
      <c r="U31" s="89"/>
      <c r="V31" s="102" t="s">
        <v>267</v>
      </c>
      <c r="W31" s="102"/>
      <c r="X31" s="89" t="s">
        <v>268</v>
      </c>
      <c r="Y31" s="2"/>
      <c r="Z31" s="2"/>
      <c r="AA31" s="2"/>
      <c r="AB31" s="2"/>
      <c r="AC31" s="2"/>
      <c r="AD31" s="2"/>
      <c r="AO31" s="58"/>
      <c r="AR31" s="58"/>
    </row>
    <row r="32" customFormat="false" ht="12.8" hidden="false" customHeight="false" outlineLevel="0" collapsed="false">
      <c r="B32" s="99" t="s">
        <v>280</v>
      </c>
      <c r="C32" s="103" t="s">
        <v>270</v>
      </c>
      <c r="D32" s="103" t="s">
        <v>271</v>
      </c>
      <c r="E32" s="103" t="s">
        <v>272</v>
      </c>
      <c r="F32" s="103" t="s">
        <v>273</v>
      </c>
      <c r="G32" s="103" t="s">
        <v>274</v>
      </c>
      <c r="H32" s="103" t="s">
        <v>270</v>
      </c>
      <c r="I32" s="103" t="s">
        <v>271</v>
      </c>
      <c r="J32" s="103" t="s">
        <v>272</v>
      </c>
      <c r="K32" s="103" t="s">
        <v>273</v>
      </c>
      <c r="L32" s="103" t="s">
        <v>274</v>
      </c>
      <c r="M32" s="103" t="s">
        <v>270</v>
      </c>
      <c r="N32" s="103" t="s">
        <v>271</v>
      </c>
      <c r="O32" s="103" t="s">
        <v>272</v>
      </c>
      <c r="P32" s="103" t="s">
        <v>273</v>
      </c>
      <c r="Q32" s="103" t="s">
        <v>274</v>
      </c>
      <c r="R32" s="93" t="s">
        <v>275</v>
      </c>
      <c r="S32" s="93" t="s">
        <v>276</v>
      </c>
      <c r="T32" s="104" t="s">
        <v>275</v>
      </c>
      <c r="U32" s="104" t="s">
        <v>276</v>
      </c>
      <c r="V32" s="95" t="s">
        <v>281</v>
      </c>
      <c r="W32" s="96" t="s">
        <v>282</v>
      </c>
      <c r="X32" s="105" t="s">
        <v>283</v>
      </c>
      <c r="Y32" s="50"/>
      <c r="Z32" s="50"/>
      <c r="AA32" s="10"/>
      <c r="AB32" s="50"/>
      <c r="AC32" s="50"/>
      <c r="AD32" s="50"/>
      <c r="AO32" s="58"/>
      <c r="AR32" s="58"/>
    </row>
    <row r="33" customFormat="false" ht="14.65" hidden="false" customHeight="false" outlineLevel="0" collapsed="false">
      <c r="B33" s="29" t="n">
        <v>1</v>
      </c>
      <c r="C33" s="0" t="n">
        <v>22.0057338955733</v>
      </c>
      <c r="D33" s="0" t="n">
        <v>12.4959564168384</v>
      </c>
      <c r="E33" s="0" t="n">
        <v>350.931306241389</v>
      </c>
      <c r="F33" s="0" t="n">
        <v>531.315125772734</v>
      </c>
      <c r="G33" s="30" t="n">
        <v>446.017688434056</v>
      </c>
      <c r="H33" s="0" t="n">
        <v>5.1193506096463</v>
      </c>
      <c r="I33" s="0" t="n">
        <v>3.1507082314178</v>
      </c>
      <c r="J33" s="0" t="n">
        <v>188.185472613673</v>
      </c>
      <c r="K33" s="0" t="n">
        <v>153.029972021264</v>
      </c>
      <c r="L33" s="30" t="n">
        <v>107.614164514701</v>
      </c>
      <c r="M33" s="0" t="n">
        <v>5.13174643486546</v>
      </c>
      <c r="N33" s="0" t="n">
        <v>5.59669069415004</v>
      </c>
      <c r="O33" s="0" t="n">
        <v>755.018668418822</v>
      </c>
      <c r="P33" s="0" t="n">
        <v>5.57700321770736</v>
      </c>
      <c r="Q33" s="0" t="n">
        <v>1.81002520555736</v>
      </c>
      <c r="R33" s="0" t="n">
        <v>3</v>
      </c>
      <c r="S33" s="0" t="n">
        <v>0.8</v>
      </c>
      <c r="T33" s="0" t="n">
        <v>1.9</v>
      </c>
      <c r="U33" s="30" t="n">
        <v>0.2</v>
      </c>
      <c r="V33" s="0" t="n">
        <v>0</v>
      </c>
      <c r="W33" s="0" t="n">
        <v>0</v>
      </c>
      <c r="X33" s="30" t="n">
        <v>0.35</v>
      </c>
      <c r="Y33" s="58"/>
      <c r="AD33" s="58"/>
      <c r="AO33" s="58"/>
      <c r="AR33" s="58"/>
    </row>
    <row r="34" customFormat="false" ht="14.65" hidden="false" customHeight="false" outlineLevel="0" collapsed="false">
      <c r="B34" s="29" t="n">
        <v>2</v>
      </c>
      <c r="C34" s="0" t="n">
        <v>6.03336549740092</v>
      </c>
      <c r="D34" s="0" t="n">
        <v>7.22327236778221</v>
      </c>
      <c r="E34" s="0" t="n">
        <v>84.0624923857578</v>
      </c>
      <c r="F34" s="0" t="n">
        <v>446.189930104375</v>
      </c>
      <c r="G34" s="30" t="n">
        <v>189.619349981207</v>
      </c>
      <c r="H34" s="0" t="n">
        <v>1.49422058531006</v>
      </c>
      <c r="I34" s="0" t="n">
        <v>1.94342750722967</v>
      </c>
      <c r="J34" s="0" t="n">
        <v>45.0648725031539</v>
      </c>
      <c r="K34" s="0" t="n">
        <v>128.246197632216</v>
      </c>
      <c r="L34" s="30" t="n">
        <v>45.7028056704411</v>
      </c>
      <c r="M34" s="0" t="n">
        <v>1.50646746291277</v>
      </c>
      <c r="N34" s="0" t="n">
        <v>3.45327723681598</v>
      </c>
      <c r="O34" s="0" t="n">
        <v>180.823798738961</v>
      </c>
      <c r="P34" s="0" t="n">
        <v>4.67074019482991</v>
      </c>
      <c r="Q34" s="0" t="n">
        <v>0.76521390804051</v>
      </c>
      <c r="R34" s="0" t="n">
        <v>3</v>
      </c>
      <c r="S34" s="0" t="n">
        <v>0.8</v>
      </c>
      <c r="T34" s="0" t="n">
        <v>1.9</v>
      </c>
      <c r="U34" s="30" t="n">
        <v>0.2</v>
      </c>
      <c r="V34" s="0" t="n">
        <v>0</v>
      </c>
      <c r="W34" s="0" t="n">
        <v>0</v>
      </c>
      <c r="X34" s="30" t="n">
        <v>0.35</v>
      </c>
      <c r="Y34" s="58"/>
      <c r="AD34" s="58"/>
      <c r="AO34" s="58"/>
      <c r="AR34" s="58"/>
    </row>
    <row r="35" customFormat="false" ht="14.65" hidden="false" customHeight="false" outlineLevel="0" collapsed="false">
      <c r="B35" s="29" t="n">
        <v>3</v>
      </c>
      <c r="C35" s="0" t="n">
        <v>4.3332577299606</v>
      </c>
      <c r="D35" s="0" t="n">
        <v>6.18702232345902</v>
      </c>
      <c r="E35" s="0" t="n">
        <v>61.4090319963564</v>
      </c>
      <c r="F35" s="0" t="n">
        <v>589.659361006104</v>
      </c>
      <c r="G35" s="30" t="n">
        <v>191.268213894087</v>
      </c>
      <c r="H35" s="0" t="n">
        <v>1.05477815449906</v>
      </c>
      <c r="I35" s="0" t="n">
        <v>1.70786053665638</v>
      </c>
      <c r="J35" s="0" t="n">
        <v>32.9116991815328</v>
      </c>
      <c r="K35" s="0" t="n">
        <v>169.55248828063</v>
      </c>
      <c r="L35" s="30" t="n">
        <v>46.2342336433532</v>
      </c>
      <c r="M35" s="0" t="n">
        <v>1.08294529602484</v>
      </c>
      <c r="N35" s="0" t="n">
        <v>3.04500800684759</v>
      </c>
      <c r="O35" s="0" t="n">
        <v>132.105607349392</v>
      </c>
      <c r="P35" s="0" t="n">
        <v>6.16955980958877</v>
      </c>
      <c r="Q35" s="0" t="n">
        <v>0.779929560118212</v>
      </c>
      <c r="R35" s="0" t="n">
        <v>3</v>
      </c>
      <c r="S35" s="0" t="n">
        <v>0.8</v>
      </c>
      <c r="T35" s="0" t="n">
        <v>1.9</v>
      </c>
      <c r="U35" s="30" t="n">
        <v>0.2</v>
      </c>
      <c r="V35" s="0" t="n">
        <v>0</v>
      </c>
      <c r="W35" s="0" t="n">
        <v>0</v>
      </c>
      <c r="X35" s="30" t="n">
        <v>0.35</v>
      </c>
      <c r="Y35" s="58"/>
      <c r="AD35" s="58"/>
      <c r="AO35" s="58"/>
      <c r="AP35" s="58"/>
      <c r="AQ35" s="58"/>
      <c r="AR35" s="58"/>
    </row>
    <row r="36" customFormat="false" ht="14.65" hidden="false" customHeight="false" outlineLevel="0" collapsed="false">
      <c r="B36" s="29" t="n">
        <v>4</v>
      </c>
      <c r="C36" s="0" t="n">
        <v>2.40824587565805</v>
      </c>
      <c r="D36" s="0" t="n">
        <v>4.8459928543349</v>
      </c>
      <c r="E36" s="0" t="n">
        <v>44.8333292724041</v>
      </c>
      <c r="F36" s="0" t="n">
        <v>723.085931744711</v>
      </c>
      <c r="G36" s="30" t="n">
        <v>193.329293785187</v>
      </c>
      <c r="H36" s="0" t="n">
        <v>0.581021160646865</v>
      </c>
      <c r="I36" s="0" t="n">
        <v>1.3839559521181</v>
      </c>
      <c r="J36" s="0" t="n">
        <v>24.0798899974977</v>
      </c>
      <c r="K36" s="0" t="n">
        <v>208.105026219149</v>
      </c>
      <c r="L36" s="30" t="n">
        <v>46.7656616162653</v>
      </c>
      <c r="M36" s="0" t="n">
        <v>0.610953791326847</v>
      </c>
      <c r="N36" s="0" t="n">
        <v>2.432604161895</v>
      </c>
      <c r="O36" s="0" t="n">
        <v>96.416699703544</v>
      </c>
      <c r="P36" s="0" t="n">
        <v>7.5638106140156</v>
      </c>
      <c r="Q36" s="0" t="n">
        <v>0.779929560118212</v>
      </c>
      <c r="R36" s="0" t="n">
        <v>3</v>
      </c>
      <c r="S36" s="0" t="n">
        <v>0.8</v>
      </c>
      <c r="T36" s="0" t="n">
        <v>1.9</v>
      </c>
      <c r="U36" s="30" t="n">
        <v>0.2</v>
      </c>
      <c r="V36" s="0" t="n">
        <v>0</v>
      </c>
      <c r="W36" s="0" t="n">
        <v>0</v>
      </c>
      <c r="X36" s="30" t="n">
        <v>0.35</v>
      </c>
      <c r="Y36" s="58"/>
      <c r="AD36" s="58"/>
    </row>
    <row r="37" customFormat="false" ht="14.65" hidden="false" customHeight="false" outlineLevel="0" collapsed="false">
      <c r="B37" s="29" t="n">
        <v>5</v>
      </c>
      <c r="C37" s="0" t="n">
        <v>1.30187913445684</v>
      </c>
      <c r="D37" s="0" t="n">
        <v>3.53544132769087</v>
      </c>
      <c r="E37" s="0" t="n">
        <v>32.7567458592389</v>
      </c>
      <c r="F37" s="0" t="n">
        <v>862.729511155727</v>
      </c>
      <c r="G37" s="30" t="n">
        <v>194.978157698067</v>
      </c>
      <c r="H37" s="0" t="n">
        <v>0.313317717260021</v>
      </c>
      <c r="I37" s="0" t="n">
        <v>1.03060549625816</v>
      </c>
      <c r="J37" s="0" t="n">
        <v>17.5881328194889</v>
      </c>
      <c r="K37" s="0" t="n">
        <v>248.23113713475</v>
      </c>
      <c r="L37" s="30" t="n">
        <v>47.2970895891774</v>
      </c>
      <c r="M37" s="0" t="n">
        <v>0.321148858866677</v>
      </c>
      <c r="N37" s="0" t="n">
        <v>1.82020031694241</v>
      </c>
      <c r="O37" s="0" t="n">
        <v>70.4714303356103</v>
      </c>
      <c r="P37" s="0" t="n">
        <v>9.02777395866378</v>
      </c>
      <c r="Q37" s="0" t="n">
        <v>0.794645212195914</v>
      </c>
      <c r="R37" s="0" t="n">
        <v>3</v>
      </c>
      <c r="S37" s="0" t="n">
        <v>0.8</v>
      </c>
      <c r="T37" s="0" t="n">
        <v>1.9</v>
      </c>
      <c r="U37" s="30" t="n">
        <v>0.2</v>
      </c>
      <c r="V37" s="0" t="n">
        <v>0</v>
      </c>
      <c r="W37" s="0" t="n">
        <v>0</v>
      </c>
      <c r="X37" s="30" t="n">
        <v>0.35</v>
      </c>
      <c r="Y37" s="58"/>
      <c r="AD37" s="58"/>
    </row>
    <row r="38" customFormat="false" ht="14.65" hidden="false" customHeight="false" outlineLevel="0" collapsed="false">
      <c r="B38" s="29" t="n">
        <v>6</v>
      </c>
      <c r="C38" s="0" t="n">
        <v>1.32651628939178</v>
      </c>
      <c r="D38" s="0" t="n">
        <v>2.46871334088759</v>
      </c>
      <c r="E38" s="0" t="n">
        <v>23.9163710731311</v>
      </c>
      <c r="F38" s="0" t="n">
        <v>968.418658586667</v>
      </c>
      <c r="G38" s="30" t="n">
        <v>196.627021610947</v>
      </c>
      <c r="H38" s="0" t="n">
        <v>0.324118911437641</v>
      </c>
      <c r="I38" s="0" t="n">
        <v>0.736146783041542</v>
      </c>
      <c r="J38" s="0" t="n">
        <v>12.8325432588546</v>
      </c>
      <c r="K38" s="0" t="n">
        <v>278.522416943586</v>
      </c>
      <c r="L38" s="30" t="n">
        <v>47.5628035756335</v>
      </c>
      <c r="M38" s="0" t="n">
        <v>0.318810703066192</v>
      </c>
      <c r="N38" s="0" t="n">
        <v>1.30986377948192</v>
      </c>
      <c r="O38" s="0" t="n">
        <v>51.4373462578249</v>
      </c>
      <c r="P38" s="0" t="n">
        <v>10.1431746022053</v>
      </c>
      <c r="Q38" s="0" t="n">
        <v>0.794645212195914</v>
      </c>
      <c r="R38" s="0" t="n">
        <v>3</v>
      </c>
      <c r="S38" s="0" t="n">
        <v>0.8</v>
      </c>
      <c r="T38" s="0" t="n">
        <v>1.9</v>
      </c>
      <c r="U38" s="30" t="n">
        <v>0.2</v>
      </c>
      <c r="V38" s="0" t="n">
        <v>0</v>
      </c>
      <c r="W38" s="0" t="n">
        <v>0</v>
      </c>
      <c r="X38" s="30" t="n">
        <v>0.35</v>
      </c>
      <c r="Y38" s="58"/>
      <c r="AD38" s="58"/>
    </row>
    <row r="39" customFormat="false" ht="14.65" hidden="false" customHeight="false" outlineLevel="0" collapsed="false">
      <c r="B39" s="29" t="n">
        <v>7</v>
      </c>
      <c r="C39" s="0" t="n">
        <v>1.94590300907195</v>
      </c>
      <c r="D39" s="0" t="n">
        <v>1.67628683640515</v>
      </c>
      <c r="E39" s="0" t="n">
        <v>17.4439538190164</v>
      </c>
      <c r="F39" s="0" t="n">
        <v>1102.32346076161</v>
      </c>
      <c r="G39" s="30" t="n">
        <v>198.275885523827</v>
      </c>
      <c r="H39" s="0" t="n">
        <v>0.491786679517917</v>
      </c>
      <c r="I39" s="0" t="n">
        <v>0.500579812468249</v>
      </c>
      <c r="J39" s="0" t="n">
        <v>9.36020802410567</v>
      </c>
      <c r="K39" s="0" t="n">
        <v>317.074954882105</v>
      </c>
      <c r="L39" s="30" t="n">
        <v>48.0942315485456</v>
      </c>
      <c r="M39" s="0" t="n">
        <v>0.458531310495201</v>
      </c>
      <c r="N39" s="0" t="n">
        <v>0.901594549513533</v>
      </c>
      <c r="O39" s="0" t="n">
        <v>37.6149756775283</v>
      </c>
      <c r="P39" s="0" t="n">
        <v>11.5374254066321</v>
      </c>
      <c r="Q39" s="0" t="n">
        <v>0.809360864273616</v>
      </c>
      <c r="R39" s="0" t="n">
        <v>3</v>
      </c>
      <c r="S39" s="0" t="n">
        <v>0.8</v>
      </c>
      <c r="T39" s="0" t="n">
        <v>1.9</v>
      </c>
      <c r="U39" s="30" t="n">
        <v>0.2</v>
      </c>
      <c r="V39" s="0" t="n">
        <v>0</v>
      </c>
      <c r="W39" s="0" t="n">
        <v>0</v>
      </c>
      <c r="X39" s="30" t="n">
        <v>0.35</v>
      </c>
      <c r="Y39" s="58"/>
      <c r="AD39" s="58"/>
    </row>
    <row r="40" customFormat="false" ht="14.65" hidden="false" customHeight="false" outlineLevel="0" collapsed="false">
      <c r="B40" s="29" t="n">
        <v>8</v>
      </c>
      <c r="C40" s="0" t="n">
        <v>1.55372560712512</v>
      </c>
      <c r="D40" s="0" t="n">
        <v>1.12768387176347</v>
      </c>
      <c r="E40" s="0" t="n">
        <v>12.7869706727632</v>
      </c>
      <c r="F40" s="0" t="n">
        <v>1192.7092022297</v>
      </c>
      <c r="G40" s="30" t="n">
        <v>199.924749436707</v>
      </c>
      <c r="H40" s="0" t="n">
        <v>0.374219835199983</v>
      </c>
      <c r="I40" s="0" t="n">
        <v>0.35335045585994</v>
      </c>
      <c r="J40" s="0" t="n">
        <v>6.86918492091626</v>
      </c>
      <c r="K40" s="0" t="n">
        <v>343.038909003965</v>
      </c>
      <c r="L40" s="30" t="n">
        <v>48.6256595214577</v>
      </c>
      <c r="M40" s="0" t="n">
        <v>0.354641360873631</v>
      </c>
      <c r="N40" s="0" t="n">
        <v>0.629415062867938</v>
      </c>
      <c r="O40" s="0" t="n">
        <v>27.4181449215718</v>
      </c>
      <c r="P40" s="0" t="n">
        <v>12.4785446996202</v>
      </c>
      <c r="Q40" s="0" t="n">
        <v>0.809360864273616</v>
      </c>
      <c r="R40" s="0" t="n">
        <v>3</v>
      </c>
      <c r="S40" s="0" t="n">
        <v>0.8</v>
      </c>
      <c r="T40" s="0" t="n">
        <v>1.9</v>
      </c>
      <c r="U40" s="30" t="n">
        <v>0.2</v>
      </c>
      <c r="V40" s="0" t="n">
        <v>0</v>
      </c>
      <c r="W40" s="0" t="n">
        <v>0</v>
      </c>
      <c r="X40" s="30" t="n">
        <v>0.35</v>
      </c>
      <c r="Y40" s="58"/>
      <c r="AD40" s="58"/>
    </row>
    <row r="41" customFormat="false" ht="14.65" hidden="false" customHeight="false" outlineLevel="0" collapsed="false">
      <c r="B41" s="29" t="n">
        <v>9</v>
      </c>
      <c r="C41" s="0" t="n">
        <v>0.348378015395822</v>
      </c>
      <c r="D41" s="0" t="n">
        <v>0.792426504482436</v>
      </c>
      <c r="E41" s="0" t="n">
        <v>9.31396629250649</v>
      </c>
      <c r="F41" s="0" t="n">
        <v>1282.61671226145</v>
      </c>
      <c r="G41" s="30" t="n">
        <v>201.573613349587</v>
      </c>
      <c r="H41" s="0" t="n">
        <v>0.0771869953154494</v>
      </c>
      <c r="I41" s="0" t="n">
        <v>0.265012841894955</v>
      </c>
      <c r="J41" s="0" t="n">
        <v>4.98204620637883</v>
      </c>
      <c r="K41" s="0" t="n">
        <v>369.002863125825</v>
      </c>
      <c r="L41" s="30" t="n">
        <v>48.8913735079137</v>
      </c>
      <c r="M41" s="0" t="n">
        <v>0.0768431744159542</v>
      </c>
      <c r="N41" s="0" t="n">
        <v>0.459302883714441</v>
      </c>
      <c r="O41" s="0" t="n">
        <v>20.0537671533811</v>
      </c>
      <c r="P41" s="0" t="n">
        <v>13.4196639926083</v>
      </c>
      <c r="Q41" s="0" t="n">
        <v>0.824076516351318</v>
      </c>
      <c r="R41" s="0" t="n">
        <v>3</v>
      </c>
      <c r="S41" s="0" t="n">
        <v>0.8</v>
      </c>
      <c r="T41" s="0" t="n">
        <v>1.9</v>
      </c>
      <c r="U41" s="30" t="n">
        <v>0.2</v>
      </c>
      <c r="V41" s="0" t="n">
        <v>0</v>
      </c>
      <c r="W41" s="0" t="n">
        <v>0</v>
      </c>
      <c r="X41" s="30" t="n">
        <v>0.35</v>
      </c>
      <c r="Y41" s="58"/>
      <c r="AD41" s="58"/>
    </row>
    <row r="42" customFormat="false" ht="16" hidden="false" customHeight="true" outlineLevel="0" collapsed="false">
      <c r="B42" s="29" t="n">
        <v>10</v>
      </c>
      <c r="C42" s="0" t="n">
        <v>0.0766489264642585</v>
      </c>
      <c r="D42" s="0" t="n">
        <v>0.548602964641687</v>
      </c>
      <c r="E42" s="0" t="n">
        <v>6.78814492504711</v>
      </c>
      <c r="F42" s="0" t="n">
        <v>1290.26841524288</v>
      </c>
      <c r="G42" s="30" t="n">
        <v>202.810261284247</v>
      </c>
      <c r="H42" s="0" t="n">
        <v>0.0176142551204255</v>
      </c>
      <c r="I42" s="0" t="n">
        <v>0.17667522792997</v>
      </c>
      <c r="J42" s="0" t="n">
        <v>3.62330633191187</v>
      </c>
      <c r="K42" s="0" t="n">
        <v>370.969829347178</v>
      </c>
      <c r="L42" s="30" t="n">
        <v>49.4228014808258</v>
      </c>
      <c r="M42" s="0" t="n">
        <v>0.0175677652036474</v>
      </c>
      <c r="N42" s="0" t="n">
        <v>0.323213140391644</v>
      </c>
      <c r="O42" s="0" t="n">
        <v>14.6154574168709</v>
      </c>
      <c r="P42" s="0" t="n">
        <v>13.4893765328297</v>
      </c>
      <c r="Q42" s="0" t="n">
        <v>0.824076516351318</v>
      </c>
      <c r="R42" s="0" t="n">
        <v>3</v>
      </c>
      <c r="S42" s="0" t="n">
        <v>0.8</v>
      </c>
      <c r="T42" s="0" t="n">
        <v>1.9</v>
      </c>
      <c r="U42" s="30" t="n">
        <v>0.2</v>
      </c>
      <c r="V42" s="0" t="n">
        <v>0</v>
      </c>
      <c r="W42" s="0" t="n">
        <v>0</v>
      </c>
      <c r="X42" s="30" t="n">
        <v>0.35</v>
      </c>
      <c r="Y42" s="58"/>
      <c r="AD42" s="58"/>
      <c r="AK42" s="98"/>
    </row>
    <row r="43" customFormat="false" ht="14.65" hidden="false" customHeight="false" outlineLevel="0" collapsed="false">
      <c r="B43" s="29" t="n">
        <v>11</v>
      </c>
      <c r="C43" s="0" t="n">
        <v>0.0266542319471576</v>
      </c>
      <c r="D43" s="0" t="n">
        <v>0.365735309761124</v>
      </c>
      <c r="E43" s="0" t="n">
        <v>4.97271081718567</v>
      </c>
      <c r="F43" s="0" t="n">
        <v>1293.13780386091</v>
      </c>
      <c r="G43" s="30" t="n">
        <v>204.459125197127</v>
      </c>
      <c r="H43" s="0" t="n">
        <v>0.00623145817939581</v>
      </c>
      <c r="I43" s="0" t="n">
        <v>0.117783485286647</v>
      </c>
      <c r="J43" s="0" t="n">
        <v>2.64199420035241</v>
      </c>
      <c r="K43" s="0" t="n">
        <v>372.15000907999</v>
      </c>
      <c r="L43" s="30" t="n">
        <v>49.6885154672819</v>
      </c>
      <c r="M43" s="0" t="n">
        <v>0.00619295320128578</v>
      </c>
      <c r="N43" s="0" t="n">
        <v>0.221145832899546</v>
      </c>
      <c r="O43" s="0" t="n">
        <v>10.650023233999</v>
      </c>
      <c r="P43" s="0" t="n">
        <v>13.5242328029403</v>
      </c>
      <c r="Q43" s="0" t="n">
        <v>0.824076516351318</v>
      </c>
      <c r="R43" s="0" t="n">
        <v>3</v>
      </c>
      <c r="S43" s="0" t="n">
        <v>0.8</v>
      </c>
      <c r="T43" s="0" t="n">
        <v>1.9</v>
      </c>
      <c r="U43" s="30" t="n">
        <v>0.2</v>
      </c>
      <c r="V43" s="0" t="n">
        <v>0</v>
      </c>
      <c r="W43" s="0" t="n">
        <v>0</v>
      </c>
      <c r="X43" s="30" t="n">
        <v>0.35</v>
      </c>
      <c r="Y43" s="58"/>
      <c r="AD43" s="58"/>
    </row>
    <row r="44" customFormat="false" ht="14.65" hidden="false" customHeight="false" outlineLevel="0" collapsed="false">
      <c r="B44" s="29" t="n">
        <v>12</v>
      </c>
      <c r="C44" s="0" t="n">
        <v>0.0144076929444095</v>
      </c>
      <c r="D44" s="0" t="n">
        <v>0.304779424800937</v>
      </c>
      <c r="E44" s="0" t="n">
        <v>3.63086821572287</v>
      </c>
      <c r="F44" s="0" t="n">
        <v>1303.65889546037</v>
      </c>
      <c r="G44" s="30" t="n">
        <v>205.695773131787</v>
      </c>
      <c r="H44" s="0" t="n">
        <v>0.00348961658046165</v>
      </c>
      <c r="I44" s="0" t="n">
        <v>0.088337613964985</v>
      </c>
      <c r="J44" s="0" t="n">
        <v>1.96262426311893</v>
      </c>
      <c r="K44" s="0" t="n">
        <v>374.903761789884</v>
      </c>
      <c r="L44" s="30" t="n">
        <v>49.9542294537379</v>
      </c>
      <c r="M44" s="0" t="n">
        <v>0.00347563700072161</v>
      </c>
      <c r="N44" s="0" t="n">
        <v>0.187123397068846</v>
      </c>
      <c r="O44" s="0" t="n">
        <v>7.8175702462333</v>
      </c>
      <c r="P44" s="0" t="n">
        <v>13.6288016132724</v>
      </c>
      <c r="Q44" s="0" t="n">
        <v>0.83879216842902</v>
      </c>
      <c r="R44" s="0" t="n">
        <v>3</v>
      </c>
      <c r="S44" s="0" t="n">
        <v>0.8</v>
      </c>
      <c r="T44" s="0" t="n">
        <v>1.9</v>
      </c>
      <c r="U44" s="30" t="n">
        <v>0.2</v>
      </c>
      <c r="V44" s="0" t="n">
        <v>0</v>
      </c>
      <c r="W44" s="0" t="n">
        <v>0</v>
      </c>
      <c r="X44" s="30" t="n">
        <v>0.35</v>
      </c>
      <c r="Y44" s="58"/>
      <c r="AD44" s="58"/>
    </row>
    <row r="45" customFormat="false" ht="14.65" hidden="false" customHeight="false" outlineLevel="0" collapsed="false">
      <c r="B45" s="29" t="n">
        <v>13</v>
      </c>
      <c r="C45" s="0" t="n">
        <v>0.010661692778863</v>
      </c>
      <c r="D45" s="0" t="n">
        <v>0.274301482320843</v>
      </c>
      <c r="E45" s="0" t="n">
        <v>2.6836852029256</v>
      </c>
      <c r="F45" s="0" t="n">
        <v>1268.74800060762</v>
      </c>
      <c r="G45" s="30" t="n">
        <v>207.344637044667</v>
      </c>
      <c r="H45" s="0" t="n">
        <v>0.00265875548987555</v>
      </c>
      <c r="I45" s="0" t="n">
        <v>0.088337613964985</v>
      </c>
      <c r="J45" s="0" t="n">
        <v>1.43422542304845</v>
      </c>
      <c r="K45" s="0" t="n">
        <v>365.068930683119</v>
      </c>
      <c r="L45" s="30" t="n">
        <v>50.48565742665</v>
      </c>
      <c r="M45" s="0" t="n">
        <v>0.00259092940053793</v>
      </c>
      <c r="N45" s="0" t="n">
        <v>0.170112179153497</v>
      </c>
      <c r="O45" s="0" t="n">
        <v>5.66490597553137</v>
      </c>
      <c r="P45" s="0" t="n">
        <v>13.2802389121656</v>
      </c>
      <c r="Q45" s="0" t="n">
        <v>0.83879216842902</v>
      </c>
      <c r="R45" s="0" t="n">
        <v>3</v>
      </c>
      <c r="S45" s="0" t="n">
        <v>0.8</v>
      </c>
      <c r="T45" s="0" t="n">
        <v>1.9</v>
      </c>
      <c r="U45" s="30" t="n">
        <v>0.2</v>
      </c>
      <c r="V45" s="0" t="n">
        <v>0</v>
      </c>
      <c r="W45" s="0" t="n">
        <v>0</v>
      </c>
      <c r="X45" s="30" t="n">
        <v>0.35</v>
      </c>
      <c r="Y45" s="58"/>
      <c r="AD45" s="58"/>
    </row>
    <row r="46" customFormat="false" ht="14.65" hidden="false" customHeight="false" outlineLevel="0" collapsed="false">
      <c r="B46" s="29" t="n">
        <v>14</v>
      </c>
      <c r="C46" s="0" t="n">
        <v>0.00763607726053703</v>
      </c>
      <c r="D46" s="0" t="n">
        <v>0.304779424800937</v>
      </c>
      <c r="E46" s="0" t="n">
        <v>1.97329794332765</v>
      </c>
      <c r="F46" s="0" t="n">
        <v>1282.61671226145</v>
      </c>
      <c r="G46" s="30" t="n">
        <v>208.581284979327</v>
      </c>
      <c r="H46" s="0" t="n">
        <v>0.00191098050834805</v>
      </c>
      <c r="I46" s="0" t="n">
        <v>0.117783485286647</v>
      </c>
      <c r="J46" s="0" t="n">
        <v>1.05679768014096</v>
      </c>
      <c r="K46" s="0" t="n">
        <v>369.002863125825</v>
      </c>
      <c r="L46" s="30" t="n">
        <v>50.7513714131061</v>
      </c>
      <c r="M46" s="0" t="n">
        <v>0.00183260860038049</v>
      </c>
      <c r="N46" s="0" t="n">
        <v>0.187123397068846</v>
      </c>
      <c r="O46" s="0" t="n">
        <v>4.19203042189322</v>
      </c>
      <c r="P46" s="0" t="n">
        <v>13.4196639926083</v>
      </c>
      <c r="Q46" s="0" t="n">
        <v>0.853507820506722</v>
      </c>
      <c r="R46" s="0" t="n">
        <v>3</v>
      </c>
      <c r="S46" s="0" t="n">
        <v>0.8</v>
      </c>
      <c r="T46" s="0" t="n">
        <v>1.9</v>
      </c>
      <c r="U46" s="30" t="n">
        <v>0.2</v>
      </c>
      <c r="V46" s="0" t="n">
        <v>0</v>
      </c>
      <c r="W46" s="0" t="n">
        <v>0</v>
      </c>
      <c r="X46" s="30" t="n">
        <v>0.35</v>
      </c>
      <c r="Y46" s="58"/>
      <c r="AD46" s="58"/>
    </row>
    <row r="47" customFormat="false" ht="14.65" hidden="false" customHeight="false" outlineLevel="0" collapsed="false">
      <c r="B47" s="29" t="n">
        <v>15</v>
      </c>
      <c r="C47" s="0" t="n">
        <v>0.00446638481276694</v>
      </c>
      <c r="D47" s="0" t="n">
        <v>0.609558849601874</v>
      </c>
      <c r="E47" s="0" t="n">
        <v>1.42077451919591</v>
      </c>
      <c r="F47" s="0" t="n">
        <v>1261.09629762619</v>
      </c>
      <c r="G47" s="30" t="n">
        <v>209.817932913987</v>
      </c>
      <c r="H47" s="0" t="n">
        <v>0.00108011941776194</v>
      </c>
      <c r="I47" s="0" t="n">
        <v>0.17667522792997</v>
      </c>
      <c r="J47" s="0" t="n">
        <v>0.754855485814974</v>
      </c>
      <c r="K47" s="0" t="n">
        <v>362.708571217495</v>
      </c>
      <c r="L47" s="30" t="n">
        <v>51.0170853995622</v>
      </c>
      <c r="M47" s="0" t="n">
        <v>0.00101109440020992</v>
      </c>
      <c r="N47" s="0" t="n">
        <v>0.323213140391644</v>
      </c>
      <c r="O47" s="0" t="n">
        <v>3.05904922678694</v>
      </c>
      <c r="P47" s="0" t="n">
        <v>13.2105263719443</v>
      </c>
      <c r="Q47" s="0" t="n">
        <v>0.853507820506722</v>
      </c>
      <c r="R47" s="0" t="n">
        <v>3</v>
      </c>
      <c r="S47" s="0" t="n">
        <v>0.8</v>
      </c>
      <c r="T47" s="0" t="n">
        <v>1.9</v>
      </c>
      <c r="U47" s="30" t="n">
        <v>0.2</v>
      </c>
      <c r="V47" s="0" t="n">
        <v>0</v>
      </c>
      <c r="W47" s="0" t="n">
        <v>0</v>
      </c>
      <c r="X47" s="30" t="n">
        <v>0.35</v>
      </c>
      <c r="Y47" s="58"/>
      <c r="AD47" s="58"/>
    </row>
    <row r="48" customFormat="false" ht="14.65" hidden="false" customHeight="false" outlineLevel="0" collapsed="false">
      <c r="B48" s="29" t="n">
        <v>16</v>
      </c>
      <c r="C48" s="0" t="n">
        <v>0.00216115394166142</v>
      </c>
      <c r="D48" s="0" t="n">
        <v>0.944816216882905</v>
      </c>
      <c r="E48" s="0" t="n">
        <v>1.02611493053038</v>
      </c>
      <c r="F48" s="0" t="n">
        <v>1263.96568624423</v>
      </c>
      <c r="G48" s="30" t="n">
        <v>211.054580848647</v>
      </c>
      <c r="H48" s="0" t="n">
        <v>0.000498516654351665</v>
      </c>
      <c r="I48" s="0" t="n">
        <v>0.294458713216617</v>
      </c>
      <c r="J48" s="0" t="n">
        <v>0.528398840070482</v>
      </c>
      <c r="K48" s="0" t="n">
        <v>363.495357706036</v>
      </c>
      <c r="L48" s="30" t="n">
        <v>51.5485133724743</v>
      </c>
      <c r="M48" s="0" t="n">
        <v>0.000379160400078722</v>
      </c>
      <c r="N48" s="0" t="n">
        <v>0.52734775537584</v>
      </c>
      <c r="O48" s="0" t="n">
        <v>2.26596239021255</v>
      </c>
      <c r="P48" s="0" t="n">
        <v>13.245382642055</v>
      </c>
      <c r="Q48" s="0" t="n">
        <v>0.853507820506722</v>
      </c>
      <c r="R48" s="0" t="n">
        <v>3</v>
      </c>
      <c r="S48" s="0" t="n">
        <v>0.8</v>
      </c>
      <c r="T48" s="0" t="n">
        <v>1.9</v>
      </c>
      <c r="U48" s="30" t="n">
        <v>0.2</v>
      </c>
      <c r="V48" s="0" t="n">
        <v>0</v>
      </c>
      <c r="W48" s="0" t="n">
        <v>0</v>
      </c>
      <c r="X48" s="30" t="n">
        <v>0.35</v>
      </c>
      <c r="Y48" s="58"/>
      <c r="AD48" s="58"/>
    </row>
    <row r="49" customFormat="false" ht="14.65" hidden="false" customHeight="false" outlineLevel="0" collapsed="false">
      <c r="B49" s="29" t="n">
        <v>17</v>
      </c>
      <c r="C49" s="0" t="n">
        <v>0.00129669236499685</v>
      </c>
      <c r="D49" s="0" t="n">
        <v>1.06672798680328</v>
      </c>
      <c r="E49" s="0" t="n">
        <v>0.789319177331059</v>
      </c>
      <c r="F49" s="0" t="n">
        <v>1249.14051171772</v>
      </c>
      <c r="G49" s="30" t="n">
        <v>212.291228783307</v>
      </c>
      <c r="H49" s="0" t="n">
        <v>0.000249258327175832</v>
      </c>
      <c r="I49" s="0" t="n">
        <v>0.35335045585994</v>
      </c>
      <c r="J49" s="0" t="n">
        <v>0.377427742907487</v>
      </c>
      <c r="K49" s="0" t="n">
        <v>359.16803201906</v>
      </c>
      <c r="L49" s="30" t="n">
        <v>51.8142273589303</v>
      </c>
      <c r="M49" s="0" t="n">
        <v>0.000126386800026241</v>
      </c>
      <c r="N49" s="0" t="n">
        <v>0.612403844952588</v>
      </c>
      <c r="O49" s="0" t="n">
        <v>1.58617367314878</v>
      </c>
      <c r="P49" s="0" t="n">
        <v>13.0711012915016</v>
      </c>
      <c r="Q49" s="0" t="n">
        <v>0.868223472584424</v>
      </c>
      <c r="R49" s="0" t="n">
        <v>3</v>
      </c>
      <c r="S49" s="0" t="n">
        <v>0.8</v>
      </c>
      <c r="T49" s="0" t="n">
        <v>1.9</v>
      </c>
      <c r="U49" s="30" t="n">
        <v>0.2</v>
      </c>
      <c r="V49" s="0" t="n">
        <v>0</v>
      </c>
      <c r="W49" s="0" t="n">
        <v>0</v>
      </c>
      <c r="X49" s="30" t="n">
        <v>0.35</v>
      </c>
      <c r="Y49" s="58"/>
      <c r="AD49" s="58"/>
    </row>
    <row r="50" customFormat="false" ht="14.65" hidden="false" customHeight="false" outlineLevel="0" collapsed="false">
      <c r="B50" s="29" t="n">
        <v>18</v>
      </c>
      <c r="C50" s="0" t="n">
        <v>0.00100853850610866</v>
      </c>
      <c r="D50" s="0" t="n">
        <v>1.28007358416394</v>
      </c>
      <c r="E50" s="0" t="n">
        <v>0.473591506398635</v>
      </c>
      <c r="F50" s="0" t="n">
        <v>1236.7064943729</v>
      </c>
      <c r="G50" s="30" t="n">
        <v>213.527876717967</v>
      </c>
      <c r="H50" s="0" t="n">
        <v>0.000249258327175832</v>
      </c>
      <c r="I50" s="0" t="n">
        <v>0.441688069824925</v>
      </c>
      <c r="J50" s="0" t="n">
        <v>0.301942194325989</v>
      </c>
      <c r="K50" s="0" t="n">
        <v>355.627492820624</v>
      </c>
      <c r="L50" s="30" t="n">
        <v>52.0799413453864</v>
      </c>
      <c r="M50" s="0" t="n">
        <v>6.31934000131203E-005</v>
      </c>
      <c r="N50" s="0" t="n">
        <v>0.782516024106085</v>
      </c>
      <c r="O50" s="0" t="n">
        <v>1.01968307559565</v>
      </c>
      <c r="P50" s="0" t="n">
        <v>12.9316762110589</v>
      </c>
      <c r="Q50" s="0" t="n">
        <v>0.868223472584424</v>
      </c>
      <c r="R50" s="0" t="n">
        <v>3</v>
      </c>
      <c r="S50" s="0" t="n">
        <v>0.8</v>
      </c>
      <c r="T50" s="0" t="n">
        <v>1.9</v>
      </c>
      <c r="U50" s="30" t="n">
        <v>0.2</v>
      </c>
      <c r="V50" s="0" t="n">
        <v>0</v>
      </c>
      <c r="W50" s="0" t="n">
        <v>0</v>
      </c>
      <c r="X50" s="30" t="n">
        <v>0.35</v>
      </c>
      <c r="Y50" s="58"/>
      <c r="AD50" s="58"/>
    </row>
    <row r="51" customFormat="false" ht="14.65" hidden="false" customHeight="false" outlineLevel="0" collapsed="false">
      <c r="B51" s="29" t="n">
        <v>19</v>
      </c>
      <c r="C51" s="0" t="n">
        <v>0.00086446157666457</v>
      </c>
      <c r="D51" s="0" t="n">
        <v>1.9201103762459</v>
      </c>
      <c r="E51" s="0" t="n">
        <v>0.394659588665529</v>
      </c>
      <c r="F51" s="0" t="n">
        <v>1225.22893990076</v>
      </c>
      <c r="G51" s="30" t="n">
        <v>214.764524652627</v>
      </c>
      <c r="H51" s="0" t="n">
        <v>0.000166172218117222</v>
      </c>
      <c r="I51" s="0" t="n">
        <v>0.647809169076557</v>
      </c>
      <c r="J51" s="0" t="n">
        <v>0.226456645744492</v>
      </c>
      <c r="K51" s="0" t="n">
        <v>352.48034686646</v>
      </c>
      <c r="L51" s="30" t="n">
        <v>52.3456553318424</v>
      </c>
      <c r="M51" s="0" t="n">
        <v>6.31934000131203E-005</v>
      </c>
      <c r="N51" s="0" t="n">
        <v>1.17377403615913</v>
      </c>
      <c r="O51" s="0" t="n">
        <v>0.793086836574392</v>
      </c>
      <c r="P51" s="0" t="n">
        <v>12.8271074007269</v>
      </c>
      <c r="Q51" s="0" t="n">
        <v>0.868223472584424</v>
      </c>
      <c r="R51" s="0" t="n">
        <v>3</v>
      </c>
      <c r="S51" s="0" t="n">
        <v>0.8</v>
      </c>
      <c r="T51" s="0" t="n">
        <v>1.9</v>
      </c>
      <c r="U51" s="30" t="n">
        <v>0.2</v>
      </c>
      <c r="V51" s="0" t="n">
        <v>0</v>
      </c>
      <c r="W51" s="0" t="n">
        <v>0</v>
      </c>
      <c r="X51" s="30" t="n">
        <v>0.35</v>
      </c>
      <c r="Y51" s="58"/>
      <c r="AD51" s="58"/>
    </row>
    <row r="52" customFormat="false" ht="14.65" hidden="false" customHeight="false" outlineLevel="0" collapsed="false">
      <c r="B52" s="29" t="n">
        <v>20</v>
      </c>
      <c r="C52" s="0" t="n">
        <v>0.00086446157666457</v>
      </c>
      <c r="D52" s="0" t="n">
        <v>2.95636042056909</v>
      </c>
      <c r="E52" s="0" t="n">
        <v>0.315727670932424</v>
      </c>
      <c r="F52" s="0" t="n">
        <v>1191.75273935702</v>
      </c>
      <c r="G52" s="30" t="n">
        <v>216.001172587288</v>
      </c>
      <c r="H52" s="0" t="n">
        <v>0.000166172218117222</v>
      </c>
      <c r="I52" s="0" t="n">
        <v>1.0011596249365</v>
      </c>
      <c r="J52" s="0" t="n">
        <v>0.150971097162995</v>
      </c>
      <c r="K52" s="0" t="n">
        <v>343.038909003965</v>
      </c>
      <c r="L52" s="30" t="n">
        <v>52.6113693182985</v>
      </c>
      <c r="M52" s="0" t="n">
        <v>6.31934000131203E-005</v>
      </c>
      <c r="N52" s="0" t="n">
        <v>1.80318909902707</v>
      </c>
      <c r="O52" s="0" t="n">
        <v>0.566490597553137</v>
      </c>
      <c r="P52" s="0" t="n">
        <v>12.4785446996202</v>
      </c>
      <c r="Q52" s="0" t="n">
        <v>0.882939124662127</v>
      </c>
      <c r="R52" s="0" t="n">
        <v>3</v>
      </c>
      <c r="S52" s="0" t="n">
        <v>0.8</v>
      </c>
      <c r="T52" s="0" t="n">
        <v>1.9</v>
      </c>
      <c r="U52" s="30" t="n">
        <v>0.2</v>
      </c>
      <c r="V52" s="0" t="n">
        <v>0</v>
      </c>
      <c r="W52" s="0" t="n">
        <v>0</v>
      </c>
      <c r="X52" s="30" t="n">
        <v>0.35</v>
      </c>
      <c r="Y52" s="58"/>
      <c r="AD52" s="58"/>
    </row>
    <row r="53" customFormat="false" ht="14.65" hidden="false" customHeight="false" outlineLevel="0" collapsed="false">
      <c r="B53" s="29" t="n">
        <v>21</v>
      </c>
      <c r="C53" s="0" t="n">
        <v>0.00086446157666457</v>
      </c>
      <c r="D53" s="0" t="n">
        <v>4.20595606225293</v>
      </c>
      <c r="E53" s="0" t="n">
        <v>0.236795753199318</v>
      </c>
      <c r="F53" s="0" t="n">
        <v>1153.4942244499</v>
      </c>
      <c r="G53" s="30" t="n">
        <v>217.237820521948</v>
      </c>
      <c r="H53" s="0" t="n">
        <v>0.000166172218117222</v>
      </c>
      <c r="I53" s="0" t="n">
        <v>1.44284769476142</v>
      </c>
      <c r="J53" s="0" t="n">
        <v>0.0754855485814973</v>
      </c>
      <c r="K53" s="0" t="n">
        <v>332.023898164388</v>
      </c>
      <c r="L53" s="30" t="n">
        <v>52.8770833047545</v>
      </c>
      <c r="M53" s="0" t="n">
        <v>6.31934000131203E-005</v>
      </c>
      <c r="N53" s="0" t="n">
        <v>2.58570512313315</v>
      </c>
      <c r="O53" s="0" t="n">
        <v>0.45319247804251</v>
      </c>
      <c r="P53" s="0" t="n">
        <v>12.0602694582922</v>
      </c>
      <c r="Q53" s="0" t="n">
        <v>0.882939124662127</v>
      </c>
      <c r="R53" s="0" t="n">
        <v>3</v>
      </c>
      <c r="S53" s="0" t="n">
        <v>0.8</v>
      </c>
      <c r="T53" s="0" t="n">
        <v>1.9</v>
      </c>
      <c r="U53" s="30" t="n">
        <v>0.2</v>
      </c>
      <c r="V53" s="0" t="n">
        <v>0</v>
      </c>
      <c r="W53" s="0" t="n">
        <v>0</v>
      </c>
      <c r="X53" s="30" t="n">
        <v>0.35</v>
      </c>
      <c r="Y53" s="58"/>
      <c r="AD53" s="58"/>
    </row>
    <row r="54" customFormat="false" ht="14.65" hidden="false" customHeight="false" outlineLevel="0" collapsed="false">
      <c r="B54" s="29" t="n">
        <v>22</v>
      </c>
      <c r="C54" s="0" t="n">
        <v>0.00086446157666457</v>
      </c>
      <c r="D54" s="0" t="n">
        <v>4.90694873929509</v>
      </c>
      <c r="E54" s="0" t="n">
        <v>0.157863835466212</v>
      </c>
      <c r="F54" s="0" t="n">
        <v>1108.06223799768</v>
      </c>
      <c r="G54" s="30" t="n">
        <v>218.062252478388</v>
      </c>
      <c r="H54" s="0" t="n">
        <v>0.000166172218117222</v>
      </c>
      <c r="I54" s="0" t="n">
        <v>1.67841466533472</v>
      </c>
      <c r="J54" s="0" t="n">
        <v>0.0754855485814973</v>
      </c>
      <c r="K54" s="0" t="n">
        <v>318.648527859188</v>
      </c>
      <c r="L54" s="30" t="n">
        <v>53.1427972912106</v>
      </c>
      <c r="M54" s="0" t="n">
        <v>6.31934000131203E-005</v>
      </c>
      <c r="N54" s="0" t="n">
        <v>2.99397435310154</v>
      </c>
      <c r="O54" s="0" t="n">
        <v>0.226596239021255</v>
      </c>
      <c r="P54" s="0" t="n">
        <v>11.6071379468534</v>
      </c>
      <c r="Q54" s="0" t="n">
        <v>0.882939124662127</v>
      </c>
      <c r="R54" s="0" t="n">
        <v>3</v>
      </c>
      <c r="S54" s="0" t="n">
        <v>0.8</v>
      </c>
      <c r="T54" s="0" t="n">
        <v>1.9</v>
      </c>
      <c r="U54" s="30" t="n">
        <v>0.2</v>
      </c>
      <c r="V54" s="0" t="n">
        <v>0</v>
      </c>
      <c r="W54" s="0" t="n">
        <v>0</v>
      </c>
      <c r="X54" s="30" t="n">
        <v>0.35</v>
      </c>
      <c r="Y54" s="58"/>
      <c r="AD54" s="58"/>
    </row>
    <row r="55" customFormat="false" ht="14.65" hidden="false" customHeight="false" outlineLevel="0" collapsed="false">
      <c r="B55" s="29" t="n">
        <v>23</v>
      </c>
      <c r="C55" s="0" t="n">
        <v>0.000720384647220475</v>
      </c>
      <c r="D55" s="0" t="n">
        <v>4.41930165961359</v>
      </c>
      <c r="E55" s="0" t="n">
        <v>0.0789319177331059</v>
      </c>
      <c r="F55" s="0" t="n">
        <v>1084.62889761707</v>
      </c>
      <c r="G55" s="30" t="n">
        <v>219.298900413048</v>
      </c>
      <c r="H55" s="0" t="n">
        <v>0.000166172218117222</v>
      </c>
      <c r="I55" s="0" t="n">
        <v>1.50173943740475</v>
      </c>
      <c r="J55" s="0" t="n">
        <v>0.0754855485814973</v>
      </c>
      <c r="K55" s="0" t="n">
        <v>311.960842706588</v>
      </c>
      <c r="L55" s="30" t="n">
        <v>53.4085112776666</v>
      </c>
      <c r="M55" s="0" t="n">
        <v>6.31934000131203E-005</v>
      </c>
      <c r="N55" s="0" t="n">
        <v>2.68777243062525</v>
      </c>
      <c r="O55" s="0" t="n">
        <v>0.226596239021255</v>
      </c>
      <c r="P55" s="0" t="n">
        <v>11.3631440560787</v>
      </c>
      <c r="Q55" s="0" t="n">
        <v>0.897654776739829</v>
      </c>
      <c r="R55" s="0" t="n">
        <v>3</v>
      </c>
      <c r="S55" s="0" t="n">
        <v>0.8</v>
      </c>
      <c r="T55" s="0" t="n">
        <v>1.9</v>
      </c>
      <c r="U55" s="30" t="n">
        <v>0.2</v>
      </c>
      <c r="V55" s="0" t="n">
        <v>0</v>
      </c>
      <c r="W55" s="0" t="n">
        <v>0</v>
      </c>
      <c r="X55" s="30" t="n">
        <v>0.35</v>
      </c>
      <c r="Y55" s="58"/>
      <c r="AD55" s="58"/>
    </row>
    <row r="56" customFormat="false" ht="14.65" hidden="false" customHeight="false" outlineLevel="0" collapsed="false">
      <c r="B56" s="29" t="n">
        <v>24</v>
      </c>
      <c r="C56" s="0" t="n">
        <v>0.000720384647220475</v>
      </c>
      <c r="D56" s="0" t="n">
        <v>3.07827219048946</v>
      </c>
      <c r="E56" s="0" t="n">
        <v>0.0789319177331059</v>
      </c>
      <c r="F56" s="0" t="n">
        <v>1017.67649652959</v>
      </c>
      <c r="G56" s="30" t="n">
        <v>220.123332369488</v>
      </c>
      <c r="H56" s="0" t="n">
        <v>0.000166172218117222</v>
      </c>
      <c r="I56" s="0" t="n">
        <v>1.03060549625816</v>
      </c>
      <c r="J56" s="0" t="n">
        <v>0</v>
      </c>
      <c r="K56" s="0" t="n">
        <v>292.684573737328</v>
      </c>
      <c r="L56" s="30" t="n">
        <v>53.6742252641227</v>
      </c>
      <c r="M56" s="0" t="n">
        <v>6.31934000131203E-005</v>
      </c>
      <c r="N56" s="0" t="n">
        <v>1.83721153485776</v>
      </c>
      <c r="O56" s="0" t="n">
        <v>0.113298119510627</v>
      </c>
      <c r="P56" s="0" t="n">
        <v>10.6660186538653</v>
      </c>
      <c r="Q56" s="0" t="n">
        <v>0.897654776739829</v>
      </c>
      <c r="R56" s="0" t="n">
        <v>3</v>
      </c>
      <c r="S56" s="0" t="n">
        <v>0.8</v>
      </c>
      <c r="T56" s="0" t="n">
        <v>1.9</v>
      </c>
      <c r="U56" s="30" t="n">
        <v>0.2</v>
      </c>
      <c r="V56" s="0" t="n">
        <v>0</v>
      </c>
      <c r="W56" s="0" t="n">
        <v>0</v>
      </c>
      <c r="X56" s="30" t="n">
        <v>0.35</v>
      </c>
      <c r="Y56" s="58"/>
      <c r="AD56" s="58"/>
    </row>
    <row r="57" customFormat="false" ht="14.65" hidden="false" customHeight="false" outlineLevel="0" collapsed="false">
      <c r="B57" s="29" t="n">
        <v>25</v>
      </c>
      <c r="C57" s="0" t="n">
        <v>0.000720384647220475</v>
      </c>
      <c r="D57" s="0" t="n">
        <v>2.37727951344731</v>
      </c>
      <c r="E57" s="0" t="n">
        <v>0.0789319177331059</v>
      </c>
      <c r="F57" s="0" t="n">
        <v>973.200972950058</v>
      </c>
      <c r="G57" s="30" t="n">
        <v>221.359980304148</v>
      </c>
      <c r="H57" s="0" t="n">
        <v>0.000166172218117222</v>
      </c>
      <c r="I57" s="0" t="n">
        <v>0.765592654363204</v>
      </c>
      <c r="J57" s="0" t="n">
        <v>0</v>
      </c>
      <c r="K57" s="0" t="n">
        <v>280.095989920669</v>
      </c>
      <c r="L57" s="30" t="n">
        <v>53.9399392505787</v>
      </c>
      <c r="M57" s="0" t="n">
        <v>6.31934000131203E-005</v>
      </c>
      <c r="N57" s="0" t="n">
        <v>1.37790865114332</v>
      </c>
      <c r="O57" s="0" t="n">
        <v>0.113298119510627</v>
      </c>
      <c r="P57" s="0" t="n">
        <v>10.1780308723159</v>
      </c>
      <c r="Q57" s="0" t="n">
        <v>0.897654776739829</v>
      </c>
      <c r="R57" s="0" t="n">
        <v>3</v>
      </c>
      <c r="S57" s="0" t="n">
        <v>0.8</v>
      </c>
      <c r="T57" s="0" t="n">
        <v>1.9</v>
      </c>
      <c r="U57" s="30" t="n">
        <v>0.2</v>
      </c>
      <c r="V57" s="0" t="n">
        <v>0</v>
      </c>
      <c r="W57" s="0" t="n">
        <v>0</v>
      </c>
      <c r="X57" s="30" t="n">
        <v>0.35</v>
      </c>
      <c r="Y57" s="58"/>
      <c r="AD57" s="58"/>
    </row>
    <row r="58" customFormat="false" ht="14.65" hidden="false" customHeight="false" outlineLevel="0" collapsed="false">
      <c r="B58" s="106" t="n">
        <v>26</v>
      </c>
      <c r="C58" s="107" t="n">
        <v>0.0119583851438599</v>
      </c>
      <c r="D58" s="107" t="n">
        <v>3.71830898257143</v>
      </c>
      <c r="E58" s="107" t="n">
        <v>0.157863835466212</v>
      </c>
      <c r="F58" s="107" t="n">
        <v>7135.21303017929</v>
      </c>
      <c r="G58" s="108" t="n">
        <v>4324.14561152795</v>
      </c>
      <c r="H58" s="107" t="n">
        <v>0.00249258327175832</v>
      </c>
      <c r="I58" s="107" t="n">
        <v>1.20728072418813</v>
      </c>
      <c r="J58" s="107" t="n">
        <v>0.0754855485814973</v>
      </c>
      <c r="K58" s="107" t="n">
        <v>2052.33255535973</v>
      </c>
      <c r="L58" s="108" t="n">
        <v>1055.15024021699</v>
      </c>
      <c r="M58" s="107" t="n">
        <v>0.000505547200104962</v>
      </c>
      <c r="N58" s="107" t="n">
        <v>2.14341345733406</v>
      </c>
      <c r="O58" s="107" t="n">
        <v>0.339894358531882</v>
      </c>
      <c r="P58" s="107" t="n">
        <v>74.6969868471679</v>
      </c>
      <c r="Q58" s="107" t="n">
        <v>17.585204232854</v>
      </c>
      <c r="R58" s="0" t="n">
        <v>3</v>
      </c>
      <c r="S58" s="0" t="n">
        <v>0.8</v>
      </c>
      <c r="T58" s="0" t="n">
        <v>1.9</v>
      </c>
      <c r="U58" s="30" t="n">
        <v>0.2</v>
      </c>
      <c r="V58" s="0" t="n">
        <v>0</v>
      </c>
      <c r="W58" s="0" t="n">
        <v>0</v>
      </c>
      <c r="X58" s="30" t="n">
        <v>0.35</v>
      </c>
      <c r="Y58" s="58"/>
      <c r="AB58" s="58"/>
      <c r="AC58" s="58"/>
      <c r="AD58" s="58"/>
    </row>
    <row r="61" customFormat="false" ht="12.8" hidden="false" customHeight="false" outlineLevel="0" collapsed="false">
      <c r="A61" s="0" t="s">
        <v>36</v>
      </c>
    </row>
    <row r="62" customFormat="false" ht="12.8" hidden="false" customHeight="false" outlineLevel="0" collapsed="false">
      <c r="B62" s="62" t="s">
        <v>284</v>
      </c>
      <c r="C62" s="85" t="s">
        <v>262</v>
      </c>
      <c r="D62" s="85"/>
      <c r="E62" s="85"/>
      <c r="F62" s="85"/>
      <c r="G62" s="85"/>
      <c r="H62" s="85" t="s">
        <v>263</v>
      </c>
      <c r="I62" s="85"/>
      <c r="J62" s="85"/>
      <c r="K62" s="85"/>
      <c r="L62" s="85"/>
      <c r="M62" s="85" t="s">
        <v>264</v>
      </c>
      <c r="N62" s="85"/>
      <c r="O62" s="85"/>
      <c r="P62" s="85"/>
      <c r="Q62" s="85"/>
      <c r="R62" s="101" t="s">
        <v>265</v>
      </c>
      <c r="S62" s="101"/>
      <c r="T62" s="89" t="s">
        <v>266</v>
      </c>
      <c r="U62" s="89"/>
      <c r="V62" s="89" t="s">
        <v>267</v>
      </c>
      <c r="W62" s="89"/>
      <c r="X62" s="2"/>
      <c r="Y62" s="2"/>
      <c r="Z62" s="2"/>
      <c r="AA62" s="2"/>
      <c r="AB62" s="2"/>
    </row>
    <row r="63" customFormat="false" ht="12.8" hidden="false" customHeight="false" outlineLevel="0" collapsed="false">
      <c r="B63" s="29" t="s">
        <v>269</v>
      </c>
      <c r="C63" s="90" t="s">
        <v>270</v>
      </c>
      <c r="D63" s="91" t="s">
        <v>271</v>
      </c>
      <c r="E63" s="91" t="s">
        <v>272</v>
      </c>
      <c r="F63" s="91" t="s">
        <v>273</v>
      </c>
      <c r="G63" s="92" t="s">
        <v>274</v>
      </c>
      <c r="H63" s="90" t="s">
        <v>270</v>
      </c>
      <c r="I63" s="91" t="s">
        <v>271</v>
      </c>
      <c r="J63" s="91" t="s">
        <v>272</v>
      </c>
      <c r="K63" s="91" t="s">
        <v>273</v>
      </c>
      <c r="L63" s="92" t="s">
        <v>274</v>
      </c>
      <c r="M63" s="90" t="s">
        <v>270</v>
      </c>
      <c r="N63" s="91" t="s">
        <v>271</v>
      </c>
      <c r="O63" s="91" t="s">
        <v>272</v>
      </c>
      <c r="P63" s="91" t="s">
        <v>273</v>
      </c>
      <c r="Q63" s="92" t="s">
        <v>274</v>
      </c>
      <c r="R63" s="93" t="s">
        <v>275</v>
      </c>
      <c r="S63" s="109" t="s">
        <v>276</v>
      </c>
      <c r="T63" s="104" t="s">
        <v>275</v>
      </c>
      <c r="U63" s="104" t="s">
        <v>276</v>
      </c>
      <c r="V63" s="104" t="s">
        <v>275</v>
      </c>
      <c r="W63" s="104" t="s">
        <v>276</v>
      </c>
      <c r="X63" s="10"/>
      <c r="Y63" s="10"/>
      <c r="Z63" s="38"/>
      <c r="AA63" s="50"/>
      <c r="AB63" s="50"/>
      <c r="AC63" s="50"/>
      <c r="AD63" s="50"/>
      <c r="AE63" s="50"/>
    </row>
    <row r="64" customFormat="false" ht="12.8" hidden="false" customHeight="false" outlineLevel="0" collapsed="false">
      <c r="B64" s="29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30" t="n">
        <v>1</v>
      </c>
      <c r="H64" s="30" t="n">
        <v>1</v>
      </c>
      <c r="I64" s="30" t="n">
        <v>1</v>
      </c>
      <c r="J64" s="30" t="n">
        <v>1</v>
      </c>
      <c r="K64" s="30" t="n">
        <v>1</v>
      </c>
      <c r="L64" s="30" t="n">
        <v>1</v>
      </c>
      <c r="M64" s="30" t="n">
        <v>1</v>
      </c>
      <c r="N64" s="30" t="n">
        <v>1</v>
      </c>
      <c r="O64" s="30" t="n">
        <v>1</v>
      </c>
      <c r="P64" s="30" t="n">
        <v>1</v>
      </c>
      <c r="Q64" s="30" t="n">
        <v>1</v>
      </c>
      <c r="R64" s="0" t="n">
        <v>1</v>
      </c>
      <c r="S64" s="30" t="n">
        <v>1</v>
      </c>
      <c r="T64" s="0" t="n">
        <v>1</v>
      </c>
      <c r="U64" s="0" t="n">
        <v>1</v>
      </c>
      <c r="V64" s="0" t="n">
        <v>1</v>
      </c>
      <c r="W64" s="0" t="n">
        <v>1</v>
      </c>
    </row>
    <row r="65" customFormat="false" ht="12.8" hidden="false" customHeight="false" outlineLevel="0" collapsed="false">
      <c r="B65" s="29" t="n">
        <v>2</v>
      </c>
      <c r="C65" s="0" t="n">
        <v>1</v>
      </c>
      <c r="D65" s="0" t="n">
        <v>1</v>
      </c>
      <c r="E65" s="0" t="n">
        <v>1</v>
      </c>
      <c r="F65" s="0" t="n">
        <v>1</v>
      </c>
      <c r="G65" s="30" t="n">
        <v>1</v>
      </c>
      <c r="H65" s="30" t="n">
        <v>1</v>
      </c>
      <c r="I65" s="30" t="n">
        <v>1</v>
      </c>
      <c r="J65" s="30" t="n">
        <v>1</v>
      </c>
      <c r="K65" s="30" t="n">
        <v>1</v>
      </c>
      <c r="L65" s="30" t="n">
        <v>1</v>
      </c>
      <c r="M65" s="30" t="n">
        <v>1</v>
      </c>
      <c r="N65" s="30" t="n">
        <v>1</v>
      </c>
      <c r="O65" s="30" t="n">
        <v>1</v>
      </c>
      <c r="P65" s="30" t="n">
        <v>1</v>
      </c>
      <c r="Q65" s="30" t="n">
        <v>1</v>
      </c>
      <c r="R65" s="0" t="n">
        <v>1</v>
      </c>
      <c r="S65" s="30" t="n">
        <v>1</v>
      </c>
      <c r="T65" s="0" t="n">
        <v>1</v>
      </c>
      <c r="U65" s="0" t="n">
        <v>1</v>
      </c>
      <c r="V65" s="0" t="n">
        <v>1</v>
      </c>
      <c r="W65" s="0" t="n">
        <v>1</v>
      </c>
    </row>
    <row r="66" customFormat="false" ht="12.8" hidden="false" customHeight="false" outlineLevel="0" collapsed="false">
      <c r="B66" s="29" t="n">
        <v>3</v>
      </c>
      <c r="C66" s="0" t="n">
        <v>1</v>
      </c>
      <c r="D66" s="0" t="n">
        <v>1</v>
      </c>
      <c r="E66" s="0" t="n">
        <v>1</v>
      </c>
      <c r="F66" s="0" t="n">
        <v>1</v>
      </c>
      <c r="G66" s="30" t="n">
        <v>1</v>
      </c>
      <c r="H66" s="30" t="n">
        <v>1</v>
      </c>
      <c r="I66" s="30" t="n">
        <v>1</v>
      </c>
      <c r="J66" s="30" t="n">
        <v>1</v>
      </c>
      <c r="K66" s="30" t="n">
        <v>1</v>
      </c>
      <c r="L66" s="30" t="n">
        <v>1</v>
      </c>
      <c r="M66" s="30" t="n">
        <v>1</v>
      </c>
      <c r="N66" s="30" t="n">
        <v>1</v>
      </c>
      <c r="O66" s="30" t="n">
        <v>1</v>
      </c>
      <c r="P66" s="30" t="n">
        <v>1</v>
      </c>
      <c r="Q66" s="30" t="n">
        <v>1</v>
      </c>
      <c r="R66" s="0" t="n">
        <v>1</v>
      </c>
      <c r="S66" s="30" t="n">
        <v>1</v>
      </c>
      <c r="T66" s="0" t="n">
        <v>1</v>
      </c>
      <c r="U66" s="0" t="n">
        <v>1</v>
      </c>
      <c r="V66" s="0" t="n">
        <v>1</v>
      </c>
      <c r="W66" s="0" t="n">
        <v>1</v>
      </c>
    </row>
    <row r="67" customFormat="false" ht="12.8" hidden="false" customHeight="false" outlineLevel="0" collapsed="false">
      <c r="B67" s="29" t="n">
        <v>4</v>
      </c>
      <c r="C67" s="0" t="n">
        <v>1</v>
      </c>
      <c r="D67" s="0" t="n">
        <v>1</v>
      </c>
      <c r="E67" s="0" t="n">
        <v>1</v>
      </c>
      <c r="F67" s="0" t="n">
        <v>1</v>
      </c>
      <c r="G67" s="30" t="n">
        <v>1</v>
      </c>
      <c r="H67" s="30" t="n">
        <v>1</v>
      </c>
      <c r="I67" s="30" t="n">
        <v>1</v>
      </c>
      <c r="J67" s="30" t="n">
        <v>1</v>
      </c>
      <c r="K67" s="30" t="n">
        <v>1</v>
      </c>
      <c r="L67" s="30" t="n">
        <v>1</v>
      </c>
      <c r="M67" s="30" t="n">
        <v>1</v>
      </c>
      <c r="N67" s="30" t="n">
        <v>1</v>
      </c>
      <c r="O67" s="30" t="n">
        <v>1</v>
      </c>
      <c r="P67" s="30" t="n">
        <v>1</v>
      </c>
      <c r="Q67" s="30" t="n">
        <v>1</v>
      </c>
      <c r="R67" s="0" t="n">
        <v>1</v>
      </c>
      <c r="S67" s="30" t="n">
        <v>1</v>
      </c>
      <c r="T67" s="0" t="n">
        <v>1</v>
      </c>
      <c r="U67" s="0" t="n">
        <v>1</v>
      </c>
      <c r="V67" s="0" t="n">
        <v>1</v>
      </c>
      <c r="W67" s="0" t="n">
        <v>1</v>
      </c>
    </row>
    <row r="68" customFormat="false" ht="12.8" hidden="false" customHeight="false" outlineLevel="0" collapsed="false">
      <c r="B68" s="29" t="n">
        <v>5</v>
      </c>
      <c r="C68" s="0" t="n">
        <v>1</v>
      </c>
      <c r="D68" s="0" t="n">
        <v>1</v>
      </c>
      <c r="E68" s="0" t="n">
        <v>1</v>
      </c>
      <c r="F68" s="0" t="n">
        <v>1</v>
      </c>
      <c r="G68" s="30" t="n">
        <v>1</v>
      </c>
      <c r="H68" s="30" t="n">
        <v>1</v>
      </c>
      <c r="I68" s="30" t="n">
        <v>1</v>
      </c>
      <c r="J68" s="30" t="n">
        <v>1</v>
      </c>
      <c r="K68" s="30" t="n">
        <v>1</v>
      </c>
      <c r="L68" s="30" t="n">
        <v>1</v>
      </c>
      <c r="M68" s="30" t="n">
        <v>1</v>
      </c>
      <c r="N68" s="30" t="n">
        <v>1</v>
      </c>
      <c r="O68" s="30" t="n">
        <v>1</v>
      </c>
      <c r="P68" s="30" t="n">
        <v>1</v>
      </c>
      <c r="Q68" s="30" t="n">
        <v>1</v>
      </c>
      <c r="R68" s="0" t="n">
        <v>1</v>
      </c>
      <c r="S68" s="30" t="n">
        <v>1</v>
      </c>
      <c r="T68" s="0" t="n">
        <v>1</v>
      </c>
      <c r="U68" s="0" t="n">
        <v>1</v>
      </c>
      <c r="V68" s="0" t="n">
        <v>1</v>
      </c>
      <c r="W68" s="0" t="n">
        <v>1</v>
      </c>
    </row>
    <row r="69" customFormat="false" ht="12.8" hidden="false" customHeight="false" outlineLevel="0" collapsed="false">
      <c r="B69" s="29" t="n">
        <v>6</v>
      </c>
      <c r="C69" s="0" t="n">
        <v>1</v>
      </c>
      <c r="D69" s="0" t="n">
        <v>1</v>
      </c>
      <c r="E69" s="0" t="n">
        <v>1</v>
      </c>
      <c r="F69" s="0" t="n">
        <v>1</v>
      </c>
      <c r="G69" s="30" t="n">
        <v>1</v>
      </c>
      <c r="H69" s="30" t="n">
        <v>1</v>
      </c>
      <c r="I69" s="30" t="n">
        <v>1</v>
      </c>
      <c r="J69" s="30" t="n">
        <v>1</v>
      </c>
      <c r="K69" s="30" t="n">
        <v>1</v>
      </c>
      <c r="L69" s="30" t="n">
        <v>1</v>
      </c>
      <c r="M69" s="30" t="n">
        <v>1</v>
      </c>
      <c r="N69" s="30" t="n">
        <v>1</v>
      </c>
      <c r="O69" s="30" t="n">
        <v>1</v>
      </c>
      <c r="P69" s="30" t="n">
        <v>1</v>
      </c>
      <c r="Q69" s="30" t="n">
        <v>1</v>
      </c>
      <c r="R69" s="0" t="n">
        <v>1</v>
      </c>
      <c r="S69" s="30" t="n">
        <v>1</v>
      </c>
      <c r="T69" s="0" t="n">
        <v>1</v>
      </c>
      <c r="U69" s="0" t="n">
        <v>1</v>
      </c>
      <c r="V69" s="0" t="n">
        <v>1</v>
      </c>
      <c r="W69" s="0" t="n">
        <v>1</v>
      </c>
    </row>
    <row r="70" customFormat="false" ht="12.8" hidden="false" customHeight="false" outlineLevel="0" collapsed="false">
      <c r="B70" s="29" t="n">
        <v>7</v>
      </c>
      <c r="C70" s="0" t="n">
        <v>1</v>
      </c>
      <c r="D70" s="0" t="n">
        <v>1</v>
      </c>
      <c r="E70" s="0" t="n">
        <v>1</v>
      </c>
      <c r="F70" s="0" t="n">
        <v>1</v>
      </c>
      <c r="G70" s="30" t="n">
        <v>1</v>
      </c>
      <c r="H70" s="30" t="n">
        <v>1</v>
      </c>
      <c r="I70" s="30" t="n">
        <v>1</v>
      </c>
      <c r="J70" s="30" t="n">
        <v>1</v>
      </c>
      <c r="K70" s="30" t="n">
        <v>1</v>
      </c>
      <c r="L70" s="30" t="n">
        <v>1</v>
      </c>
      <c r="M70" s="30" t="n">
        <v>1</v>
      </c>
      <c r="N70" s="30" t="n">
        <v>1</v>
      </c>
      <c r="O70" s="30" t="n">
        <v>1</v>
      </c>
      <c r="P70" s="30" t="n">
        <v>1</v>
      </c>
      <c r="Q70" s="30" t="n">
        <v>1</v>
      </c>
      <c r="R70" s="0" t="n">
        <v>1</v>
      </c>
      <c r="S70" s="30" t="n">
        <v>1</v>
      </c>
      <c r="T70" s="0" t="n">
        <v>1</v>
      </c>
      <c r="U70" s="0" t="n">
        <v>1</v>
      </c>
      <c r="V70" s="0" t="n">
        <v>1</v>
      </c>
      <c r="W70" s="0" t="n">
        <v>1</v>
      </c>
    </row>
    <row r="71" customFormat="false" ht="12.8" hidden="false" customHeight="false" outlineLevel="0" collapsed="false">
      <c r="B71" s="29" t="n">
        <v>8</v>
      </c>
      <c r="C71" s="0" t="n">
        <v>1</v>
      </c>
      <c r="D71" s="0" t="n">
        <v>1</v>
      </c>
      <c r="E71" s="0" t="n">
        <v>1</v>
      </c>
      <c r="F71" s="0" t="n">
        <v>1</v>
      </c>
      <c r="G71" s="30" t="n">
        <v>1</v>
      </c>
      <c r="H71" s="30" t="n">
        <v>1</v>
      </c>
      <c r="I71" s="30" t="n">
        <v>1</v>
      </c>
      <c r="J71" s="30" t="n">
        <v>1</v>
      </c>
      <c r="K71" s="30" t="n">
        <v>1</v>
      </c>
      <c r="L71" s="30" t="n">
        <v>1</v>
      </c>
      <c r="M71" s="30" t="n">
        <v>1</v>
      </c>
      <c r="N71" s="30" t="n">
        <v>1</v>
      </c>
      <c r="O71" s="30" t="n">
        <v>1</v>
      </c>
      <c r="P71" s="30" t="n">
        <v>1</v>
      </c>
      <c r="Q71" s="30" t="n">
        <v>1</v>
      </c>
      <c r="R71" s="0" t="n">
        <v>1</v>
      </c>
      <c r="S71" s="30" t="n">
        <v>1</v>
      </c>
      <c r="T71" s="0" t="n">
        <v>1</v>
      </c>
      <c r="U71" s="0" t="n">
        <v>1</v>
      </c>
      <c r="V71" s="0" t="n">
        <v>1</v>
      </c>
      <c r="W71" s="0" t="n">
        <v>1</v>
      </c>
    </row>
    <row r="72" customFormat="false" ht="12.8" hidden="false" customHeight="false" outlineLevel="0" collapsed="false">
      <c r="B72" s="29" t="n">
        <v>9</v>
      </c>
      <c r="C72" s="0" t="n">
        <v>1</v>
      </c>
      <c r="D72" s="0" t="n">
        <v>1</v>
      </c>
      <c r="E72" s="0" t="n">
        <v>1</v>
      </c>
      <c r="F72" s="0" t="n">
        <v>1</v>
      </c>
      <c r="G72" s="30" t="n">
        <v>1</v>
      </c>
      <c r="H72" s="30" t="n">
        <v>1</v>
      </c>
      <c r="I72" s="30" t="n">
        <v>1</v>
      </c>
      <c r="J72" s="30" t="n">
        <v>1</v>
      </c>
      <c r="K72" s="30" t="n">
        <v>1</v>
      </c>
      <c r="L72" s="30" t="n">
        <v>1</v>
      </c>
      <c r="M72" s="30" t="n">
        <v>1</v>
      </c>
      <c r="N72" s="30" t="n">
        <v>1</v>
      </c>
      <c r="O72" s="30" t="n">
        <v>1</v>
      </c>
      <c r="P72" s="30" t="n">
        <v>1</v>
      </c>
      <c r="Q72" s="30" t="n">
        <v>1</v>
      </c>
      <c r="R72" s="0" t="n">
        <v>1</v>
      </c>
      <c r="S72" s="30" t="n">
        <v>1</v>
      </c>
      <c r="T72" s="0" t="n">
        <v>1</v>
      </c>
      <c r="U72" s="0" t="n">
        <v>1</v>
      </c>
      <c r="V72" s="0" t="n">
        <v>1</v>
      </c>
      <c r="W72" s="0" t="n">
        <v>1</v>
      </c>
    </row>
    <row r="73" customFormat="false" ht="12.8" hidden="false" customHeight="false" outlineLevel="0" collapsed="false">
      <c r="B73" s="29" t="n">
        <v>10</v>
      </c>
      <c r="C73" s="0" t="n">
        <v>1</v>
      </c>
      <c r="D73" s="0" t="n">
        <v>1</v>
      </c>
      <c r="E73" s="0" t="n">
        <v>1</v>
      </c>
      <c r="F73" s="0" t="n">
        <v>1</v>
      </c>
      <c r="G73" s="30" t="n">
        <v>1</v>
      </c>
      <c r="H73" s="30" t="n">
        <v>1</v>
      </c>
      <c r="I73" s="30" t="n">
        <v>1</v>
      </c>
      <c r="J73" s="30" t="n">
        <v>1</v>
      </c>
      <c r="K73" s="30" t="n">
        <v>1</v>
      </c>
      <c r="L73" s="30" t="n">
        <v>1</v>
      </c>
      <c r="M73" s="30" t="n">
        <v>1</v>
      </c>
      <c r="N73" s="30" t="n">
        <v>1</v>
      </c>
      <c r="O73" s="30" t="n">
        <v>1</v>
      </c>
      <c r="P73" s="30" t="n">
        <v>1</v>
      </c>
      <c r="Q73" s="30" t="n">
        <v>1</v>
      </c>
      <c r="R73" s="0" t="n">
        <v>1</v>
      </c>
      <c r="S73" s="30" t="n">
        <v>1</v>
      </c>
      <c r="T73" s="0" t="n">
        <v>1</v>
      </c>
      <c r="U73" s="0" t="n">
        <v>1</v>
      </c>
      <c r="V73" s="0" t="n">
        <v>1</v>
      </c>
      <c r="W73" s="0" t="n">
        <v>1</v>
      </c>
    </row>
    <row r="74" customFormat="false" ht="12.8" hidden="false" customHeight="false" outlineLevel="0" collapsed="false">
      <c r="B74" s="29" t="n">
        <v>11</v>
      </c>
      <c r="C74" s="0" t="n">
        <v>1</v>
      </c>
      <c r="D74" s="0" t="n">
        <v>1</v>
      </c>
      <c r="E74" s="0" t="n">
        <v>1</v>
      </c>
      <c r="F74" s="0" t="n">
        <v>1</v>
      </c>
      <c r="G74" s="30" t="n">
        <v>1</v>
      </c>
      <c r="H74" s="30" t="n">
        <v>1</v>
      </c>
      <c r="I74" s="30" t="n">
        <v>1</v>
      </c>
      <c r="J74" s="30" t="n">
        <v>1</v>
      </c>
      <c r="K74" s="30" t="n">
        <v>1</v>
      </c>
      <c r="L74" s="30" t="n">
        <v>1</v>
      </c>
      <c r="M74" s="30" t="n">
        <v>1</v>
      </c>
      <c r="N74" s="30" t="n">
        <v>1</v>
      </c>
      <c r="O74" s="30" t="n">
        <v>1</v>
      </c>
      <c r="P74" s="30" t="n">
        <v>1</v>
      </c>
      <c r="Q74" s="30" t="n">
        <v>1</v>
      </c>
      <c r="R74" s="0" t="n">
        <v>1</v>
      </c>
      <c r="S74" s="30" t="n">
        <v>1</v>
      </c>
      <c r="T74" s="0" t="n">
        <v>1</v>
      </c>
      <c r="U74" s="0" t="n">
        <v>1</v>
      </c>
      <c r="V74" s="0" t="n">
        <v>1</v>
      </c>
      <c r="W74" s="0" t="n">
        <v>1</v>
      </c>
    </row>
    <row r="75" customFormat="false" ht="12.8" hidden="false" customHeight="false" outlineLevel="0" collapsed="false">
      <c r="B75" s="29" t="n">
        <v>12</v>
      </c>
      <c r="C75" s="0" t="n">
        <v>1</v>
      </c>
      <c r="D75" s="0" t="n">
        <v>1</v>
      </c>
      <c r="E75" s="0" t="n">
        <v>1</v>
      </c>
      <c r="F75" s="0" t="n">
        <v>1</v>
      </c>
      <c r="G75" s="30" t="n">
        <v>1</v>
      </c>
      <c r="H75" s="30" t="n">
        <v>1</v>
      </c>
      <c r="I75" s="30" t="n">
        <v>1</v>
      </c>
      <c r="J75" s="30" t="n">
        <v>1</v>
      </c>
      <c r="K75" s="30" t="n">
        <v>1</v>
      </c>
      <c r="L75" s="30" t="n">
        <v>1</v>
      </c>
      <c r="M75" s="30" t="n">
        <v>1</v>
      </c>
      <c r="N75" s="30" t="n">
        <v>1</v>
      </c>
      <c r="O75" s="30" t="n">
        <v>1</v>
      </c>
      <c r="P75" s="30" t="n">
        <v>1</v>
      </c>
      <c r="Q75" s="30" t="n">
        <v>1</v>
      </c>
      <c r="R75" s="0" t="n">
        <v>1</v>
      </c>
      <c r="S75" s="30" t="n">
        <v>1</v>
      </c>
      <c r="T75" s="0" t="n">
        <v>1</v>
      </c>
      <c r="U75" s="0" t="n">
        <v>1</v>
      </c>
      <c r="V75" s="0" t="n">
        <v>1</v>
      </c>
      <c r="W75" s="0" t="n">
        <v>1</v>
      </c>
    </row>
    <row r="76" customFormat="false" ht="12.8" hidden="false" customHeight="false" outlineLevel="0" collapsed="false">
      <c r="B76" s="29" t="n">
        <v>13</v>
      </c>
      <c r="C76" s="0" t="n">
        <v>1</v>
      </c>
      <c r="D76" s="0" t="n">
        <v>1</v>
      </c>
      <c r="E76" s="0" t="n">
        <v>1</v>
      </c>
      <c r="F76" s="0" t="n">
        <v>1</v>
      </c>
      <c r="G76" s="30" t="n">
        <v>1</v>
      </c>
      <c r="H76" s="30" t="n">
        <v>1</v>
      </c>
      <c r="I76" s="30" t="n">
        <v>1</v>
      </c>
      <c r="J76" s="30" t="n">
        <v>1</v>
      </c>
      <c r="K76" s="30" t="n">
        <v>1</v>
      </c>
      <c r="L76" s="30" t="n">
        <v>1</v>
      </c>
      <c r="M76" s="30" t="n">
        <v>1</v>
      </c>
      <c r="N76" s="30" t="n">
        <v>1</v>
      </c>
      <c r="O76" s="30" t="n">
        <v>1</v>
      </c>
      <c r="P76" s="30" t="n">
        <v>1</v>
      </c>
      <c r="Q76" s="30" t="n">
        <v>1</v>
      </c>
      <c r="R76" s="0" t="n">
        <v>1</v>
      </c>
      <c r="S76" s="30" t="n">
        <v>1</v>
      </c>
      <c r="T76" s="0" t="n">
        <v>1</v>
      </c>
      <c r="U76" s="0" t="n">
        <v>1</v>
      </c>
      <c r="V76" s="0" t="n">
        <v>1</v>
      </c>
      <c r="W76" s="0" t="n">
        <v>1</v>
      </c>
    </row>
    <row r="77" customFormat="false" ht="12.8" hidden="false" customHeight="false" outlineLevel="0" collapsed="false">
      <c r="B77" s="29" t="n">
        <v>14</v>
      </c>
      <c r="C77" s="0" t="n">
        <v>1</v>
      </c>
      <c r="D77" s="0" t="n">
        <v>1</v>
      </c>
      <c r="E77" s="0" t="n">
        <v>1</v>
      </c>
      <c r="F77" s="0" t="n">
        <v>1</v>
      </c>
      <c r="G77" s="30" t="n">
        <v>1</v>
      </c>
      <c r="H77" s="30" t="n">
        <v>1</v>
      </c>
      <c r="I77" s="30" t="n">
        <v>1</v>
      </c>
      <c r="J77" s="30" t="n">
        <v>1</v>
      </c>
      <c r="K77" s="30" t="n">
        <v>1</v>
      </c>
      <c r="L77" s="30" t="n">
        <v>1</v>
      </c>
      <c r="M77" s="30" t="n">
        <v>1</v>
      </c>
      <c r="N77" s="30" t="n">
        <v>1</v>
      </c>
      <c r="O77" s="30" t="n">
        <v>1</v>
      </c>
      <c r="P77" s="30" t="n">
        <v>1</v>
      </c>
      <c r="Q77" s="30" t="n">
        <v>1</v>
      </c>
      <c r="R77" s="0" t="n">
        <v>1</v>
      </c>
      <c r="S77" s="30" t="n">
        <v>1</v>
      </c>
      <c r="T77" s="0" t="n">
        <v>1</v>
      </c>
      <c r="U77" s="0" t="n">
        <v>1</v>
      </c>
      <c r="V77" s="0" t="n">
        <v>1</v>
      </c>
      <c r="W77" s="0" t="n">
        <v>1</v>
      </c>
    </row>
    <row r="78" customFormat="false" ht="12.8" hidden="false" customHeight="false" outlineLevel="0" collapsed="false">
      <c r="B78" s="29" t="n">
        <v>15</v>
      </c>
      <c r="C78" s="0" t="n">
        <v>1</v>
      </c>
      <c r="D78" s="0" t="n">
        <v>1</v>
      </c>
      <c r="E78" s="0" t="n">
        <v>1</v>
      </c>
      <c r="F78" s="0" t="n">
        <v>1</v>
      </c>
      <c r="G78" s="30" t="n">
        <v>1</v>
      </c>
      <c r="H78" s="30" t="n">
        <v>1</v>
      </c>
      <c r="I78" s="30" t="n">
        <v>1</v>
      </c>
      <c r="J78" s="30" t="n">
        <v>1</v>
      </c>
      <c r="K78" s="30" t="n">
        <v>1</v>
      </c>
      <c r="L78" s="30" t="n">
        <v>1</v>
      </c>
      <c r="M78" s="30" t="n">
        <v>1</v>
      </c>
      <c r="N78" s="30" t="n">
        <v>1</v>
      </c>
      <c r="O78" s="30" t="n">
        <v>1</v>
      </c>
      <c r="P78" s="30" t="n">
        <v>1</v>
      </c>
      <c r="Q78" s="30" t="n">
        <v>1</v>
      </c>
      <c r="R78" s="0" t="n">
        <v>1</v>
      </c>
      <c r="S78" s="30" t="n">
        <v>1</v>
      </c>
      <c r="T78" s="0" t="n">
        <v>1</v>
      </c>
      <c r="U78" s="0" t="n">
        <v>1</v>
      </c>
      <c r="V78" s="0" t="n">
        <v>1</v>
      </c>
      <c r="W78" s="0" t="n">
        <v>1</v>
      </c>
    </row>
    <row r="79" customFormat="false" ht="12.8" hidden="false" customHeight="false" outlineLevel="0" collapsed="false">
      <c r="B79" s="29" t="n">
        <v>16</v>
      </c>
      <c r="C79" s="0" t="n">
        <v>1</v>
      </c>
      <c r="D79" s="0" t="n">
        <v>1</v>
      </c>
      <c r="E79" s="0" t="n">
        <v>1</v>
      </c>
      <c r="F79" s="0" t="n">
        <v>1</v>
      </c>
      <c r="G79" s="30" t="n">
        <v>1</v>
      </c>
      <c r="H79" s="30" t="n">
        <v>1</v>
      </c>
      <c r="I79" s="30" t="n">
        <v>1</v>
      </c>
      <c r="J79" s="30" t="n">
        <v>1</v>
      </c>
      <c r="K79" s="30" t="n">
        <v>1</v>
      </c>
      <c r="L79" s="30" t="n">
        <v>1</v>
      </c>
      <c r="M79" s="30" t="n">
        <v>1</v>
      </c>
      <c r="N79" s="30" t="n">
        <v>1</v>
      </c>
      <c r="O79" s="30" t="n">
        <v>1</v>
      </c>
      <c r="P79" s="30" t="n">
        <v>1</v>
      </c>
      <c r="Q79" s="30" t="n">
        <v>1</v>
      </c>
      <c r="R79" s="0" t="n">
        <v>1</v>
      </c>
      <c r="S79" s="30" t="n">
        <v>1</v>
      </c>
      <c r="T79" s="0" t="n">
        <v>1</v>
      </c>
      <c r="U79" s="0" t="n">
        <v>1</v>
      </c>
      <c r="V79" s="0" t="n">
        <v>1</v>
      </c>
      <c r="W79" s="0" t="n">
        <v>1</v>
      </c>
    </row>
    <row r="80" customFormat="false" ht="12.8" hidden="false" customHeight="false" outlineLevel="0" collapsed="false">
      <c r="B80" s="29" t="n">
        <v>17</v>
      </c>
      <c r="C80" s="0" t="n">
        <v>1</v>
      </c>
      <c r="D80" s="0" t="n">
        <v>1</v>
      </c>
      <c r="E80" s="0" t="n">
        <v>1</v>
      </c>
      <c r="F80" s="0" t="n">
        <v>1</v>
      </c>
      <c r="G80" s="30" t="n">
        <v>1</v>
      </c>
      <c r="H80" s="30" t="n">
        <v>1</v>
      </c>
      <c r="I80" s="30" t="n">
        <v>1</v>
      </c>
      <c r="J80" s="30" t="n">
        <v>1</v>
      </c>
      <c r="K80" s="30" t="n">
        <v>1</v>
      </c>
      <c r="L80" s="30" t="n">
        <v>1</v>
      </c>
      <c r="M80" s="30" t="n">
        <v>1</v>
      </c>
      <c r="N80" s="30" t="n">
        <v>1</v>
      </c>
      <c r="O80" s="30" t="n">
        <v>1</v>
      </c>
      <c r="P80" s="30" t="n">
        <v>1</v>
      </c>
      <c r="Q80" s="30" t="n">
        <v>1</v>
      </c>
      <c r="R80" s="0" t="n">
        <v>1</v>
      </c>
      <c r="S80" s="30" t="n">
        <v>1</v>
      </c>
      <c r="T80" s="0" t="n">
        <v>1</v>
      </c>
      <c r="U80" s="0" t="n">
        <v>1</v>
      </c>
      <c r="V80" s="0" t="n">
        <v>1</v>
      </c>
      <c r="W80" s="0" t="n">
        <v>1</v>
      </c>
    </row>
    <row r="81" customFormat="false" ht="12.8" hidden="false" customHeight="false" outlineLevel="0" collapsed="false">
      <c r="B81" s="29" t="n">
        <v>18</v>
      </c>
      <c r="C81" s="0" t="n">
        <v>1</v>
      </c>
      <c r="D81" s="0" t="n">
        <v>1</v>
      </c>
      <c r="E81" s="0" t="n">
        <v>1</v>
      </c>
      <c r="F81" s="0" t="n">
        <v>1</v>
      </c>
      <c r="G81" s="30" t="n">
        <v>1</v>
      </c>
      <c r="H81" s="30" t="n">
        <v>1</v>
      </c>
      <c r="I81" s="30" t="n">
        <v>1</v>
      </c>
      <c r="J81" s="30" t="n">
        <v>1</v>
      </c>
      <c r="K81" s="30" t="n">
        <v>1</v>
      </c>
      <c r="L81" s="30" t="n">
        <v>1</v>
      </c>
      <c r="M81" s="30" t="n">
        <v>1</v>
      </c>
      <c r="N81" s="30" t="n">
        <v>1</v>
      </c>
      <c r="O81" s="30" t="n">
        <v>1</v>
      </c>
      <c r="P81" s="30" t="n">
        <v>1</v>
      </c>
      <c r="Q81" s="30" t="n">
        <v>1</v>
      </c>
      <c r="R81" s="0" t="n">
        <v>1</v>
      </c>
      <c r="S81" s="30" t="n">
        <v>1</v>
      </c>
      <c r="T81" s="0" t="n">
        <v>1</v>
      </c>
      <c r="U81" s="0" t="n">
        <v>1</v>
      </c>
      <c r="V81" s="0" t="n">
        <v>1</v>
      </c>
      <c r="W81" s="0" t="n">
        <v>1</v>
      </c>
    </row>
    <row r="82" customFormat="false" ht="12.8" hidden="false" customHeight="false" outlineLevel="0" collapsed="false">
      <c r="B82" s="29" t="n">
        <v>19</v>
      </c>
      <c r="C82" s="0" t="n">
        <v>1</v>
      </c>
      <c r="D82" s="0" t="n">
        <v>1</v>
      </c>
      <c r="E82" s="0" t="n">
        <v>1</v>
      </c>
      <c r="F82" s="0" t="n">
        <v>1</v>
      </c>
      <c r="G82" s="30" t="n">
        <v>1</v>
      </c>
      <c r="H82" s="30" t="n">
        <v>1</v>
      </c>
      <c r="I82" s="30" t="n">
        <v>1</v>
      </c>
      <c r="J82" s="30" t="n">
        <v>1</v>
      </c>
      <c r="K82" s="30" t="n">
        <v>1</v>
      </c>
      <c r="L82" s="30" t="n">
        <v>1</v>
      </c>
      <c r="M82" s="30" t="n">
        <v>1</v>
      </c>
      <c r="N82" s="30" t="n">
        <v>1</v>
      </c>
      <c r="O82" s="30" t="n">
        <v>1</v>
      </c>
      <c r="P82" s="30" t="n">
        <v>1</v>
      </c>
      <c r="Q82" s="30" t="n">
        <v>1</v>
      </c>
      <c r="R82" s="0" t="n">
        <v>1</v>
      </c>
      <c r="S82" s="30" t="n">
        <v>1</v>
      </c>
      <c r="T82" s="0" t="n">
        <v>1</v>
      </c>
      <c r="U82" s="0" t="n">
        <v>1</v>
      </c>
      <c r="V82" s="0" t="n">
        <v>1</v>
      </c>
      <c r="W82" s="0" t="n">
        <v>1</v>
      </c>
    </row>
    <row r="83" customFormat="false" ht="12.8" hidden="false" customHeight="false" outlineLevel="0" collapsed="false">
      <c r="B83" s="29" t="n">
        <v>20</v>
      </c>
      <c r="C83" s="0" t="n">
        <v>1</v>
      </c>
      <c r="D83" s="0" t="n">
        <v>1</v>
      </c>
      <c r="E83" s="0" t="n">
        <v>1</v>
      </c>
      <c r="F83" s="0" t="n">
        <v>1</v>
      </c>
      <c r="G83" s="30" t="n">
        <v>1</v>
      </c>
      <c r="H83" s="30" t="n">
        <v>1</v>
      </c>
      <c r="I83" s="30" t="n">
        <v>1</v>
      </c>
      <c r="J83" s="30" t="n">
        <v>1</v>
      </c>
      <c r="K83" s="30" t="n">
        <v>1</v>
      </c>
      <c r="L83" s="30" t="n">
        <v>1</v>
      </c>
      <c r="M83" s="30" t="n">
        <v>1</v>
      </c>
      <c r="N83" s="30" t="n">
        <v>1</v>
      </c>
      <c r="O83" s="30" t="n">
        <v>1</v>
      </c>
      <c r="P83" s="30" t="n">
        <v>1</v>
      </c>
      <c r="Q83" s="30" t="n">
        <v>1</v>
      </c>
      <c r="R83" s="0" t="n">
        <v>1</v>
      </c>
      <c r="S83" s="30" t="n">
        <v>1</v>
      </c>
      <c r="T83" s="0" t="n">
        <v>1</v>
      </c>
      <c r="U83" s="0" t="n">
        <v>1</v>
      </c>
      <c r="V83" s="0" t="n">
        <v>1</v>
      </c>
      <c r="W83" s="0" t="n">
        <v>1</v>
      </c>
    </row>
    <row r="84" customFormat="false" ht="12.8" hidden="false" customHeight="false" outlineLevel="0" collapsed="false">
      <c r="B84" s="29" t="n">
        <v>21</v>
      </c>
      <c r="C84" s="0" t="n">
        <v>1</v>
      </c>
      <c r="D84" s="0" t="n">
        <v>1</v>
      </c>
      <c r="E84" s="0" t="n">
        <v>1</v>
      </c>
      <c r="F84" s="0" t="n">
        <v>1</v>
      </c>
      <c r="G84" s="30" t="n">
        <v>1</v>
      </c>
      <c r="H84" s="30" t="n">
        <v>1</v>
      </c>
      <c r="I84" s="30" t="n">
        <v>1</v>
      </c>
      <c r="J84" s="30" t="n">
        <v>1</v>
      </c>
      <c r="K84" s="30" t="n">
        <v>1</v>
      </c>
      <c r="L84" s="30" t="n">
        <v>1</v>
      </c>
      <c r="M84" s="30" t="n">
        <v>1</v>
      </c>
      <c r="N84" s="30" t="n">
        <v>1</v>
      </c>
      <c r="O84" s="30" t="n">
        <v>1</v>
      </c>
      <c r="P84" s="30" t="n">
        <v>1</v>
      </c>
      <c r="Q84" s="30" t="n">
        <v>1</v>
      </c>
      <c r="R84" s="0" t="n">
        <v>1</v>
      </c>
      <c r="S84" s="30" t="n">
        <v>1</v>
      </c>
      <c r="T84" s="0" t="n">
        <v>1</v>
      </c>
      <c r="U84" s="0" t="n">
        <v>1</v>
      </c>
      <c r="V84" s="0" t="n">
        <v>1</v>
      </c>
      <c r="W84" s="0" t="n">
        <v>1</v>
      </c>
    </row>
    <row r="85" customFormat="false" ht="12.8" hidden="false" customHeight="false" outlineLevel="0" collapsed="false">
      <c r="B85" s="29" t="n">
        <v>22</v>
      </c>
      <c r="C85" s="0" t="n">
        <v>1</v>
      </c>
      <c r="D85" s="0" t="n">
        <v>1</v>
      </c>
      <c r="E85" s="0" t="n">
        <v>1</v>
      </c>
      <c r="F85" s="0" t="n">
        <v>1</v>
      </c>
      <c r="G85" s="30" t="n">
        <v>1</v>
      </c>
      <c r="H85" s="30" t="n">
        <v>1</v>
      </c>
      <c r="I85" s="30" t="n">
        <v>1</v>
      </c>
      <c r="J85" s="30" t="n">
        <v>1</v>
      </c>
      <c r="K85" s="30" t="n">
        <v>1</v>
      </c>
      <c r="L85" s="30" t="n">
        <v>1</v>
      </c>
      <c r="M85" s="30" t="n">
        <v>1</v>
      </c>
      <c r="N85" s="30" t="n">
        <v>1</v>
      </c>
      <c r="O85" s="30" t="n">
        <v>1</v>
      </c>
      <c r="P85" s="30" t="n">
        <v>1</v>
      </c>
      <c r="Q85" s="30" t="n">
        <v>1</v>
      </c>
      <c r="R85" s="0" t="n">
        <v>1</v>
      </c>
      <c r="S85" s="30" t="n">
        <v>1</v>
      </c>
      <c r="T85" s="0" t="n">
        <v>1</v>
      </c>
      <c r="U85" s="0" t="n">
        <v>1</v>
      </c>
      <c r="V85" s="0" t="n">
        <v>1</v>
      </c>
      <c r="W85" s="0" t="n">
        <v>1</v>
      </c>
    </row>
    <row r="86" customFormat="false" ht="12.8" hidden="false" customHeight="false" outlineLevel="0" collapsed="false">
      <c r="B86" s="29" t="n">
        <v>23</v>
      </c>
      <c r="C86" s="0" t="n">
        <v>1</v>
      </c>
      <c r="D86" s="0" t="n">
        <v>1</v>
      </c>
      <c r="E86" s="0" t="n">
        <v>1</v>
      </c>
      <c r="F86" s="0" t="n">
        <v>1</v>
      </c>
      <c r="G86" s="30" t="n">
        <v>1</v>
      </c>
      <c r="H86" s="30" t="n">
        <v>1</v>
      </c>
      <c r="I86" s="30" t="n">
        <v>1</v>
      </c>
      <c r="J86" s="30" t="n">
        <v>1</v>
      </c>
      <c r="K86" s="30" t="n">
        <v>1</v>
      </c>
      <c r="L86" s="30" t="n">
        <v>1</v>
      </c>
      <c r="M86" s="30" t="n">
        <v>1</v>
      </c>
      <c r="N86" s="30" t="n">
        <v>1</v>
      </c>
      <c r="O86" s="30" t="n">
        <v>1</v>
      </c>
      <c r="P86" s="30" t="n">
        <v>1</v>
      </c>
      <c r="Q86" s="30" t="n">
        <v>1</v>
      </c>
      <c r="R86" s="0" t="n">
        <v>1</v>
      </c>
      <c r="S86" s="30" t="n">
        <v>1</v>
      </c>
      <c r="T86" s="0" t="n">
        <v>1</v>
      </c>
      <c r="U86" s="0" t="n">
        <v>1</v>
      </c>
      <c r="V86" s="0" t="n">
        <v>1</v>
      </c>
      <c r="W86" s="0" t="n">
        <v>1</v>
      </c>
    </row>
    <row r="87" customFormat="false" ht="12.8" hidden="false" customHeight="false" outlineLevel="0" collapsed="false">
      <c r="B87" s="29" t="n">
        <v>24</v>
      </c>
      <c r="C87" s="0" t="n">
        <v>1</v>
      </c>
      <c r="D87" s="0" t="n">
        <v>1</v>
      </c>
      <c r="E87" s="0" t="n">
        <v>1</v>
      </c>
      <c r="F87" s="0" t="n">
        <v>1</v>
      </c>
      <c r="G87" s="30" t="n">
        <v>1</v>
      </c>
      <c r="H87" s="30" t="n">
        <v>1</v>
      </c>
      <c r="I87" s="30" t="n">
        <v>1</v>
      </c>
      <c r="J87" s="30" t="n">
        <v>1</v>
      </c>
      <c r="K87" s="30" t="n">
        <v>1</v>
      </c>
      <c r="L87" s="30" t="n">
        <v>1</v>
      </c>
      <c r="M87" s="30" t="n">
        <v>1</v>
      </c>
      <c r="N87" s="30" t="n">
        <v>1</v>
      </c>
      <c r="O87" s="30" t="n">
        <v>1</v>
      </c>
      <c r="P87" s="30" t="n">
        <v>1</v>
      </c>
      <c r="Q87" s="30" t="n">
        <v>1</v>
      </c>
      <c r="R87" s="0" t="n">
        <v>1</v>
      </c>
      <c r="S87" s="30" t="n">
        <v>1</v>
      </c>
      <c r="T87" s="0" t="n">
        <v>1</v>
      </c>
      <c r="U87" s="0" t="n">
        <v>1</v>
      </c>
      <c r="V87" s="0" t="n">
        <v>1</v>
      </c>
      <c r="W87" s="0" t="n">
        <v>1</v>
      </c>
    </row>
    <row r="88" customFormat="false" ht="12.8" hidden="false" customHeight="false" outlineLevel="0" collapsed="false">
      <c r="B88" s="29" t="n">
        <v>25</v>
      </c>
      <c r="C88" s="0" t="n">
        <v>1</v>
      </c>
      <c r="D88" s="0" t="n">
        <v>1</v>
      </c>
      <c r="E88" s="0" t="n">
        <v>1</v>
      </c>
      <c r="F88" s="0" t="n">
        <v>1</v>
      </c>
      <c r="G88" s="30" t="n">
        <v>1</v>
      </c>
      <c r="H88" s="30" t="n">
        <v>1</v>
      </c>
      <c r="I88" s="30" t="n">
        <v>1</v>
      </c>
      <c r="J88" s="30" t="n">
        <v>1</v>
      </c>
      <c r="K88" s="30" t="n">
        <v>1</v>
      </c>
      <c r="L88" s="30" t="n">
        <v>1</v>
      </c>
      <c r="M88" s="30" t="n">
        <v>1</v>
      </c>
      <c r="N88" s="30" t="n">
        <v>1</v>
      </c>
      <c r="O88" s="30" t="n">
        <v>1</v>
      </c>
      <c r="P88" s="30" t="n">
        <v>1</v>
      </c>
      <c r="Q88" s="30" t="n">
        <v>1</v>
      </c>
      <c r="R88" s="0" t="n">
        <v>1</v>
      </c>
      <c r="S88" s="30" t="n">
        <v>1</v>
      </c>
      <c r="T88" s="0" t="n">
        <v>1</v>
      </c>
      <c r="U88" s="0" t="n">
        <v>1</v>
      </c>
      <c r="V88" s="0" t="n">
        <v>1</v>
      </c>
      <c r="W88" s="0" t="n">
        <v>1</v>
      </c>
    </row>
    <row r="89" customFormat="false" ht="12.8" hidden="false" customHeight="false" outlineLevel="0" collapsed="false">
      <c r="B89" s="106" t="n">
        <v>26</v>
      </c>
      <c r="C89" s="107" t="n">
        <v>1</v>
      </c>
      <c r="D89" s="107" t="n">
        <v>1</v>
      </c>
      <c r="E89" s="107" t="n">
        <v>1</v>
      </c>
      <c r="F89" s="107" t="n">
        <v>1</v>
      </c>
      <c r="G89" s="108" t="n">
        <v>1</v>
      </c>
      <c r="H89" s="108" t="n">
        <v>1</v>
      </c>
      <c r="I89" s="108" t="n">
        <v>1</v>
      </c>
      <c r="J89" s="108" t="n">
        <v>1</v>
      </c>
      <c r="K89" s="108" t="n">
        <v>1</v>
      </c>
      <c r="L89" s="108" t="n">
        <v>1</v>
      </c>
      <c r="M89" s="108" t="n">
        <v>1</v>
      </c>
      <c r="N89" s="108" t="n">
        <v>1</v>
      </c>
      <c r="O89" s="108" t="n">
        <v>1</v>
      </c>
      <c r="P89" s="108" t="n">
        <v>1</v>
      </c>
      <c r="Q89" s="108" t="n">
        <v>1</v>
      </c>
      <c r="R89" s="0" t="n">
        <v>1</v>
      </c>
      <c r="S89" s="30" t="n">
        <v>1</v>
      </c>
      <c r="T89" s="0" t="n">
        <v>1</v>
      </c>
      <c r="U89" s="0" t="n">
        <v>1</v>
      </c>
      <c r="V89" s="0" t="n">
        <v>1</v>
      </c>
      <c r="W89" s="58" t="n">
        <v>1</v>
      </c>
      <c r="X89" s="58"/>
      <c r="Y89" s="58"/>
      <c r="Z89" s="58"/>
    </row>
    <row r="90" customFormat="false" ht="12.8" hidden="false" customHeight="false" outlineLevel="0" collapsed="false">
      <c r="B90" s="62" t="s">
        <v>284</v>
      </c>
      <c r="C90" s="85" t="s">
        <v>262</v>
      </c>
      <c r="D90" s="85"/>
      <c r="E90" s="85"/>
      <c r="F90" s="85"/>
      <c r="G90" s="85"/>
      <c r="H90" s="85" t="s">
        <v>263</v>
      </c>
      <c r="I90" s="85"/>
      <c r="J90" s="85"/>
      <c r="K90" s="85"/>
      <c r="L90" s="85"/>
      <c r="M90" s="85" t="s">
        <v>264</v>
      </c>
      <c r="N90" s="85"/>
      <c r="O90" s="85"/>
      <c r="P90" s="85"/>
      <c r="Q90" s="85"/>
      <c r="R90" s="101" t="s">
        <v>265</v>
      </c>
      <c r="S90" s="101"/>
      <c r="T90" s="89" t="s">
        <v>266</v>
      </c>
      <c r="U90" s="89"/>
      <c r="V90" s="89" t="s">
        <v>267</v>
      </c>
      <c r="W90" s="89"/>
      <c r="X90" s="2"/>
      <c r="Y90" s="2"/>
      <c r="AK90" s="2" t="s">
        <v>285</v>
      </c>
      <c r="AL90" s="2"/>
      <c r="AM90" s="2"/>
      <c r="AN90" s="2"/>
    </row>
    <row r="91" customFormat="false" ht="12.8" hidden="false" customHeight="false" outlineLevel="0" collapsed="false">
      <c r="B91" s="29" t="s">
        <v>269</v>
      </c>
      <c r="C91" s="90" t="s">
        <v>270</v>
      </c>
      <c r="D91" s="91" t="s">
        <v>271</v>
      </c>
      <c r="E91" s="91" t="s">
        <v>272</v>
      </c>
      <c r="F91" s="91" t="s">
        <v>273</v>
      </c>
      <c r="G91" s="92" t="s">
        <v>274</v>
      </c>
      <c r="H91" s="90" t="s">
        <v>270</v>
      </c>
      <c r="I91" s="91" t="s">
        <v>271</v>
      </c>
      <c r="J91" s="91" t="s">
        <v>272</v>
      </c>
      <c r="K91" s="91" t="s">
        <v>273</v>
      </c>
      <c r="L91" s="92" t="s">
        <v>274</v>
      </c>
      <c r="M91" s="90" t="s">
        <v>270</v>
      </c>
      <c r="N91" s="91" t="s">
        <v>271</v>
      </c>
      <c r="O91" s="91" t="s">
        <v>272</v>
      </c>
      <c r="P91" s="91" t="s">
        <v>273</v>
      </c>
      <c r="Q91" s="92" t="s">
        <v>274</v>
      </c>
      <c r="R91" s="93" t="s">
        <v>275</v>
      </c>
      <c r="S91" s="109" t="s">
        <v>276</v>
      </c>
      <c r="T91" s="104" t="s">
        <v>275</v>
      </c>
      <c r="U91" s="104" t="s">
        <v>276</v>
      </c>
      <c r="V91" s="104" t="s">
        <v>275</v>
      </c>
      <c r="W91" s="104" t="s">
        <v>276</v>
      </c>
      <c r="X91" s="10"/>
      <c r="Y91" s="10"/>
      <c r="AK91" s="110"/>
      <c r="AL91" s="111"/>
      <c r="AM91" s="112" t="s">
        <v>286</v>
      </c>
      <c r="AN91" s="112"/>
      <c r="AP91" s="0" t="s">
        <v>287</v>
      </c>
      <c r="AR91" s="0" t="s">
        <v>288</v>
      </c>
      <c r="AU91" s="0" t="s">
        <v>289</v>
      </c>
    </row>
    <row r="92" customFormat="false" ht="12.8" hidden="false" customHeight="false" outlineLevel="0" collapsed="false">
      <c r="B92" s="29" t="n">
        <v>1</v>
      </c>
      <c r="C92" s="0" t="n">
        <v>9902.0654643024</v>
      </c>
      <c r="D92" s="0" t="n">
        <v>633.288127884172</v>
      </c>
      <c r="E92" s="0" t="n">
        <v>80.1158345621455</v>
      </c>
      <c r="F92" s="0" t="n">
        <v>20412.1582779952</v>
      </c>
      <c r="G92" s="30" t="n">
        <v>541.535788668209</v>
      </c>
      <c r="H92" s="0" t="n">
        <v>4679.04292448475</v>
      </c>
      <c r="I92" s="0" t="n">
        <v>185.796878358361</v>
      </c>
      <c r="J92" s="0" t="n">
        <v>5690.95746281966</v>
      </c>
      <c r="K92" s="0" t="n">
        <v>23401.7382371926</v>
      </c>
      <c r="L92" s="30" t="n">
        <v>7.1368102856616</v>
      </c>
      <c r="M92" s="0" t="n">
        <v>336.605281376668</v>
      </c>
      <c r="N92" s="0" t="n">
        <v>834.816797048132</v>
      </c>
      <c r="O92" s="0" t="n">
        <v>1391.20080623673</v>
      </c>
      <c r="P92" s="0" t="n">
        <v>369.041118455322</v>
      </c>
      <c r="Q92" s="30" t="n">
        <v>30.0462904939426</v>
      </c>
      <c r="R92" s="113" t="n">
        <v>5.0129432472351</v>
      </c>
      <c r="S92" s="113" t="n">
        <v>104.404262365097</v>
      </c>
      <c r="T92" s="0" t="n">
        <v>1.93</v>
      </c>
      <c r="U92" s="30" t="n">
        <v>0.13</v>
      </c>
      <c r="V92" s="114" t="n">
        <v>1.13648581161403</v>
      </c>
      <c r="W92" s="114" t="n">
        <v>4.00710618776194</v>
      </c>
      <c r="AG92" s="4" t="s">
        <v>290</v>
      </c>
      <c r="AH92" s="4"/>
      <c r="AK92" s="115"/>
      <c r="AL92" s="116"/>
      <c r="AM92" s="116" t="s">
        <v>277</v>
      </c>
      <c r="AN92" s="117" t="s">
        <v>278</v>
      </c>
      <c r="AQ92" s="0" t="s">
        <v>291</v>
      </c>
      <c r="AR92" s="0" t="n">
        <v>202.36</v>
      </c>
      <c r="AS92" s="0" t="s">
        <v>292</v>
      </c>
      <c r="AT92" s="0" t="n">
        <v>0.26</v>
      </c>
      <c r="AU92" s="0" t="n">
        <f aca="false">(AT92/AR92)*100</f>
        <v>0.128483890096857</v>
      </c>
    </row>
    <row r="93" customFormat="false" ht="12.8" hidden="false" customHeight="false" outlineLevel="0" collapsed="false">
      <c r="B93" s="29" t="n">
        <v>2</v>
      </c>
      <c r="C93" s="0" t="n">
        <v>2780.94536558233</v>
      </c>
      <c r="D93" s="0" t="n">
        <v>365.647061991969</v>
      </c>
      <c r="E93" s="0" t="n">
        <v>19.1871719105937</v>
      </c>
      <c r="F93" s="0" t="n">
        <v>17135.0698398158</v>
      </c>
      <c r="G93" s="30" t="n">
        <v>229.957801456382</v>
      </c>
      <c r="H93" s="0" t="n">
        <v>1373.81797081506</v>
      </c>
      <c r="I93" s="0" t="n">
        <v>110.174982065851</v>
      </c>
      <c r="J93" s="0" t="n">
        <v>1363.10576459551</v>
      </c>
      <c r="K93" s="0" t="n">
        <v>19642.3058180172</v>
      </c>
      <c r="L93" s="30" t="n">
        <v>3.03668106823264</v>
      </c>
      <c r="M93" s="0" t="n">
        <v>100.265563562948</v>
      </c>
      <c r="N93" s="0" t="n">
        <v>514.772977134904</v>
      </c>
      <c r="O93" s="0" t="n">
        <v>333.189779234582</v>
      </c>
      <c r="P93" s="0" t="n">
        <v>309.812296974839</v>
      </c>
      <c r="Q93" s="30" t="n">
        <v>12.7576498811685</v>
      </c>
      <c r="R93" s="113" t="n">
        <v>5.0129432472351</v>
      </c>
      <c r="S93" s="113" t="n">
        <v>104.404262365097</v>
      </c>
      <c r="T93" s="0" t="n">
        <v>1.93</v>
      </c>
      <c r="U93" s="30" t="n">
        <v>0.13</v>
      </c>
      <c r="V93" s="114" t="n">
        <v>1.13648581161403</v>
      </c>
      <c r="W93" s="114" t="n">
        <v>4.00710618776194</v>
      </c>
      <c r="AB93" s="118" t="s">
        <v>293</v>
      </c>
      <c r="AC93" s="118"/>
      <c r="AG93" s="0" t="s">
        <v>277</v>
      </c>
      <c r="AH93" s="0" t="s">
        <v>278</v>
      </c>
      <c r="AK93" s="119" t="s">
        <v>293</v>
      </c>
      <c r="AL93" s="116"/>
      <c r="AM93" s="116" t="n">
        <f aca="false">SQRT(AG94^2+AG95^2+AG96^2)</f>
        <v>5.0129432472351</v>
      </c>
      <c r="AN93" s="117" t="n">
        <f aca="false">SQRT(AH97^2+AH98^2+AH99^2)</f>
        <v>104.404262365097</v>
      </c>
      <c r="AQ93" s="0" t="s">
        <v>294</v>
      </c>
      <c r="AR93" s="0" t="n">
        <v>205.99</v>
      </c>
      <c r="AS93" s="0" t="s">
        <v>292</v>
      </c>
      <c r="AT93" s="0" t="n">
        <v>0.52</v>
      </c>
      <c r="AU93" s="0" t="n">
        <f aca="false">(AT93/AR93)*100</f>
        <v>0.252439438807709</v>
      </c>
    </row>
    <row r="94" customFormat="false" ht="12.8" hidden="false" customHeight="false" outlineLevel="0" collapsed="false">
      <c r="B94" s="29" t="n">
        <v>3</v>
      </c>
      <c r="C94" s="0" t="n">
        <v>2009.12070287775</v>
      </c>
      <c r="D94" s="0" t="n">
        <v>313.86117763308</v>
      </c>
      <c r="E94" s="0" t="n">
        <v>14.0158650021306</v>
      </c>
      <c r="F94" s="0" t="n">
        <v>22648.3785955473</v>
      </c>
      <c r="G94" s="30" t="n">
        <v>232.303605611653</v>
      </c>
      <c r="H94" s="0" t="n">
        <v>988.371402689593</v>
      </c>
      <c r="I94" s="0" t="n">
        <v>95.7614091432571</v>
      </c>
      <c r="J94" s="0" t="n">
        <v>995.289354699311</v>
      </c>
      <c r="K94" s="0" t="n">
        <v>25966.3122905836</v>
      </c>
      <c r="L94" s="30" t="n">
        <v>3.07082848586738</v>
      </c>
      <c r="M94" s="0" t="n">
        <v>72.0564857555007</v>
      </c>
      <c r="N94" s="0" t="n">
        <v>455.187083600196</v>
      </c>
      <c r="O94" s="0" t="n">
        <v>243.290588042228</v>
      </c>
      <c r="P94" s="0" t="n">
        <v>409.566101573548</v>
      </c>
      <c r="Q94" s="30" t="n">
        <v>12.8842138680849</v>
      </c>
      <c r="R94" s="113" t="n">
        <v>5.0129432472351</v>
      </c>
      <c r="S94" s="113" t="n">
        <v>104.404262365097</v>
      </c>
      <c r="T94" s="0" t="n">
        <v>1.93</v>
      </c>
      <c r="U94" s="30" t="n">
        <v>0.13</v>
      </c>
      <c r="V94" s="114" t="n">
        <v>1.13648581161403</v>
      </c>
      <c r="W94" s="114" t="n">
        <v>4.00710618776194</v>
      </c>
      <c r="AB94" s="0" t="s">
        <v>295</v>
      </c>
      <c r="AC94" s="0" t="s">
        <v>296</v>
      </c>
      <c r="AG94" s="0" t="n">
        <v>5</v>
      </c>
      <c r="AK94" s="115"/>
      <c r="AL94" s="116"/>
      <c r="AM94" s="116"/>
      <c r="AN94" s="117"/>
      <c r="AQ94" s="0" t="s">
        <v>297</v>
      </c>
      <c r="AR94" s="0" t="n">
        <v>211.12</v>
      </c>
      <c r="AS94" s="0" t="s">
        <v>292</v>
      </c>
      <c r="AT94" s="0" t="n">
        <v>0.34</v>
      </c>
      <c r="AU94" s="0" t="n">
        <f aca="false">(AT94/AR94)*100</f>
        <v>0.161045850701023</v>
      </c>
    </row>
    <row r="95" customFormat="false" ht="12.8" hidden="false" customHeight="false" outlineLevel="0" collapsed="false">
      <c r="B95" s="29" t="n">
        <v>4</v>
      </c>
      <c r="C95" s="0" t="n">
        <v>1115.85411109868</v>
      </c>
      <c r="D95" s="0" t="n">
        <v>245.86195564781</v>
      </c>
      <c r="E95" s="0" t="n">
        <v>10.235941118366</v>
      </c>
      <c r="F95" s="0" t="n">
        <v>27776.7434234555</v>
      </c>
      <c r="G95" s="30" t="n">
        <v>234.580415527062</v>
      </c>
      <c r="H95" s="0" t="n">
        <v>541.983722143962</v>
      </c>
      <c r="I95" s="0" t="n">
        <v>75.6218962925103</v>
      </c>
      <c r="J95" s="0" t="n">
        <v>726.892627874067</v>
      </c>
      <c r="K95" s="0" t="n">
        <v>31844.8489194603</v>
      </c>
      <c r="L95" s="30" t="n">
        <v>3.10375635287231</v>
      </c>
      <c r="M95" s="0" t="n">
        <v>39.378882297296</v>
      </c>
      <c r="N95" s="0" t="n">
        <v>363.965380611492</v>
      </c>
      <c r="O95" s="0" t="n">
        <v>177.778175841059</v>
      </c>
      <c r="P95" s="0" t="n">
        <v>502.126122186774</v>
      </c>
      <c r="Q95" s="30" t="n">
        <v>13.0107778550013</v>
      </c>
      <c r="R95" s="113" t="n">
        <v>5.0129432472351</v>
      </c>
      <c r="S95" s="113" t="n">
        <v>104.404262365097</v>
      </c>
      <c r="T95" s="0" t="n">
        <v>1.93</v>
      </c>
      <c r="U95" s="30" t="n">
        <v>0.13</v>
      </c>
      <c r="V95" s="114" t="n">
        <v>1.13648581161403</v>
      </c>
      <c r="W95" s="114" t="n">
        <v>4.00710618776194</v>
      </c>
      <c r="AB95" s="0" t="s">
        <v>298</v>
      </c>
      <c r="AC95" s="0" t="s">
        <v>287</v>
      </c>
      <c r="AG95" s="0" t="n">
        <v>0.36</v>
      </c>
      <c r="AK95" s="119" t="s">
        <v>267</v>
      </c>
      <c r="AL95" s="116"/>
      <c r="AM95" s="116" t="n">
        <f aca="false">SQRT(AG101^2+AG104^2)</f>
        <v>1.13648581161403</v>
      </c>
      <c r="AN95" s="117" t="n">
        <f aca="false">SQRT(AH102^2+AH103^2+AH105^2)</f>
        <v>4.00710618776194</v>
      </c>
      <c r="AQ95" s="0" t="s">
        <v>299</v>
      </c>
      <c r="AR95" s="0" t="n">
        <v>214.26</v>
      </c>
      <c r="AS95" s="0" t="s">
        <v>292</v>
      </c>
      <c r="AT95" s="0" t="n">
        <v>0.33</v>
      </c>
      <c r="AU95" s="0" t="n">
        <f aca="false">(AT95/AR95)*100</f>
        <v>0.154018482217866</v>
      </c>
    </row>
    <row r="96" customFormat="false" ht="12.8" hidden="false" customHeight="false" outlineLevel="0" collapsed="false">
      <c r="B96" s="29" t="n">
        <v>5</v>
      </c>
      <c r="C96" s="0" t="n">
        <v>606.244701913096</v>
      </c>
      <c r="D96" s="0" t="n">
        <v>179.556664459326</v>
      </c>
      <c r="E96" s="0" t="n">
        <v>7.47636478604716</v>
      </c>
      <c r="F96" s="0" t="n">
        <v>33130.5030512076</v>
      </c>
      <c r="G96" s="30" t="n">
        <v>236.71923696275</v>
      </c>
      <c r="H96" s="0" t="n">
        <v>290.709908750404</v>
      </c>
      <c r="I96" s="0" t="n">
        <v>55.8772758506016</v>
      </c>
      <c r="J96" s="0" t="n">
        <v>530.966659038272</v>
      </c>
      <c r="K96" s="0" t="n">
        <v>37981.5082615029</v>
      </c>
      <c r="L96" s="30" t="n">
        <v>3.13424511861762</v>
      </c>
      <c r="M96" s="0" t="n">
        <v>20.9673489065418</v>
      </c>
      <c r="N96" s="0" t="n">
        <v>272.743677622789</v>
      </c>
      <c r="O96" s="0" t="n">
        <v>129.726120195708</v>
      </c>
      <c r="P96" s="0" t="n">
        <v>599.00241319129</v>
      </c>
      <c r="Q96" s="30" t="n">
        <v>13.1373418419176</v>
      </c>
      <c r="R96" s="113" t="n">
        <v>5.0129432472351</v>
      </c>
      <c r="S96" s="113" t="n">
        <v>104.404262365097</v>
      </c>
      <c r="T96" s="0" t="n">
        <v>1.93</v>
      </c>
      <c r="U96" s="30" t="n">
        <v>0.13</v>
      </c>
      <c r="V96" s="114" t="n">
        <v>1.13648581161403</v>
      </c>
      <c r="W96" s="114" t="n">
        <v>4.00710618776194</v>
      </c>
      <c r="Z96" s="0" t="s">
        <v>300</v>
      </c>
      <c r="AB96" s="120" t="s">
        <v>301</v>
      </c>
      <c r="AC96" s="120" t="s">
        <v>302</v>
      </c>
      <c r="AD96" s="120"/>
      <c r="AG96" s="0" t="n">
        <v>0</v>
      </c>
      <c r="AK96" s="115"/>
      <c r="AL96" s="116"/>
      <c r="AM96" s="116"/>
      <c r="AN96" s="117"/>
      <c r="AU96" s="0" t="n">
        <f aca="false">SQRT(AU92^2 + AU93^2 + AU94^2 + AU95^2)</f>
        <v>0.360404271856874</v>
      </c>
    </row>
    <row r="97" customFormat="false" ht="12.8" hidden="false" customHeight="false" outlineLevel="0" collapsed="false">
      <c r="B97" s="29" t="n">
        <v>6</v>
      </c>
      <c r="C97" s="0" t="n">
        <v>619.266017582987</v>
      </c>
      <c r="D97" s="0" t="n">
        <v>125.834859189824</v>
      </c>
      <c r="E97" s="0" t="n">
        <v>5.45885940023418</v>
      </c>
      <c r="F97" s="0" t="n">
        <v>37200.2720776019</v>
      </c>
      <c r="G97" s="30" t="n">
        <v>238.789064158577</v>
      </c>
      <c r="H97" s="0" t="n">
        <v>298.758091476291</v>
      </c>
      <c r="I97" s="0" t="n">
        <v>39.4892408838174</v>
      </c>
      <c r="J97" s="0" t="n">
        <v>387.846016375692</v>
      </c>
      <c r="K97" s="0" t="n">
        <v>42648.5334463264</v>
      </c>
      <c r="L97" s="30" t="n">
        <v>3.16473388436293</v>
      </c>
      <c r="M97" s="0" t="n">
        <v>21.2889015969511</v>
      </c>
      <c r="N97" s="0" t="n">
        <v>195.650588564996</v>
      </c>
      <c r="O97" s="0" t="n">
        <v>94.8054070840712</v>
      </c>
      <c r="P97" s="0" t="n">
        <v>672.618802642742</v>
      </c>
      <c r="Q97" s="30" t="n">
        <v>13.263905828834</v>
      </c>
      <c r="R97" s="113" t="n">
        <v>5.0129432472351</v>
      </c>
      <c r="S97" s="113" t="n">
        <v>104.404262365097</v>
      </c>
      <c r="T97" s="0" t="n">
        <v>1.93</v>
      </c>
      <c r="U97" s="30" t="n">
        <v>0.13</v>
      </c>
      <c r="V97" s="114" t="n">
        <v>1.13648581161403</v>
      </c>
      <c r="W97" s="114" t="n">
        <v>4.00710618776194</v>
      </c>
      <c r="AB97" s="0" t="s">
        <v>303</v>
      </c>
      <c r="AC97" s="0" t="s">
        <v>304</v>
      </c>
      <c r="AH97" s="0" t="n">
        <v>30</v>
      </c>
      <c r="AK97" s="121" t="s">
        <v>305</v>
      </c>
      <c r="AL97" s="122"/>
      <c r="AM97" s="122" t="n">
        <f aca="false">SQRT(AG108^2+13^2+AG110^2)</f>
        <v>64.2650760522385</v>
      </c>
      <c r="AN97" s="123" t="n">
        <f aca="false">SQRT(AH107^2+AH111^2)</f>
        <v>50.0099990002</v>
      </c>
    </row>
    <row r="98" customFormat="false" ht="12.8" hidden="false" customHeight="false" outlineLevel="0" collapsed="false">
      <c r="B98" s="29" t="n">
        <v>7</v>
      </c>
      <c r="C98" s="0" t="n">
        <v>906.89506288402</v>
      </c>
      <c r="D98" s="0" t="n">
        <v>85.4225101807844</v>
      </c>
      <c r="E98" s="0" t="n">
        <v>3.98863133746933</v>
      </c>
      <c r="F98" s="0" t="n">
        <v>42336.234483033</v>
      </c>
      <c r="G98" s="30" t="n">
        <v>240.789897114543</v>
      </c>
      <c r="H98" s="0" t="n">
        <v>449.52510770996</v>
      </c>
      <c r="I98" s="0" t="n">
        <v>27.0501300054149</v>
      </c>
      <c r="J98" s="0" t="n">
        <v>283.32788801905</v>
      </c>
      <c r="K98" s="0" t="n">
        <v>48535.3966143375</v>
      </c>
      <c r="L98" s="30" t="n">
        <v>3.19278354884861</v>
      </c>
      <c r="M98" s="0" t="n">
        <v>32.0284595292096</v>
      </c>
      <c r="N98" s="0" t="n">
        <v>135.450407468074</v>
      </c>
      <c r="O98" s="0" t="n">
        <v>69.2642243536593</v>
      </c>
      <c r="P98" s="0" t="n">
        <v>765.418616055484</v>
      </c>
      <c r="Q98" s="30" t="n">
        <v>13.365157018367</v>
      </c>
      <c r="R98" s="113" t="n">
        <v>5.0129432472351</v>
      </c>
      <c r="S98" s="113" t="n">
        <v>104.404262365097</v>
      </c>
      <c r="T98" s="0" t="n">
        <v>1.93</v>
      </c>
      <c r="U98" s="30" t="n">
        <v>0.13</v>
      </c>
      <c r="V98" s="114" t="n">
        <v>1.13648581161403</v>
      </c>
      <c r="W98" s="114" t="n">
        <v>4.00710618776194</v>
      </c>
      <c r="AB98" s="0" t="s">
        <v>306</v>
      </c>
      <c r="AC98" s="0" t="s">
        <v>307</v>
      </c>
      <c r="AH98" s="0" t="n">
        <v>100</v>
      </c>
    </row>
    <row r="99" customFormat="false" ht="12.8" hidden="false" customHeight="false" outlineLevel="0" collapsed="false">
      <c r="B99" s="29" t="n">
        <v>8</v>
      </c>
      <c r="C99" s="0" t="n">
        <v>730.906723205692</v>
      </c>
      <c r="D99" s="0" t="n">
        <v>57.5936470907271</v>
      </c>
      <c r="E99" s="0" t="n">
        <v>2.91262846503574</v>
      </c>
      <c r="F99" s="0" t="n">
        <v>45820.9900401697</v>
      </c>
      <c r="G99" s="30" t="n">
        <v>242.721735830648</v>
      </c>
      <c r="H99" s="0" t="n">
        <v>366.192314027853</v>
      </c>
      <c r="I99" s="0" t="n">
        <v>18.5599432153942</v>
      </c>
      <c r="J99" s="0" t="n">
        <v>206.851208733702</v>
      </c>
      <c r="K99" s="0" t="n">
        <v>52527.9721292757</v>
      </c>
      <c r="L99" s="30" t="n">
        <v>3.22083321333429</v>
      </c>
      <c r="M99" s="0" t="n">
        <v>25.9914209895551</v>
      </c>
      <c r="N99" s="0" t="n">
        <v>94.2931407997706</v>
      </c>
      <c r="O99" s="0" t="n">
        <v>50.5051635912099</v>
      </c>
      <c r="P99" s="0" t="n">
        <v>828.484122328226</v>
      </c>
      <c r="Q99" s="30" t="n">
        <v>13.4664082079001</v>
      </c>
      <c r="R99" s="113" t="n">
        <v>5.0129432472351</v>
      </c>
      <c r="S99" s="113" t="n">
        <v>104.404262365097</v>
      </c>
      <c r="T99" s="0" t="n">
        <v>1.93</v>
      </c>
      <c r="U99" s="30" t="n">
        <v>0.13</v>
      </c>
      <c r="V99" s="114" t="n">
        <v>1.13648581161403</v>
      </c>
      <c r="W99" s="114" t="n">
        <v>4.00710618776194</v>
      </c>
      <c r="AB99" s="0" t="s">
        <v>308</v>
      </c>
      <c r="AC99" s="0" t="s">
        <v>309</v>
      </c>
      <c r="AH99" s="0" t="n">
        <v>0.5</v>
      </c>
    </row>
    <row r="100" customFormat="false" ht="12.8" hidden="false" customHeight="false" outlineLevel="0" collapsed="false">
      <c r="B100" s="29" t="n">
        <v>9</v>
      </c>
      <c r="C100" s="0" t="n">
        <v>167.694162752877</v>
      </c>
      <c r="D100" s="0" t="n">
        <v>40.6543391228662</v>
      </c>
      <c r="E100" s="0" t="n">
        <v>2.12881602778886</v>
      </c>
      <c r="F100" s="0" t="n">
        <v>49267.7577096922</v>
      </c>
      <c r="G100" s="30" t="n">
        <v>244.584580306893</v>
      </c>
      <c r="H100" s="0" t="n">
        <v>80.6455191109207</v>
      </c>
      <c r="I100" s="0" t="n">
        <v>13.1301725938693</v>
      </c>
      <c r="J100" s="0" t="n">
        <v>151.132485254378</v>
      </c>
      <c r="K100" s="0" t="n">
        <v>56478.914948542</v>
      </c>
      <c r="L100" s="30" t="n">
        <v>3.24766332719016</v>
      </c>
      <c r="M100" s="0" t="n">
        <v>5.99023979128505</v>
      </c>
      <c r="N100" s="0" t="n">
        <v>67.5716318434838</v>
      </c>
      <c r="O100" s="0" t="n">
        <v>36.940919655285</v>
      </c>
      <c r="P100" s="0" t="n">
        <v>890.830250202419</v>
      </c>
      <c r="Q100" s="30" t="n">
        <v>13.5929721948165</v>
      </c>
      <c r="R100" s="113" t="n">
        <v>5.0129432472351</v>
      </c>
      <c r="S100" s="113" t="n">
        <v>104.404262365097</v>
      </c>
      <c r="T100" s="0" t="n">
        <v>1.93</v>
      </c>
      <c r="U100" s="30" t="n">
        <v>0.13</v>
      </c>
      <c r="V100" s="114" t="n">
        <v>1.13648581161403</v>
      </c>
      <c r="W100" s="114" t="n">
        <v>4.00710618776194</v>
      </c>
      <c r="AB100" s="124" t="s">
        <v>267</v>
      </c>
      <c r="AC100" s="124"/>
    </row>
    <row r="101" customFormat="false" ht="12.8" hidden="false" customHeight="false" outlineLevel="0" collapsed="false">
      <c r="B101" s="29" t="n">
        <v>10</v>
      </c>
      <c r="C101" s="0" t="n">
        <v>35.4752247059813</v>
      </c>
      <c r="D101" s="0" t="n">
        <v>28.0708532038838</v>
      </c>
      <c r="E101" s="0" t="n">
        <v>1.55371104424677</v>
      </c>
      <c r="F101" s="0" t="n">
        <v>49558.9981814005</v>
      </c>
      <c r="G101" s="30" t="n">
        <v>246.447424783137</v>
      </c>
      <c r="H101" s="0" t="n">
        <v>17.1194395270984</v>
      </c>
      <c r="I101" s="0" t="n">
        <v>9.18124850548754</v>
      </c>
      <c r="J101" s="0" t="n">
        <v>110.344922968859</v>
      </c>
      <c r="K101" s="0" t="n">
        <v>56816.1397834847</v>
      </c>
      <c r="L101" s="30" t="n">
        <v>3.27449344104603</v>
      </c>
      <c r="M101" s="0" t="n">
        <v>1.26356620597419</v>
      </c>
      <c r="N101" s="0" t="n">
        <v>48.2215736337589</v>
      </c>
      <c r="O101" s="0" t="n">
        <v>26.9841874044465</v>
      </c>
      <c r="P101" s="0" t="n">
        <v>896.105691791774</v>
      </c>
      <c r="Q101" s="30" t="n">
        <v>13.6942233843496</v>
      </c>
      <c r="R101" s="113" t="n">
        <v>5.0129432472351</v>
      </c>
      <c r="S101" s="113" t="n">
        <v>104.404262365097</v>
      </c>
      <c r="T101" s="0" t="n">
        <v>1.93</v>
      </c>
      <c r="U101" s="30" t="n">
        <v>0.13</v>
      </c>
      <c r="V101" s="114" t="n">
        <v>1.13648581161403</v>
      </c>
      <c r="W101" s="114" t="n">
        <v>4.00710618776194</v>
      </c>
      <c r="AB101" s="0" t="s">
        <v>310</v>
      </c>
      <c r="AC101" s="0" t="s">
        <v>311</v>
      </c>
      <c r="AG101" s="0" t="n">
        <v>1</v>
      </c>
    </row>
    <row r="102" customFormat="false" ht="12.8" hidden="false" customHeight="false" outlineLevel="0" collapsed="false">
      <c r="B102" s="29" t="n">
        <v>11</v>
      </c>
      <c r="C102" s="0" t="n">
        <v>10.9504819538634</v>
      </c>
      <c r="D102" s="0" t="n">
        <v>18.8752288784736</v>
      </c>
      <c r="E102" s="0" t="n">
        <v>1.13629613683719</v>
      </c>
      <c r="F102" s="0" t="n">
        <v>49678.0268959248</v>
      </c>
      <c r="G102" s="30" t="n">
        <v>248.17228077966</v>
      </c>
      <c r="H102" s="0" t="n">
        <v>5.29270321634595</v>
      </c>
      <c r="I102" s="0" t="n">
        <v>6.31827854141078</v>
      </c>
      <c r="J102" s="0" t="n">
        <v>80.4826005812469</v>
      </c>
      <c r="K102" s="0" t="n">
        <v>56953.5276792021</v>
      </c>
      <c r="L102" s="30" t="n">
        <v>3.29888445364228</v>
      </c>
      <c r="M102" s="0" t="n">
        <v>0.386467083308713</v>
      </c>
      <c r="N102" s="0" t="n">
        <v>33.4786721406352</v>
      </c>
      <c r="O102" s="0" t="n">
        <v>19.6248635668701</v>
      </c>
      <c r="P102" s="0" t="n">
        <v>898.263826987419</v>
      </c>
      <c r="Q102" s="30" t="n">
        <v>13.7954745738827</v>
      </c>
      <c r="R102" s="113" t="n">
        <v>5.0129432472351</v>
      </c>
      <c r="S102" s="113" t="n">
        <v>104.404262365097</v>
      </c>
      <c r="T102" s="0" t="n">
        <v>1.93</v>
      </c>
      <c r="U102" s="30" t="n">
        <v>0.13</v>
      </c>
      <c r="V102" s="114" t="n">
        <v>1.13648581161403</v>
      </c>
      <c r="W102" s="114" t="n">
        <v>4.00710618776194</v>
      </c>
      <c r="AB102" s="0" t="s">
        <v>312</v>
      </c>
      <c r="AC102" s="0" t="s">
        <v>313</v>
      </c>
      <c r="AH102" s="0" t="n">
        <v>0.2</v>
      </c>
    </row>
    <row r="103" customFormat="false" ht="12.8" hidden="false" customHeight="false" outlineLevel="0" collapsed="false">
      <c r="B103" s="29" t="n">
        <v>12</v>
      </c>
      <c r="C103" s="0" t="n">
        <v>4.73798080578051</v>
      </c>
      <c r="D103" s="0" t="n">
        <v>15.0033870572482</v>
      </c>
      <c r="E103" s="0" t="n">
        <v>0.830191871403499</v>
      </c>
      <c r="F103" s="0" t="n">
        <v>50078.1659787937</v>
      </c>
      <c r="G103" s="30" t="n">
        <v>249.897136776182</v>
      </c>
      <c r="H103" s="0" t="n">
        <v>2.30532691639811</v>
      </c>
      <c r="I103" s="0" t="n">
        <v>5.03487821268672</v>
      </c>
      <c r="J103" s="0" t="n">
        <v>58.9962954486968</v>
      </c>
      <c r="K103" s="0" t="n">
        <v>57407.3240620261</v>
      </c>
      <c r="L103" s="30" t="n">
        <v>3.32327546623853</v>
      </c>
      <c r="M103" s="0" t="n">
        <v>0.161531163726689</v>
      </c>
      <c r="N103" s="0" t="n">
        <v>27.0286527373935</v>
      </c>
      <c r="O103" s="0" t="n">
        <v>14.4300467403457</v>
      </c>
      <c r="P103" s="0" t="n">
        <v>905.457610972903</v>
      </c>
      <c r="Q103" s="30" t="n">
        <v>13.8714129660325</v>
      </c>
      <c r="R103" s="113" t="n">
        <v>5.0129432472351</v>
      </c>
      <c r="S103" s="113" t="n">
        <v>104.404262365097</v>
      </c>
      <c r="T103" s="0" t="n">
        <v>1.93</v>
      </c>
      <c r="U103" s="30" t="n">
        <v>0.13</v>
      </c>
      <c r="V103" s="114" t="n">
        <v>1.13648581161403</v>
      </c>
      <c r="W103" s="114" t="n">
        <v>4.00710618776194</v>
      </c>
      <c r="AB103" s="0" t="s">
        <v>314</v>
      </c>
      <c r="AC103" s="0" t="s">
        <v>315</v>
      </c>
      <c r="AH103" s="0" t="n">
        <v>0.13</v>
      </c>
    </row>
    <row r="104" customFormat="false" ht="25" hidden="false" customHeight="false" outlineLevel="0" collapsed="false">
      <c r="B104" s="29" t="n">
        <v>13</v>
      </c>
      <c r="C104" s="0" t="n">
        <v>3.1875660340949</v>
      </c>
      <c r="D104" s="0" t="n">
        <v>14.0354266019419</v>
      </c>
      <c r="E104" s="0" t="n">
        <v>0.602932644036061</v>
      </c>
      <c r="F104" s="0" t="n">
        <v>48733.3947572533</v>
      </c>
      <c r="G104" s="30" t="n">
        <v>251.621992772705</v>
      </c>
      <c r="H104" s="0" t="n">
        <v>1.56189308832889</v>
      </c>
      <c r="I104" s="0" t="n">
        <v>4.73870890605809</v>
      </c>
      <c r="J104" s="0" t="n">
        <v>42.9726102651002</v>
      </c>
      <c r="K104" s="0" t="n">
        <v>55866.9143221646</v>
      </c>
      <c r="L104" s="30" t="n">
        <v>3.34766647883477</v>
      </c>
      <c r="M104" s="0" t="n">
        <v>0.102655319003877</v>
      </c>
      <c r="N104" s="0" t="n">
        <v>25.1857900507531</v>
      </c>
      <c r="O104" s="0" t="n">
        <v>10.5339341204524</v>
      </c>
      <c r="P104" s="0" t="n">
        <v>880.998745422258</v>
      </c>
      <c r="Q104" s="30" t="n">
        <v>13.9726641555655</v>
      </c>
      <c r="R104" s="113" t="n">
        <v>5.0129432472351</v>
      </c>
      <c r="S104" s="113" t="n">
        <v>104.404262365097</v>
      </c>
      <c r="T104" s="0" t="n">
        <v>1.93</v>
      </c>
      <c r="U104" s="30" t="n">
        <v>0.13</v>
      </c>
      <c r="V104" s="114" t="n">
        <v>1.13648581161403</v>
      </c>
      <c r="W104" s="114" t="n">
        <v>4.00710618776194</v>
      </c>
      <c r="AB104" s="0" t="s">
        <v>316</v>
      </c>
      <c r="AC104" s="125" t="s">
        <v>317</v>
      </c>
      <c r="AG104" s="4" t="n">
        <v>0.54</v>
      </c>
      <c r="AH104" s="4"/>
      <c r="AI104" s="0" t="s">
        <v>318</v>
      </c>
    </row>
    <row r="105" customFormat="false" ht="12.8" hidden="false" customHeight="false" outlineLevel="0" collapsed="false">
      <c r="B105" s="29" t="n">
        <v>14</v>
      </c>
      <c r="C105" s="0" t="n">
        <v>2.25514875881544</v>
      </c>
      <c r="D105" s="0" t="n">
        <v>15.9713475125546</v>
      </c>
      <c r="E105" s="0" t="n">
        <v>0.440604624487891</v>
      </c>
      <c r="F105" s="0" t="n">
        <v>49265.2251838512</v>
      </c>
      <c r="G105" s="30" t="n">
        <v>253.208860289505</v>
      </c>
      <c r="H105" s="0" t="n">
        <v>1.10492000135057</v>
      </c>
      <c r="I105" s="0" t="n">
        <v>5.2323244171058</v>
      </c>
      <c r="J105" s="0" t="n">
        <v>31.3190210406662</v>
      </c>
      <c r="K105" s="0" t="n">
        <v>56478.914948542</v>
      </c>
      <c r="L105" s="30" t="n">
        <v>3.37083794080121</v>
      </c>
      <c r="M105" s="0" t="n">
        <v>0.0679336669878597</v>
      </c>
      <c r="N105" s="0" t="n">
        <v>27.642940299607</v>
      </c>
      <c r="O105" s="0" t="n">
        <v>7.64792477238322</v>
      </c>
      <c r="P105" s="0" t="n">
        <v>890.830250202419</v>
      </c>
      <c r="Q105" s="30" t="n">
        <v>14.0739153450986</v>
      </c>
      <c r="R105" s="113" t="n">
        <v>5.0129432472351</v>
      </c>
      <c r="S105" s="113" t="n">
        <v>104.404262365097</v>
      </c>
      <c r="T105" s="0" t="n">
        <v>1.93</v>
      </c>
      <c r="U105" s="30" t="n">
        <v>0.13</v>
      </c>
      <c r="V105" s="114" t="n">
        <v>1.13648581161403</v>
      </c>
      <c r="W105" s="114" t="n">
        <v>4.00710618776194</v>
      </c>
      <c r="AB105" s="0" t="s">
        <v>319</v>
      </c>
      <c r="AC105" s="0" t="s">
        <v>320</v>
      </c>
      <c r="AH105" s="0" t="n">
        <v>4</v>
      </c>
    </row>
    <row r="106" customFormat="false" ht="12.8" hidden="false" customHeight="false" outlineLevel="0" collapsed="false">
      <c r="B106" s="29" t="n">
        <v>15</v>
      </c>
      <c r="C106" s="0" t="n">
        <v>1.38778385157873</v>
      </c>
      <c r="D106" s="0" t="n">
        <v>30.7327444559762</v>
      </c>
      <c r="E106" s="0" t="n">
        <v>0.32465603909634</v>
      </c>
      <c r="F106" s="0" t="n">
        <v>48432.0241821812</v>
      </c>
      <c r="G106" s="30" t="n">
        <v>254.795727806306</v>
      </c>
      <c r="H106" s="0" t="n">
        <v>0.661587902043244</v>
      </c>
      <c r="I106" s="0" t="n">
        <v>9.7735871187448</v>
      </c>
      <c r="J106" s="0" t="n">
        <v>22.9430037856043</v>
      </c>
      <c r="K106" s="0" t="n">
        <v>55525.5262176548</v>
      </c>
      <c r="L106" s="30" t="n">
        <v>3.39278985213783</v>
      </c>
      <c r="M106" s="0" t="n">
        <v>0.0347216520160172</v>
      </c>
      <c r="N106" s="0" t="n">
        <v>49.1430049770792</v>
      </c>
      <c r="O106" s="0" t="n">
        <v>5.62771822873482</v>
      </c>
      <c r="P106" s="0" t="n">
        <v>875.723303832903</v>
      </c>
      <c r="Q106" s="30" t="n">
        <v>14.1498537372484</v>
      </c>
      <c r="R106" s="113" t="n">
        <v>5.0129432472351</v>
      </c>
      <c r="S106" s="113" t="n">
        <v>104.404262365097</v>
      </c>
      <c r="T106" s="0" t="n">
        <v>1.93</v>
      </c>
      <c r="U106" s="30" t="n">
        <v>0.13</v>
      </c>
      <c r="V106" s="114" t="n">
        <v>1.13648581161403</v>
      </c>
      <c r="W106" s="114" t="n">
        <v>4.00710618776194</v>
      </c>
      <c r="AB106" s="126" t="s">
        <v>305</v>
      </c>
      <c r="AC106" s="126"/>
    </row>
    <row r="107" customFormat="false" ht="12.8" hidden="false" customHeight="false" outlineLevel="0" collapsed="false">
      <c r="B107" s="29" t="n">
        <v>16</v>
      </c>
      <c r="C107" s="0" t="n">
        <v>0.780628416513036</v>
      </c>
      <c r="D107" s="0" t="n">
        <v>47.6720524238372</v>
      </c>
      <c r="E107" s="0" t="n">
        <v>0.236535114198762</v>
      </c>
      <c r="F107" s="0" t="n">
        <v>48558.6504742283</v>
      </c>
      <c r="G107" s="30" t="n">
        <v>256.313601083246</v>
      </c>
      <c r="H107" s="0" t="n">
        <v>0.354665679445863</v>
      </c>
      <c r="I107" s="0" t="n">
        <v>15.3020808424792</v>
      </c>
      <c r="J107" s="0" t="n">
        <v>16.7520345101238</v>
      </c>
      <c r="K107" s="0" t="n">
        <v>55667.0773829394</v>
      </c>
      <c r="L107" s="30" t="n">
        <v>3.41474176347445</v>
      </c>
      <c r="M107" s="0" t="n">
        <v>0.0120770963533973</v>
      </c>
      <c r="N107" s="0" t="n">
        <v>77.4002328388997</v>
      </c>
      <c r="O107" s="0" t="n">
        <v>4.0404130872968</v>
      </c>
      <c r="P107" s="0" t="n">
        <v>877.881439028548</v>
      </c>
      <c r="Q107" s="30" t="n">
        <v>14.2257921293983</v>
      </c>
      <c r="R107" s="113" t="n">
        <v>5.0129432472351</v>
      </c>
      <c r="S107" s="113" t="n">
        <v>104.404262365097</v>
      </c>
      <c r="T107" s="0" t="n">
        <v>1.93</v>
      </c>
      <c r="U107" s="30" t="n">
        <v>0.13</v>
      </c>
      <c r="V107" s="114" t="n">
        <v>1.13648581161403</v>
      </c>
      <c r="W107" s="114" t="n">
        <v>4.00710618776194</v>
      </c>
      <c r="AC107" s="0" t="s">
        <v>321</v>
      </c>
      <c r="AH107" s="0" t="n">
        <v>1</v>
      </c>
    </row>
    <row r="108" customFormat="false" ht="13" hidden="false" customHeight="false" outlineLevel="0" collapsed="false">
      <c r="B108" s="29" t="n">
        <v>17</v>
      </c>
      <c r="C108" s="0" t="n">
        <v>0.542103067022942</v>
      </c>
      <c r="D108" s="0" t="n">
        <v>53.4798151556752</v>
      </c>
      <c r="E108" s="0" t="n">
        <v>0.171603906379494</v>
      </c>
      <c r="F108" s="0" t="n">
        <v>47973.6370049706</v>
      </c>
      <c r="G108" s="30" t="n">
        <v>257.831474360186</v>
      </c>
      <c r="H108" s="0" t="n">
        <v>0.23189679040691</v>
      </c>
      <c r="I108" s="0" t="n">
        <v>17.5727121932987</v>
      </c>
      <c r="J108" s="0" t="n">
        <v>12.3819385509611</v>
      </c>
      <c r="K108" s="0" t="n">
        <v>55000.9542521885</v>
      </c>
      <c r="L108" s="30" t="n">
        <v>3.43547412418126</v>
      </c>
      <c r="M108" s="0" t="n">
        <v>0.00452891113252398</v>
      </c>
      <c r="N108" s="0" t="n">
        <v>92.4502781131302</v>
      </c>
      <c r="O108" s="0" t="n">
        <v>3.0303098154726</v>
      </c>
      <c r="P108" s="0" t="n">
        <v>867.330555849838</v>
      </c>
      <c r="Q108" s="30" t="n">
        <v>14.3270433189313</v>
      </c>
      <c r="R108" s="113" t="n">
        <v>5.0129432472351</v>
      </c>
      <c r="S108" s="113" t="n">
        <v>104.404262365097</v>
      </c>
      <c r="T108" s="0" t="n">
        <v>1.93</v>
      </c>
      <c r="U108" s="30" t="n">
        <v>0.13</v>
      </c>
      <c r="V108" s="114" t="n">
        <v>1.13648581161403</v>
      </c>
      <c r="W108" s="114" t="n">
        <v>4.00710618776194</v>
      </c>
      <c r="AC108" s="0" t="s">
        <v>322</v>
      </c>
      <c r="AG108" s="0" t="n">
        <v>44</v>
      </c>
    </row>
    <row r="109" customFormat="false" ht="12.8" hidden="false" customHeight="false" outlineLevel="0" collapsed="false">
      <c r="B109" s="29" t="n">
        <v>18</v>
      </c>
      <c r="C109" s="0" t="n">
        <v>0.455366576299271</v>
      </c>
      <c r="D109" s="0" t="n">
        <v>64.3693702778715</v>
      </c>
      <c r="E109" s="0" t="n">
        <v>0.102034755144564</v>
      </c>
      <c r="F109" s="0" t="n">
        <v>47512.7173019191</v>
      </c>
      <c r="G109" s="30" t="n">
        <v>259.349347637126</v>
      </c>
      <c r="H109" s="0" t="n">
        <v>0.190973827393926</v>
      </c>
      <c r="I109" s="0" t="n">
        <v>21.62035938389</v>
      </c>
      <c r="J109" s="0" t="n">
        <v>7.28349326527122</v>
      </c>
      <c r="K109" s="0" t="n">
        <v>54468.0557475878</v>
      </c>
      <c r="L109" s="30" t="n">
        <v>3.45620648488807</v>
      </c>
      <c r="M109" s="0" t="n">
        <v>0.00150963704417466</v>
      </c>
      <c r="N109" s="0" t="n">
        <v>115.793205477243</v>
      </c>
      <c r="O109" s="0" t="n">
        <v>2.16450701105185</v>
      </c>
      <c r="P109" s="0" t="n">
        <v>858.937807866774</v>
      </c>
      <c r="Q109" s="30" t="n">
        <v>14.4029817110812</v>
      </c>
      <c r="R109" s="113" t="n">
        <v>5.0129432472351</v>
      </c>
      <c r="S109" s="113" t="n">
        <v>104.404262365097</v>
      </c>
      <c r="T109" s="0" t="n">
        <v>1.93</v>
      </c>
      <c r="U109" s="30" t="n">
        <v>0.13</v>
      </c>
      <c r="V109" s="114" t="n">
        <v>1.13648581161403</v>
      </c>
      <c r="W109" s="114" t="n">
        <v>4.00710618776194</v>
      </c>
      <c r="AC109" s="0" t="s">
        <v>323</v>
      </c>
      <c r="AG109" s="0" t="s">
        <v>324</v>
      </c>
    </row>
    <row r="110" customFormat="false" ht="13" hidden="false" customHeight="false" outlineLevel="0" collapsed="false">
      <c r="B110" s="29" t="n">
        <v>19</v>
      </c>
      <c r="C110" s="0" t="n">
        <v>0.401156269596977</v>
      </c>
      <c r="D110" s="0" t="n">
        <v>97.0380356444604</v>
      </c>
      <c r="E110" s="0" t="n">
        <v>0.0881209248975781</v>
      </c>
      <c r="F110" s="0" t="n">
        <v>47072.0578055952</v>
      </c>
      <c r="G110" s="30" t="n">
        <v>260.729232434344</v>
      </c>
      <c r="H110" s="0" t="n">
        <v>0.163691852051937</v>
      </c>
      <c r="I110" s="0" t="n">
        <v>32.5786237291493</v>
      </c>
      <c r="J110" s="0" t="n">
        <v>6.55514393874409</v>
      </c>
      <c r="K110" s="0" t="n">
        <v>53964.3001299574</v>
      </c>
      <c r="L110" s="30" t="n">
        <v>3.47571929496506</v>
      </c>
      <c r="M110" s="0" t="n">
        <v>0.00150963704417466</v>
      </c>
      <c r="N110" s="0" t="n">
        <v>175.071955230845</v>
      </c>
      <c r="O110" s="0" t="n">
        <v>1.73160560884148</v>
      </c>
      <c r="P110" s="0" t="n">
        <v>851.024645482742</v>
      </c>
      <c r="Q110" s="30" t="n">
        <v>14.478920103231</v>
      </c>
      <c r="R110" s="113" t="n">
        <v>5.0129432472351</v>
      </c>
      <c r="S110" s="113" t="n">
        <v>104.404262365097</v>
      </c>
      <c r="T110" s="0" t="n">
        <v>1.93</v>
      </c>
      <c r="U110" s="30" t="n">
        <v>0.13</v>
      </c>
      <c r="V110" s="114" t="n">
        <v>1.13648581161403</v>
      </c>
      <c r="W110" s="114" t="n">
        <v>4.00710618776194</v>
      </c>
      <c r="AC110" s="0" t="s">
        <v>325</v>
      </c>
      <c r="AG110" s="0" t="n">
        <v>45</v>
      </c>
    </row>
    <row r="111" customFormat="false" ht="12.8" hidden="false" customHeight="false" outlineLevel="0" collapsed="false">
      <c r="B111" s="29" t="n">
        <v>20</v>
      </c>
      <c r="C111" s="0" t="n">
        <v>0.3686300855756</v>
      </c>
      <c r="D111" s="0" t="n">
        <v>149.791880458656</v>
      </c>
      <c r="E111" s="0" t="n">
        <v>0.0649312078192681</v>
      </c>
      <c r="F111" s="0" t="n">
        <v>45785.5346783965</v>
      </c>
      <c r="G111" s="30" t="n">
        <v>262.178111471423</v>
      </c>
      <c r="H111" s="0" t="n">
        <v>0.150050864380942</v>
      </c>
      <c r="I111" s="0" t="n">
        <v>50.3487821268672</v>
      </c>
      <c r="J111" s="0" t="n">
        <v>4.73427062242629</v>
      </c>
      <c r="K111" s="0" t="n">
        <v>52490.502703171</v>
      </c>
      <c r="L111" s="30" t="n">
        <v>3.49523210504206</v>
      </c>
      <c r="M111" s="0" t="n">
        <v>0.00150963704417466</v>
      </c>
      <c r="N111" s="0" t="n">
        <v>270.286527373935</v>
      </c>
      <c r="O111" s="0" t="n">
        <v>1.15440373922766</v>
      </c>
      <c r="P111" s="0" t="n">
        <v>827.764743929677</v>
      </c>
      <c r="Q111" s="30" t="n">
        <v>14.5548584953808</v>
      </c>
      <c r="R111" s="113" t="n">
        <v>5.0129432472351</v>
      </c>
      <c r="S111" s="113" t="n">
        <v>104.404262365097</v>
      </c>
      <c r="T111" s="0" t="n">
        <v>1.93</v>
      </c>
      <c r="U111" s="30" t="n">
        <v>0.13</v>
      </c>
      <c r="V111" s="114" t="n">
        <v>1.13648581161403</v>
      </c>
      <c r="W111" s="114" t="n">
        <v>4.00710618776194</v>
      </c>
      <c r="AC111" s="0" t="s">
        <v>326</v>
      </c>
      <c r="AH111" s="0" t="n">
        <v>50</v>
      </c>
    </row>
    <row r="112" customFormat="false" ht="12.8" hidden="false" customHeight="false" outlineLevel="0" collapsed="false">
      <c r="B112" s="29" t="n">
        <v>21</v>
      </c>
      <c r="C112" s="0" t="n">
        <v>0.357788024235142</v>
      </c>
      <c r="D112" s="0" t="n">
        <v>213.677270508874</v>
      </c>
      <c r="E112" s="0" t="n">
        <v>0.0463794341566201</v>
      </c>
      <c r="F112" s="0" t="n">
        <v>44316.6696906499</v>
      </c>
      <c r="G112" s="30" t="n">
        <v>263.557996268641</v>
      </c>
      <c r="H112" s="0" t="n">
        <v>0.150050864380942</v>
      </c>
      <c r="I112" s="0" t="n">
        <v>71.7716953063381</v>
      </c>
      <c r="J112" s="0" t="n">
        <v>3.64174663263561</v>
      </c>
      <c r="K112" s="0" t="n">
        <v>50804.3785284578</v>
      </c>
      <c r="L112" s="30" t="n">
        <v>3.51474491511906</v>
      </c>
      <c r="M112" s="0" t="n">
        <v>0.00150963704417466</v>
      </c>
      <c r="N112" s="0" t="n">
        <v>384.851157726751</v>
      </c>
      <c r="O112" s="0" t="n">
        <v>0.865802804420742</v>
      </c>
      <c r="P112" s="0" t="n">
        <v>801.147743183387</v>
      </c>
      <c r="Q112" s="30" t="n">
        <v>14.6307968875306</v>
      </c>
      <c r="R112" s="113" t="n">
        <v>5.0129432472351</v>
      </c>
      <c r="S112" s="113" t="n">
        <v>104.404262365097</v>
      </c>
      <c r="T112" s="0" t="n">
        <v>1.93</v>
      </c>
      <c r="U112" s="30" t="n">
        <v>0.13</v>
      </c>
      <c r="V112" s="114" t="n">
        <v>1.13648581161403</v>
      </c>
      <c r="W112" s="114" t="n">
        <v>4.00710618776194</v>
      </c>
    </row>
    <row r="113" customFormat="false" ht="12.8" hidden="false" customHeight="false" outlineLevel="0" collapsed="false">
      <c r="B113" s="29" t="n">
        <v>22</v>
      </c>
      <c r="C113" s="0" t="n">
        <v>0.357788024235142</v>
      </c>
      <c r="D113" s="0" t="n">
        <v>248.765837013729</v>
      </c>
      <c r="E113" s="0" t="n">
        <v>0.032465603909634</v>
      </c>
      <c r="F113" s="0" t="n">
        <v>42564.1618087178</v>
      </c>
      <c r="G113" s="30" t="n">
        <v>264.868886825998</v>
      </c>
      <c r="H113" s="0" t="n">
        <v>0.143230370545444</v>
      </c>
      <c r="I113" s="0" t="n">
        <v>83.5197444692738</v>
      </c>
      <c r="J113" s="0" t="n">
        <v>2.54922264284493</v>
      </c>
      <c r="K113" s="0" t="n">
        <v>48797.6825970707</v>
      </c>
      <c r="L113" s="30" t="n">
        <v>3.53303817456624</v>
      </c>
      <c r="M113" s="0" t="n">
        <v>0.00150963704417466</v>
      </c>
      <c r="N113" s="0" t="n">
        <v>447.815632853634</v>
      </c>
      <c r="O113" s="0" t="n">
        <v>0.577201869613828</v>
      </c>
      <c r="P113" s="0" t="n">
        <v>769.495093647258</v>
      </c>
      <c r="Q113" s="30" t="n">
        <v>14.7067352796804</v>
      </c>
      <c r="R113" s="113" t="n">
        <v>5.0129432472351</v>
      </c>
      <c r="S113" s="113" t="n">
        <v>104.404262365097</v>
      </c>
      <c r="T113" s="0" t="n">
        <v>1.93</v>
      </c>
      <c r="U113" s="30" t="n">
        <v>0.13</v>
      </c>
      <c r="V113" s="114" t="n">
        <v>1.13648581161403</v>
      </c>
      <c r="W113" s="114" t="n">
        <v>4.00710618776194</v>
      </c>
    </row>
    <row r="114" customFormat="false" ht="12.8" hidden="false" customHeight="false" outlineLevel="0" collapsed="false">
      <c r="B114" s="29" t="n">
        <v>23</v>
      </c>
      <c r="C114" s="0" t="n">
        <v>0.336103901554224</v>
      </c>
      <c r="D114" s="0" t="n">
        <v>224.082845403417</v>
      </c>
      <c r="E114" s="0" t="n">
        <v>0.02318971707831</v>
      </c>
      <c r="F114" s="0" t="n">
        <v>41670.1801868652</v>
      </c>
      <c r="G114" s="30" t="n">
        <v>266.179777383355</v>
      </c>
      <c r="H114" s="0" t="n">
        <v>0.136409876709947</v>
      </c>
      <c r="I114" s="0" t="n">
        <v>74.9308345770435</v>
      </c>
      <c r="J114" s="0" t="n">
        <v>1.8208733163178</v>
      </c>
      <c r="K114" s="0" t="n">
        <v>47769.355013974</v>
      </c>
      <c r="L114" s="30" t="n">
        <v>3.55133143401343</v>
      </c>
      <c r="M114" s="0" t="n">
        <v>0.00150963704417466</v>
      </c>
      <c r="N114" s="0" t="n">
        <v>399.901203000982</v>
      </c>
      <c r="O114" s="0" t="n">
        <v>0.432901402210371</v>
      </c>
      <c r="P114" s="0" t="n">
        <v>753.428976079677</v>
      </c>
      <c r="Q114" s="30" t="n">
        <v>14.7826736718302</v>
      </c>
      <c r="R114" s="113" t="n">
        <v>5.0129432472351</v>
      </c>
      <c r="S114" s="113" t="n">
        <v>104.404262365097</v>
      </c>
      <c r="T114" s="0" t="n">
        <v>1.93</v>
      </c>
      <c r="U114" s="30" t="n">
        <v>0.13</v>
      </c>
      <c r="V114" s="114" t="n">
        <v>1.13648581161403</v>
      </c>
      <c r="W114" s="114" t="n">
        <v>4.00710618776194</v>
      </c>
    </row>
    <row r="115" customFormat="false" ht="12.8" hidden="false" customHeight="false" outlineLevel="0" collapsed="false">
      <c r="B115" s="29" t="n">
        <v>24</v>
      </c>
      <c r="C115" s="0" t="n">
        <v>0.314419778873306</v>
      </c>
      <c r="D115" s="0" t="n">
        <v>156.5676036458</v>
      </c>
      <c r="E115" s="0" t="n">
        <v>0.018551773662648</v>
      </c>
      <c r="F115" s="0" t="n">
        <v>39084.471303263</v>
      </c>
      <c r="G115" s="30" t="n">
        <v>267.421673700851</v>
      </c>
      <c r="H115" s="0" t="n">
        <v>0.122768889038952</v>
      </c>
      <c r="I115" s="0" t="n">
        <v>51.9283517622199</v>
      </c>
      <c r="J115" s="0" t="n">
        <v>1.45669865305424</v>
      </c>
      <c r="K115" s="0" t="n">
        <v>44809.2703516997</v>
      </c>
      <c r="L115" s="30" t="n">
        <v>3.5684051428308</v>
      </c>
      <c r="M115" s="0" t="n">
        <v>0.00150963704417466</v>
      </c>
      <c r="N115" s="0" t="n">
        <v>274.58654030943</v>
      </c>
      <c r="O115" s="0" t="n">
        <v>0.288600934806914</v>
      </c>
      <c r="P115" s="0" t="n">
        <v>706.669380174032</v>
      </c>
      <c r="Q115" s="30" t="n">
        <v>14.85861206398</v>
      </c>
      <c r="R115" s="113" t="n">
        <v>5.0129432472351</v>
      </c>
      <c r="S115" s="113" t="n">
        <v>104.404262365097</v>
      </c>
      <c r="T115" s="0" t="n">
        <v>1.93</v>
      </c>
      <c r="U115" s="30" t="n">
        <v>0.13</v>
      </c>
      <c r="V115" s="114" t="n">
        <v>1.13648581161403</v>
      </c>
      <c r="W115" s="114" t="n">
        <v>4.00710618776194</v>
      </c>
      <c r="AB115" s="58"/>
    </row>
    <row r="116" customFormat="false" ht="12.8" hidden="false" customHeight="false" outlineLevel="0" collapsed="false">
      <c r="B116" s="29" t="n">
        <v>25</v>
      </c>
      <c r="C116" s="0" t="n">
        <v>0.325261840213765</v>
      </c>
      <c r="D116" s="0" t="n">
        <v>120.027096457986</v>
      </c>
      <c r="E116" s="0" t="n">
        <v>0.013913830246986</v>
      </c>
      <c r="F116" s="0" t="n">
        <v>37380.0814123088</v>
      </c>
      <c r="G116" s="30" t="n">
        <v>268.663570018347</v>
      </c>
      <c r="H116" s="0" t="n">
        <v>0.12958938287445</v>
      </c>
      <c r="I116" s="0" t="n">
        <v>39.3905177816078</v>
      </c>
      <c r="J116" s="0" t="n">
        <v>1.09252398979068</v>
      </c>
      <c r="K116" s="0" t="n">
        <v>42852.5336551189</v>
      </c>
      <c r="L116" s="30" t="n">
        <v>3.58547885164817</v>
      </c>
      <c r="M116" s="0" t="n">
        <v>0.00150963704417466</v>
      </c>
      <c r="N116" s="0" t="n">
        <v>205.479189560412</v>
      </c>
      <c r="O116" s="0" t="n">
        <v>0.144300467403457</v>
      </c>
      <c r="P116" s="0" t="n">
        <v>675.736109036451</v>
      </c>
      <c r="Q116" s="30" t="n">
        <v>14.9345504561298</v>
      </c>
      <c r="R116" s="113" t="n">
        <v>5.0129432472351</v>
      </c>
      <c r="S116" s="113" t="n">
        <v>104.404262365097</v>
      </c>
      <c r="T116" s="0" t="n">
        <v>1.93</v>
      </c>
      <c r="U116" s="30" t="n">
        <v>0.13</v>
      </c>
      <c r="V116" s="114" t="n">
        <v>1.13648581161403</v>
      </c>
      <c r="W116" s="114" t="n">
        <v>4.00710618776194</v>
      </c>
      <c r="AB116" s="58"/>
    </row>
    <row r="117" customFormat="false" ht="12.8" hidden="false" customHeight="false" outlineLevel="0" collapsed="false">
      <c r="B117" s="106" t="n">
        <v>26</v>
      </c>
      <c r="C117" s="107" t="n">
        <v>5.35597830218667</v>
      </c>
      <c r="D117" s="107" t="n">
        <v>188.752288784736</v>
      </c>
      <c r="E117" s="107" t="n">
        <v>0.0371035473252961</v>
      </c>
      <c r="F117" s="107" t="n">
        <v>274069.946506779</v>
      </c>
      <c r="G117" s="108" t="n">
        <v>5249.90969949565</v>
      </c>
      <c r="H117" s="107" t="n">
        <v>2.21666049653664</v>
      </c>
      <c r="I117" s="107" t="n">
        <v>61.7019388809647</v>
      </c>
      <c r="J117" s="107" t="n">
        <v>2.54922264284493</v>
      </c>
      <c r="K117" s="107" t="n">
        <v>314197.790966498</v>
      </c>
      <c r="L117" s="108" t="n">
        <v>70.0546468283081</v>
      </c>
      <c r="M117" s="107" t="n">
        <v>0.0211349186184452</v>
      </c>
      <c r="N117" s="107" t="n">
        <v>320.965251256548</v>
      </c>
      <c r="O117" s="107" t="n">
        <v>0.577201869613828</v>
      </c>
      <c r="P117" s="107" t="n">
        <v>4955.31820200081</v>
      </c>
      <c r="Q117" s="108" t="n">
        <v>291.654051450047</v>
      </c>
      <c r="R117" s="113" t="n">
        <v>5.0129432472351</v>
      </c>
      <c r="S117" s="113" t="n">
        <v>104.404262365097</v>
      </c>
      <c r="T117" s="107" t="n">
        <v>1.93</v>
      </c>
      <c r="U117" s="108" t="n">
        <v>0.13</v>
      </c>
      <c r="V117" s="127" t="n">
        <v>1.13648581161403</v>
      </c>
      <c r="W117" s="127" t="n">
        <v>4.00710618776194</v>
      </c>
      <c r="X117" s="58"/>
      <c r="Y117" s="58"/>
      <c r="Z117" s="58"/>
      <c r="AA117" s="58"/>
      <c r="AB117" s="58"/>
    </row>
    <row r="122" customFormat="false" ht="12.8" hidden="false" customHeight="false" outlineLevel="0" collapsed="false">
      <c r="B122" s="62" t="s">
        <v>327</v>
      </c>
      <c r="C122" s="85" t="s">
        <v>262</v>
      </c>
      <c r="D122" s="85"/>
      <c r="E122" s="85"/>
      <c r="F122" s="85"/>
      <c r="G122" s="85"/>
      <c r="H122" s="85" t="s">
        <v>263</v>
      </c>
      <c r="I122" s="85"/>
      <c r="J122" s="85"/>
      <c r="K122" s="85"/>
      <c r="L122" s="85"/>
      <c r="M122" s="85" t="s">
        <v>264</v>
      </c>
      <c r="N122" s="85"/>
      <c r="O122" s="85"/>
      <c r="P122" s="85"/>
      <c r="Q122" s="85"/>
      <c r="R122" s="101" t="s">
        <v>265</v>
      </c>
      <c r="S122" s="101"/>
      <c r="T122" s="89" t="s">
        <v>266</v>
      </c>
      <c r="U122" s="89"/>
      <c r="V122" s="89" t="s">
        <v>267</v>
      </c>
      <c r="W122" s="89"/>
      <c r="X122" s="2"/>
      <c r="Y122" s="2"/>
      <c r="Z122" s="2"/>
      <c r="AA122" s="2"/>
      <c r="AB122" s="2"/>
    </row>
    <row r="123" customFormat="false" ht="12.8" hidden="false" customHeight="false" outlineLevel="0" collapsed="false">
      <c r="B123" s="29" t="s">
        <v>269</v>
      </c>
      <c r="C123" s="90" t="s">
        <v>270</v>
      </c>
      <c r="D123" s="91" t="s">
        <v>271</v>
      </c>
      <c r="E123" s="91" t="s">
        <v>272</v>
      </c>
      <c r="F123" s="91" t="s">
        <v>273</v>
      </c>
      <c r="G123" s="92" t="s">
        <v>274</v>
      </c>
      <c r="H123" s="90" t="s">
        <v>270</v>
      </c>
      <c r="I123" s="91" t="s">
        <v>271</v>
      </c>
      <c r="J123" s="91" t="s">
        <v>272</v>
      </c>
      <c r="K123" s="91" t="s">
        <v>273</v>
      </c>
      <c r="L123" s="92" t="s">
        <v>274</v>
      </c>
      <c r="M123" s="90" t="s">
        <v>270</v>
      </c>
      <c r="N123" s="91" t="s">
        <v>271</v>
      </c>
      <c r="O123" s="91" t="s">
        <v>272</v>
      </c>
      <c r="P123" s="91" t="s">
        <v>273</v>
      </c>
      <c r="Q123" s="92" t="s">
        <v>274</v>
      </c>
      <c r="R123" s="93" t="s">
        <v>275</v>
      </c>
      <c r="S123" s="109" t="s">
        <v>276</v>
      </c>
      <c r="T123" s="104" t="s">
        <v>275</v>
      </c>
      <c r="U123" s="104" t="s">
        <v>276</v>
      </c>
      <c r="V123" s="104" t="s">
        <v>275</v>
      </c>
      <c r="W123" s="104" t="s">
        <v>276</v>
      </c>
      <c r="X123" s="10"/>
      <c r="Y123" s="10"/>
      <c r="Z123" s="10"/>
      <c r="AA123" s="10"/>
      <c r="AB123" s="50"/>
    </row>
    <row r="124" customFormat="false" ht="12.8" hidden="false" customHeight="false" outlineLevel="0" collapsed="false">
      <c r="B124" s="29" t="n">
        <v>1</v>
      </c>
      <c r="C124" s="10" t="n">
        <v>1</v>
      </c>
      <c r="D124" s="0" t="n">
        <v>1</v>
      </c>
      <c r="E124" s="10" t="n">
        <v>1</v>
      </c>
      <c r="F124" s="0" t="n">
        <v>1</v>
      </c>
      <c r="G124" s="30" t="n">
        <v>1</v>
      </c>
      <c r="H124" s="30" t="n">
        <v>1</v>
      </c>
      <c r="I124" s="30" t="n">
        <v>1</v>
      </c>
      <c r="J124" s="30" t="n">
        <v>1</v>
      </c>
      <c r="K124" s="30" t="n">
        <v>1</v>
      </c>
      <c r="L124" s="30" t="n">
        <v>1</v>
      </c>
      <c r="M124" s="30" t="n">
        <v>1</v>
      </c>
      <c r="N124" s="30" t="n">
        <v>1</v>
      </c>
      <c r="O124" s="30" t="n">
        <v>1</v>
      </c>
      <c r="P124" s="30" t="n">
        <v>1</v>
      </c>
      <c r="Q124" s="30" t="n">
        <v>1</v>
      </c>
      <c r="R124" s="0" t="n">
        <v>1</v>
      </c>
      <c r="S124" s="30" t="n">
        <v>1</v>
      </c>
      <c r="T124" s="0" t="n">
        <v>1</v>
      </c>
      <c r="U124" s="30" t="n">
        <v>1</v>
      </c>
      <c r="V124" s="128" t="n">
        <v>1</v>
      </c>
      <c r="W124" s="128" t="n">
        <v>1</v>
      </c>
      <c r="AB124" s="58"/>
    </row>
    <row r="125" customFormat="false" ht="12.8" hidden="false" customHeight="false" outlineLevel="0" collapsed="false">
      <c r="B125" s="29" t="n">
        <v>2</v>
      </c>
      <c r="C125" s="10" t="n">
        <v>1</v>
      </c>
      <c r="D125" s="0" t="n">
        <v>1</v>
      </c>
      <c r="E125" s="10" t="n">
        <v>1</v>
      </c>
      <c r="F125" s="0" t="n">
        <v>1</v>
      </c>
      <c r="G125" s="30" t="n">
        <v>1</v>
      </c>
      <c r="H125" s="30" t="n">
        <v>1</v>
      </c>
      <c r="I125" s="30" t="n">
        <v>1</v>
      </c>
      <c r="J125" s="30" t="n">
        <v>1</v>
      </c>
      <c r="K125" s="30" t="n">
        <v>1</v>
      </c>
      <c r="L125" s="30" t="n">
        <v>1</v>
      </c>
      <c r="M125" s="30" t="n">
        <v>1</v>
      </c>
      <c r="N125" s="30" t="n">
        <v>1</v>
      </c>
      <c r="O125" s="30" t="n">
        <v>1</v>
      </c>
      <c r="P125" s="30" t="n">
        <v>1</v>
      </c>
      <c r="Q125" s="30" t="n">
        <v>1</v>
      </c>
      <c r="R125" s="0" t="n">
        <v>1</v>
      </c>
      <c r="S125" s="30" t="n">
        <v>1</v>
      </c>
      <c r="T125" s="0" t="n">
        <v>1</v>
      </c>
      <c r="U125" s="30" t="n">
        <v>1</v>
      </c>
      <c r="V125" s="128" t="n">
        <v>1</v>
      </c>
      <c r="W125" s="128" t="n">
        <v>1</v>
      </c>
      <c r="AB125" s="58"/>
    </row>
    <row r="126" customFormat="false" ht="12.8" hidden="false" customHeight="false" outlineLevel="0" collapsed="false">
      <c r="B126" s="29" t="n">
        <v>3</v>
      </c>
      <c r="C126" s="10" t="n">
        <v>1</v>
      </c>
      <c r="D126" s="0" t="n">
        <v>1</v>
      </c>
      <c r="E126" s="10" t="n">
        <v>1</v>
      </c>
      <c r="F126" s="0" t="n">
        <v>1</v>
      </c>
      <c r="G126" s="30" t="n">
        <v>1</v>
      </c>
      <c r="H126" s="30" t="n">
        <v>1</v>
      </c>
      <c r="I126" s="30" t="n">
        <v>1</v>
      </c>
      <c r="J126" s="30" t="n">
        <v>1</v>
      </c>
      <c r="K126" s="30" t="n">
        <v>1</v>
      </c>
      <c r="L126" s="30" t="n">
        <v>1</v>
      </c>
      <c r="M126" s="30" t="n">
        <v>1</v>
      </c>
      <c r="N126" s="30" t="n">
        <v>1</v>
      </c>
      <c r="O126" s="30" t="n">
        <v>1</v>
      </c>
      <c r="P126" s="30" t="n">
        <v>1</v>
      </c>
      <c r="Q126" s="30" t="n">
        <v>1</v>
      </c>
      <c r="R126" s="0" t="n">
        <v>1</v>
      </c>
      <c r="S126" s="30" t="n">
        <v>1</v>
      </c>
      <c r="T126" s="0" t="n">
        <v>1</v>
      </c>
      <c r="U126" s="30" t="n">
        <v>1</v>
      </c>
      <c r="V126" s="128" t="n">
        <v>1</v>
      </c>
      <c r="W126" s="128" t="n">
        <v>1</v>
      </c>
      <c r="AB126" s="58"/>
    </row>
    <row r="127" customFormat="false" ht="12.8" hidden="false" customHeight="false" outlineLevel="0" collapsed="false">
      <c r="B127" s="29" t="n">
        <v>4</v>
      </c>
      <c r="C127" s="10" t="n">
        <v>1</v>
      </c>
      <c r="D127" s="0" t="n">
        <v>1</v>
      </c>
      <c r="E127" s="10" t="n">
        <v>1</v>
      </c>
      <c r="F127" s="0" t="n">
        <v>1</v>
      </c>
      <c r="G127" s="30" t="n">
        <v>1</v>
      </c>
      <c r="H127" s="30" t="n">
        <v>1</v>
      </c>
      <c r="I127" s="30" t="n">
        <v>1</v>
      </c>
      <c r="J127" s="30" t="n">
        <v>1</v>
      </c>
      <c r="K127" s="30" t="n">
        <v>1</v>
      </c>
      <c r="L127" s="30" t="n">
        <v>1</v>
      </c>
      <c r="M127" s="30" t="n">
        <v>1</v>
      </c>
      <c r="N127" s="30" t="n">
        <v>1</v>
      </c>
      <c r="O127" s="30" t="n">
        <v>1</v>
      </c>
      <c r="P127" s="30" t="n">
        <v>1</v>
      </c>
      <c r="Q127" s="30" t="n">
        <v>1</v>
      </c>
      <c r="R127" s="0" t="n">
        <v>1</v>
      </c>
      <c r="S127" s="30" t="n">
        <v>1</v>
      </c>
      <c r="T127" s="0" t="n">
        <v>1</v>
      </c>
      <c r="U127" s="30" t="n">
        <v>1</v>
      </c>
      <c r="V127" s="128" t="n">
        <v>1</v>
      </c>
      <c r="W127" s="128" t="n">
        <v>1</v>
      </c>
      <c r="AB127" s="58"/>
    </row>
    <row r="128" customFormat="false" ht="12.8" hidden="false" customHeight="false" outlineLevel="0" collapsed="false">
      <c r="B128" s="29" t="n">
        <v>5</v>
      </c>
      <c r="C128" s="10" t="n">
        <v>1</v>
      </c>
      <c r="D128" s="0" t="n">
        <v>1</v>
      </c>
      <c r="E128" s="10" t="n">
        <v>1</v>
      </c>
      <c r="F128" s="0" t="n">
        <v>1</v>
      </c>
      <c r="G128" s="30" t="n">
        <v>1</v>
      </c>
      <c r="H128" s="30" t="n">
        <v>1</v>
      </c>
      <c r="I128" s="30" t="n">
        <v>1</v>
      </c>
      <c r="J128" s="30" t="n">
        <v>1</v>
      </c>
      <c r="K128" s="30" t="n">
        <v>1</v>
      </c>
      <c r="L128" s="30" t="n">
        <v>1</v>
      </c>
      <c r="M128" s="30" t="n">
        <v>1</v>
      </c>
      <c r="N128" s="30" t="n">
        <v>1</v>
      </c>
      <c r="O128" s="30" t="n">
        <v>1</v>
      </c>
      <c r="P128" s="30" t="n">
        <v>1</v>
      </c>
      <c r="Q128" s="30" t="n">
        <v>1</v>
      </c>
      <c r="R128" s="0" t="n">
        <v>1</v>
      </c>
      <c r="S128" s="30" t="n">
        <v>1</v>
      </c>
      <c r="T128" s="0" t="n">
        <v>1</v>
      </c>
      <c r="U128" s="30" t="n">
        <v>1</v>
      </c>
      <c r="V128" s="128" t="n">
        <v>1</v>
      </c>
      <c r="W128" s="128" t="n">
        <v>1</v>
      </c>
      <c r="AB128" s="58"/>
    </row>
    <row r="129" customFormat="false" ht="12.8" hidden="false" customHeight="false" outlineLevel="0" collapsed="false">
      <c r="B129" s="29" t="n">
        <v>6</v>
      </c>
      <c r="C129" s="10" t="n">
        <v>1</v>
      </c>
      <c r="D129" s="0" t="n">
        <v>1</v>
      </c>
      <c r="E129" s="10" t="n">
        <v>1</v>
      </c>
      <c r="F129" s="0" t="n">
        <v>1</v>
      </c>
      <c r="G129" s="30" t="n">
        <v>1</v>
      </c>
      <c r="H129" s="30" t="n">
        <v>1</v>
      </c>
      <c r="I129" s="30" t="n">
        <v>1</v>
      </c>
      <c r="J129" s="30" t="n">
        <v>1</v>
      </c>
      <c r="K129" s="30" t="n">
        <v>1</v>
      </c>
      <c r="L129" s="30" t="n">
        <v>1</v>
      </c>
      <c r="M129" s="30" t="n">
        <v>1</v>
      </c>
      <c r="N129" s="30" t="n">
        <v>1</v>
      </c>
      <c r="O129" s="30" t="n">
        <v>1</v>
      </c>
      <c r="P129" s="30" t="n">
        <v>1</v>
      </c>
      <c r="Q129" s="30" t="n">
        <v>1</v>
      </c>
      <c r="R129" s="0" t="n">
        <v>1</v>
      </c>
      <c r="S129" s="30" t="n">
        <v>1</v>
      </c>
      <c r="T129" s="0" t="n">
        <v>1</v>
      </c>
      <c r="U129" s="30" t="n">
        <v>1</v>
      </c>
      <c r="V129" s="128" t="n">
        <v>1</v>
      </c>
      <c r="W129" s="128" t="n">
        <v>1</v>
      </c>
      <c r="AB129" s="58"/>
    </row>
    <row r="130" customFormat="false" ht="12.8" hidden="false" customHeight="false" outlineLevel="0" collapsed="false">
      <c r="B130" s="29" t="n">
        <v>7</v>
      </c>
      <c r="C130" s="10" t="n">
        <v>1</v>
      </c>
      <c r="D130" s="0" t="n">
        <v>1</v>
      </c>
      <c r="E130" s="10" t="n">
        <v>1</v>
      </c>
      <c r="F130" s="0" t="n">
        <v>1</v>
      </c>
      <c r="G130" s="30" t="n">
        <v>1</v>
      </c>
      <c r="H130" s="30" t="n">
        <v>1</v>
      </c>
      <c r="I130" s="30" t="n">
        <v>1</v>
      </c>
      <c r="J130" s="30" t="n">
        <v>1</v>
      </c>
      <c r="K130" s="30" t="n">
        <v>1</v>
      </c>
      <c r="L130" s="30" t="n">
        <v>1</v>
      </c>
      <c r="M130" s="30" t="n">
        <v>1</v>
      </c>
      <c r="N130" s="30" t="n">
        <v>1</v>
      </c>
      <c r="O130" s="30" t="n">
        <v>1</v>
      </c>
      <c r="P130" s="30" t="n">
        <v>1</v>
      </c>
      <c r="Q130" s="30" t="n">
        <v>1</v>
      </c>
      <c r="R130" s="0" t="n">
        <v>1</v>
      </c>
      <c r="S130" s="30" t="n">
        <v>1</v>
      </c>
      <c r="T130" s="0" t="n">
        <v>1</v>
      </c>
      <c r="U130" s="30" t="n">
        <v>1</v>
      </c>
      <c r="V130" s="128" t="n">
        <v>1</v>
      </c>
      <c r="W130" s="128" t="n">
        <v>1</v>
      </c>
      <c r="AB130" s="58"/>
    </row>
    <row r="131" customFormat="false" ht="12.8" hidden="false" customHeight="false" outlineLevel="0" collapsed="false">
      <c r="B131" s="29" t="n">
        <v>8</v>
      </c>
      <c r="C131" s="10" t="n">
        <v>1</v>
      </c>
      <c r="D131" s="0" t="n">
        <v>1</v>
      </c>
      <c r="E131" s="10" t="n">
        <v>1</v>
      </c>
      <c r="F131" s="0" t="n">
        <v>1</v>
      </c>
      <c r="G131" s="30" t="n">
        <v>1</v>
      </c>
      <c r="H131" s="30" t="n">
        <v>1</v>
      </c>
      <c r="I131" s="30" t="n">
        <v>1</v>
      </c>
      <c r="J131" s="30" t="n">
        <v>1</v>
      </c>
      <c r="K131" s="30" t="n">
        <v>1</v>
      </c>
      <c r="L131" s="30" t="n">
        <v>1</v>
      </c>
      <c r="M131" s="30" t="n">
        <v>1</v>
      </c>
      <c r="N131" s="30" t="n">
        <v>1</v>
      </c>
      <c r="O131" s="30" t="n">
        <v>1</v>
      </c>
      <c r="P131" s="30" t="n">
        <v>1</v>
      </c>
      <c r="Q131" s="30" t="n">
        <v>1</v>
      </c>
      <c r="R131" s="0" t="n">
        <v>1</v>
      </c>
      <c r="S131" s="30" t="n">
        <v>1</v>
      </c>
      <c r="T131" s="0" t="n">
        <v>1</v>
      </c>
      <c r="U131" s="30" t="n">
        <v>1</v>
      </c>
      <c r="V131" s="128" t="n">
        <v>1</v>
      </c>
      <c r="W131" s="128" t="n">
        <v>1</v>
      </c>
      <c r="AB131" s="58"/>
    </row>
    <row r="132" customFormat="false" ht="12.8" hidden="false" customHeight="false" outlineLevel="0" collapsed="false">
      <c r="B132" s="29" t="n">
        <v>9</v>
      </c>
      <c r="C132" s="10" t="n">
        <v>1</v>
      </c>
      <c r="D132" s="0" t="n">
        <v>1</v>
      </c>
      <c r="E132" s="10" t="n">
        <v>1</v>
      </c>
      <c r="F132" s="0" t="n">
        <v>1</v>
      </c>
      <c r="G132" s="30" t="n">
        <v>1</v>
      </c>
      <c r="H132" s="30" t="n">
        <v>1</v>
      </c>
      <c r="I132" s="30" t="n">
        <v>1</v>
      </c>
      <c r="J132" s="30" t="n">
        <v>1</v>
      </c>
      <c r="K132" s="30" t="n">
        <v>1</v>
      </c>
      <c r="L132" s="30" t="n">
        <v>1</v>
      </c>
      <c r="M132" s="30" t="n">
        <v>1</v>
      </c>
      <c r="N132" s="30" t="n">
        <v>1</v>
      </c>
      <c r="O132" s="30" t="n">
        <v>1</v>
      </c>
      <c r="P132" s="30" t="n">
        <v>1</v>
      </c>
      <c r="Q132" s="30" t="n">
        <v>1</v>
      </c>
      <c r="R132" s="0" t="n">
        <v>1</v>
      </c>
      <c r="S132" s="30" t="n">
        <v>1</v>
      </c>
      <c r="T132" s="0" t="n">
        <v>1</v>
      </c>
      <c r="U132" s="30" t="n">
        <v>1</v>
      </c>
      <c r="V132" s="128" t="n">
        <v>1</v>
      </c>
      <c r="W132" s="128" t="n">
        <v>1</v>
      </c>
      <c r="AB132" s="58"/>
    </row>
    <row r="133" customFormat="false" ht="12.8" hidden="false" customHeight="false" outlineLevel="0" collapsed="false">
      <c r="B133" s="29" t="n">
        <v>10</v>
      </c>
      <c r="C133" s="10" t="n">
        <v>1</v>
      </c>
      <c r="D133" s="0" t="n">
        <v>1</v>
      </c>
      <c r="E133" s="10" t="n">
        <v>1</v>
      </c>
      <c r="F133" s="0" t="n">
        <v>1</v>
      </c>
      <c r="G133" s="30" t="n">
        <v>1</v>
      </c>
      <c r="H133" s="30" t="n">
        <v>1</v>
      </c>
      <c r="I133" s="30" t="n">
        <v>1</v>
      </c>
      <c r="J133" s="30" t="n">
        <v>1</v>
      </c>
      <c r="K133" s="30" t="n">
        <v>1</v>
      </c>
      <c r="L133" s="30" t="n">
        <v>1</v>
      </c>
      <c r="M133" s="30" t="n">
        <v>1</v>
      </c>
      <c r="N133" s="30" t="n">
        <v>1</v>
      </c>
      <c r="O133" s="30" t="n">
        <v>1</v>
      </c>
      <c r="P133" s="30" t="n">
        <v>1</v>
      </c>
      <c r="Q133" s="30" t="n">
        <v>1</v>
      </c>
      <c r="R133" s="0" t="n">
        <v>1</v>
      </c>
      <c r="S133" s="30" t="n">
        <v>1</v>
      </c>
      <c r="T133" s="0" t="n">
        <v>1</v>
      </c>
      <c r="U133" s="30" t="n">
        <v>1</v>
      </c>
      <c r="V133" s="128" t="n">
        <v>1</v>
      </c>
      <c r="W133" s="128" t="n">
        <v>1</v>
      </c>
      <c r="AB133" s="58"/>
    </row>
    <row r="134" customFormat="false" ht="12.8" hidden="false" customHeight="false" outlineLevel="0" collapsed="false">
      <c r="B134" s="29" t="n">
        <v>11</v>
      </c>
      <c r="C134" s="10" t="n">
        <v>1</v>
      </c>
      <c r="D134" s="0" t="n">
        <v>1</v>
      </c>
      <c r="E134" s="10" t="n">
        <v>1</v>
      </c>
      <c r="F134" s="0" t="n">
        <v>1</v>
      </c>
      <c r="G134" s="30" t="n">
        <v>1</v>
      </c>
      <c r="H134" s="30" t="n">
        <v>1</v>
      </c>
      <c r="I134" s="30" t="n">
        <v>1</v>
      </c>
      <c r="J134" s="30" t="n">
        <v>1</v>
      </c>
      <c r="K134" s="30" t="n">
        <v>1</v>
      </c>
      <c r="L134" s="30" t="n">
        <v>1</v>
      </c>
      <c r="M134" s="30" t="n">
        <v>1</v>
      </c>
      <c r="N134" s="30" t="n">
        <v>1</v>
      </c>
      <c r="O134" s="30" t="n">
        <v>1</v>
      </c>
      <c r="P134" s="30" t="n">
        <v>1</v>
      </c>
      <c r="Q134" s="30" t="n">
        <v>1</v>
      </c>
      <c r="R134" s="0" t="n">
        <v>1</v>
      </c>
      <c r="S134" s="30" t="n">
        <v>1</v>
      </c>
      <c r="T134" s="0" t="n">
        <v>1</v>
      </c>
      <c r="U134" s="30" t="n">
        <v>1</v>
      </c>
      <c r="V134" s="128" t="n">
        <v>1</v>
      </c>
      <c r="W134" s="128" t="n">
        <v>1</v>
      </c>
      <c r="AB134" s="58"/>
    </row>
    <row r="135" customFormat="false" ht="12.8" hidden="false" customHeight="false" outlineLevel="0" collapsed="false">
      <c r="B135" s="29" t="n">
        <v>12</v>
      </c>
      <c r="C135" s="10" t="n">
        <v>1</v>
      </c>
      <c r="D135" s="0" t="n">
        <v>1</v>
      </c>
      <c r="E135" s="10" t="n">
        <v>1</v>
      </c>
      <c r="F135" s="0" t="n">
        <v>1</v>
      </c>
      <c r="G135" s="30" t="n">
        <v>1</v>
      </c>
      <c r="H135" s="30" t="n">
        <v>1</v>
      </c>
      <c r="I135" s="30" t="n">
        <v>1</v>
      </c>
      <c r="J135" s="30" t="n">
        <v>1</v>
      </c>
      <c r="K135" s="30" t="n">
        <v>1</v>
      </c>
      <c r="L135" s="30" t="n">
        <v>1</v>
      </c>
      <c r="M135" s="30" t="n">
        <v>1</v>
      </c>
      <c r="N135" s="30" t="n">
        <v>1</v>
      </c>
      <c r="O135" s="30" t="n">
        <v>1</v>
      </c>
      <c r="P135" s="30" t="n">
        <v>1</v>
      </c>
      <c r="Q135" s="30" t="n">
        <v>1</v>
      </c>
      <c r="R135" s="0" t="n">
        <v>1</v>
      </c>
      <c r="S135" s="30" t="n">
        <v>1</v>
      </c>
      <c r="T135" s="0" t="n">
        <v>1</v>
      </c>
      <c r="U135" s="30" t="n">
        <v>1</v>
      </c>
      <c r="V135" s="128" t="n">
        <v>1</v>
      </c>
      <c r="W135" s="128" t="n">
        <v>1</v>
      </c>
      <c r="AB135" s="58"/>
    </row>
    <row r="136" customFormat="false" ht="12.8" hidden="false" customHeight="false" outlineLevel="0" collapsed="false">
      <c r="B136" s="29" t="n">
        <v>13</v>
      </c>
      <c r="C136" s="10" t="n">
        <v>1</v>
      </c>
      <c r="D136" s="0" t="n">
        <v>1</v>
      </c>
      <c r="E136" s="10" t="n">
        <v>1</v>
      </c>
      <c r="F136" s="0" t="n">
        <v>1</v>
      </c>
      <c r="G136" s="30" t="n">
        <v>1</v>
      </c>
      <c r="H136" s="30" t="n">
        <v>1</v>
      </c>
      <c r="I136" s="30" t="n">
        <v>1</v>
      </c>
      <c r="J136" s="30" t="n">
        <v>1</v>
      </c>
      <c r="K136" s="30" t="n">
        <v>1</v>
      </c>
      <c r="L136" s="30" t="n">
        <v>1</v>
      </c>
      <c r="M136" s="30" t="n">
        <v>1</v>
      </c>
      <c r="N136" s="30" t="n">
        <v>1</v>
      </c>
      <c r="O136" s="30" t="n">
        <v>1</v>
      </c>
      <c r="P136" s="30" t="n">
        <v>1</v>
      </c>
      <c r="Q136" s="30" t="n">
        <v>1</v>
      </c>
      <c r="R136" s="0" t="n">
        <v>1</v>
      </c>
      <c r="S136" s="30" t="n">
        <v>1</v>
      </c>
      <c r="T136" s="0" t="n">
        <v>1</v>
      </c>
      <c r="U136" s="30" t="n">
        <v>1</v>
      </c>
      <c r="V136" s="128" t="n">
        <v>1</v>
      </c>
      <c r="W136" s="128" t="n">
        <v>1</v>
      </c>
      <c r="AB136" s="58"/>
    </row>
    <row r="137" customFormat="false" ht="12.8" hidden="false" customHeight="false" outlineLevel="0" collapsed="false">
      <c r="B137" s="29" t="n">
        <v>14</v>
      </c>
      <c r="C137" s="10" t="n">
        <v>1</v>
      </c>
      <c r="D137" s="0" t="n">
        <v>1</v>
      </c>
      <c r="E137" s="10" t="n">
        <v>1</v>
      </c>
      <c r="F137" s="0" t="n">
        <v>1</v>
      </c>
      <c r="G137" s="30" t="n">
        <v>1</v>
      </c>
      <c r="H137" s="30" t="n">
        <v>1</v>
      </c>
      <c r="I137" s="30" t="n">
        <v>1</v>
      </c>
      <c r="J137" s="30" t="n">
        <v>1</v>
      </c>
      <c r="K137" s="30" t="n">
        <v>1</v>
      </c>
      <c r="L137" s="30" t="n">
        <v>1</v>
      </c>
      <c r="M137" s="30" t="n">
        <v>1</v>
      </c>
      <c r="N137" s="30" t="n">
        <v>1</v>
      </c>
      <c r="O137" s="30" t="n">
        <v>1</v>
      </c>
      <c r="P137" s="30" t="n">
        <v>1</v>
      </c>
      <c r="Q137" s="30" t="n">
        <v>1</v>
      </c>
      <c r="R137" s="0" t="n">
        <v>1</v>
      </c>
      <c r="S137" s="30" t="n">
        <v>1</v>
      </c>
      <c r="T137" s="0" t="n">
        <v>1</v>
      </c>
      <c r="U137" s="30" t="n">
        <v>1</v>
      </c>
      <c r="V137" s="128" t="n">
        <v>1</v>
      </c>
      <c r="W137" s="128" t="n">
        <v>1</v>
      </c>
      <c r="AB137" s="58"/>
    </row>
    <row r="138" customFormat="false" ht="12.8" hidden="false" customHeight="false" outlineLevel="0" collapsed="false">
      <c r="B138" s="29" t="n">
        <v>15</v>
      </c>
      <c r="C138" s="10" t="n">
        <v>1</v>
      </c>
      <c r="D138" s="0" t="n">
        <v>1</v>
      </c>
      <c r="E138" s="10" t="n">
        <v>1</v>
      </c>
      <c r="F138" s="0" t="n">
        <v>1</v>
      </c>
      <c r="G138" s="30" t="n">
        <v>1</v>
      </c>
      <c r="H138" s="30" t="n">
        <v>1</v>
      </c>
      <c r="I138" s="30" t="n">
        <v>1</v>
      </c>
      <c r="J138" s="30" t="n">
        <v>1</v>
      </c>
      <c r="K138" s="30" t="n">
        <v>1</v>
      </c>
      <c r="L138" s="30" t="n">
        <v>1</v>
      </c>
      <c r="M138" s="30" t="n">
        <v>1</v>
      </c>
      <c r="N138" s="30" t="n">
        <v>1</v>
      </c>
      <c r="O138" s="30" t="n">
        <v>1</v>
      </c>
      <c r="P138" s="30" t="n">
        <v>1</v>
      </c>
      <c r="Q138" s="30" t="n">
        <v>1</v>
      </c>
      <c r="R138" s="0" t="n">
        <v>1</v>
      </c>
      <c r="S138" s="30" t="n">
        <v>1</v>
      </c>
      <c r="T138" s="0" t="n">
        <v>1</v>
      </c>
      <c r="U138" s="30" t="n">
        <v>1</v>
      </c>
      <c r="V138" s="128" t="n">
        <v>1</v>
      </c>
      <c r="W138" s="128" t="n">
        <v>1</v>
      </c>
      <c r="AB138" s="58"/>
    </row>
    <row r="139" customFormat="false" ht="12.8" hidden="false" customHeight="false" outlineLevel="0" collapsed="false">
      <c r="B139" s="29" t="n">
        <v>16</v>
      </c>
      <c r="C139" s="10" t="n">
        <v>1</v>
      </c>
      <c r="D139" s="0" t="n">
        <v>1</v>
      </c>
      <c r="E139" s="10" t="n">
        <v>1</v>
      </c>
      <c r="F139" s="0" t="n">
        <v>1</v>
      </c>
      <c r="G139" s="30" t="n">
        <v>1</v>
      </c>
      <c r="H139" s="30" t="n">
        <v>1</v>
      </c>
      <c r="I139" s="30" t="n">
        <v>1</v>
      </c>
      <c r="J139" s="30" t="n">
        <v>1</v>
      </c>
      <c r="K139" s="30" t="n">
        <v>1</v>
      </c>
      <c r="L139" s="30" t="n">
        <v>1</v>
      </c>
      <c r="M139" s="30" t="n">
        <v>1</v>
      </c>
      <c r="N139" s="30" t="n">
        <v>1</v>
      </c>
      <c r="O139" s="30" t="n">
        <v>1</v>
      </c>
      <c r="P139" s="30" t="n">
        <v>1</v>
      </c>
      <c r="Q139" s="30" t="n">
        <v>1</v>
      </c>
      <c r="R139" s="0" t="n">
        <v>1</v>
      </c>
      <c r="S139" s="30" t="n">
        <v>1</v>
      </c>
      <c r="T139" s="0" t="n">
        <v>1</v>
      </c>
      <c r="U139" s="30" t="n">
        <v>1</v>
      </c>
      <c r="V139" s="128" t="n">
        <v>1</v>
      </c>
      <c r="W139" s="128" t="n">
        <v>1</v>
      </c>
      <c r="AB139" s="58"/>
    </row>
    <row r="140" customFormat="false" ht="12.8" hidden="false" customHeight="false" outlineLevel="0" collapsed="false">
      <c r="B140" s="29" t="n">
        <v>17</v>
      </c>
      <c r="C140" s="10" t="n">
        <v>1</v>
      </c>
      <c r="D140" s="0" t="n">
        <v>1</v>
      </c>
      <c r="E140" s="10" t="n">
        <v>1</v>
      </c>
      <c r="F140" s="0" t="n">
        <v>1</v>
      </c>
      <c r="G140" s="30" t="n">
        <v>1</v>
      </c>
      <c r="H140" s="30" t="n">
        <v>1</v>
      </c>
      <c r="I140" s="30" t="n">
        <v>1</v>
      </c>
      <c r="J140" s="30" t="n">
        <v>1</v>
      </c>
      <c r="K140" s="30" t="n">
        <v>1</v>
      </c>
      <c r="L140" s="30" t="n">
        <v>1</v>
      </c>
      <c r="M140" s="30" t="n">
        <v>0</v>
      </c>
      <c r="N140" s="30" t="n">
        <v>1</v>
      </c>
      <c r="O140" s="30" t="n">
        <v>1</v>
      </c>
      <c r="P140" s="30" t="n">
        <v>1</v>
      </c>
      <c r="Q140" s="30" t="n">
        <v>1</v>
      </c>
      <c r="R140" s="0" t="n">
        <v>1</v>
      </c>
      <c r="S140" s="30" t="n">
        <v>1</v>
      </c>
      <c r="T140" s="0" t="n">
        <v>1</v>
      </c>
      <c r="U140" s="30" t="n">
        <v>1</v>
      </c>
      <c r="V140" s="128" t="n">
        <v>1</v>
      </c>
      <c r="W140" s="128" t="n">
        <v>1</v>
      </c>
      <c r="AB140" s="58"/>
    </row>
    <row r="141" customFormat="false" ht="12.8" hidden="false" customHeight="false" outlineLevel="0" collapsed="false">
      <c r="B141" s="29" t="n">
        <v>18</v>
      </c>
      <c r="C141" s="10" t="n">
        <v>1</v>
      </c>
      <c r="D141" s="0" t="n">
        <v>1</v>
      </c>
      <c r="E141" s="10" t="n">
        <v>1</v>
      </c>
      <c r="F141" s="0" t="n">
        <v>1</v>
      </c>
      <c r="G141" s="30" t="n">
        <v>1</v>
      </c>
      <c r="H141" s="30" t="n">
        <v>1</v>
      </c>
      <c r="I141" s="30" t="n">
        <v>1</v>
      </c>
      <c r="J141" s="30" t="n">
        <v>1</v>
      </c>
      <c r="K141" s="30" t="n">
        <v>1</v>
      </c>
      <c r="L141" s="30" t="n">
        <v>1</v>
      </c>
      <c r="M141" s="30" t="n">
        <v>0</v>
      </c>
      <c r="N141" s="30" t="n">
        <v>1</v>
      </c>
      <c r="O141" s="30" t="n">
        <v>1</v>
      </c>
      <c r="P141" s="30" t="n">
        <v>1</v>
      </c>
      <c r="Q141" s="30" t="n">
        <v>1</v>
      </c>
      <c r="R141" s="0" t="n">
        <v>1</v>
      </c>
      <c r="S141" s="30" t="n">
        <v>1</v>
      </c>
      <c r="T141" s="0" t="n">
        <v>1</v>
      </c>
      <c r="U141" s="30" t="n">
        <v>1</v>
      </c>
      <c r="V141" s="128" t="n">
        <v>1</v>
      </c>
      <c r="W141" s="128" t="n">
        <v>1</v>
      </c>
      <c r="AB141" s="58"/>
    </row>
    <row r="142" customFormat="false" ht="12.8" hidden="false" customHeight="false" outlineLevel="0" collapsed="false">
      <c r="B142" s="29" t="n">
        <v>19</v>
      </c>
      <c r="C142" s="10" t="n">
        <v>1</v>
      </c>
      <c r="D142" s="0" t="n">
        <v>1</v>
      </c>
      <c r="E142" s="10" t="n">
        <v>1</v>
      </c>
      <c r="F142" s="0" t="n">
        <v>1</v>
      </c>
      <c r="G142" s="30" t="n">
        <v>1</v>
      </c>
      <c r="H142" s="30" t="n">
        <v>1</v>
      </c>
      <c r="I142" s="30" t="n">
        <v>1</v>
      </c>
      <c r="J142" s="30" t="n">
        <v>1</v>
      </c>
      <c r="K142" s="30" t="n">
        <v>1</v>
      </c>
      <c r="L142" s="30" t="n">
        <v>1</v>
      </c>
      <c r="M142" s="30" t="n">
        <v>0</v>
      </c>
      <c r="N142" s="30" t="n">
        <v>1</v>
      </c>
      <c r="O142" s="30" t="n">
        <v>1</v>
      </c>
      <c r="P142" s="30" t="n">
        <v>1</v>
      </c>
      <c r="Q142" s="30" t="n">
        <v>1</v>
      </c>
      <c r="R142" s="0" t="n">
        <v>1</v>
      </c>
      <c r="S142" s="30" t="n">
        <v>1</v>
      </c>
      <c r="T142" s="0" t="n">
        <v>1</v>
      </c>
      <c r="U142" s="30" t="n">
        <v>1</v>
      </c>
      <c r="V142" s="128" t="n">
        <v>1</v>
      </c>
      <c r="W142" s="128" t="n">
        <v>1</v>
      </c>
      <c r="AB142" s="58"/>
    </row>
    <row r="143" customFormat="false" ht="12.8" hidden="false" customHeight="false" outlineLevel="0" collapsed="false">
      <c r="B143" s="29" t="n">
        <v>20</v>
      </c>
      <c r="C143" s="10" t="n">
        <v>1</v>
      </c>
      <c r="D143" s="0" t="n">
        <v>1</v>
      </c>
      <c r="E143" s="10" t="n">
        <v>1</v>
      </c>
      <c r="F143" s="0" t="n">
        <v>1</v>
      </c>
      <c r="G143" s="30" t="n">
        <v>1</v>
      </c>
      <c r="H143" s="30" t="n">
        <v>1</v>
      </c>
      <c r="I143" s="30" t="n">
        <v>1</v>
      </c>
      <c r="J143" s="30" t="n">
        <v>1</v>
      </c>
      <c r="K143" s="30" t="n">
        <v>1</v>
      </c>
      <c r="L143" s="30" t="n">
        <v>1</v>
      </c>
      <c r="M143" s="30" t="n">
        <v>0</v>
      </c>
      <c r="N143" s="30" t="n">
        <v>1</v>
      </c>
      <c r="O143" s="30" t="n">
        <v>0</v>
      </c>
      <c r="P143" s="30" t="n">
        <v>1</v>
      </c>
      <c r="Q143" s="30" t="n">
        <v>1</v>
      </c>
      <c r="R143" s="0" t="n">
        <v>1</v>
      </c>
      <c r="S143" s="30" t="n">
        <v>1</v>
      </c>
      <c r="T143" s="0" t="n">
        <v>1</v>
      </c>
      <c r="U143" s="30" t="n">
        <v>1</v>
      </c>
      <c r="V143" s="128" t="n">
        <v>1</v>
      </c>
      <c r="W143" s="128" t="n">
        <v>1</v>
      </c>
      <c r="AB143" s="58"/>
    </row>
    <row r="144" customFormat="false" ht="12.8" hidden="false" customHeight="false" outlineLevel="0" collapsed="false">
      <c r="B144" s="29" t="n">
        <v>21</v>
      </c>
      <c r="C144" s="10" t="n">
        <v>1</v>
      </c>
      <c r="D144" s="0" t="n">
        <v>1</v>
      </c>
      <c r="E144" s="10" t="n">
        <v>0</v>
      </c>
      <c r="F144" s="0" t="n">
        <v>1</v>
      </c>
      <c r="G144" s="30" t="n">
        <v>1</v>
      </c>
      <c r="H144" s="30" t="n">
        <v>1</v>
      </c>
      <c r="I144" s="30" t="n">
        <v>1</v>
      </c>
      <c r="J144" s="30" t="n">
        <v>1</v>
      </c>
      <c r="K144" s="30" t="n">
        <v>1</v>
      </c>
      <c r="L144" s="30" t="n">
        <v>1</v>
      </c>
      <c r="M144" s="30" t="n">
        <v>0</v>
      </c>
      <c r="N144" s="30" t="n">
        <v>1</v>
      </c>
      <c r="O144" s="30" t="n">
        <v>0</v>
      </c>
      <c r="P144" s="30" t="n">
        <v>1</v>
      </c>
      <c r="Q144" s="30" t="n">
        <v>1</v>
      </c>
      <c r="R144" s="0" t="n">
        <v>1</v>
      </c>
      <c r="S144" s="30" t="n">
        <v>1</v>
      </c>
      <c r="T144" s="0" t="n">
        <v>1</v>
      </c>
      <c r="U144" s="30" t="n">
        <v>1</v>
      </c>
      <c r="V144" s="128" t="n">
        <v>1</v>
      </c>
      <c r="W144" s="128" t="n">
        <v>1</v>
      </c>
      <c r="AB144" s="58"/>
    </row>
    <row r="145" customFormat="false" ht="12.8" hidden="false" customHeight="false" outlineLevel="0" collapsed="false">
      <c r="B145" s="29" t="n">
        <v>22</v>
      </c>
      <c r="C145" s="10" t="n">
        <v>1</v>
      </c>
      <c r="D145" s="0" t="n">
        <v>1</v>
      </c>
      <c r="E145" s="10" t="n">
        <v>0</v>
      </c>
      <c r="F145" s="0" t="n">
        <v>1</v>
      </c>
      <c r="G145" s="30" t="n">
        <v>1</v>
      </c>
      <c r="H145" s="30" t="n">
        <v>1</v>
      </c>
      <c r="I145" s="30" t="n">
        <v>1</v>
      </c>
      <c r="J145" s="30" t="n">
        <v>1</v>
      </c>
      <c r="K145" s="30" t="n">
        <v>1</v>
      </c>
      <c r="L145" s="30" t="n">
        <v>1</v>
      </c>
      <c r="M145" s="30" t="n">
        <v>0</v>
      </c>
      <c r="N145" s="30" t="n">
        <v>1</v>
      </c>
      <c r="O145" s="30" t="n">
        <v>0</v>
      </c>
      <c r="P145" s="30" t="n">
        <v>1</v>
      </c>
      <c r="Q145" s="30" t="n">
        <v>1</v>
      </c>
      <c r="R145" s="0" t="n">
        <v>1</v>
      </c>
      <c r="S145" s="30" t="n">
        <v>1</v>
      </c>
      <c r="T145" s="0" t="n">
        <v>1</v>
      </c>
      <c r="U145" s="30" t="n">
        <v>1</v>
      </c>
      <c r="V145" s="128" t="n">
        <v>1</v>
      </c>
      <c r="W145" s="128" t="n">
        <v>1</v>
      </c>
      <c r="AB145" s="58"/>
    </row>
    <row r="146" customFormat="false" ht="12.8" hidden="false" customHeight="false" outlineLevel="0" collapsed="false">
      <c r="B146" s="29" t="n">
        <v>23</v>
      </c>
      <c r="C146" s="10" t="n">
        <v>1</v>
      </c>
      <c r="D146" s="0" t="n">
        <v>1</v>
      </c>
      <c r="E146" s="10" t="n">
        <v>0</v>
      </c>
      <c r="F146" s="0" t="n">
        <v>1</v>
      </c>
      <c r="G146" s="30" t="n">
        <v>1</v>
      </c>
      <c r="H146" s="30" t="n">
        <v>1</v>
      </c>
      <c r="I146" s="30" t="n">
        <v>1</v>
      </c>
      <c r="J146" s="30" t="n">
        <v>0</v>
      </c>
      <c r="K146" s="30" t="n">
        <v>1</v>
      </c>
      <c r="L146" s="30" t="n">
        <v>1</v>
      </c>
      <c r="M146" s="30" t="n">
        <v>0</v>
      </c>
      <c r="N146" s="30" t="n">
        <v>1</v>
      </c>
      <c r="O146" s="30" t="n">
        <v>0</v>
      </c>
      <c r="P146" s="30" t="n">
        <v>1</v>
      </c>
      <c r="Q146" s="30" t="n">
        <v>1</v>
      </c>
      <c r="R146" s="0" t="n">
        <v>1</v>
      </c>
      <c r="S146" s="30" t="n">
        <v>1</v>
      </c>
      <c r="T146" s="0" t="n">
        <v>1</v>
      </c>
      <c r="U146" s="30" t="n">
        <v>1</v>
      </c>
      <c r="V146" s="128" t="n">
        <v>1</v>
      </c>
      <c r="W146" s="128" t="n">
        <v>1</v>
      </c>
      <c r="AB146" s="58"/>
    </row>
    <row r="147" customFormat="false" ht="12.8" hidden="false" customHeight="false" outlineLevel="0" collapsed="false">
      <c r="B147" s="29" t="n">
        <v>24</v>
      </c>
      <c r="C147" s="10" t="n">
        <v>1</v>
      </c>
      <c r="D147" s="0" t="n">
        <v>1</v>
      </c>
      <c r="E147" s="10" t="n">
        <v>0</v>
      </c>
      <c r="F147" s="0" t="n">
        <v>1</v>
      </c>
      <c r="G147" s="30" t="n">
        <v>1</v>
      </c>
      <c r="H147" s="30" t="n">
        <v>1</v>
      </c>
      <c r="I147" s="30" t="n">
        <v>1</v>
      </c>
      <c r="J147" s="30" t="n">
        <v>0</v>
      </c>
      <c r="K147" s="30" t="n">
        <v>1</v>
      </c>
      <c r="L147" s="30" t="n">
        <v>1</v>
      </c>
      <c r="M147" s="30" t="n">
        <v>0</v>
      </c>
      <c r="N147" s="30" t="n">
        <v>1</v>
      </c>
      <c r="O147" s="30" t="n">
        <v>0</v>
      </c>
      <c r="P147" s="30" t="n">
        <v>1</v>
      </c>
      <c r="Q147" s="30" t="n">
        <v>1</v>
      </c>
      <c r="R147" s="0" t="n">
        <v>1</v>
      </c>
      <c r="S147" s="30" t="n">
        <v>1</v>
      </c>
      <c r="T147" s="0" t="n">
        <v>1</v>
      </c>
      <c r="U147" s="30" t="n">
        <v>1</v>
      </c>
      <c r="V147" s="128" t="n">
        <v>1</v>
      </c>
      <c r="W147" s="128" t="n">
        <v>1</v>
      </c>
      <c r="AD147" s="4" t="s">
        <v>290</v>
      </c>
      <c r="AE147" s="4"/>
    </row>
    <row r="148" customFormat="false" ht="12.8" hidden="false" customHeight="false" outlineLevel="0" collapsed="false">
      <c r="B148" s="29" t="n">
        <v>25</v>
      </c>
      <c r="C148" s="10" t="n">
        <v>1</v>
      </c>
      <c r="D148" s="0" t="n">
        <v>1</v>
      </c>
      <c r="E148" s="10" t="n">
        <v>0</v>
      </c>
      <c r="F148" s="0" t="n">
        <v>1</v>
      </c>
      <c r="G148" s="30" t="n">
        <v>1</v>
      </c>
      <c r="H148" s="30" t="n">
        <v>1</v>
      </c>
      <c r="I148" s="30" t="n">
        <v>1</v>
      </c>
      <c r="J148" s="30" t="n">
        <v>0</v>
      </c>
      <c r="K148" s="30" t="n">
        <v>1</v>
      </c>
      <c r="L148" s="30" t="n">
        <v>1</v>
      </c>
      <c r="M148" s="30" t="n">
        <v>0</v>
      </c>
      <c r="N148" s="30" t="n">
        <v>1</v>
      </c>
      <c r="O148" s="30" t="n">
        <v>0</v>
      </c>
      <c r="P148" s="30" t="n">
        <v>1</v>
      </c>
      <c r="Q148" s="30" t="n">
        <v>1</v>
      </c>
      <c r="R148" s="0" t="n">
        <v>1</v>
      </c>
      <c r="S148" s="30" t="n">
        <v>1</v>
      </c>
      <c r="T148" s="0" t="n">
        <v>1</v>
      </c>
      <c r="U148" s="30" t="n">
        <v>1</v>
      </c>
      <c r="V148" s="128" t="n">
        <v>1</v>
      </c>
      <c r="W148" s="128" t="n">
        <v>1</v>
      </c>
      <c r="Y148" s="118" t="s">
        <v>293</v>
      </c>
      <c r="Z148" s="118"/>
      <c r="AD148" s="0" t="s">
        <v>277</v>
      </c>
      <c r="AE148" s="0" t="s">
        <v>278</v>
      </c>
    </row>
    <row r="149" customFormat="false" ht="12.8" hidden="false" customHeight="false" outlineLevel="0" collapsed="false">
      <c r="B149" s="106" t="n">
        <v>26</v>
      </c>
      <c r="C149" s="26" t="n">
        <v>1</v>
      </c>
      <c r="D149" s="107" t="n">
        <v>1</v>
      </c>
      <c r="E149" s="26" t="n">
        <v>0</v>
      </c>
      <c r="F149" s="107" t="n">
        <v>1</v>
      </c>
      <c r="G149" s="108" t="n">
        <v>1</v>
      </c>
      <c r="H149" s="108" t="n">
        <v>1</v>
      </c>
      <c r="I149" s="108" t="n">
        <v>1</v>
      </c>
      <c r="J149" s="108" t="n">
        <v>1</v>
      </c>
      <c r="K149" s="108" t="n">
        <v>1</v>
      </c>
      <c r="L149" s="108" t="n">
        <v>1</v>
      </c>
      <c r="M149" s="108" t="n">
        <v>1</v>
      </c>
      <c r="N149" s="108" t="n">
        <v>1</v>
      </c>
      <c r="O149" s="108" t="n">
        <v>0</v>
      </c>
      <c r="P149" s="108" t="n">
        <v>1</v>
      </c>
      <c r="Q149" s="108" t="n">
        <v>1</v>
      </c>
      <c r="R149" s="0" t="n">
        <v>1</v>
      </c>
      <c r="S149" s="30" t="n">
        <v>1</v>
      </c>
      <c r="T149" s="0" t="n">
        <v>1</v>
      </c>
      <c r="U149" s="30" t="n">
        <v>1</v>
      </c>
      <c r="V149" s="128" t="n">
        <v>1</v>
      </c>
      <c r="W149" s="128" t="n">
        <v>1</v>
      </c>
      <c r="X149" s="58"/>
      <c r="Y149" s="0" t="s">
        <v>295</v>
      </c>
      <c r="Z149" s="0" t="s">
        <v>296</v>
      </c>
      <c r="AD149" s="0" t="n">
        <v>5</v>
      </c>
    </row>
    <row r="150" customFormat="false" ht="12.8" hidden="false" customHeight="false" outlineLevel="0" collapsed="false">
      <c r="B150" s="62" t="s">
        <v>327</v>
      </c>
      <c r="C150" s="85" t="s">
        <v>262</v>
      </c>
      <c r="D150" s="85"/>
      <c r="E150" s="85"/>
      <c r="F150" s="85"/>
      <c r="G150" s="85"/>
      <c r="H150" s="85" t="s">
        <v>263</v>
      </c>
      <c r="I150" s="85"/>
      <c r="J150" s="85"/>
      <c r="K150" s="85"/>
      <c r="L150" s="85"/>
      <c r="M150" s="85" t="s">
        <v>264</v>
      </c>
      <c r="N150" s="85"/>
      <c r="O150" s="85"/>
      <c r="P150" s="85"/>
      <c r="Q150" s="85"/>
      <c r="R150" s="101" t="s">
        <v>265</v>
      </c>
      <c r="S150" s="101"/>
      <c r="T150" s="89" t="s">
        <v>266</v>
      </c>
      <c r="U150" s="89"/>
      <c r="V150" s="89" t="s">
        <v>267</v>
      </c>
      <c r="W150" s="89"/>
      <c r="X150" s="2"/>
      <c r="Y150" s="0" t="s">
        <v>298</v>
      </c>
      <c r="Z150" s="0" t="s">
        <v>287</v>
      </c>
      <c r="AD150" s="0" t="n">
        <v>0.36</v>
      </c>
    </row>
    <row r="151" customFormat="false" ht="12.8" hidden="false" customHeight="false" outlineLevel="0" collapsed="false">
      <c r="B151" s="29" t="s">
        <v>269</v>
      </c>
      <c r="C151" s="90" t="s">
        <v>270</v>
      </c>
      <c r="D151" s="91" t="s">
        <v>271</v>
      </c>
      <c r="E151" s="91" t="s">
        <v>272</v>
      </c>
      <c r="F151" s="91" t="s">
        <v>273</v>
      </c>
      <c r="G151" s="92" t="s">
        <v>274</v>
      </c>
      <c r="H151" s="90" t="s">
        <v>270</v>
      </c>
      <c r="I151" s="91" t="s">
        <v>271</v>
      </c>
      <c r="J151" s="91" t="s">
        <v>272</v>
      </c>
      <c r="K151" s="91" t="s">
        <v>273</v>
      </c>
      <c r="L151" s="92" t="s">
        <v>274</v>
      </c>
      <c r="M151" s="90" t="s">
        <v>270</v>
      </c>
      <c r="N151" s="91" t="s">
        <v>271</v>
      </c>
      <c r="O151" s="91" t="s">
        <v>272</v>
      </c>
      <c r="P151" s="91" t="s">
        <v>273</v>
      </c>
      <c r="Q151" s="92" t="s">
        <v>274</v>
      </c>
      <c r="R151" s="93" t="s">
        <v>275</v>
      </c>
      <c r="S151" s="109" t="s">
        <v>276</v>
      </c>
      <c r="T151" s="104" t="s">
        <v>275</v>
      </c>
      <c r="U151" s="104" t="s">
        <v>276</v>
      </c>
      <c r="V151" s="104" t="s">
        <v>275</v>
      </c>
      <c r="W151" s="104" t="s">
        <v>276</v>
      </c>
      <c r="X151" s="10"/>
      <c r="Y151" s="120" t="s">
        <v>301</v>
      </c>
      <c r="Z151" s="120" t="s">
        <v>302</v>
      </c>
      <c r="AA151" s="120"/>
      <c r="AD151" s="0" t="n">
        <v>0</v>
      </c>
    </row>
    <row r="152" customFormat="false" ht="12.8" hidden="false" customHeight="false" outlineLevel="0" collapsed="false">
      <c r="B152" s="29" t="n">
        <v>1</v>
      </c>
      <c r="C152" s="10" t="n">
        <v>85.8754863665492</v>
      </c>
      <c r="D152" s="0" t="n">
        <v>3.82541410229655</v>
      </c>
      <c r="E152" s="10" t="n">
        <v>67.4206416327021</v>
      </c>
      <c r="F152" s="0" t="n">
        <v>176.278643116967</v>
      </c>
      <c r="G152" s="30" t="n">
        <v>11.8851779262062</v>
      </c>
      <c r="H152" s="0" t="n">
        <v>111.561451903074</v>
      </c>
      <c r="I152" s="0" t="n">
        <v>6.25072746554204</v>
      </c>
      <c r="J152" s="0" t="n">
        <v>116.200475395934</v>
      </c>
      <c r="K152" s="0" t="n">
        <v>228.172845500126</v>
      </c>
      <c r="L152" s="30" t="n">
        <v>13.5185856166071</v>
      </c>
      <c r="M152" s="0" t="n">
        <v>8.55937403385833</v>
      </c>
      <c r="N152" s="0" t="n">
        <v>9.50289510466438</v>
      </c>
      <c r="O152" s="0" t="n">
        <v>46.7766034441532</v>
      </c>
      <c r="P152" s="0" t="n">
        <v>16.7900084279456</v>
      </c>
      <c r="Q152" s="30" t="n">
        <v>0.769605238927715</v>
      </c>
      <c r="R152" s="113" t="n">
        <v>5.0129432472351</v>
      </c>
      <c r="S152" s="129" t="n">
        <v>42.4293530471536</v>
      </c>
      <c r="T152" s="0" t="n">
        <v>1.93</v>
      </c>
      <c r="U152" s="30" t="n">
        <v>0.13</v>
      </c>
      <c r="V152" s="114" t="n">
        <v>1.2916</v>
      </c>
      <c r="W152" s="114" t="n">
        <v>4.00710618776194</v>
      </c>
      <c r="Y152" s="0" t="s">
        <v>303</v>
      </c>
      <c r="Z152" s="0" t="s">
        <v>304</v>
      </c>
      <c r="AE152" s="0" t="n">
        <v>30</v>
      </c>
    </row>
    <row r="153" customFormat="false" ht="12.8" hidden="false" customHeight="false" outlineLevel="0" collapsed="false">
      <c r="B153" s="29" t="n">
        <v>2</v>
      </c>
      <c r="C153" s="10" t="n">
        <v>24.4969086851151</v>
      </c>
      <c r="D153" s="0" t="n">
        <v>2.22712464859731</v>
      </c>
      <c r="E153" s="10" t="n">
        <v>16.1207697846525</v>
      </c>
      <c r="F153" s="0" t="n">
        <v>147.979730509561</v>
      </c>
      <c r="G153" s="30" t="n">
        <v>5.0354012826294</v>
      </c>
      <c r="H153" s="0" t="n">
        <v>33.1797334760958</v>
      </c>
      <c r="I153" s="0" t="n">
        <v>3.70893787374486</v>
      </c>
      <c r="J153" s="0" t="n">
        <v>27.8604838630938</v>
      </c>
      <c r="K153" s="0" t="n">
        <v>191.467969993503</v>
      </c>
      <c r="L153" s="30" t="n">
        <v>5.75358488180855</v>
      </c>
      <c r="M153" s="0" t="n">
        <v>2.57831731169319</v>
      </c>
      <c r="N153" s="0" t="n">
        <v>5.86289727217598</v>
      </c>
      <c r="O153" s="0" t="n">
        <v>11.1978811291771</v>
      </c>
      <c r="P153" s="0" t="n">
        <v>14.1389544656384</v>
      </c>
      <c r="Q153" s="30" t="n">
        <v>0.327956777952151</v>
      </c>
      <c r="R153" s="113" t="n">
        <v>5.0129432472351</v>
      </c>
      <c r="S153" s="129" t="n">
        <v>42.4293530471536</v>
      </c>
      <c r="T153" s="0" t="n">
        <v>1.93</v>
      </c>
      <c r="U153" s="30" t="n">
        <v>0.13</v>
      </c>
      <c r="V153" s="114" t="n">
        <v>1.2916</v>
      </c>
      <c r="W153" s="114" t="n">
        <v>4.00710618776194</v>
      </c>
      <c r="Y153" s="0" t="s">
        <v>306</v>
      </c>
      <c r="Z153" s="0" t="s">
        <v>307</v>
      </c>
      <c r="AE153" s="0" t="n">
        <v>30</v>
      </c>
    </row>
    <row r="154" customFormat="false" ht="12.8" hidden="false" customHeight="false" outlineLevel="0" collapsed="false">
      <c r="B154" s="29" t="n">
        <v>3</v>
      </c>
      <c r="C154" s="10" t="n">
        <v>17.8697124895314</v>
      </c>
      <c r="D154" s="0" t="n">
        <v>1.93890851760236</v>
      </c>
      <c r="E154" s="10" t="n">
        <v>11.8218978420785</v>
      </c>
      <c r="F154" s="0" t="n">
        <v>195.734145534559</v>
      </c>
      <c r="G154" s="30" t="n">
        <v>5.09656000266133</v>
      </c>
      <c r="H154" s="0" t="n">
        <v>23.9832812995267</v>
      </c>
      <c r="I154" s="0" t="n">
        <v>3.21614193247806</v>
      </c>
      <c r="J154" s="0" t="n">
        <v>20.338920726501</v>
      </c>
      <c r="K154" s="0" t="n">
        <v>253.099290806862</v>
      </c>
      <c r="L154" s="30" t="n">
        <v>5.81595436562219</v>
      </c>
      <c r="M154" s="0" t="n">
        <v>1.85535752898888</v>
      </c>
      <c r="N154" s="0" t="n">
        <v>5.16824119727361</v>
      </c>
      <c r="O154" s="0" t="n">
        <v>8.19481300817048</v>
      </c>
      <c r="P154" s="0" t="n">
        <v>18.6310181239923</v>
      </c>
      <c r="Q154" s="30" t="n">
        <v>0.332329534991513</v>
      </c>
      <c r="R154" s="113" t="n">
        <v>5.0129432472351</v>
      </c>
      <c r="S154" s="129" t="n">
        <v>42.4293530471536</v>
      </c>
      <c r="T154" s="0" t="n">
        <v>1.93</v>
      </c>
      <c r="U154" s="30" t="n">
        <v>0.13</v>
      </c>
      <c r="V154" s="114" t="n">
        <v>1.2916</v>
      </c>
      <c r="W154" s="114" t="n">
        <v>4.00710618776194</v>
      </c>
      <c r="Y154" s="0" t="s">
        <v>308</v>
      </c>
      <c r="Z154" s="0" t="s">
        <v>309</v>
      </c>
      <c r="AE154" s="0" t="n">
        <v>0.5</v>
      </c>
    </row>
    <row r="155" customFormat="false" ht="12.8" hidden="false" customHeight="false" outlineLevel="0" collapsed="false">
      <c r="B155" s="29" t="n">
        <v>4</v>
      </c>
      <c r="C155" s="10" t="n">
        <v>9.95033571118075</v>
      </c>
      <c r="D155" s="0" t="n">
        <v>9</v>
      </c>
      <c r="E155" s="10" t="n">
        <v>8.59774388514798</v>
      </c>
      <c r="F155" s="0" t="n">
        <v>239.951196483631</v>
      </c>
      <c r="G155" s="30" t="n">
        <v>5.13733248268262</v>
      </c>
      <c r="H155" s="0" t="n">
        <v>13.1650556089849</v>
      </c>
      <c r="I155" s="0" t="n">
        <v>2.54178959179718</v>
      </c>
      <c r="J155" s="0" t="n">
        <v>14.8128743404328</v>
      </c>
      <c r="K155" s="0" t="n">
        <v>310.621856899331</v>
      </c>
      <c r="L155" s="30" t="n">
        <v>5.87832384943583</v>
      </c>
      <c r="M155" s="0" t="n">
        <v>1.01494940613406</v>
      </c>
      <c r="N155" s="0" t="n">
        <v>4.14015020641811</v>
      </c>
      <c r="O155" s="0" t="n">
        <v>5.95523678233507</v>
      </c>
      <c r="P155" s="0" t="n">
        <v>22.9021606188205</v>
      </c>
      <c r="Q155" s="30" t="n">
        <v>0.332329534991513</v>
      </c>
      <c r="R155" s="113" t="n">
        <v>5.0129432472351</v>
      </c>
      <c r="S155" s="129" t="n">
        <v>42.4293530471536</v>
      </c>
      <c r="T155" s="0" t="n">
        <v>1.93</v>
      </c>
      <c r="U155" s="30" t="n">
        <v>0.13</v>
      </c>
      <c r="V155" s="114" t="n">
        <v>1.2916</v>
      </c>
      <c r="W155" s="114" t="n">
        <v>4.00710618776194</v>
      </c>
      <c r="Y155" s="124" t="s">
        <v>267</v>
      </c>
      <c r="Z155" s="124"/>
    </row>
    <row r="156" customFormat="false" ht="12.8" hidden="false" customHeight="false" outlineLevel="0" collapsed="false">
      <c r="B156" s="29" t="n">
        <v>5</v>
      </c>
      <c r="C156" s="10" t="n">
        <v>5.46041710397124</v>
      </c>
      <c r="D156" s="0" t="n">
        <v>1.10046159107161</v>
      </c>
      <c r="E156" s="10" t="n">
        <v>6.30501218244186</v>
      </c>
      <c r="F156" s="0" t="n">
        <v>286.231709810326</v>
      </c>
      <c r="G156" s="30" t="n">
        <v>5.19849120271456</v>
      </c>
      <c r="H156" s="0" t="n">
        <v>7.15573050835771</v>
      </c>
      <c r="I156" s="0" t="n">
        <v>1.86743725111629</v>
      </c>
      <c r="J156" s="0" t="n">
        <v>10.8218408393835</v>
      </c>
      <c r="K156" s="0" t="n">
        <v>370.335758842941</v>
      </c>
      <c r="L156" s="30" t="n">
        <v>5.94069333324948</v>
      </c>
      <c r="M156" s="0" t="n">
        <v>0.544829800142682</v>
      </c>
      <c r="N156" s="0" t="n">
        <v>3.1120592155626</v>
      </c>
      <c r="O156" s="0" t="n">
        <v>4.37735353231467</v>
      </c>
      <c r="P156" s="0" t="n">
        <v>27.2469435014907</v>
      </c>
      <c r="Q156" s="30" t="n">
        <v>0.336702292030875</v>
      </c>
      <c r="R156" s="113" t="n">
        <v>5.0129432472351</v>
      </c>
      <c r="S156" s="129" t="n">
        <v>42.4293530471536</v>
      </c>
      <c r="T156" s="0" t="n">
        <v>1.93</v>
      </c>
      <c r="U156" s="30" t="n">
        <v>0.13</v>
      </c>
      <c r="V156" s="114" t="n">
        <v>1.2916</v>
      </c>
      <c r="W156" s="114" t="n">
        <v>4.00710618776194</v>
      </c>
      <c r="Y156" s="0" t="s">
        <v>310</v>
      </c>
      <c r="Z156" s="0" t="s">
        <v>311</v>
      </c>
      <c r="AD156" s="0" t="n">
        <v>1</v>
      </c>
    </row>
    <row r="157" customFormat="false" ht="12.8" hidden="false" customHeight="false" outlineLevel="0" collapsed="false">
      <c r="B157" s="29" t="n">
        <v>6</v>
      </c>
      <c r="C157" s="10" t="n">
        <v>5.58309247575292</v>
      </c>
      <c r="D157" s="0" t="n">
        <v>0.786043993622579</v>
      </c>
      <c r="E157" s="10" t="n">
        <v>4.58546340541226</v>
      </c>
      <c r="F157" s="0" t="n">
        <v>321.605350569583</v>
      </c>
      <c r="G157" s="30" t="n">
        <v>5.23926368273585</v>
      </c>
      <c r="H157" s="0" t="n">
        <v>7.38741243892524</v>
      </c>
      <c r="I157" s="0" t="n">
        <v>1.32276805287404</v>
      </c>
      <c r="J157" s="0" t="n">
        <v>7.90531635784754</v>
      </c>
      <c r="K157" s="0" t="n">
        <v>415.805977754131</v>
      </c>
      <c r="L157" s="30" t="n">
        <v>6.00306281706312</v>
      </c>
      <c r="M157" s="0" t="n">
        <v>0.555595897989813</v>
      </c>
      <c r="N157" s="0" t="n">
        <v>2.22289943968757</v>
      </c>
      <c r="O157" s="0" t="n">
        <v>3.20666595971888</v>
      </c>
      <c r="P157" s="0" t="n">
        <v>30.6344013422165</v>
      </c>
      <c r="Q157" s="30" t="n">
        <v>0.341075049070237</v>
      </c>
      <c r="R157" s="113" t="n">
        <v>5.0129432472351</v>
      </c>
      <c r="S157" s="129" t="n">
        <v>42.4293530471536</v>
      </c>
      <c r="T157" s="0" t="n">
        <v>1.93</v>
      </c>
      <c r="U157" s="30" t="n">
        <v>0.13</v>
      </c>
      <c r="V157" s="114" t="n">
        <v>1.2916</v>
      </c>
      <c r="W157" s="114" t="n">
        <v>4.00710618776194</v>
      </c>
      <c r="Y157" s="0" t="s">
        <v>312</v>
      </c>
      <c r="Z157" s="0" t="s">
        <v>313</v>
      </c>
      <c r="AE157" s="0" t="n">
        <v>0.2</v>
      </c>
    </row>
    <row r="158" customFormat="false" ht="12.8" hidden="false" customHeight="false" outlineLevel="0" collapsed="false">
      <c r="B158" s="29" t="n">
        <v>7</v>
      </c>
      <c r="C158" s="10" t="n">
        <v>8.08021782135335</v>
      </c>
      <c r="D158" s="0" t="n">
        <v>0.524029329081719</v>
      </c>
      <c r="E158" s="10" t="n">
        <v>3.36744968834963</v>
      </c>
      <c r="F158" s="0" t="n">
        <v>365.822401518655</v>
      </c>
      <c r="G158" s="30" t="n">
        <v>5.28003616275714</v>
      </c>
      <c r="H158" s="0" t="n">
        <v>10.9874855465523</v>
      </c>
      <c r="I158" s="0" t="n">
        <v>0.907781997070421</v>
      </c>
      <c r="J158" s="0" t="n">
        <v>5.75629831882103</v>
      </c>
      <c r="K158" s="0" t="n">
        <v>473.328543846599</v>
      </c>
      <c r="L158" s="30" t="n">
        <v>6.04983992992335</v>
      </c>
      <c r="M158" s="0" t="n">
        <v>0.834535705847294</v>
      </c>
      <c r="N158" s="0" t="n">
        <v>1.5560296077813</v>
      </c>
      <c r="O158" s="0" t="n">
        <v>2.34137514519157</v>
      </c>
      <c r="P158" s="0" t="n">
        <v>34.831903449203</v>
      </c>
      <c r="Q158" s="30" t="n">
        <v>0.341075049070237</v>
      </c>
      <c r="R158" s="113" t="n">
        <v>5.0129432472351</v>
      </c>
      <c r="S158" s="129" t="n">
        <v>42.4293530471536</v>
      </c>
      <c r="T158" s="0" t="n">
        <v>1.93</v>
      </c>
      <c r="U158" s="30" t="n">
        <v>0.13</v>
      </c>
      <c r="V158" s="114" t="n">
        <v>1.2916</v>
      </c>
      <c r="W158" s="114" t="n">
        <v>4.00710618776194</v>
      </c>
      <c r="Y158" s="0" t="s">
        <v>314</v>
      </c>
      <c r="Z158" s="0" t="s">
        <v>315</v>
      </c>
      <c r="AE158" s="0" t="n">
        <v>0.13</v>
      </c>
    </row>
    <row r="159" customFormat="false" ht="25" hidden="false" customHeight="false" outlineLevel="0" collapsed="false">
      <c r="B159" s="29" t="n">
        <v>8</v>
      </c>
      <c r="C159" s="10" t="n">
        <v>6.57267380812514</v>
      </c>
      <c r="D159" s="0" t="n">
        <v>0.366820530357203</v>
      </c>
      <c r="E159" s="10" t="n">
        <v>2.43602743412526</v>
      </c>
      <c r="F159" s="0" t="n">
        <v>395.889996164024</v>
      </c>
      <c r="G159" s="30" t="n">
        <v>5.32080864277843</v>
      </c>
      <c r="H159" s="0" t="n">
        <v>8.91075114301951</v>
      </c>
      <c r="I159" s="0" t="n">
        <v>0.622479083705431</v>
      </c>
      <c r="J159" s="0" t="n">
        <v>4.22128543380209</v>
      </c>
      <c r="K159" s="0" t="n">
        <v>512.224755204364</v>
      </c>
      <c r="L159" s="30" t="n">
        <v>6.09661704278358</v>
      </c>
      <c r="M159" s="0" t="n">
        <v>0.668803048079341</v>
      </c>
      <c r="N159" s="0" t="n">
        <v>1.08366347684769</v>
      </c>
      <c r="O159" s="0" t="n">
        <v>1.67968216937656</v>
      </c>
      <c r="P159" s="0" t="n">
        <v>37.7038785750358</v>
      </c>
      <c r="Q159" s="30" t="n">
        <v>0.345447806109599</v>
      </c>
      <c r="R159" s="113" t="n">
        <v>5.0129432472351</v>
      </c>
      <c r="S159" s="129" t="n">
        <v>42.4293530471536</v>
      </c>
      <c r="T159" s="0" t="n">
        <v>1.93</v>
      </c>
      <c r="U159" s="30" t="n">
        <v>0.13</v>
      </c>
      <c r="V159" s="114" t="n">
        <v>1.2916</v>
      </c>
      <c r="W159" s="114" t="n">
        <v>4.00710618776194</v>
      </c>
      <c r="Y159" s="0" t="s">
        <v>316</v>
      </c>
      <c r="Z159" s="125" t="s">
        <v>317</v>
      </c>
      <c r="AD159" s="4" t="n">
        <v>0.54</v>
      </c>
      <c r="AE159" s="4"/>
    </row>
    <row r="160" customFormat="false" ht="12.8" hidden="false" customHeight="false" outlineLevel="0" collapsed="false">
      <c r="B160" s="29" t="n">
        <v>9</v>
      </c>
      <c r="C160" s="10" t="n">
        <v>1.54298356507625</v>
      </c>
      <c r="D160" s="0" t="n">
        <v>0.26201466454086</v>
      </c>
      <c r="E160" s="10" t="n">
        <v>1.79119664273916</v>
      </c>
      <c r="F160" s="0" t="n">
        <v>425.662810469733</v>
      </c>
      <c r="G160" s="30" t="n">
        <v>5.36158112279972</v>
      </c>
      <c r="H160" s="0" t="n">
        <v>2.02391572506142</v>
      </c>
      <c r="I160" s="0" t="n">
        <v>0.440922684291347</v>
      </c>
      <c r="J160" s="0" t="n">
        <v>3.07002577003788</v>
      </c>
      <c r="K160" s="0" t="n">
        <v>550.573132599343</v>
      </c>
      <c r="L160" s="30" t="n">
        <v>6.15898652659723</v>
      </c>
      <c r="M160" s="0" t="n">
        <v>0.154966559920823</v>
      </c>
      <c r="N160" s="0" t="n">
        <v>0.778014803890651</v>
      </c>
      <c r="O160" s="0" t="n">
        <v>1.22158703227386</v>
      </c>
      <c r="P160" s="0" t="n">
        <v>40.5758537008686</v>
      </c>
      <c r="Q160" s="30" t="n">
        <v>0.349820563148961</v>
      </c>
      <c r="R160" s="113" t="n">
        <v>5.0129432472351</v>
      </c>
      <c r="S160" s="129" t="n">
        <v>42.4293530471536</v>
      </c>
      <c r="T160" s="0" t="n">
        <v>1.93</v>
      </c>
      <c r="U160" s="30" t="n">
        <v>0.13</v>
      </c>
      <c r="V160" s="114" t="n">
        <v>1.2916</v>
      </c>
      <c r="W160" s="114" t="n">
        <v>4.00710618776194</v>
      </c>
      <c r="Y160" s="0" t="s">
        <v>319</v>
      </c>
      <c r="Z160" s="0" t="s">
        <v>320</v>
      </c>
      <c r="AE160" s="0" t="n">
        <v>4</v>
      </c>
    </row>
    <row r="161" customFormat="false" ht="12.8" hidden="false" customHeight="false" outlineLevel="0" collapsed="false">
      <c r="B161" s="29" t="n">
        <v>10</v>
      </c>
      <c r="C161" s="10" t="n">
        <v>0.31486678757298</v>
      </c>
      <c r="D161" s="0" t="n">
        <v>0.183410265178602</v>
      </c>
      <c r="E161" s="10" t="n">
        <v>1.2896615827722</v>
      </c>
      <c r="F161" s="0" t="n">
        <v>428.315833526677</v>
      </c>
      <c r="G161" s="30" t="n">
        <v>5.40235360282101</v>
      </c>
      <c r="H161" s="0" t="n">
        <v>0.42735112581368</v>
      </c>
      <c r="I161" s="0" t="n">
        <v>0.311239541852716</v>
      </c>
      <c r="J161" s="0" t="n">
        <v>2.22576868327746</v>
      </c>
      <c r="K161" s="0" t="n">
        <v>553.860136376055</v>
      </c>
      <c r="L161" s="30" t="n">
        <v>6.20576363945746</v>
      </c>
      <c r="M161" s="0" t="n">
        <v>0.0326245389306995</v>
      </c>
      <c r="N161" s="0" t="n">
        <v>0.555724859921894</v>
      </c>
      <c r="O161" s="0" t="n">
        <v>0.916190274205395</v>
      </c>
      <c r="P161" s="0" t="n">
        <v>40.7967748643942</v>
      </c>
      <c r="Q161" s="30" t="n">
        <v>0.349820563148961</v>
      </c>
      <c r="R161" s="113" t="n">
        <v>5.0129432472351</v>
      </c>
      <c r="S161" s="129" t="n">
        <v>42.4293530471536</v>
      </c>
      <c r="T161" s="0" t="n">
        <v>1.93</v>
      </c>
      <c r="U161" s="30" t="n">
        <v>0.13</v>
      </c>
      <c r="V161" s="114" t="n">
        <v>1.2916</v>
      </c>
      <c r="W161" s="114" t="n">
        <v>4.00710618776194</v>
      </c>
      <c r="Y161" s="126" t="s">
        <v>305</v>
      </c>
      <c r="Z161" s="126"/>
    </row>
    <row r="162" customFormat="false" ht="12.8" hidden="false" customHeight="false" outlineLevel="0" collapsed="false">
      <c r="B162" s="29" t="n">
        <v>11</v>
      </c>
      <c r="C162" s="10" t="n">
        <v>0.0926880586794919</v>
      </c>
      <c r="D162" s="0" t="n">
        <v>0.13100733227043</v>
      </c>
      <c r="E162" s="10" t="n">
        <v>0.931422254224365</v>
      </c>
      <c r="F162" s="0" t="n">
        <v>429.494954885319</v>
      </c>
      <c r="G162" s="30" t="n">
        <v>5.4431260828423</v>
      </c>
      <c r="H162" s="0" t="n">
        <v>0.128445422646247</v>
      </c>
      <c r="I162" s="0" t="n">
        <v>0.20749302790181</v>
      </c>
      <c r="J162" s="0" t="n">
        <v>1.61176352926989</v>
      </c>
      <c r="K162" s="0" t="n">
        <v>555.229721283019</v>
      </c>
      <c r="L162" s="30" t="n">
        <v>6.25254075231769</v>
      </c>
      <c r="M162" s="0" t="n">
        <v>0.00978736167920986</v>
      </c>
      <c r="N162" s="0" t="n">
        <v>0.389007401945326</v>
      </c>
      <c r="O162" s="0" t="n">
        <v>0.661692975815008</v>
      </c>
      <c r="P162" s="0" t="n">
        <v>40.870415252236</v>
      </c>
      <c r="Q162" s="30" t="n">
        <v>0.354193320188323</v>
      </c>
      <c r="R162" s="113" t="n">
        <v>5.0129432472351</v>
      </c>
      <c r="S162" s="129" t="n">
        <v>42.4293530471536</v>
      </c>
      <c r="T162" s="0" t="n">
        <v>1.93</v>
      </c>
      <c r="U162" s="30" t="n">
        <v>0.13</v>
      </c>
      <c r="V162" s="114" t="n">
        <v>1.2916</v>
      </c>
      <c r="W162" s="114" t="n">
        <v>4.00710618776194</v>
      </c>
      <c r="Z162" s="0" t="s">
        <v>321</v>
      </c>
      <c r="AE162" s="0" t="n">
        <v>1</v>
      </c>
    </row>
    <row r="163" customFormat="false" ht="13" hidden="false" customHeight="false" outlineLevel="0" collapsed="false">
      <c r="B163" s="29" t="n">
        <v>12</v>
      </c>
      <c r="C163" s="10" t="n">
        <v>0.035439551848041</v>
      </c>
      <c r="D163" s="0" t="n">
        <v>0.104805865816344</v>
      </c>
      <c r="E163" s="10" t="n">
        <v>0.716478657095665</v>
      </c>
      <c r="F163" s="0" t="n">
        <v>432.737538621584</v>
      </c>
      <c r="G163" s="30" t="n">
        <v>5.48389856286359</v>
      </c>
      <c r="H163" s="0" t="n">
        <v>0.0504178294499285</v>
      </c>
      <c r="I163" s="0" t="n">
        <v>0.155619770926358</v>
      </c>
      <c r="J163" s="0" t="n">
        <v>1.22801030801515</v>
      </c>
      <c r="K163" s="0" t="n">
        <v>559.886309966695</v>
      </c>
      <c r="L163" s="30" t="n">
        <v>6.29931786517792</v>
      </c>
      <c r="M163" s="0" t="n">
        <v>0.00358869928237695</v>
      </c>
      <c r="N163" s="0" t="n">
        <v>0.305648672957042</v>
      </c>
      <c r="O163" s="0" t="n">
        <v>0.508994596780775</v>
      </c>
      <c r="P163" s="0" t="n">
        <v>41.2386171914454</v>
      </c>
      <c r="Q163" s="30" t="n">
        <v>0.354193320188323</v>
      </c>
      <c r="R163" s="113" t="n">
        <v>5.0129432472351</v>
      </c>
      <c r="S163" s="129" t="n">
        <v>42.4293530471536</v>
      </c>
      <c r="T163" s="0" t="n">
        <v>1.93</v>
      </c>
      <c r="U163" s="30" t="n">
        <v>0.13</v>
      </c>
      <c r="V163" s="114" t="n">
        <v>1.2916</v>
      </c>
      <c r="W163" s="114" t="n">
        <v>4.00710618776194</v>
      </c>
      <c r="Z163" s="0" t="s">
        <v>322</v>
      </c>
      <c r="AD163" s="0" t="n">
        <v>44</v>
      </c>
    </row>
    <row r="164" customFormat="false" ht="12.8" hidden="false" customHeight="false" outlineLevel="0" collapsed="false">
      <c r="B164" s="29" t="n">
        <v>13</v>
      </c>
      <c r="C164" s="10" t="n">
        <v>0.0218089549834099</v>
      </c>
      <c r="D164" s="0" t="n">
        <v>0.0786043993622579</v>
      </c>
      <c r="E164" s="10" t="n">
        <v>0.501535059966966</v>
      </c>
      <c r="F164" s="0" t="n">
        <v>421.241105374826</v>
      </c>
      <c r="G164" s="30" t="n">
        <v>5.52467104288488</v>
      </c>
      <c r="H164" s="0" t="n">
        <v>0.0312110372785272</v>
      </c>
      <c r="I164" s="0" t="n">
        <v>0.155619770926358</v>
      </c>
      <c r="J164" s="0" t="n">
        <v>0.844257086760417</v>
      </c>
      <c r="K164" s="0" t="n">
        <v>544.820875990096</v>
      </c>
      <c r="L164" s="30" t="n">
        <v>6.34609497803816</v>
      </c>
      <c r="M164" s="0" t="n">
        <v>0.00195747233584197</v>
      </c>
      <c r="N164" s="0" t="n">
        <v>0.277862429960947</v>
      </c>
      <c r="O164" s="0" t="n">
        <v>0.356296217746543</v>
      </c>
      <c r="P164" s="0" t="n">
        <v>40.1340113738174</v>
      </c>
      <c r="Q164" s="30" t="n">
        <v>0.358566077227685</v>
      </c>
      <c r="R164" s="113" t="n">
        <v>5.0129432472351</v>
      </c>
      <c r="S164" s="129" t="n">
        <v>42.4293530471536</v>
      </c>
      <c r="T164" s="0" t="n">
        <v>1.93</v>
      </c>
      <c r="U164" s="30" t="n">
        <v>0.13</v>
      </c>
      <c r="V164" s="114" t="n">
        <v>1.2916</v>
      </c>
      <c r="W164" s="114" t="n">
        <v>4.00710618776194</v>
      </c>
      <c r="Z164" s="0" t="s">
        <v>323</v>
      </c>
      <c r="AD164" s="0" t="s">
        <v>324</v>
      </c>
    </row>
    <row r="165" customFormat="false" ht="13" hidden="false" customHeight="false" outlineLevel="0" collapsed="false">
      <c r="B165" s="29" t="n">
        <v>14</v>
      </c>
      <c r="C165" s="10" t="n">
        <v>0.0149936565510943</v>
      </c>
      <c r="D165" s="0" t="n">
        <v>0.104805865816344</v>
      </c>
      <c r="E165" s="10" t="n">
        <v>0.358239328547833</v>
      </c>
      <c r="F165" s="0" t="n">
        <v>425.662810469733</v>
      </c>
      <c r="G165" s="30" t="n">
        <v>5.56544352290617</v>
      </c>
      <c r="H165" s="0" t="n">
        <v>0.0216076411928265</v>
      </c>
      <c r="I165" s="0" t="n">
        <v>0.181556399414084</v>
      </c>
      <c r="J165" s="0" t="n">
        <v>0.614005154007576</v>
      </c>
      <c r="K165" s="0" t="n">
        <v>550.573132599343</v>
      </c>
      <c r="L165" s="30" t="n">
        <v>6.39287209089839</v>
      </c>
      <c r="M165" s="0" t="n">
        <v>0.00130498155722798</v>
      </c>
      <c r="N165" s="0" t="n">
        <v>0.305648672957042</v>
      </c>
      <c r="O165" s="0" t="n">
        <v>0.254497298390388</v>
      </c>
      <c r="P165" s="0" t="n">
        <v>40.5758537008686</v>
      </c>
      <c r="Q165" s="30" t="n">
        <v>0.358566077227685</v>
      </c>
      <c r="R165" s="113" t="n">
        <v>5.0129432472351</v>
      </c>
      <c r="S165" s="129" t="n">
        <v>42.4293530471536</v>
      </c>
      <c r="T165" s="0" t="n">
        <v>1.93</v>
      </c>
      <c r="U165" s="30" t="n">
        <v>0.13</v>
      </c>
      <c r="V165" s="114" t="n">
        <v>1.2916</v>
      </c>
      <c r="W165" s="114" t="n">
        <v>4.00710618776194</v>
      </c>
      <c r="Z165" s="0" t="s">
        <v>325</v>
      </c>
      <c r="AD165" s="0" t="n">
        <v>45</v>
      </c>
    </row>
    <row r="166" customFormat="false" ht="12.8" hidden="false" customHeight="false" outlineLevel="0" collapsed="false">
      <c r="B166" s="29" t="n">
        <v>15</v>
      </c>
      <c r="C166" s="10" t="n">
        <v>0.0109044774917049</v>
      </c>
      <c r="D166" s="0" t="n">
        <v>0.183410265178602</v>
      </c>
      <c r="E166" s="10" t="n">
        <v>0.286591462838266</v>
      </c>
      <c r="F166" s="0" t="n">
        <v>418.588082317881</v>
      </c>
      <c r="G166" s="30" t="n">
        <v>5.58582976291682</v>
      </c>
      <c r="H166" s="0" t="n">
        <v>0.0132046696178384</v>
      </c>
      <c r="I166" s="0" t="n">
        <v>0.337176170340442</v>
      </c>
      <c r="J166" s="0" t="n">
        <v>0.460503865505682</v>
      </c>
      <c r="K166" s="0" t="n">
        <v>541.259955231991</v>
      </c>
      <c r="L166" s="30" t="n">
        <v>6.42405683280521</v>
      </c>
      <c r="M166" s="0" t="n">
        <v>0.000652490778613991</v>
      </c>
      <c r="N166" s="0" t="n">
        <v>0.555724859921894</v>
      </c>
      <c r="O166" s="0" t="n">
        <v>0.20359783871231</v>
      </c>
      <c r="P166" s="0" t="n">
        <v>39.8394498224499</v>
      </c>
      <c r="Q166" s="30" t="n">
        <v>0.362938834267047</v>
      </c>
      <c r="R166" s="113" t="n">
        <v>5.0129432472351</v>
      </c>
      <c r="S166" s="129" t="n">
        <v>42.4293530471536</v>
      </c>
      <c r="T166" s="0" t="n">
        <v>1.93</v>
      </c>
      <c r="U166" s="30" t="n">
        <v>0.13</v>
      </c>
      <c r="V166" s="114" t="n">
        <v>1.2916</v>
      </c>
      <c r="W166" s="114" t="n">
        <v>4.00710618776194</v>
      </c>
      <c r="Z166" s="0" t="s">
        <v>326</v>
      </c>
      <c r="AE166" s="0" t="n">
        <v>50</v>
      </c>
    </row>
    <row r="167" customFormat="false" ht="12.8" hidden="false" customHeight="false" outlineLevel="0" collapsed="false">
      <c r="B167" s="29" t="n">
        <v>16</v>
      </c>
      <c r="C167" s="10" t="n">
        <v>0.00681529843231558</v>
      </c>
      <c r="D167" s="0" t="n">
        <v>0.288216130994946</v>
      </c>
      <c r="E167" s="10" t="n">
        <v>0.2149435971287</v>
      </c>
      <c r="F167" s="0" t="n">
        <v>419.767203676523</v>
      </c>
      <c r="G167" s="30" t="n">
        <v>5.62660224293811</v>
      </c>
      <c r="H167" s="0" t="n">
        <v>0.0072025470642755</v>
      </c>
      <c r="I167" s="0" t="n">
        <v>0.518732569754526</v>
      </c>
      <c r="J167" s="0" t="n">
        <v>0.307002577003788</v>
      </c>
      <c r="K167" s="0" t="n">
        <v>542.903457120347</v>
      </c>
      <c r="L167" s="30" t="n">
        <v>6.47083394566544</v>
      </c>
      <c r="M167" s="0" t="n">
        <v>0.000326245389306995</v>
      </c>
      <c r="N167" s="0" t="n">
        <v>0.88915977587503</v>
      </c>
      <c r="O167" s="0" t="n">
        <v>0.152698379034233</v>
      </c>
      <c r="P167" s="0" t="n">
        <v>39.9867305981336</v>
      </c>
      <c r="Q167" s="30" t="n">
        <v>0.362938834267047</v>
      </c>
      <c r="R167" s="113" t="n">
        <v>5.0129432472351</v>
      </c>
      <c r="S167" s="129" t="n">
        <v>42.4293530471536</v>
      </c>
      <c r="T167" s="0" t="n">
        <v>1.93</v>
      </c>
      <c r="U167" s="30" t="n">
        <v>0.13</v>
      </c>
      <c r="V167" s="114" t="n">
        <v>1.2916</v>
      </c>
      <c r="W167" s="114" t="n">
        <v>4.00710618776194</v>
      </c>
      <c r="AB167" s="58"/>
    </row>
    <row r="168" customFormat="false" ht="12.8" hidden="false" customHeight="false" outlineLevel="0" collapsed="false">
      <c r="B168" s="29" t="n">
        <v>17</v>
      </c>
      <c r="C168" s="10" t="n">
        <v>0.00545223874585246</v>
      </c>
      <c r="D168" s="0" t="n">
        <v>0.340619063903117</v>
      </c>
      <c r="E168" s="10" t="n">
        <v>0.143295731419133</v>
      </c>
      <c r="F168" s="0" t="n">
        <v>414.755937902295</v>
      </c>
      <c r="G168" s="30" t="n">
        <v>5.6673747229594</v>
      </c>
      <c r="H168" s="0" t="n">
        <v>0.00480169804285034</v>
      </c>
      <c r="I168" s="0" t="n">
        <v>0.596542455217705</v>
      </c>
      <c r="J168" s="0" t="n">
        <v>0.230251932752841</v>
      </c>
      <c r="K168" s="0" t="n">
        <v>536.329449566922</v>
      </c>
      <c r="L168" s="30" t="n">
        <v>6.50201868757226</v>
      </c>
      <c r="M168" s="0" t="n">
        <v>0</v>
      </c>
      <c r="N168" s="0" t="n">
        <v>1.0558772338516</v>
      </c>
      <c r="O168" s="0" t="n">
        <v>0.101798919356155</v>
      </c>
      <c r="P168" s="0" t="n">
        <v>39.4712478832406</v>
      </c>
      <c r="Q168" s="30" t="n">
        <v>0.367311591306409</v>
      </c>
      <c r="R168" s="113" t="n">
        <v>5.0129432472351</v>
      </c>
      <c r="S168" s="129" t="n">
        <v>42.4293530471536</v>
      </c>
      <c r="T168" s="0" t="n">
        <v>1.93</v>
      </c>
      <c r="U168" s="30" t="n">
        <v>0.13</v>
      </c>
      <c r="V168" s="114" t="n">
        <v>1.2916</v>
      </c>
      <c r="W168" s="114" t="n">
        <v>4.00710618776194</v>
      </c>
      <c r="AB168" s="58"/>
    </row>
    <row r="169" customFormat="false" ht="12.8" hidden="false" customHeight="false" outlineLevel="0" collapsed="false">
      <c r="B169" s="29" t="n">
        <v>18</v>
      </c>
      <c r="C169" s="10" t="n">
        <v>0.00408917905938935</v>
      </c>
      <c r="D169" s="0" t="n">
        <v>0.419223463265375</v>
      </c>
      <c r="E169" s="10" t="n">
        <v>0.0716478657095665</v>
      </c>
      <c r="F169" s="0" t="n">
        <v>410.629013147048</v>
      </c>
      <c r="G169" s="30" t="n">
        <v>5.68776096297005</v>
      </c>
      <c r="H169" s="0" t="n">
        <v>0.00480169804285034</v>
      </c>
      <c r="I169" s="0" t="n">
        <v>0.726225597656337</v>
      </c>
      <c r="J169" s="0" t="n">
        <v>0.153501288501894</v>
      </c>
      <c r="K169" s="0" t="n">
        <v>531.125026920461</v>
      </c>
      <c r="L169" s="30" t="n">
        <v>6.54879580043249</v>
      </c>
      <c r="M169" s="0" t="n">
        <v>0</v>
      </c>
      <c r="N169" s="0" t="n">
        <v>1.30595342081645</v>
      </c>
      <c r="O169" s="0" t="n">
        <v>0.0508994596780775</v>
      </c>
      <c r="P169" s="0" t="n">
        <v>39.1030459440312</v>
      </c>
      <c r="Q169" s="30" t="n">
        <v>0.367311591306409</v>
      </c>
      <c r="R169" s="113" t="n">
        <v>5.0129432472351</v>
      </c>
      <c r="S169" s="129" t="n">
        <v>42.4293530471536</v>
      </c>
      <c r="T169" s="0" t="n">
        <v>1.93</v>
      </c>
      <c r="U169" s="30" t="n">
        <v>0.13</v>
      </c>
      <c r="V169" s="114" t="n">
        <v>1.2916</v>
      </c>
      <c r="W169" s="114" t="n">
        <v>4.00710618776194</v>
      </c>
      <c r="Y169" s="2" t="s">
        <v>328</v>
      </c>
      <c r="Z169" s="2"/>
      <c r="AA169" s="2"/>
      <c r="AB169" s="2"/>
    </row>
    <row r="170" customFormat="false" ht="12.8" hidden="false" customHeight="false" outlineLevel="0" collapsed="false">
      <c r="B170" s="29" t="n">
        <v>19</v>
      </c>
      <c r="C170" s="10" t="n">
        <v>0.00408917905938935</v>
      </c>
      <c r="D170" s="0" t="n">
        <v>0.628835194898063</v>
      </c>
      <c r="E170" s="10" t="n">
        <v>0.0716478657095665</v>
      </c>
      <c r="F170" s="0" t="n">
        <v>406.796868731462</v>
      </c>
      <c r="G170" s="30" t="n">
        <v>5.72853344299134</v>
      </c>
      <c r="H170" s="0" t="n">
        <v>0.00360127353213775</v>
      </c>
      <c r="I170" s="0" t="n">
        <v>1.0893383964845</v>
      </c>
      <c r="J170" s="0" t="n">
        <v>0.153501288501894</v>
      </c>
      <c r="K170" s="0" t="n">
        <v>526.194521255392</v>
      </c>
      <c r="L170" s="30" t="n">
        <v>6.57998054233932</v>
      </c>
      <c r="M170" s="0" t="n">
        <v>0</v>
      </c>
      <c r="N170" s="0" t="n">
        <v>2.00060949571882</v>
      </c>
      <c r="O170" s="0" t="n">
        <v>0.0508994596780775</v>
      </c>
      <c r="P170" s="0" t="n">
        <v>38.7348440048219</v>
      </c>
      <c r="Q170" s="30" t="n">
        <v>0.371684348345771</v>
      </c>
      <c r="R170" s="113" t="n">
        <v>5.0129432472351</v>
      </c>
      <c r="S170" s="129" t="n">
        <v>42.4293530471536</v>
      </c>
      <c r="T170" s="0" t="n">
        <v>1.93</v>
      </c>
      <c r="U170" s="30" t="n">
        <v>0.13</v>
      </c>
      <c r="V170" s="114" t="n">
        <v>1.2916</v>
      </c>
      <c r="W170" s="114" t="n">
        <v>4.00710618776194</v>
      </c>
      <c r="Y170" s="110"/>
      <c r="Z170" s="111"/>
      <c r="AA170" s="112" t="s">
        <v>329</v>
      </c>
      <c r="AB170" s="112"/>
    </row>
    <row r="171" customFormat="false" ht="12.8" hidden="false" customHeight="false" outlineLevel="0" collapsed="false">
      <c r="B171" s="29" t="n">
        <v>20</v>
      </c>
      <c r="C171" s="10" t="n">
        <v>0.00408917905938935</v>
      </c>
      <c r="D171" s="0" t="n">
        <v>0.969454258801181</v>
      </c>
      <c r="E171" s="10" t="n">
        <v>0.0716478657095665</v>
      </c>
      <c r="F171" s="0" t="n">
        <v>395.595215824364</v>
      </c>
      <c r="G171" s="30" t="n">
        <v>5.74891968300198</v>
      </c>
      <c r="H171" s="0" t="n">
        <v>0.00360127353213775</v>
      </c>
      <c r="I171" s="0" t="n">
        <v>1.68588085170221</v>
      </c>
      <c r="J171" s="0" t="n">
        <v>0.076750644250947</v>
      </c>
      <c r="K171" s="0" t="n">
        <v>511.676921241578</v>
      </c>
      <c r="L171" s="30" t="n">
        <v>6.62675765519955</v>
      </c>
      <c r="M171" s="0" t="n">
        <v>0</v>
      </c>
      <c r="N171" s="0" t="n">
        <v>3.08427297256651</v>
      </c>
      <c r="O171" s="0" t="n">
        <v>0</v>
      </c>
      <c r="P171" s="0" t="n">
        <v>37.7038785750358</v>
      </c>
      <c r="Q171" s="30" t="n">
        <v>0.371684348345771</v>
      </c>
      <c r="R171" s="113" t="n">
        <v>5.0129432472351</v>
      </c>
      <c r="S171" s="129" t="n">
        <v>42.4293530471536</v>
      </c>
      <c r="T171" s="0" t="n">
        <v>1.93</v>
      </c>
      <c r="U171" s="30" t="n">
        <v>0.13</v>
      </c>
      <c r="V171" s="114" t="n">
        <v>1.2916</v>
      </c>
      <c r="W171" s="114" t="n">
        <v>4.00710618776194</v>
      </c>
      <c r="Y171" s="115"/>
      <c r="Z171" s="116"/>
      <c r="AA171" s="116" t="s">
        <v>277</v>
      </c>
      <c r="AB171" s="117" t="s">
        <v>278</v>
      </c>
    </row>
    <row r="172" customFormat="false" ht="12.8" hidden="false" customHeight="false" outlineLevel="0" collapsed="false">
      <c r="B172" s="29" t="n">
        <v>21</v>
      </c>
      <c r="C172" s="10" t="n">
        <v>0.00272611937292623</v>
      </c>
      <c r="D172" s="0" t="n">
        <v>1.36247625561247</v>
      </c>
      <c r="E172" s="10" t="n">
        <v>0</v>
      </c>
      <c r="F172" s="0" t="n">
        <v>382.919661218963</v>
      </c>
      <c r="G172" s="30" t="n">
        <v>5.78969216302327</v>
      </c>
      <c r="H172" s="0" t="n">
        <v>0.00360127353213775</v>
      </c>
      <c r="I172" s="0" t="n">
        <v>2.41210644935855</v>
      </c>
      <c r="J172" s="0" t="n">
        <v>0.076750644250947</v>
      </c>
      <c r="K172" s="0" t="n">
        <v>495.241902358016</v>
      </c>
      <c r="L172" s="30" t="n">
        <v>6.65794239710637</v>
      </c>
      <c r="M172" s="0" t="n">
        <v>0</v>
      </c>
      <c r="N172" s="0" t="n">
        <v>4.39022639338296</v>
      </c>
      <c r="O172" s="0" t="n">
        <v>0</v>
      </c>
      <c r="P172" s="0" t="n">
        <v>36.451991981724</v>
      </c>
      <c r="Q172" s="30" t="n">
        <v>0.376057105385133</v>
      </c>
      <c r="R172" s="113" t="n">
        <v>5.0129432472351</v>
      </c>
      <c r="S172" s="129" t="n">
        <v>42.4293530471536</v>
      </c>
      <c r="T172" s="0" t="n">
        <v>1.93</v>
      </c>
      <c r="U172" s="30" t="n">
        <v>0.13</v>
      </c>
      <c r="V172" s="114" t="n">
        <v>1.2916</v>
      </c>
      <c r="W172" s="114" t="n">
        <v>4.00710618776194</v>
      </c>
      <c r="Y172" s="119" t="s">
        <v>293</v>
      </c>
      <c r="Z172" s="116"/>
      <c r="AA172" s="130" t="n">
        <f aca="false">SQRT(AD149^2 + AD150^2+AD151^2)</f>
        <v>5.0129432472351</v>
      </c>
      <c r="AB172" s="131" t="n">
        <f aca="false">SQRT(AE152^2 + AE153^2 + AE154^2)</f>
        <v>42.4293530471536</v>
      </c>
    </row>
    <row r="173" customFormat="false" ht="12.8" hidden="false" customHeight="false" outlineLevel="0" collapsed="false">
      <c r="B173" s="29" t="n">
        <v>22</v>
      </c>
      <c r="C173" s="10" t="n">
        <v>0.00272611937292623</v>
      </c>
      <c r="D173" s="0" t="n">
        <v>1.59828945369924</v>
      </c>
      <c r="E173" s="10" t="n">
        <v>0</v>
      </c>
      <c r="F173" s="0" t="n">
        <v>367.885863896279</v>
      </c>
      <c r="G173" s="30" t="n">
        <v>5.81007840303392</v>
      </c>
      <c r="H173" s="0" t="n">
        <v>0.00360127353213775</v>
      </c>
      <c r="I173" s="0" t="n">
        <v>2.80115587667444</v>
      </c>
      <c r="J173" s="0" t="n">
        <v>0.076750644250947</v>
      </c>
      <c r="K173" s="0" t="n">
        <v>475.793796679134</v>
      </c>
      <c r="L173" s="30" t="n">
        <v>6.68912713901319</v>
      </c>
      <c r="M173" s="0" t="n">
        <v>0</v>
      </c>
      <c r="N173" s="0" t="n">
        <v>5.08488246828533</v>
      </c>
      <c r="O173" s="0" t="n">
        <v>0</v>
      </c>
      <c r="P173" s="0" t="n">
        <v>35.0528246127285</v>
      </c>
      <c r="Q173" s="30" t="n">
        <v>0.376057105385133</v>
      </c>
      <c r="R173" s="113" t="n">
        <v>5.0129432472351</v>
      </c>
      <c r="S173" s="129" t="n">
        <v>42.4293530471536</v>
      </c>
      <c r="T173" s="0" t="n">
        <v>1.93</v>
      </c>
      <c r="U173" s="30" t="n">
        <v>0.13</v>
      </c>
      <c r="V173" s="114" t="n">
        <v>1.2916</v>
      </c>
      <c r="W173" s="114" t="n">
        <v>4.00710618776194</v>
      </c>
      <c r="Y173" s="115"/>
      <c r="Z173" s="116"/>
      <c r="AA173" s="130"/>
      <c r="AB173" s="131"/>
    </row>
    <row r="174" customFormat="false" ht="12.8" hidden="false" customHeight="false" outlineLevel="0" collapsed="false">
      <c r="B174" s="29" t="n">
        <v>23</v>
      </c>
      <c r="C174" s="10" t="n">
        <v>0.00272611937292623</v>
      </c>
      <c r="D174" s="0" t="n">
        <v>1.44108065497473</v>
      </c>
      <c r="E174" s="10" t="n">
        <v>0</v>
      </c>
      <c r="F174" s="0" t="n">
        <v>360.221575065106</v>
      </c>
      <c r="G174" s="30" t="n">
        <v>5.83046464304456</v>
      </c>
      <c r="H174" s="0" t="n">
        <v>0.00360127353213775</v>
      </c>
      <c r="I174" s="0" t="n">
        <v>2.51585296330945</v>
      </c>
      <c r="J174" s="0" t="n">
        <v>0</v>
      </c>
      <c r="K174" s="0" t="n">
        <v>465.658868367603</v>
      </c>
      <c r="L174" s="30" t="n">
        <v>6.73590425187342</v>
      </c>
      <c r="M174" s="0" t="n">
        <v>0</v>
      </c>
      <c r="N174" s="0" t="n">
        <v>4.55694385135953</v>
      </c>
      <c r="O174" s="0" t="n">
        <v>0</v>
      </c>
      <c r="P174" s="0" t="n">
        <v>34.3164207343099</v>
      </c>
      <c r="Q174" s="30" t="n">
        <v>0.380429862424495</v>
      </c>
      <c r="R174" s="113" t="n">
        <v>5.0129432472351</v>
      </c>
      <c r="S174" s="129" t="n">
        <v>42.4293530471536</v>
      </c>
      <c r="T174" s="0" t="n">
        <v>1.93</v>
      </c>
      <c r="U174" s="30" t="n">
        <v>0.13</v>
      </c>
      <c r="V174" s="114" t="n">
        <v>1.2916</v>
      </c>
      <c r="W174" s="114" t="n">
        <v>4.00710618776194</v>
      </c>
      <c r="Y174" s="119" t="s">
        <v>267</v>
      </c>
      <c r="Z174" s="116"/>
      <c r="AA174" s="130" t="n">
        <f aca="false">SUM(AD156^2 + AD159^2)</f>
        <v>1.2916</v>
      </c>
      <c r="AB174" s="131" t="n">
        <f aca="false">SQRT(AE157^2 + AE158^2 + AE160^2)</f>
        <v>4.00710618776194</v>
      </c>
    </row>
    <row r="175" customFormat="false" ht="12.8" hidden="false" customHeight="false" outlineLevel="0" collapsed="false">
      <c r="B175" s="29" t="n">
        <v>24</v>
      </c>
      <c r="C175" s="10" t="n">
        <v>0.00272611937292623</v>
      </c>
      <c r="D175" s="0" t="n">
        <v>0.995655725255266</v>
      </c>
      <c r="E175" s="10" t="n">
        <v>0</v>
      </c>
      <c r="F175" s="0" t="n">
        <v>337.81826925091</v>
      </c>
      <c r="G175" s="30" t="n">
        <v>5.87123712306585</v>
      </c>
      <c r="H175" s="0" t="n">
        <v>0.00360127353213775</v>
      </c>
      <c r="I175" s="0" t="n">
        <v>1.73775410867766</v>
      </c>
      <c r="J175" s="0" t="n">
        <v>0</v>
      </c>
      <c r="K175" s="0" t="n">
        <v>436.897585321369</v>
      </c>
      <c r="L175" s="30" t="n">
        <v>6.76708899378024</v>
      </c>
      <c r="M175" s="0" t="n">
        <v>0</v>
      </c>
      <c r="N175" s="0" t="n">
        <v>3.1120592155626</v>
      </c>
      <c r="O175" s="0" t="n">
        <v>0</v>
      </c>
      <c r="P175" s="0" t="n">
        <v>32.1808494868957</v>
      </c>
      <c r="Q175" s="30" t="n">
        <v>0.380429862424495</v>
      </c>
      <c r="R175" s="113" t="n">
        <v>5.0129432472351</v>
      </c>
      <c r="S175" s="129" t="n">
        <v>42.4293530471536</v>
      </c>
      <c r="T175" s="0" t="n">
        <v>1.93</v>
      </c>
      <c r="U175" s="30" t="n">
        <v>0.13</v>
      </c>
      <c r="V175" s="114" t="n">
        <v>1.2916</v>
      </c>
      <c r="W175" s="114" t="n">
        <v>4.00710618776194</v>
      </c>
      <c r="Y175" s="115"/>
      <c r="Z175" s="116"/>
      <c r="AA175" s="130"/>
      <c r="AB175" s="131"/>
    </row>
    <row r="176" customFormat="false" ht="12.8" hidden="false" customHeight="false" outlineLevel="0" collapsed="false">
      <c r="B176" s="29" t="n">
        <v>25</v>
      </c>
      <c r="C176" s="10" t="n">
        <v>0.00272611937292623</v>
      </c>
      <c r="D176" s="0" t="n">
        <v>0.759842527168493</v>
      </c>
      <c r="E176" s="10" t="n">
        <v>0</v>
      </c>
      <c r="F176" s="0" t="n">
        <v>323.079252267886</v>
      </c>
      <c r="G176" s="30" t="n">
        <v>5.8916233630765</v>
      </c>
      <c r="H176" s="0" t="n">
        <v>0.00360127353213775</v>
      </c>
      <c r="I176" s="0" t="n">
        <v>1.32276805287404</v>
      </c>
      <c r="J176" s="0" t="n">
        <v>0</v>
      </c>
      <c r="K176" s="0" t="n">
        <v>417.72339662388</v>
      </c>
      <c r="L176" s="30" t="n">
        <v>6.79827373568707</v>
      </c>
      <c r="M176" s="0" t="n">
        <v>0</v>
      </c>
      <c r="N176" s="0" t="n">
        <v>2.33404441167195</v>
      </c>
      <c r="O176" s="0" t="n">
        <v>0</v>
      </c>
      <c r="P176" s="0" t="n">
        <v>30.7816821179003</v>
      </c>
      <c r="Q176" s="30" t="n">
        <v>0.380429862424495</v>
      </c>
      <c r="R176" s="113" t="n">
        <v>5.0129432472351</v>
      </c>
      <c r="S176" s="129" t="n">
        <v>42.4293530471536</v>
      </c>
      <c r="T176" s="0" t="n">
        <v>1.93</v>
      </c>
      <c r="U176" s="30" t="n">
        <v>0.13</v>
      </c>
      <c r="V176" s="114" t="n">
        <v>1.2916</v>
      </c>
      <c r="W176" s="114" t="n">
        <v>4.00710618776194</v>
      </c>
      <c r="Y176" s="121" t="s">
        <v>305</v>
      </c>
      <c r="Z176" s="122"/>
      <c r="AA176" s="132" t="n">
        <f aca="false">SQRT(AD163^2 + 13^2 + AD165^2)</f>
        <v>64.2650760522385</v>
      </c>
      <c r="AB176" s="133" t="n">
        <f aca="false">SQRT(AE162^2 + AE166^2)</f>
        <v>50.0099990002</v>
      </c>
    </row>
    <row r="177" customFormat="false" ht="12.8" hidden="false" customHeight="false" outlineLevel="0" collapsed="false">
      <c r="B177" s="106" t="n">
        <v>26</v>
      </c>
      <c r="C177" s="26" t="n">
        <v>0.0517962680855984</v>
      </c>
      <c r="D177" s="107" t="n">
        <v>1.20526745688795</v>
      </c>
      <c r="E177" s="26" t="n">
        <v>0</v>
      </c>
      <c r="F177" s="107" t="n">
        <v>2368.56002917195</v>
      </c>
      <c r="G177" s="108" t="n">
        <v>115.182256060146</v>
      </c>
      <c r="H177" s="107" t="n">
        <v>0.0540191029820663</v>
      </c>
      <c r="I177" s="107" t="n">
        <v>2.0749302790181</v>
      </c>
      <c r="J177" s="107" t="n">
        <v>0.076750644250947</v>
      </c>
      <c r="K177" s="107" t="n">
        <v>3063.48751989605</v>
      </c>
      <c r="L177" s="108" t="n">
        <v>132.737853926385</v>
      </c>
      <c r="M177" s="107" t="n">
        <v>0.000652490778613991</v>
      </c>
      <c r="N177" s="107" t="n">
        <v>3.6399978324884</v>
      </c>
      <c r="O177" s="107" t="n">
        <v>0</v>
      </c>
      <c r="P177" s="107" t="n">
        <v>225.63414834748</v>
      </c>
      <c r="Q177" s="108" t="n">
        <v>7.46866902323032</v>
      </c>
      <c r="R177" s="134" t="n">
        <v>5.0129432472351</v>
      </c>
      <c r="S177" s="135" t="n">
        <v>42.4293530471536</v>
      </c>
      <c r="T177" s="107" t="n">
        <v>1.93</v>
      </c>
      <c r="U177" s="30" t="n">
        <v>0.13</v>
      </c>
      <c r="V177" s="127" t="n">
        <v>1.2916</v>
      </c>
      <c r="W177" s="127" t="n">
        <v>4.00710618776194</v>
      </c>
      <c r="X177" s="58"/>
      <c r="Y177" s="58"/>
      <c r="Z177" s="58"/>
      <c r="AA177" s="58"/>
      <c r="AB177" s="58"/>
    </row>
  </sheetData>
  <mergeCells count="45">
    <mergeCell ref="C3:G3"/>
    <mergeCell ref="H3:L3"/>
    <mergeCell ref="M3:Q3"/>
    <mergeCell ref="R3:S3"/>
    <mergeCell ref="T3:U3"/>
    <mergeCell ref="V3:W3"/>
    <mergeCell ref="Z3:AA3"/>
    <mergeCell ref="C31:G31"/>
    <mergeCell ref="H31:L31"/>
    <mergeCell ref="M31:Q31"/>
    <mergeCell ref="R31:S31"/>
    <mergeCell ref="T31:U31"/>
    <mergeCell ref="V31:W31"/>
    <mergeCell ref="C62:G62"/>
    <mergeCell ref="H62:L62"/>
    <mergeCell ref="M62:Q62"/>
    <mergeCell ref="R62:S62"/>
    <mergeCell ref="T62:U62"/>
    <mergeCell ref="V62:W62"/>
    <mergeCell ref="C90:G90"/>
    <mergeCell ref="H90:L90"/>
    <mergeCell ref="M90:Q90"/>
    <mergeCell ref="R90:S90"/>
    <mergeCell ref="T90:U90"/>
    <mergeCell ref="V90:W90"/>
    <mergeCell ref="AK90:AN90"/>
    <mergeCell ref="AM91:AN91"/>
    <mergeCell ref="AG92:AH92"/>
    <mergeCell ref="AG104:AH104"/>
    <mergeCell ref="C122:G122"/>
    <mergeCell ref="H122:L122"/>
    <mergeCell ref="M122:Q122"/>
    <mergeCell ref="R122:S122"/>
    <mergeCell ref="T122:U122"/>
    <mergeCell ref="V122:W122"/>
    <mergeCell ref="AD147:AE147"/>
    <mergeCell ref="C150:G150"/>
    <mergeCell ref="H150:L150"/>
    <mergeCell ref="M150:Q150"/>
    <mergeCell ref="R150:S150"/>
    <mergeCell ref="T150:U150"/>
    <mergeCell ref="V150:W150"/>
    <mergeCell ref="AD159:AE159"/>
    <mergeCell ref="Y169:AB169"/>
    <mergeCell ref="AA170:AB17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2020-03-06T11:54:56Z</dcterms:created>
  <dc:creator/>
  <dc:description/>
  <dc:language>es-ES</dc:language>
  <cp:lastModifiedBy/>
  <dcterms:modified xsi:type="dcterms:W3CDTF">2020-05-26T13:33:59Z</dcterms:modified>
  <cp:revision>288</cp:revision>
  <dc:subject/>
  <dc:title/>
</cp:coreProperties>
</file>