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Values" sheetId="2" r:id="rId5"/>
  </sheets>
  <definedNames/>
  <calcPr/>
</workbook>
</file>

<file path=xl/sharedStrings.xml><?xml version="1.0" encoding="utf-8"?>
<sst xmlns="http://schemas.openxmlformats.org/spreadsheetml/2006/main" count="223" uniqueCount="94">
  <si>
    <t>The effect of dvelopment and coastal engineering on the evolution of a barrier-marsh-lagoon sytem:</t>
  </si>
  <si>
    <t xml:space="preserve">Note - Ocean Shoreline Position Change Analysis: Longer shoreline of two years analyzed was shortened to 
the length of the shoreline of the other year. The shorter shoreline length defines the system 
length for boundary movmement purposes </t>
  </si>
  <si>
    <t>Ocean Shoreline (OS) Position Change 1934-2022</t>
  </si>
  <si>
    <t xml:space="preserve">Inisghts from Long Beach Island, New Jersey. </t>
  </si>
  <si>
    <t xml:space="preserve">Feature Class: </t>
  </si>
  <si>
    <t>os_1934_to_2022_change</t>
  </si>
  <si>
    <t>Tenebruso, Lorenzo-Trueba, Ciarletta, Miselis, Nichols-O'Neill</t>
  </si>
  <si>
    <t>OBJECTID *</t>
  </si>
  <si>
    <t>SHAPE *</t>
  </si>
  <si>
    <t>Shape_Length (m)</t>
  </si>
  <si>
    <t>Shape_Area (m^2)</t>
  </si>
  <si>
    <t>Movement_Direction</t>
  </si>
  <si>
    <t>Ocean Shoreline (OS) Position Change 1840-1879</t>
  </si>
  <si>
    <t>Ocean Shoreline (OS) Position Change 1879-1934</t>
  </si>
  <si>
    <t>Polygon</t>
  </si>
  <si>
    <t>Seaward</t>
  </si>
  <si>
    <t>Spreadsheet 1: Calculations - ocean shoreline position change and environment width calculations</t>
  </si>
  <si>
    <t>os_1840_to_1879_change</t>
  </si>
  <si>
    <t>os_1879_to_1934_change</t>
  </si>
  <si>
    <t>Landward</t>
  </si>
  <si>
    <t>Spreadsheet 2: Values - environment width and boundary position change calculation values</t>
  </si>
  <si>
    <t>Coordinate System Note: Positive to the left, west, or landward</t>
  </si>
  <si>
    <t>Associated GIS data location: historic_lbi_xshore_analysis/historic_xshore_lbi_gis</t>
  </si>
  <si>
    <t>landward 
area sum (m^2)</t>
  </si>
  <si>
    <t>seaward 
area sum (m^2)</t>
  </si>
  <si>
    <t xml:space="preserve">1840 Ocean Shoreline Position </t>
  </si>
  <si>
    <t>total area change
(m^2)</t>
  </si>
  <si>
    <t>1840 ocean 
shoreline position</t>
  </si>
  <si>
    <t xml:space="preserve">We set the avg 1840 shoreline position as 
the origin of the coordinate sytem </t>
  </si>
  <si>
    <t>boundary movement direction
landward if &gt;0, seaward if &lt; 0</t>
  </si>
  <si>
    <t>boundary movement (m)
(34 km sys. len.)</t>
  </si>
  <si>
    <t>1840 Barrier Width</t>
  </si>
  <si>
    <t>1879 Barrier Width</t>
  </si>
  <si>
    <t>1934 Barrier Width</t>
  </si>
  <si>
    <t>2022 Barrier Width</t>
  </si>
  <si>
    <t>Feature Class:</t>
  </si>
  <si>
    <t>barrier_1840</t>
  </si>
  <si>
    <t>barrier_1879</t>
  </si>
  <si>
    <t>barrier_1934</t>
  </si>
  <si>
    <t>barrier_2022</t>
  </si>
  <si>
    <t>Area (m^2)</t>
  </si>
  <si>
    <t>Avg width (m)
(34 km sys. len.)</t>
  </si>
  <si>
    <t>Measured envi.
len. (m)</t>
  </si>
  <si>
    <t>Avg width (m)
(measured envi. len.)</t>
  </si>
  <si>
    <t xml:space="preserve">1840 Backbarrier Marsh Width </t>
  </si>
  <si>
    <t xml:space="preserve">1879 Backbarrier Marsh Width </t>
  </si>
  <si>
    <t xml:space="preserve">1934 Backbarrier Marsh Width </t>
  </si>
  <si>
    <t xml:space="preserve">2022 Backbarrier Marsh Width </t>
  </si>
  <si>
    <t>backbarrier_marsh_1840</t>
  </si>
  <si>
    <t xml:space="preserve">Feaature Class: </t>
  </si>
  <si>
    <t>backbarrier_marsh_1879</t>
  </si>
  <si>
    <t xml:space="preserve">backbarrier_marsh_1934
</t>
  </si>
  <si>
    <t>backbarrier_marsh_2022</t>
  </si>
  <si>
    <t xml:space="preserve">1840 Lagoon Width </t>
  </si>
  <si>
    <t xml:space="preserve">1879 Lagoon Width </t>
  </si>
  <si>
    <t xml:space="preserve">1934 Lagoon Width </t>
  </si>
  <si>
    <t xml:space="preserve">2022 Lagoon Width </t>
  </si>
  <si>
    <t>lagoon_1840</t>
  </si>
  <si>
    <t>lagoon_1879</t>
  </si>
  <si>
    <t>lagoon_1934</t>
  </si>
  <si>
    <t>lagoon_2022</t>
  </si>
  <si>
    <t>1840 Inland Marsh Width</t>
  </si>
  <si>
    <t>1879 Inland Marsh Width</t>
  </si>
  <si>
    <t>1934 Inland Marsh Width</t>
  </si>
  <si>
    <t>2022 Inland Marsh Width</t>
  </si>
  <si>
    <t>inland_marsh_1840</t>
  </si>
  <si>
    <t>inland_marsh_1879</t>
  </si>
  <si>
    <t>inland_marsh_1934</t>
  </si>
  <si>
    <t>inland_marsh_2022</t>
  </si>
  <si>
    <t>Assuming all environment widths are calculatred using a single system length of 34 km</t>
  </si>
  <si>
    <t>Avg Environment Widths Through Time (m)</t>
  </si>
  <si>
    <t>Environment</t>
  </si>
  <si>
    <t xml:space="preserve">Barrier </t>
  </si>
  <si>
    <t>Backbarrier Marsh (islands excluded)</t>
  </si>
  <si>
    <t>Lagoon</t>
  </si>
  <si>
    <t xml:space="preserve">Mainland Marsh </t>
  </si>
  <si>
    <t>Avg Environment Widths Change (m)</t>
  </si>
  <si>
    <t>1840-1879</t>
  </si>
  <si>
    <t>1879-1934</t>
  </si>
  <si>
    <t>1840-1934</t>
  </si>
  <si>
    <t>1934-2022</t>
  </si>
  <si>
    <t>Boundary Positions Through Time (islands included as bm) (m)</t>
  </si>
  <si>
    <t>Boundary</t>
  </si>
  <si>
    <t>x1</t>
  </si>
  <si>
    <t>x2</t>
  </si>
  <si>
    <t xml:space="preserve">x3 </t>
  </si>
  <si>
    <t>x4</t>
  </si>
  <si>
    <t>x5</t>
  </si>
  <si>
    <t>Boundary Position Change Through TIme</t>
  </si>
  <si>
    <t>dx1</t>
  </si>
  <si>
    <t>dx2</t>
  </si>
  <si>
    <t xml:space="preserve">dx3 </t>
  </si>
  <si>
    <t>dx4</t>
  </si>
  <si>
    <t>dx5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</si>
</sst>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/>
    <font>
      <b/>
      <color theme="1"/>
      <name val="Arial"/>
      <scheme val="minor"/>
    </font>
    <font>
      <sz val="8.0"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readingOrder="0"/>
    </xf>
    <xf borderId="7" fillId="0" fontId="3" numFmtId="0" xfId="0" applyBorder="1" applyFont="1"/>
    <xf borderId="8" fillId="0" fontId="3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4" numFmtId="0" xfId="0" applyAlignment="1" applyFont="1">
      <alignment readingOrder="0"/>
    </xf>
    <xf borderId="8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0" fillId="0" fontId="1" numFmtId="0" xfId="0" applyFont="1"/>
    <xf borderId="8" fillId="0" fontId="1" numFmtId="0" xfId="0" applyAlignment="1" applyBorder="1" applyFont="1">
      <alignment readingOrder="0"/>
    </xf>
    <xf borderId="0" fillId="0" fontId="4" numFmtId="0" xfId="0" applyFont="1"/>
    <xf borderId="7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8" fillId="0" fontId="1" numFmtId="0" xfId="0" applyAlignment="1" applyBorder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right"/>
    </xf>
    <xf borderId="7" fillId="0" fontId="1" numFmtId="0" xfId="0" applyBorder="1" applyFont="1"/>
    <xf borderId="0" fillId="0" fontId="1" numFmtId="0" xfId="0" applyFont="1"/>
    <xf borderId="8" fillId="0" fontId="5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9" fillId="0" fontId="4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Alignment="1" applyBorder="1" applyFont="1">
      <alignment readingOrder="0"/>
    </xf>
    <xf borderId="11" fillId="0" fontId="1" numFmtId="0" xfId="0" applyBorder="1" applyFont="1"/>
    <xf borderId="4" fillId="0" fontId="4" numFmtId="0" xfId="0" applyAlignment="1" applyBorder="1" applyFont="1">
      <alignment horizontal="center"/>
    </xf>
    <xf borderId="8" fillId="0" fontId="1" numFmtId="4" xfId="0" applyAlignment="1" applyBorder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6" numFmtId="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9.75"/>
    <col customWidth="1" min="3" max="3" width="17.5"/>
    <col customWidth="1" min="4" max="4" width="16.38"/>
    <col customWidth="1" min="5" max="5" width="17.38"/>
    <col customWidth="1" min="6" max="6" width="17.75"/>
    <col customWidth="1" min="7" max="7" width="26.5"/>
    <col customWidth="1" min="8" max="8" width="24.75"/>
    <col customWidth="1" min="9" max="9" width="15.63"/>
    <col customWidth="1" min="10" max="10" width="19.38"/>
    <col customWidth="1" min="12" max="12" width="18.25"/>
    <col customWidth="1" min="13" max="13" width="27.88"/>
    <col customWidth="1" min="14" max="14" width="21.75"/>
    <col customWidth="1" min="15" max="15" width="15.88"/>
    <col customWidth="1" min="16" max="16" width="18.0"/>
    <col customWidth="1" min="18" max="18" width="19.25"/>
    <col customWidth="1" min="19" max="19" width="21.38"/>
    <col customWidth="1" min="20" max="20" width="20.5"/>
    <col customWidth="1" min="21" max="21" width="15.63"/>
    <col customWidth="1" min="22" max="22" width="17.88"/>
    <col customWidth="1" min="28" max="28" width="15.63"/>
  </cols>
  <sheetData>
    <row r="1">
      <c r="A1" s="1" t="s">
        <v>0</v>
      </c>
      <c r="F1" s="2" t="s">
        <v>1</v>
      </c>
      <c r="G1" s="3"/>
      <c r="H1" s="3"/>
      <c r="I1" s="3"/>
      <c r="J1" s="4"/>
      <c r="R1" s="5" t="s">
        <v>2</v>
      </c>
      <c r="S1" s="6"/>
      <c r="T1" s="6"/>
      <c r="U1" s="6"/>
      <c r="V1" s="7"/>
    </row>
    <row r="2">
      <c r="A2" s="8" t="s">
        <v>3</v>
      </c>
      <c r="F2" s="9"/>
      <c r="J2" s="10"/>
      <c r="R2" s="11" t="s">
        <v>4</v>
      </c>
      <c r="S2" s="1" t="s">
        <v>5</v>
      </c>
      <c r="V2" s="12"/>
    </row>
    <row r="3">
      <c r="F3" s="13"/>
      <c r="G3" s="14"/>
      <c r="H3" s="14"/>
      <c r="I3" s="14"/>
      <c r="J3" s="15"/>
      <c r="R3" s="11"/>
      <c r="S3" s="1"/>
      <c r="U3" s="16"/>
      <c r="V3" s="17"/>
    </row>
    <row r="4">
      <c r="A4" s="1" t="s">
        <v>6</v>
      </c>
      <c r="R4" s="18" t="s">
        <v>7</v>
      </c>
      <c r="S4" s="16" t="s">
        <v>8</v>
      </c>
      <c r="T4" s="16" t="s">
        <v>9</v>
      </c>
      <c r="U4" s="16" t="s">
        <v>10</v>
      </c>
      <c r="V4" s="17" t="s">
        <v>11</v>
      </c>
    </row>
    <row r="5">
      <c r="A5" s="19"/>
      <c r="B5" s="19"/>
      <c r="F5" s="5" t="s">
        <v>12</v>
      </c>
      <c r="G5" s="6"/>
      <c r="H5" s="6"/>
      <c r="I5" s="6"/>
      <c r="J5" s="7"/>
      <c r="L5" s="5" t="s">
        <v>13</v>
      </c>
      <c r="M5" s="6"/>
      <c r="N5" s="6"/>
      <c r="O5" s="6"/>
      <c r="P5" s="7"/>
      <c r="R5" s="11">
        <v>1.0</v>
      </c>
      <c r="S5" s="1" t="s">
        <v>14</v>
      </c>
      <c r="T5" s="1">
        <v>1238.140425</v>
      </c>
      <c r="U5" s="1">
        <v>36785.296275</v>
      </c>
      <c r="V5" s="20" t="s">
        <v>15</v>
      </c>
    </row>
    <row r="6">
      <c r="A6" s="16" t="s">
        <v>16</v>
      </c>
      <c r="B6" s="19"/>
      <c r="C6" s="1"/>
      <c r="D6" s="1"/>
      <c r="F6" s="11" t="s">
        <v>4</v>
      </c>
      <c r="G6" s="1" t="s">
        <v>17</v>
      </c>
      <c r="J6" s="12"/>
      <c r="L6" s="11" t="s">
        <v>4</v>
      </c>
      <c r="M6" s="1" t="s">
        <v>18</v>
      </c>
      <c r="P6" s="12"/>
      <c r="R6" s="11">
        <v>2.0</v>
      </c>
      <c r="S6" s="1" t="s">
        <v>14</v>
      </c>
      <c r="T6" s="1">
        <v>5163.375141</v>
      </c>
      <c r="U6" s="1">
        <v>408239.164377</v>
      </c>
      <c r="V6" s="20" t="s">
        <v>19</v>
      </c>
    </row>
    <row r="7">
      <c r="A7" s="21"/>
      <c r="B7" s="19"/>
      <c r="F7" s="11"/>
      <c r="G7" s="1"/>
      <c r="I7" s="16"/>
      <c r="J7" s="17"/>
      <c r="L7" s="11"/>
      <c r="O7" s="16"/>
      <c r="P7" s="17"/>
      <c r="R7" s="11">
        <v>3.0</v>
      </c>
      <c r="S7" s="1" t="s">
        <v>14</v>
      </c>
      <c r="T7" s="1">
        <v>3031.049313</v>
      </c>
      <c r="U7" s="1">
        <v>31053.821953</v>
      </c>
      <c r="V7" s="20" t="s">
        <v>15</v>
      </c>
    </row>
    <row r="8">
      <c r="A8" s="16" t="s">
        <v>20</v>
      </c>
      <c r="B8" s="19"/>
      <c r="F8" s="18" t="s">
        <v>7</v>
      </c>
      <c r="G8" s="16" t="s">
        <v>8</v>
      </c>
      <c r="H8" s="16" t="s">
        <v>9</v>
      </c>
      <c r="I8" s="16" t="s">
        <v>10</v>
      </c>
      <c r="J8" s="17" t="s">
        <v>11</v>
      </c>
      <c r="L8" s="18" t="s">
        <v>7</v>
      </c>
      <c r="M8" s="16" t="s">
        <v>8</v>
      </c>
      <c r="N8" s="16" t="s">
        <v>9</v>
      </c>
      <c r="O8" s="16" t="s">
        <v>10</v>
      </c>
      <c r="P8" s="17" t="s">
        <v>11</v>
      </c>
      <c r="R8" s="11">
        <v>4.0</v>
      </c>
      <c r="S8" s="1" t="s">
        <v>14</v>
      </c>
      <c r="T8" s="1">
        <v>1353.816254</v>
      </c>
      <c r="U8" s="1">
        <v>3997.123825</v>
      </c>
      <c r="V8" s="20" t="s">
        <v>19</v>
      </c>
    </row>
    <row r="9">
      <c r="A9" s="21"/>
      <c r="B9" s="19"/>
      <c r="F9" s="22">
        <v>1.0</v>
      </c>
      <c r="G9" s="23" t="s">
        <v>14</v>
      </c>
      <c r="H9" s="24">
        <v>18995.021836</v>
      </c>
      <c r="I9" s="24">
        <v>1275343.938852</v>
      </c>
      <c r="J9" s="25" t="s">
        <v>15</v>
      </c>
      <c r="L9" s="11">
        <v>1.0</v>
      </c>
      <c r="M9" s="1" t="s">
        <v>14</v>
      </c>
      <c r="N9" s="1">
        <v>8967.350061</v>
      </c>
      <c r="O9" s="1">
        <v>1148854.07865</v>
      </c>
      <c r="P9" s="20" t="s">
        <v>19</v>
      </c>
      <c r="R9" s="11">
        <v>5.0</v>
      </c>
      <c r="S9" s="1" t="s">
        <v>14</v>
      </c>
      <c r="T9" s="1">
        <v>28748.929632</v>
      </c>
      <c r="U9" s="1">
        <v>846481.555676</v>
      </c>
      <c r="V9" s="20" t="s">
        <v>15</v>
      </c>
      <c r="Y9" s="19"/>
      <c r="Z9" s="19"/>
      <c r="AA9" s="19"/>
      <c r="AB9" s="19"/>
      <c r="AC9" s="19"/>
    </row>
    <row r="10">
      <c r="A10" s="16" t="s">
        <v>21</v>
      </c>
      <c r="B10" s="19"/>
      <c r="F10" s="11">
        <v>2.0</v>
      </c>
      <c r="G10" s="1" t="s">
        <v>14</v>
      </c>
      <c r="H10" s="1">
        <v>445.613176</v>
      </c>
      <c r="I10" s="1">
        <v>1963.442792</v>
      </c>
      <c r="J10" s="20" t="s">
        <v>19</v>
      </c>
      <c r="L10" s="11">
        <v>2.0</v>
      </c>
      <c r="M10" s="1" t="s">
        <v>14</v>
      </c>
      <c r="N10" s="1">
        <v>2789.98468</v>
      </c>
      <c r="O10" s="1">
        <v>41400.457994</v>
      </c>
      <c r="P10" s="20" t="s">
        <v>15</v>
      </c>
      <c r="R10" s="11">
        <v>6.0</v>
      </c>
      <c r="S10" s="1" t="s">
        <v>14</v>
      </c>
      <c r="T10" s="1">
        <v>82.463997</v>
      </c>
      <c r="U10" s="1">
        <v>7.791402</v>
      </c>
      <c r="V10" s="20" t="s">
        <v>19</v>
      </c>
      <c r="Y10" s="19"/>
    </row>
    <row r="11">
      <c r="A11" s="26"/>
      <c r="F11" s="11">
        <v>3.0</v>
      </c>
      <c r="G11" s="1" t="s">
        <v>14</v>
      </c>
      <c r="H11" s="1">
        <v>904.105677</v>
      </c>
      <c r="I11" s="1">
        <v>7824.966509</v>
      </c>
      <c r="J11" s="20" t="s">
        <v>15</v>
      </c>
      <c r="L11" s="11">
        <v>3.0</v>
      </c>
      <c r="M11" s="1" t="s">
        <v>14</v>
      </c>
      <c r="N11" s="1">
        <v>243.974012</v>
      </c>
      <c r="O11" s="1">
        <v>544.918769</v>
      </c>
      <c r="P11" s="20" t="s">
        <v>19</v>
      </c>
      <c r="R11" s="11">
        <v>7.0</v>
      </c>
      <c r="S11" s="1" t="s">
        <v>14</v>
      </c>
      <c r="T11" s="1">
        <v>3608.209226</v>
      </c>
      <c r="U11" s="1">
        <v>40888.079286</v>
      </c>
      <c r="V11" s="20" t="s">
        <v>15</v>
      </c>
      <c r="Y11" s="19"/>
      <c r="Z11" s="19"/>
      <c r="AA11" s="19"/>
      <c r="AB11" s="19"/>
      <c r="AC11" s="19"/>
    </row>
    <row r="12">
      <c r="A12" s="16" t="s">
        <v>22</v>
      </c>
      <c r="F12" s="11">
        <v>4.0</v>
      </c>
      <c r="G12" s="1" t="s">
        <v>14</v>
      </c>
      <c r="H12" s="1">
        <v>214.165662</v>
      </c>
      <c r="I12" s="1">
        <v>527.035356</v>
      </c>
      <c r="J12" s="20" t="s">
        <v>19</v>
      </c>
      <c r="L12" s="11">
        <v>4.0</v>
      </c>
      <c r="M12" s="1" t="s">
        <v>14</v>
      </c>
      <c r="N12" s="1">
        <v>133.70406</v>
      </c>
      <c r="O12" s="1">
        <v>225.372885</v>
      </c>
      <c r="P12" s="20" t="s">
        <v>15</v>
      </c>
      <c r="R12" s="11">
        <v>8.0</v>
      </c>
      <c r="S12" s="1" t="s">
        <v>14</v>
      </c>
      <c r="T12" s="1">
        <v>383.816625</v>
      </c>
      <c r="U12" s="1">
        <v>347.258959</v>
      </c>
      <c r="V12" s="20" t="s">
        <v>19</v>
      </c>
      <c r="Y12" s="19"/>
      <c r="AC12" s="19"/>
    </row>
    <row r="13">
      <c r="A13" s="1"/>
      <c r="F13" s="11">
        <v>5.0</v>
      </c>
      <c r="G13" s="1" t="s">
        <v>14</v>
      </c>
      <c r="H13" s="1">
        <v>190.549859</v>
      </c>
      <c r="I13" s="1">
        <v>248.73522</v>
      </c>
      <c r="J13" s="20" t="s">
        <v>15</v>
      </c>
      <c r="L13" s="11">
        <v>5.0</v>
      </c>
      <c r="M13" s="1" t="s">
        <v>14</v>
      </c>
      <c r="N13" s="1">
        <v>43925.381424</v>
      </c>
      <c r="O13" s="1">
        <v>1885329.445368</v>
      </c>
      <c r="P13" s="20" t="s">
        <v>19</v>
      </c>
      <c r="R13" s="11">
        <v>9.0</v>
      </c>
      <c r="S13" s="1" t="s">
        <v>14</v>
      </c>
      <c r="T13" s="1">
        <v>3884.878827</v>
      </c>
      <c r="U13" s="1">
        <v>39330.961174</v>
      </c>
      <c r="V13" s="20" t="s">
        <v>15</v>
      </c>
      <c r="Y13" s="19"/>
      <c r="AC13" s="19"/>
    </row>
    <row r="14">
      <c r="A14" s="24"/>
      <c r="B14" s="27"/>
      <c r="C14" s="27"/>
      <c r="D14" s="27"/>
      <c r="E14" s="27"/>
      <c r="F14" s="11">
        <v>6.0</v>
      </c>
      <c r="G14" s="1" t="s">
        <v>14</v>
      </c>
      <c r="H14" s="1">
        <v>38812.130869</v>
      </c>
      <c r="I14" s="1">
        <v>2710917.421242</v>
      </c>
      <c r="J14" s="20" t="s">
        <v>19</v>
      </c>
      <c r="K14" s="27"/>
      <c r="L14" s="11">
        <v>6.0</v>
      </c>
      <c r="M14" s="1" t="s">
        <v>14</v>
      </c>
      <c r="N14" s="1">
        <v>2574.242097</v>
      </c>
      <c r="O14" s="1">
        <v>53129.623421</v>
      </c>
      <c r="P14" s="20" t="s">
        <v>15</v>
      </c>
      <c r="Q14" s="27"/>
      <c r="R14" s="11">
        <v>10.0</v>
      </c>
      <c r="S14" s="1" t="s">
        <v>14</v>
      </c>
      <c r="T14" s="1">
        <v>3738.666215</v>
      </c>
      <c r="U14" s="1">
        <v>47556.076087</v>
      </c>
      <c r="V14" s="20" t="s">
        <v>19</v>
      </c>
      <c r="W14" s="27"/>
      <c r="Y14" s="19"/>
      <c r="AC14" s="19"/>
      <c r="AE14" s="27"/>
      <c r="AF14" s="27"/>
      <c r="AG14" s="27"/>
      <c r="AH14" s="27"/>
      <c r="AI14" s="27"/>
    </row>
    <row r="15">
      <c r="A15" s="24"/>
      <c r="B15" s="27"/>
      <c r="C15" s="27"/>
      <c r="D15" s="27"/>
      <c r="E15" s="27"/>
      <c r="F15" s="11">
        <v>7.0</v>
      </c>
      <c r="G15" s="1" t="s">
        <v>14</v>
      </c>
      <c r="H15" s="1">
        <v>492.984545</v>
      </c>
      <c r="I15" s="1">
        <v>6842.761989</v>
      </c>
      <c r="J15" s="20" t="s">
        <v>15</v>
      </c>
      <c r="K15" s="27"/>
      <c r="L15" s="11">
        <v>7.0</v>
      </c>
      <c r="M15" s="1" t="s">
        <v>14</v>
      </c>
      <c r="N15" s="1">
        <v>2393.540629</v>
      </c>
      <c r="O15" s="1">
        <v>240949.835081</v>
      </c>
      <c r="P15" s="20" t="s">
        <v>19</v>
      </c>
      <c r="Q15" s="27"/>
      <c r="R15" s="11">
        <v>11.0</v>
      </c>
      <c r="S15" s="1" t="s">
        <v>14</v>
      </c>
      <c r="T15" s="1">
        <v>3048.672949</v>
      </c>
      <c r="U15" s="1">
        <v>67976.568759</v>
      </c>
      <c r="V15" s="20" t="s">
        <v>15</v>
      </c>
      <c r="W15" s="27"/>
      <c r="AE15" s="27"/>
      <c r="AF15" s="27"/>
      <c r="AG15" s="27"/>
      <c r="AH15" s="27"/>
      <c r="AI15" s="27"/>
    </row>
    <row r="16">
      <c r="A16" s="24"/>
      <c r="B16" s="27"/>
      <c r="C16" s="27"/>
      <c r="D16" s="27"/>
      <c r="E16" s="27"/>
      <c r="F16" s="28"/>
      <c r="J16" s="12"/>
      <c r="K16" s="27"/>
      <c r="L16" s="28"/>
      <c r="P16" s="12"/>
      <c r="Q16" s="27"/>
      <c r="R16" s="28"/>
      <c r="V16" s="12"/>
      <c r="W16" s="27"/>
      <c r="AE16" s="27"/>
      <c r="AF16" s="27"/>
      <c r="AG16" s="27"/>
      <c r="AH16" s="27"/>
      <c r="AI16" s="27"/>
    </row>
    <row r="17">
      <c r="A17" s="24"/>
      <c r="B17" s="27"/>
      <c r="C17" s="27"/>
      <c r="D17" s="27"/>
      <c r="E17" s="27"/>
      <c r="F17" s="28"/>
      <c r="H17" s="16" t="s">
        <v>23</v>
      </c>
      <c r="I17" s="29">
        <f>SUM(I10,I12,I14)</f>
        <v>2713407.899</v>
      </c>
      <c r="J17" s="20"/>
      <c r="K17" s="27"/>
      <c r="L17" s="28"/>
      <c r="N17" s="16" t="s">
        <v>23</v>
      </c>
      <c r="O17" s="29">
        <f>SUM(O9,O11,O13,O15)</f>
        <v>3275678.278</v>
      </c>
      <c r="P17" s="12"/>
      <c r="Q17" s="27"/>
      <c r="R17" s="28"/>
      <c r="T17" s="16" t="s">
        <v>23</v>
      </c>
      <c r="U17" s="29">
        <f>SUM(U6,U8,U10,U12,U14)</f>
        <v>460147.4147</v>
      </c>
      <c r="V17" s="12"/>
      <c r="W17" s="27"/>
      <c r="AA17" s="19"/>
      <c r="AC17" s="19"/>
      <c r="AE17" s="27"/>
      <c r="AF17" s="27"/>
      <c r="AG17" s="27"/>
      <c r="AH17" s="27"/>
      <c r="AI17" s="27"/>
    </row>
    <row r="18">
      <c r="A18" s="1"/>
      <c r="F18" s="28"/>
      <c r="H18" s="16" t="s">
        <v>24</v>
      </c>
      <c r="I18" s="29">
        <f>SUM(I9,I11,I13,I15)</f>
        <v>1290260.403</v>
      </c>
      <c r="J18" s="30"/>
      <c r="L18" s="28"/>
      <c r="N18" s="16" t="s">
        <v>24</v>
      </c>
      <c r="O18" s="29">
        <f>SUM(O10,O12,O14)</f>
        <v>94755.4543</v>
      </c>
      <c r="P18" s="30"/>
      <c r="R18" s="28"/>
      <c r="T18" s="16" t="s">
        <v>24</v>
      </c>
      <c r="U18" s="29">
        <f>SUM(U5,U7,U9,U11,U13,U15)</f>
        <v>1062516.283</v>
      </c>
      <c r="V18" s="30"/>
      <c r="AA18" s="19"/>
      <c r="AC18" s="19"/>
    </row>
    <row r="19">
      <c r="A19" s="5" t="s">
        <v>25</v>
      </c>
      <c r="B19" s="6"/>
      <c r="C19" s="6"/>
      <c r="D19" s="7"/>
      <c r="E19" s="31"/>
      <c r="F19" s="28"/>
      <c r="H19" s="16" t="s">
        <v>26</v>
      </c>
      <c r="I19" s="29">
        <f>I17-I18</f>
        <v>1423147.497</v>
      </c>
      <c r="J19" s="20"/>
      <c r="L19" s="28"/>
      <c r="N19" s="16" t="s">
        <v>26</v>
      </c>
      <c r="O19" s="29">
        <f>O17-O18</f>
        <v>3180922.824</v>
      </c>
      <c r="P19" s="12"/>
      <c r="R19" s="28"/>
      <c r="T19" s="16" t="s">
        <v>26</v>
      </c>
      <c r="U19" s="29">
        <f>U17-U18</f>
        <v>-602368.8685</v>
      </c>
      <c r="V19" s="12"/>
      <c r="AA19" s="19"/>
      <c r="AC19" s="19"/>
    </row>
    <row r="20">
      <c r="A20" s="32" t="s">
        <v>27</v>
      </c>
      <c r="B20" s="33">
        <v>0.0</v>
      </c>
      <c r="C20" s="33" t="s">
        <v>28</v>
      </c>
      <c r="D20" s="15"/>
      <c r="F20" s="34" t="s">
        <v>29</v>
      </c>
      <c r="G20" s="14"/>
      <c r="H20" s="35" t="s">
        <v>30</v>
      </c>
      <c r="I20" s="36">
        <f>I19/34000</f>
        <v>41.85727932</v>
      </c>
      <c r="J20" s="37"/>
      <c r="L20" s="34" t="s">
        <v>29</v>
      </c>
      <c r="M20" s="14"/>
      <c r="N20" s="35" t="s">
        <v>30</v>
      </c>
      <c r="O20" s="36">
        <f>O19/34000</f>
        <v>93.55655363</v>
      </c>
      <c r="P20" s="38"/>
      <c r="R20" s="34" t="s">
        <v>29</v>
      </c>
      <c r="S20" s="14"/>
      <c r="T20" s="35" t="s">
        <v>30</v>
      </c>
      <c r="U20" s="36">
        <f>U19/34000</f>
        <v>-17.71673143</v>
      </c>
      <c r="V20" s="38"/>
      <c r="Y20" s="19"/>
      <c r="Z20" s="19"/>
      <c r="AA20" s="19"/>
      <c r="AC20" s="19"/>
    </row>
    <row r="21">
      <c r="A21" s="16"/>
    </row>
    <row r="22">
      <c r="A22" s="5" t="s">
        <v>31</v>
      </c>
      <c r="B22" s="7"/>
      <c r="C22" s="31"/>
      <c r="D22" s="31"/>
      <c r="E22" s="31"/>
      <c r="F22" s="5" t="s">
        <v>32</v>
      </c>
      <c r="G22" s="7"/>
      <c r="L22" s="5" t="s">
        <v>33</v>
      </c>
      <c r="M22" s="7"/>
      <c r="R22" s="5" t="s">
        <v>34</v>
      </c>
      <c r="S22" s="7"/>
    </row>
    <row r="23">
      <c r="A23" s="11" t="s">
        <v>35</v>
      </c>
      <c r="B23" s="20" t="s">
        <v>36</v>
      </c>
      <c r="F23" s="11" t="s">
        <v>35</v>
      </c>
      <c r="G23" s="20" t="s">
        <v>37</v>
      </c>
      <c r="L23" s="11" t="s">
        <v>35</v>
      </c>
      <c r="M23" s="20" t="s">
        <v>38</v>
      </c>
      <c r="R23" s="11" t="s">
        <v>35</v>
      </c>
      <c r="S23" s="20" t="s">
        <v>39</v>
      </c>
    </row>
    <row r="24">
      <c r="A24" s="18"/>
      <c r="B24" s="17"/>
      <c r="C24" s="16"/>
      <c r="D24" s="16"/>
      <c r="F24" s="28"/>
      <c r="G24" s="12"/>
      <c r="L24" s="28"/>
      <c r="M24" s="12"/>
      <c r="R24" s="28"/>
      <c r="S24" s="12"/>
    </row>
    <row r="25">
      <c r="A25" s="18" t="s">
        <v>40</v>
      </c>
      <c r="B25" s="20">
        <v>1.2627973078245E7</v>
      </c>
      <c r="F25" s="18" t="s">
        <v>40</v>
      </c>
      <c r="G25" s="20">
        <v>1.2126590334279E7</v>
      </c>
      <c r="L25" s="18" t="s">
        <v>40</v>
      </c>
      <c r="M25" s="20">
        <v>1.1284047532517E7</v>
      </c>
      <c r="R25" s="18" t="s">
        <v>40</v>
      </c>
      <c r="S25" s="20">
        <v>1.5893195726138E7</v>
      </c>
    </row>
    <row r="26">
      <c r="A26" s="18" t="s">
        <v>41</v>
      </c>
      <c r="B26" s="12">
        <f>B25/34000</f>
        <v>371.4109729</v>
      </c>
      <c r="F26" s="18" t="s">
        <v>41</v>
      </c>
      <c r="G26" s="12">
        <f>G25/34000</f>
        <v>356.6644216</v>
      </c>
      <c r="L26" s="18" t="s">
        <v>41</v>
      </c>
      <c r="M26" s="12">
        <f>M25/34000</f>
        <v>331.883751</v>
      </c>
      <c r="R26" s="18" t="s">
        <v>41</v>
      </c>
      <c r="S26" s="12">
        <f>S25/34000</f>
        <v>467.4469331</v>
      </c>
    </row>
    <row r="27">
      <c r="A27" s="18" t="s">
        <v>42</v>
      </c>
      <c r="B27" s="20">
        <v>27250.0</v>
      </c>
      <c r="C27" s="16"/>
      <c r="F27" s="18" t="s">
        <v>42</v>
      </c>
      <c r="G27" s="20">
        <v>31000.0</v>
      </c>
      <c r="L27" s="18" t="s">
        <v>42</v>
      </c>
      <c r="M27" s="20">
        <v>26750.0</v>
      </c>
      <c r="R27" s="18" t="s">
        <v>42</v>
      </c>
      <c r="S27" s="20">
        <v>26750.0</v>
      </c>
    </row>
    <row r="28">
      <c r="A28" s="32" t="s">
        <v>43</v>
      </c>
      <c r="B28" s="38">
        <f>B25/B27</f>
        <v>463.4118561</v>
      </c>
      <c r="C28" s="16"/>
      <c r="F28" s="32" t="s">
        <v>43</v>
      </c>
      <c r="G28" s="38">
        <f>G25/G27</f>
        <v>391.1803334</v>
      </c>
      <c r="L28" s="32" t="s">
        <v>43</v>
      </c>
      <c r="M28" s="38">
        <f>M25/M27</f>
        <v>421.8335526</v>
      </c>
      <c r="R28" s="32" t="s">
        <v>43</v>
      </c>
      <c r="S28" s="38">
        <f>S25/S27</f>
        <v>594.138158</v>
      </c>
    </row>
    <row r="29">
      <c r="C29" s="16"/>
    </row>
    <row r="30">
      <c r="A30" s="39" t="s">
        <v>44</v>
      </c>
      <c r="B30" s="7"/>
      <c r="C30" s="19"/>
      <c r="F30" s="5" t="s">
        <v>45</v>
      </c>
      <c r="G30" s="7"/>
      <c r="L30" s="5" t="s">
        <v>46</v>
      </c>
      <c r="M30" s="7"/>
      <c r="R30" s="5" t="s">
        <v>47</v>
      </c>
      <c r="S30" s="7"/>
    </row>
    <row r="31">
      <c r="A31" s="11" t="s">
        <v>35</v>
      </c>
      <c r="B31" s="20" t="s">
        <v>48</v>
      </c>
      <c r="F31" s="11" t="s">
        <v>49</v>
      </c>
      <c r="G31" s="20" t="s">
        <v>50</v>
      </c>
      <c r="L31" s="11" t="s">
        <v>35</v>
      </c>
      <c r="M31" s="20" t="s">
        <v>51</v>
      </c>
      <c r="R31" s="11" t="s">
        <v>49</v>
      </c>
      <c r="S31" s="20" t="s">
        <v>52</v>
      </c>
    </row>
    <row r="32">
      <c r="A32" s="28"/>
      <c r="B32" s="12"/>
      <c r="F32" s="28"/>
      <c r="G32" s="12"/>
      <c r="L32" s="28"/>
      <c r="M32" s="12"/>
      <c r="R32" s="28"/>
      <c r="S32" s="12"/>
    </row>
    <row r="33">
      <c r="A33" s="18" t="s">
        <v>40</v>
      </c>
      <c r="B33" s="40">
        <v>6479050.5</v>
      </c>
      <c r="C33" s="1"/>
      <c r="F33" s="18" t="s">
        <v>40</v>
      </c>
      <c r="G33" s="41">
        <v>6498340.4</v>
      </c>
      <c r="H33" s="1"/>
      <c r="L33" s="18" t="s">
        <v>40</v>
      </c>
      <c r="M33" s="40">
        <v>5410037.1</v>
      </c>
      <c r="R33" s="18" t="s">
        <v>40</v>
      </c>
      <c r="S33" s="40">
        <v>407143.7</v>
      </c>
    </row>
    <row r="34">
      <c r="A34" s="32" t="s">
        <v>41</v>
      </c>
      <c r="B34" s="38">
        <f>B33/34000</f>
        <v>190.5603088</v>
      </c>
      <c r="F34" s="32" t="s">
        <v>41</v>
      </c>
      <c r="G34" s="38">
        <f>G33/34000</f>
        <v>191.1276588</v>
      </c>
      <c r="L34" s="32" t="s">
        <v>41</v>
      </c>
      <c r="M34" s="38">
        <f>M33/34000</f>
        <v>159.1187382</v>
      </c>
      <c r="R34" s="32" t="s">
        <v>41</v>
      </c>
      <c r="S34" s="38">
        <f>S33/34000</f>
        <v>11.97481471</v>
      </c>
    </row>
    <row r="36">
      <c r="A36" s="5" t="s">
        <v>53</v>
      </c>
      <c r="B36" s="7"/>
      <c r="F36" s="5" t="s">
        <v>54</v>
      </c>
      <c r="G36" s="7"/>
      <c r="L36" s="5" t="s">
        <v>55</v>
      </c>
      <c r="M36" s="7"/>
      <c r="R36" s="5" t="s">
        <v>56</v>
      </c>
      <c r="S36" s="7"/>
    </row>
    <row r="37">
      <c r="A37" s="11" t="s">
        <v>35</v>
      </c>
      <c r="B37" s="20" t="s">
        <v>57</v>
      </c>
      <c r="F37" s="11" t="s">
        <v>35</v>
      </c>
      <c r="G37" s="20" t="s">
        <v>58</v>
      </c>
      <c r="L37" s="11" t="s">
        <v>35</v>
      </c>
      <c r="M37" s="20" t="s">
        <v>59</v>
      </c>
      <c r="R37" s="11" t="s">
        <v>35</v>
      </c>
      <c r="S37" s="20" t="s">
        <v>60</v>
      </c>
    </row>
    <row r="38">
      <c r="A38" s="28"/>
      <c r="B38" s="12"/>
      <c r="F38" s="28"/>
      <c r="G38" s="12"/>
      <c r="L38" s="28"/>
      <c r="M38" s="12"/>
      <c r="R38" s="28"/>
      <c r="S38" s="12"/>
    </row>
    <row r="39">
      <c r="A39" s="18" t="s">
        <v>40</v>
      </c>
      <c r="B39" s="40">
        <v>1.1735286256E8</v>
      </c>
      <c r="C39" s="41"/>
      <c r="F39" s="18" t="s">
        <v>40</v>
      </c>
      <c r="G39" s="1">
        <v>1.233819747E8</v>
      </c>
      <c r="H39" s="42"/>
      <c r="L39" s="18" t="s">
        <v>40</v>
      </c>
      <c r="M39" s="20">
        <v>1.2395445667E8</v>
      </c>
      <c r="N39" s="42"/>
      <c r="R39" s="18" t="s">
        <v>40</v>
      </c>
      <c r="S39" s="20">
        <v>1.2959026926745E8</v>
      </c>
    </row>
    <row r="40">
      <c r="A40" s="32" t="s">
        <v>41</v>
      </c>
      <c r="B40" s="38">
        <f>B39/34000</f>
        <v>3451.554781</v>
      </c>
      <c r="F40" s="32" t="s">
        <v>41</v>
      </c>
      <c r="G40" s="38">
        <f>G39/34000</f>
        <v>3628.881609</v>
      </c>
      <c r="L40" s="32" t="s">
        <v>41</v>
      </c>
      <c r="M40" s="38">
        <f>M39/34000</f>
        <v>3645.719314</v>
      </c>
      <c r="R40" s="32" t="s">
        <v>41</v>
      </c>
      <c r="S40" s="38">
        <f>S39/34000</f>
        <v>3811.478508</v>
      </c>
    </row>
    <row r="41">
      <c r="A41" s="31"/>
      <c r="B41" s="31"/>
      <c r="F41" s="31"/>
      <c r="G41" s="31"/>
      <c r="L41" s="31"/>
      <c r="M41" s="31"/>
    </row>
    <row r="42">
      <c r="A42" s="5" t="s">
        <v>61</v>
      </c>
      <c r="B42" s="7"/>
      <c r="F42" s="5" t="s">
        <v>62</v>
      </c>
      <c r="G42" s="7"/>
      <c r="L42" s="5" t="s">
        <v>63</v>
      </c>
      <c r="M42" s="7"/>
      <c r="R42" s="5" t="s">
        <v>64</v>
      </c>
      <c r="S42" s="7"/>
    </row>
    <row r="43">
      <c r="A43" s="11" t="s">
        <v>35</v>
      </c>
      <c r="B43" s="20" t="s">
        <v>65</v>
      </c>
      <c r="F43" s="11" t="s">
        <v>35</v>
      </c>
      <c r="G43" s="20" t="s">
        <v>66</v>
      </c>
      <c r="L43" s="11" t="s">
        <v>35</v>
      </c>
      <c r="M43" s="20" t="s">
        <v>67</v>
      </c>
      <c r="R43" s="11" t="s">
        <v>35</v>
      </c>
      <c r="S43" s="20" t="s">
        <v>68</v>
      </c>
    </row>
    <row r="44">
      <c r="A44" s="28"/>
      <c r="B44" s="12"/>
      <c r="F44" s="28"/>
      <c r="G44" s="12"/>
      <c r="L44" s="28"/>
      <c r="M44" s="12"/>
      <c r="R44" s="28"/>
      <c r="S44" s="12"/>
    </row>
    <row r="45">
      <c r="A45" s="18" t="s">
        <v>40</v>
      </c>
      <c r="B45" s="40">
        <v>6.67129877E7</v>
      </c>
      <c r="F45" s="18" t="s">
        <v>40</v>
      </c>
      <c r="G45" s="40">
        <v>6.37367599E7</v>
      </c>
      <c r="H45" s="41"/>
      <c r="L45" s="18" t="s">
        <v>40</v>
      </c>
      <c r="M45" s="40">
        <v>6.55231978E7</v>
      </c>
      <c r="R45" s="18" t="s">
        <v>40</v>
      </c>
      <c r="S45" s="40">
        <v>5.62510102E7</v>
      </c>
    </row>
    <row r="46">
      <c r="A46" s="32" t="s">
        <v>41</v>
      </c>
      <c r="B46" s="38">
        <f>B45/34000</f>
        <v>1962.146697</v>
      </c>
      <c r="F46" s="32" t="s">
        <v>41</v>
      </c>
      <c r="G46" s="38">
        <f>G45/34000</f>
        <v>1874.610585</v>
      </c>
      <c r="L46" s="32" t="s">
        <v>41</v>
      </c>
      <c r="M46" s="38">
        <f>M45/34000</f>
        <v>1927.152876</v>
      </c>
      <c r="R46" s="32" t="s">
        <v>41</v>
      </c>
      <c r="S46" s="38">
        <f>S45/34000</f>
        <v>1654.441476</v>
      </c>
    </row>
    <row r="51">
      <c r="A51" s="16"/>
      <c r="B51" s="16"/>
      <c r="C51" s="16"/>
      <c r="D51" s="16"/>
      <c r="H51" s="43"/>
      <c r="R51" s="41"/>
    </row>
    <row r="54">
      <c r="C54" s="16"/>
    </row>
    <row r="55">
      <c r="C55" s="16"/>
    </row>
    <row r="56">
      <c r="H56" s="19"/>
      <c r="I56" s="19"/>
    </row>
    <row r="57">
      <c r="H57" s="19"/>
      <c r="I57" s="19"/>
    </row>
    <row r="58">
      <c r="H58" s="19"/>
    </row>
    <row r="59">
      <c r="H59" s="19"/>
    </row>
  </sheetData>
  <mergeCells count="26">
    <mergeCell ref="F1:J3"/>
    <mergeCell ref="R1:V1"/>
    <mergeCell ref="F5:J5"/>
    <mergeCell ref="L5:P5"/>
    <mergeCell ref="A19:D19"/>
    <mergeCell ref="C20:D20"/>
    <mergeCell ref="F20:G20"/>
    <mergeCell ref="R22:S22"/>
    <mergeCell ref="R42:S42"/>
    <mergeCell ref="L20:M20"/>
    <mergeCell ref="R20:S20"/>
    <mergeCell ref="A22:B22"/>
    <mergeCell ref="F22:G22"/>
    <mergeCell ref="L22:M22"/>
    <mergeCell ref="A36:B36"/>
    <mergeCell ref="A42:B42"/>
    <mergeCell ref="F42:G42"/>
    <mergeCell ref="L42:M42"/>
    <mergeCell ref="H51:I51"/>
    <mergeCell ref="F30:G30"/>
    <mergeCell ref="L30:M30"/>
    <mergeCell ref="R30:S30"/>
    <mergeCell ref="F36:G36"/>
    <mergeCell ref="L36:M36"/>
    <mergeCell ref="R36:S36"/>
    <mergeCell ref="A30:B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13"/>
    <col customWidth="1" min="7" max="7" width="28.75"/>
  </cols>
  <sheetData>
    <row r="2">
      <c r="A2" s="31" t="s">
        <v>69</v>
      </c>
      <c r="G2" s="19"/>
      <c r="H2" s="19"/>
      <c r="I2" s="19"/>
      <c r="J2" s="19"/>
      <c r="K2" s="19"/>
    </row>
    <row r="4">
      <c r="A4" s="5" t="s">
        <v>70</v>
      </c>
      <c r="B4" s="6"/>
      <c r="C4" s="6"/>
      <c r="D4" s="6"/>
      <c r="E4" s="7"/>
      <c r="G4" s="19"/>
      <c r="H4" s="19"/>
      <c r="I4" s="19"/>
      <c r="J4" s="19"/>
      <c r="K4" s="19"/>
    </row>
    <row r="5">
      <c r="A5" s="18" t="s">
        <v>71</v>
      </c>
      <c r="B5" s="16">
        <v>1840.0</v>
      </c>
      <c r="C5" s="16">
        <v>1879.0</v>
      </c>
      <c r="D5" s="16">
        <v>1934.0</v>
      </c>
      <c r="E5" s="17">
        <v>2022.0</v>
      </c>
      <c r="G5" s="19"/>
      <c r="H5" s="19"/>
      <c r="I5" s="19"/>
      <c r="J5" s="19"/>
      <c r="K5" s="19"/>
    </row>
    <row r="6">
      <c r="A6" s="11" t="s">
        <v>72</v>
      </c>
      <c r="B6" s="29">
        <f>Calculations!B26</f>
        <v>371.4109729</v>
      </c>
      <c r="C6" s="29">
        <f>Calculations!G26</f>
        <v>356.6644216</v>
      </c>
      <c r="D6" s="29">
        <f>Calculations!M26</f>
        <v>331.883751</v>
      </c>
      <c r="E6" s="12">
        <f>Calculations!S26</f>
        <v>467.4469331</v>
      </c>
      <c r="G6" s="19"/>
    </row>
    <row r="7">
      <c r="A7" s="11" t="s">
        <v>73</v>
      </c>
      <c r="B7" s="29">
        <f>Calculations!B34</f>
        <v>190.5603088</v>
      </c>
      <c r="C7" s="29">
        <f>Calculations!G34</f>
        <v>191.1276588</v>
      </c>
      <c r="D7" s="29">
        <f>Calculations!M34</f>
        <v>159.1187382</v>
      </c>
      <c r="E7" s="12">
        <f>Calculations!S34</f>
        <v>11.97481471</v>
      </c>
      <c r="G7" s="19"/>
    </row>
    <row r="8">
      <c r="A8" s="11" t="s">
        <v>74</v>
      </c>
      <c r="B8" s="29">
        <f>Calculations!B40</f>
        <v>3451.554781</v>
      </c>
      <c r="C8" s="29">
        <f>Calculations!G40</f>
        <v>3628.881609</v>
      </c>
      <c r="D8" s="29">
        <f>Calculations!M40</f>
        <v>3645.719314</v>
      </c>
      <c r="E8" s="12">
        <f>Calculations!S40</f>
        <v>3811.478508</v>
      </c>
      <c r="G8" s="19"/>
    </row>
    <row r="9">
      <c r="A9" s="34" t="s">
        <v>75</v>
      </c>
      <c r="B9" s="36">
        <f>Calculations!B46</f>
        <v>1962.146697</v>
      </c>
      <c r="C9" s="36">
        <f>Calculations!G46</f>
        <v>1874.610585</v>
      </c>
      <c r="D9" s="36">
        <f>Calculations!M46</f>
        <v>1927.152876</v>
      </c>
      <c r="E9" s="38">
        <f>Calculations!S46</f>
        <v>1654.441476</v>
      </c>
      <c r="G9" s="19"/>
    </row>
    <row r="11">
      <c r="A11" s="5" t="s">
        <v>76</v>
      </c>
      <c r="B11" s="6"/>
      <c r="C11" s="6"/>
      <c r="D11" s="6"/>
      <c r="E11" s="7"/>
    </row>
    <row r="12">
      <c r="A12" s="18" t="s">
        <v>71</v>
      </c>
      <c r="B12" s="16" t="s">
        <v>77</v>
      </c>
      <c r="C12" s="16" t="s">
        <v>78</v>
      </c>
      <c r="D12" s="16" t="s">
        <v>79</v>
      </c>
      <c r="E12" s="17" t="s">
        <v>80</v>
      </c>
    </row>
    <row r="13">
      <c r="A13" s="11" t="s">
        <v>72</v>
      </c>
      <c r="B13" s="29">
        <f t="shared" ref="B13:C13" si="1">C6-B6</f>
        <v>-14.74655129</v>
      </c>
      <c r="C13" s="29">
        <f t="shared" si="1"/>
        <v>-24.78067064</v>
      </c>
      <c r="D13" s="29">
        <f t="shared" ref="D13:D16" si="3">D6-B6</f>
        <v>-39.52722193</v>
      </c>
      <c r="E13" s="12">
        <f t="shared" ref="E13:E16" si="4">E6-D6</f>
        <v>135.5631822</v>
      </c>
    </row>
    <row r="14">
      <c r="A14" s="11" t="s">
        <v>73</v>
      </c>
      <c r="B14" s="29">
        <f t="shared" ref="B14:C14" si="2">C7-B7</f>
        <v>0.56735</v>
      </c>
      <c r="C14" s="29">
        <f t="shared" si="2"/>
        <v>-32.00892059</v>
      </c>
      <c r="D14" s="29">
        <f t="shared" si="3"/>
        <v>-31.44157059</v>
      </c>
      <c r="E14" s="12">
        <f t="shared" si="4"/>
        <v>-147.1439235</v>
      </c>
    </row>
    <row r="15">
      <c r="A15" s="11" t="s">
        <v>74</v>
      </c>
      <c r="B15" s="29">
        <f t="shared" ref="B15:C15" si="5">C8-B8</f>
        <v>177.3268276</v>
      </c>
      <c r="C15" s="29">
        <f t="shared" si="5"/>
        <v>16.837705</v>
      </c>
      <c r="D15" s="29">
        <f t="shared" si="3"/>
        <v>194.1645326</v>
      </c>
      <c r="E15" s="12">
        <f t="shared" si="4"/>
        <v>165.759194</v>
      </c>
    </row>
    <row r="16">
      <c r="A16" s="34" t="s">
        <v>75</v>
      </c>
      <c r="B16" s="36">
        <f t="shared" ref="B16:C16" si="6">C9-B9</f>
        <v>-87.53611176</v>
      </c>
      <c r="C16" s="36">
        <f t="shared" si="6"/>
        <v>52.54229118</v>
      </c>
      <c r="D16" s="36">
        <f t="shared" si="3"/>
        <v>-34.99382059</v>
      </c>
      <c r="E16" s="38">
        <f t="shared" si="4"/>
        <v>-272.7114</v>
      </c>
    </row>
    <row r="18">
      <c r="A18" s="5" t="s">
        <v>81</v>
      </c>
      <c r="B18" s="6"/>
      <c r="C18" s="6"/>
      <c r="D18" s="6"/>
      <c r="E18" s="7"/>
      <c r="G18" s="19"/>
      <c r="H18" s="19"/>
      <c r="I18" s="19"/>
      <c r="J18" s="19"/>
      <c r="K18" s="19"/>
    </row>
    <row r="19">
      <c r="A19" s="18" t="s">
        <v>82</v>
      </c>
      <c r="B19" s="16">
        <v>1840.0</v>
      </c>
      <c r="C19" s="16">
        <v>1879.0</v>
      </c>
      <c r="D19" s="16">
        <v>1934.0</v>
      </c>
      <c r="E19" s="17">
        <v>2022.0</v>
      </c>
      <c r="G19" s="19"/>
      <c r="H19" s="19"/>
      <c r="I19" s="19"/>
      <c r="J19" s="19"/>
      <c r="K19" s="19"/>
    </row>
    <row r="20">
      <c r="A20" s="11" t="s">
        <v>83</v>
      </c>
      <c r="B20" s="1">
        <f>Calculations!B20</f>
        <v>0</v>
      </c>
      <c r="C20" s="44">
        <f>Calculations!I20 +B20</f>
        <v>41.85727932</v>
      </c>
      <c r="D20" s="1">
        <f>Calculations!O20 +C20</f>
        <v>135.413833</v>
      </c>
      <c r="E20" s="12">
        <f>Calculations!U20+D20</f>
        <v>117.6971015</v>
      </c>
      <c r="G20" s="19"/>
      <c r="I20" s="19"/>
    </row>
    <row r="21">
      <c r="A21" s="11" t="s">
        <v>84</v>
      </c>
      <c r="B21" s="29">
        <f t="shared" ref="B21:B24" si="8">B20+B6</f>
        <v>371.4109729</v>
      </c>
      <c r="C21" s="29">
        <f>$C$20+C6</f>
        <v>398.5217009</v>
      </c>
      <c r="D21" s="29">
        <f t="shared" ref="D21:E21" si="7">D20+D6</f>
        <v>467.2975839</v>
      </c>
      <c r="E21" s="12">
        <f t="shared" si="7"/>
        <v>585.1440346</v>
      </c>
      <c r="G21" s="19"/>
    </row>
    <row r="22">
      <c r="A22" s="11" t="s">
        <v>85</v>
      </c>
      <c r="B22" s="29">
        <f t="shared" si="8"/>
        <v>561.9712817</v>
      </c>
      <c r="C22" s="29">
        <f t="shared" ref="C22:E22" si="9">C21+C7</f>
        <v>589.6493597</v>
      </c>
      <c r="D22" s="29">
        <f t="shared" si="9"/>
        <v>626.4163221</v>
      </c>
      <c r="E22" s="12">
        <f t="shared" si="9"/>
        <v>597.1188494</v>
      </c>
      <c r="G22" s="19"/>
    </row>
    <row r="23">
      <c r="A23" s="11" t="s">
        <v>86</v>
      </c>
      <c r="B23" s="29">
        <f t="shared" si="8"/>
        <v>4013.526063</v>
      </c>
      <c r="C23" s="29">
        <f t="shared" ref="C23:E23" si="10">C22+C8</f>
        <v>4218.530969</v>
      </c>
      <c r="D23" s="29">
        <f t="shared" si="10"/>
        <v>4272.135636</v>
      </c>
      <c r="E23" s="12">
        <f t="shared" si="10"/>
        <v>4408.597357</v>
      </c>
      <c r="G23" s="19"/>
    </row>
    <row r="24">
      <c r="A24" s="34" t="s">
        <v>87</v>
      </c>
      <c r="B24" s="36">
        <f t="shared" si="8"/>
        <v>5975.67276</v>
      </c>
      <c r="C24" s="29">
        <f t="shared" ref="C24:E24" si="11">C23+C9</f>
        <v>6093.141554</v>
      </c>
      <c r="D24" s="29">
        <f t="shared" si="11"/>
        <v>6199.288512</v>
      </c>
      <c r="E24" s="12">
        <f t="shared" si="11"/>
        <v>6063.038834</v>
      </c>
      <c r="G24" s="19"/>
    </row>
    <row r="26">
      <c r="A26" s="5" t="s">
        <v>88</v>
      </c>
      <c r="B26" s="6"/>
      <c r="C26" s="6"/>
      <c r="D26" s="6"/>
      <c r="E26" s="7"/>
    </row>
    <row r="27">
      <c r="A27" s="18" t="s">
        <v>82</v>
      </c>
      <c r="B27" s="16" t="s">
        <v>77</v>
      </c>
      <c r="C27" s="16" t="s">
        <v>78</v>
      </c>
      <c r="D27" s="16" t="s">
        <v>79</v>
      </c>
      <c r="E27" s="17" t="s">
        <v>80</v>
      </c>
    </row>
    <row r="28">
      <c r="A28" s="11" t="s">
        <v>89</v>
      </c>
      <c r="B28" s="29">
        <f t="shared" ref="B28:C28" si="12">C20-B20</f>
        <v>41.85727932</v>
      </c>
      <c r="C28" s="29">
        <f t="shared" si="12"/>
        <v>93.55655363</v>
      </c>
      <c r="D28" s="29">
        <f t="shared" ref="D28:D32" si="14">D20-B20</f>
        <v>135.413833</v>
      </c>
      <c r="E28" s="12">
        <f t="shared" ref="E28:E32" si="15">E20-D20</f>
        <v>-17.71673143</v>
      </c>
    </row>
    <row r="29">
      <c r="A29" s="11" t="s">
        <v>90</v>
      </c>
      <c r="B29" s="29">
        <f t="shared" ref="B29:C29" si="13">C21-B21</f>
        <v>27.11072803</v>
      </c>
      <c r="C29" s="29">
        <f t="shared" si="13"/>
        <v>68.77588299</v>
      </c>
      <c r="D29" s="29">
        <f t="shared" si="14"/>
        <v>95.88661102</v>
      </c>
      <c r="E29" s="12">
        <f t="shared" si="15"/>
        <v>117.8464507</v>
      </c>
    </row>
    <row r="30">
      <c r="A30" s="11" t="s">
        <v>91</v>
      </c>
      <c r="B30" s="29">
        <f t="shared" ref="B30:C30" si="16">C22-B22</f>
        <v>27.67807803</v>
      </c>
      <c r="C30" s="29">
        <f t="shared" si="16"/>
        <v>36.76696241</v>
      </c>
      <c r="D30" s="29">
        <f t="shared" si="14"/>
        <v>64.44504043</v>
      </c>
      <c r="E30" s="12">
        <f t="shared" si="15"/>
        <v>-29.29747279</v>
      </c>
    </row>
    <row r="31">
      <c r="A31" s="11" t="s">
        <v>92</v>
      </c>
      <c r="B31" s="29">
        <f t="shared" ref="B31:C31" si="17">C23-B23</f>
        <v>205.0049057</v>
      </c>
      <c r="C31" s="29">
        <f t="shared" si="17"/>
        <v>53.60466741</v>
      </c>
      <c r="D31" s="29">
        <f t="shared" si="14"/>
        <v>258.6095731</v>
      </c>
      <c r="E31" s="12">
        <f t="shared" si="15"/>
        <v>136.4617213</v>
      </c>
    </row>
    <row r="32">
      <c r="A32" s="34" t="s">
        <v>93</v>
      </c>
      <c r="B32" s="36">
        <f t="shared" ref="B32:C32" si="18">C24-B24</f>
        <v>117.4687939</v>
      </c>
      <c r="C32" s="36">
        <f t="shared" si="18"/>
        <v>106.1469586</v>
      </c>
      <c r="D32" s="36">
        <f t="shared" si="14"/>
        <v>223.6157525</v>
      </c>
      <c r="E32" s="38">
        <f t="shared" si="15"/>
        <v>-136.2496787</v>
      </c>
    </row>
  </sheetData>
  <mergeCells count="5">
    <mergeCell ref="A2:E2"/>
    <mergeCell ref="A4:E4"/>
    <mergeCell ref="A11:E11"/>
    <mergeCell ref="A18:E18"/>
    <mergeCell ref="A26:E2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