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Values" sheetId="2" r:id="rId5"/>
  </sheets>
  <definedNames/>
  <calcPr/>
</workbook>
</file>

<file path=xl/sharedStrings.xml><?xml version="1.0" encoding="utf-8"?>
<sst xmlns="http://schemas.openxmlformats.org/spreadsheetml/2006/main" count="564" uniqueCount="113">
  <si>
    <t>The effect of dvelopment and coastal engineering on the evolution of a barrier-marsh-lagoon sytem:</t>
  </si>
  <si>
    <t xml:space="preserve">Note - Ocean Shoreline Position Change Analysis: Longer shoreline of two years analyzed was shortened to 
the length of the shoreline of the other year. The shorter shoreline length defines the system 
length for boundary movmement purposes </t>
  </si>
  <si>
    <t xml:space="preserve">Inisghts from Long Beach Island, New Jersey. </t>
  </si>
  <si>
    <t>Tenebruso, Lorenzo-Trueba, Ciarletta, Miselis, Nichols-O'Neill</t>
  </si>
  <si>
    <t>Ocean Shoreline (OS) Position Change 1840-1879</t>
  </si>
  <si>
    <t>Ocean Shoreline (OS) Position Change 1879-1934</t>
  </si>
  <si>
    <t>Ocean Shoreline (OS) Position Change 1934-1957</t>
  </si>
  <si>
    <t>Ocean Shoreline (OS) Position Change 1957-1983</t>
  </si>
  <si>
    <t>Ocean Shoreline (OS) Position Change 1983-1993</t>
  </si>
  <si>
    <t>Ocean Shoreline (OS) Position Change 1993-2007</t>
  </si>
  <si>
    <t xml:space="preserve">Ocean Shoreline (OS) Position Change 2007-2012 </t>
  </si>
  <si>
    <t xml:space="preserve">Ocean Shoreline (OS) Position Change 2012 </t>
  </si>
  <si>
    <t>Spreadsheet 1: Calculations - ocean shoreline position change and environment width calculations</t>
  </si>
  <si>
    <t xml:space="preserve">Feature Class: </t>
  </si>
  <si>
    <t>os_1840_to_1879_change</t>
  </si>
  <si>
    <t>os_1879_to_1934_change</t>
  </si>
  <si>
    <t>os_1934_to_1957_change</t>
  </si>
  <si>
    <t>os_1957_to_1983_change</t>
  </si>
  <si>
    <t>Feature Class:</t>
  </si>
  <si>
    <t>os_1983_to_1993_change</t>
  </si>
  <si>
    <t>os_1993_to_2007_change</t>
  </si>
  <si>
    <t>os_2007_to_2012_change</t>
  </si>
  <si>
    <t>os_2012_to_2022_change</t>
  </si>
  <si>
    <t>Spreadsheet 2: Values - environment width and boundary position change calculation values</t>
  </si>
  <si>
    <t>OBJECTID *</t>
  </si>
  <si>
    <t>SHAPE *</t>
  </si>
  <si>
    <t>Shape_Length (m)</t>
  </si>
  <si>
    <t>Shape_Area (m^2)</t>
  </si>
  <si>
    <t>Movement_Direction</t>
  </si>
  <si>
    <t>Shape_Length</t>
  </si>
  <si>
    <t>Shape_Area</t>
  </si>
  <si>
    <t>Polygon</t>
  </si>
  <si>
    <t>Seaward</t>
  </si>
  <si>
    <t>Landward</t>
  </si>
  <si>
    <t>Coordinate System Note: Positive to the left, west, or landward</t>
  </si>
  <si>
    <t>Associated GIS data location: TenebrusoEtAl_GIS_data_Aug2022/lbi_xshore_shapefiles</t>
  </si>
  <si>
    <t>Lagoon islands excluded</t>
  </si>
  <si>
    <t>27 km system length</t>
  </si>
  <si>
    <t>landward 
area sum (m^2)</t>
  </si>
  <si>
    <t>seaward 
area sum (m^2)</t>
  </si>
  <si>
    <t xml:space="preserve">1840 Ocean Shoreline Position </t>
  </si>
  <si>
    <t>total area change
(m^2)</t>
  </si>
  <si>
    <t>1840 ocean 
shoreline position</t>
  </si>
  <si>
    <t xml:space="preserve">We set the avg 1840 shoreline position as 
the origin of the coordinate sytem </t>
  </si>
  <si>
    <t>boundary movement direction
landward if &gt;0, seaward if &lt; 0</t>
  </si>
  <si>
    <t>boundary movement (m)
(27 km sys. len.)</t>
  </si>
  <si>
    <t>1840 Barrier Width</t>
  </si>
  <si>
    <t>1879 Barrier Width</t>
  </si>
  <si>
    <t>1934 Barrier Width</t>
  </si>
  <si>
    <t>barrier_1840</t>
  </si>
  <si>
    <t>barrier_1879</t>
  </si>
  <si>
    <t>barrier_1934</t>
  </si>
  <si>
    <t>Area (m^2)</t>
  </si>
  <si>
    <t>Avg width (m)
(27 km sys. len.)</t>
  </si>
  <si>
    <t xml:space="preserve">1840 Backbarrier Marsh Width </t>
  </si>
  <si>
    <t xml:space="preserve">1879 Backbarrier Marsh Width </t>
  </si>
  <si>
    <t xml:space="preserve">1934 Backbarrier Marsh Width </t>
  </si>
  <si>
    <t>backbarrier_marsh_1840</t>
  </si>
  <si>
    <t xml:space="preserve">Feaature Class: </t>
  </si>
  <si>
    <t>backbarrier_marsh_1879</t>
  </si>
  <si>
    <t xml:space="preserve">backbarrier_marsh_1934
</t>
  </si>
  <si>
    <t>2022 Barrier Width</t>
  </si>
  <si>
    <t xml:space="preserve">1840 Lagoon Width </t>
  </si>
  <si>
    <t xml:space="preserve">1879 Lagoon Width </t>
  </si>
  <si>
    <t xml:space="preserve">1934 Lagoon Width </t>
  </si>
  <si>
    <t>barrier_2022</t>
  </si>
  <si>
    <t>lagoon_1840</t>
  </si>
  <si>
    <t>lagoon_1879</t>
  </si>
  <si>
    <t>lagoon_1934</t>
  </si>
  <si>
    <t>1957 Barrier Width</t>
  </si>
  <si>
    <t>barrier_1957</t>
  </si>
  <si>
    <t>1840 Inland Marsh Width</t>
  </si>
  <si>
    <t>1879 Inland Marsh Width</t>
  </si>
  <si>
    <t>1934 Inland Marsh Width</t>
  </si>
  <si>
    <t>inland_marsh_1840</t>
  </si>
  <si>
    <t>inland_marsh_1879</t>
  </si>
  <si>
    <t>inland_marsh_1934</t>
  </si>
  <si>
    <t xml:space="preserve">2022 Backbarrier Marsh Width </t>
  </si>
  <si>
    <t>backbarrier_marsh_2022</t>
  </si>
  <si>
    <t xml:space="preserve">1957 Backbarrier Marsh Width </t>
  </si>
  <si>
    <t xml:space="preserve">backbarrier_marsh_
1957
</t>
  </si>
  <si>
    <t>1983 Barrier Width</t>
  </si>
  <si>
    <t xml:space="preserve">2022 Lagoon Width </t>
  </si>
  <si>
    <t>barrier_1983</t>
  </si>
  <si>
    <t>lagoon_2022</t>
  </si>
  <si>
    <t xml:space="preserve">1957 Lagoon Width </t>
  </si>
  <si>
    <t>lagoon_1957</t>
  </si>
  <si>
    <t>2022 Inland Marsh Width</t>
  </si>
  <si>
    <t>inland_marsh_2022</t>
  </si>
  <si>
    <t xml:space="preserve">1983 Backbarrier Marsh Width </t>
  </si>
  <si>
    <t xml:space="preserve">backbarrier_marsh_
1983
</t>
  </si>
  <si>
    <t>1957 Inland Marsh Width</t>
  </si>
  <si>
    <t>inland_marsh_1957_1_polygon</t>
  </si>
  <si>
    <t>Assuming all environment widths are calculatred using a single system length of 27 km</t>
  </si>
  <si>
    <t>Avg Environment Widths Through Time (m)</t>
  </si>
  <si>
    <t>Environment</t>
  </si>
  <si>
    <t xml:space="preserve">Barrier </t>
  </si>
  <si>
    <t>Backbarrier Marsh (islands excluded)</t>
  </si>
  <si>
    <t>Lagoon</t>
  </si>
  <si>
    <t xml:space="preserve">Mainland Marsh </t>
  </si>
  <si>
    <t>Avg Environment Widths Change (m)</t>
  </si>
  <si>
    <t>1840-1879</t>
  </si>
  <si>
    <t>1879-1934</t>
  </si>
  <si>
    <t>1934-1957</t>
  </si>
  <si>
    <t>1957-1983</t>
  </si>
  <si>
    <t>1983-2022</t>
  </si>
  <si>
    <t>Boundary Positions Through Time (islands included as bm) (m)</t>
  </si>
  <si>
    <t>Boundary</t>
  </si>
  <si>
    <t>x1</t>
  </si>
  <si>
    <t>x2</t>
  </si>
  <si>
    <t xml:space="preserve">x3 </t>
  </si>
  <si>
    <t>x4</t>
  </si>
  <si>
    <t>x5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</si>
</sst>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/>
    <font>
      <b/>
      <color theme="1"/>
      <name val="Arial"/>
      <scheme val="minor"/>
    </font>
    <font>
      <b/>
      <sz val="11.0"/>
      <color theme="1"/>
      <name val="Arial"/>
      <scheme val="minor"/>
    </font>
    <font>
      <sz val="8.0"/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4" numFmtId="0" xfId="0" applyAlignment="1" applyFont="1">
      <alignment readingOrder="0"/>
    </xf>
    <xf borderId="0" fillId="0" fontId="1" numFmtId="0" xfId="0" applyFont="1"/>
    <xf borderId="9" fillId="0" fontId="4" numFmtId="0" xfId="0" applyAlignment="1" applyBorder="1" applyFont="1">
      <alignment horizontal="center" readingOrder="0"/>
    </xf>
    <xf borderId="10" fillId="0" fontId="3" numFmtId="0" xfId="0" applyBorder="1" applyFont="1"/>
    <xf borderId="11" fillId="0" fontId="3" numFmtId="0" xfId="0" applyBorder="1" applyFont="1"/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5" fillId="0" fontId="1" numFmtId="0" xfId="0" applyAlignment="1" applyBorder="1" applyFont="1">
      <alignment readingOrder="0"/>
    </xf>
    <xf borderId="5" fillId="0" fontId="1" numFmtId="0" xfId="0" applyBorder="1" applyFont="1"/>
    <xf borderId="0" fillId="0" fontId="4" numFmtId="0" xfId="0" applyFont="1"/>
    <xf borderId="5" fillId="0" fontId="4" numFmtId="0" xfId="0" applyAlignment="1" applyBorder="1" applyFont="1">
      <alignment readingOrder="0"/>
    </xf>
    <xf borderId="4" fillId="0" fontId="1" numFmtId="0" xfId="0" applyBorder="1" applyFont="1"/>
    <xf borderId="4" fillId="0" fontId="4" numFmtId="0" xfId="0" applyAlignment="1" applyBorder="1" applyFont="1">
      <alignment readingOrder="0"/>
    </xf>
    <xf borderId="4" fillId="0" fontId="1" numFmtId="0" xfId="0" applyAlignment="1" applyBorder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5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right" readingOrder="0"/>
    </xf>
    <xf borderId="0" fillId="0" fontId="4" numFmtId="0" xfId="0" applyFont="1"/>
    <xf borderId="0" fillId="0" fontId="4" numFmtId="0" xfId="0" applyAlignment="1" applyFont="1">
      <alignment horizontal="lef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" numFmtId="0" xfId="0" applyFont="1"/>
    <xf borderId="5" fillId="0" fontId="6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Alignment="1" applyBorder="1" applyFont="1">
      <alignment readingOrder="0"/>
    </xf>
    <xf borderId="8" fillId="0" fontId="1" numFmtId="0" xfId="0" applyBorder="1" applyFont="1"/>
    <xf borderId="2" fillId="0" fontId="4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9" fillId="0" fontId="4" numFmtId="0" xfId="0" applyAlignment="1" applyBorder="1" applyFont="1">
      <alignment horizontal="center"/>
    </xf>
    <xf borderId="5" fillId="0" fontId="1" numFmtId="4" xfId="0" applyAlignment="1" applyBorder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7" numFmtId="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8" numFmtId="0" xfId="0" applyFont="1"/>
    <xf borderId="7" fillId="0" fontId="8" numFmtId="0" xfId="0" applyBorder="1" applyFont="1"/>
    <xf borderId="3" fillId="0" fontId="1" numFmtId="0" xfId="0" applyBorder="1" applyFont="1"/>
    <xf borderId="0" fillId="0" fontId="8" numFmtId="0" xfId="0" applyFont="1"/>
    <xf borderId="8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9.75"/>
    <col customWidth="1" min="3" max="3" width="17.5"/>
    <col customWidth="1" min="4" max="4" width="16.38"/>
    <col customWidth="1" min="5" max="5" width="17.38"/>
    <col customWidth="1" min="6" max="6" width="17.75"/>
    <col customWidth="1" min="7" max="7" width="26.5"/>
    <col customWidth="1" min="8" max="8" width="24.75"/>
    <col customWidth="1" min="9" max="9" width="15.63"/>
    <col customWidth="1" min="10" max="10" width="19.38"/>
    <col customWidth="1" min="12" max="12" width="18.25"/>
    <col customWidth="1" min="13" max="13" width="27.88"/>
    <col customWidth="1" min="14" max="14" width="21.75"/>
    <col customWidth="1" min="15" max="15" width="15.88"/>
    <col customWidth="1" min="16" max="16" width="18.0"/>
    <col customWidth="1" min="18" max="18" width="19.25"/>
    <col customWidth="1" min="19" max="19" width="23.38"/>
    <col customWidth="1" min="20" max="20" width="20.5"/>
    <col customWidth="1" min="21" max="21" width="15.63"/>
    <col customWidth="1" min="22" max="22" width="17.88"/>
    <col customWidth="1" min="23" max="23" width="25.38"/>
    <col customWidth="1" min="24" max="24" width="13.38"/>
    <col customWidth="1" min="25" max="25" width="20.63"/>
    <col customWidth="1" min="26" max="26" width="15.5"/>
    <col customWidth="1" min="27" max="27" width="16.38"/>
    <col customWidth="1" min="28" max="28" width="16.63"/>
    <col customWidth="1" min="29" max="59" width="19.5"/>
    <col customWidth="1" min="60" max="60" width="25.38"/>
    <col customWidth="1" min="61" max="61" width="19.5"/>
    <col customWidth="1" min="63" max="63" width="15.63"/>
  </cols>
  <sheetData>
    <row r="1">
      <c r="A1" s="1" t="s">
        <v>0</v>
      </c>
      <c r="F1" s="2" t="s">
        <v>1</v>
      </c>
      <c r="G1" s="3"/>
      <c r="H1" s="3"/>
      <c r="I1" s="3"/>
      <c r="J1" s="4"/>
      <c r="R1" s="5"/>
    </row>
    <row r="2">
      <c r="A2" s="6" t="s">
        <v>2</v>
      </c>
      <c r="F2" s="7"/>
      <c r="J2" s="8"/>
      <c r="R2" s="1"/>
    </row>
    <row r="3">
      <c r="F3" s="9"/>
      <c r="G3" s="10"/>
      <c r="H3" s="10"/>
      <c r="I3" s="10"/>
      <c r="J3" s="11"/>
      <c r="R3" s="1"/>
      <c r="U3" s="12"/>
      <c r="V3" s="12"/>
    </row>
    <row r="4">
      <c r="A4" s="1" t="s">
        <v>3</v>
      </c>
      <c r="R4" s="12"/>
      <c r="S4" s="12"/>
      <c r="T4" s="12"/>
      <c r="U4" s="12"/>
      <c r="V4" s="12"/>
    </row>
    <row r="5">
      <c r="A5" s="13"/>
      <c r="B5" s="13"/>
      <c r="F5" s="14" t="s">
        <v>4</v>
      </c>
      <c r="G5" s="15"/>
      <c r="H5" s="15"/>
      <c r="I5" s="15"/>
      <c r="J5" s="16"/>
      <c r="L5" s="14" t="s">
        <v>5</v>
      </c>
      <c r="M5" s="15"/>
      <c r="N5" s="15"/>
      <c r="O5" s="15"/>
      <c r="P5" s="16"/>
      <c r="R5" s="14" t="s">
        <v>6</v>
      </c>
      <c r="S5" s="15"/>
      <c r="T5" s="15"/>
      <c r="U5" s="15"/>
      <c r="V5" s="16"/>
      <c r="X5" s="14" t="s">
        <v>7</v>
      </c>
      <c r="Y5" s="15"/>
      <c r="Z5" s="15"/>
      <c r="AA5" s="15"/>
      <c r="AB5" s="16"/>
      <c r="AC5" s="13"/>
      <c r="AD5" s="14" t="s">
        <v>8</v>
      </c>
      <c r="AE5" s="15"/>
      <c r="AF5" s="15"/>
      <c r="AG5" s="15"/>
      <c r="AH5" s="16"/>
      <c r="AI5" s="13"/>
      <c r="AJ5" s="17" t="s">
        <v>9</v>
      </c>
      <c r="AK5" s="3"/>
      <c r="AL5" s="3"/>
      <c r="AM5" s="3"/>
      <c r="AN5" s="4"/>
      <c r="AO5" s="13"/>
      <c r="AP5" s="18" t="s">
        <v>10</v>
      </c>
      <c r="AQ5" s="3"/>
      <c r="AR5" s="3"/>
      <c r="AS5" s="3"/>
      <c r="AT5" s="4"/>
      <c r="AU5" s="13"/>
      <c r="AV5" s="19" t="s">
        <v>11</v>
      </c>
      <c r="AW5" s="15"/>
      <c r="AX5" s="15"/>
      <c r="AY5" s="15"/>
      <c r="AZ5" s="16"/>
      <c r="BA5" s="13"/>
      <c r="BB5" s="5"/>
      <c r="BG5" s="13"/>
    </row>
    <row r="6">
      <c r="A6" s="12" t="s">
        <v>12</v>
      </c>
      <c r="B6" s="13"/>
      <c r="C6" s="1"/>
      <c r="D6" s="1"/>
      <c r="F6" s="20" t="s">
        <v>13</v>
      </c>
      <c r="G6" s="1" t="s">
        <v>14</v>
      </c>
      <c r="J6" s="21"/>
      <c r="L6" s="20" t="s">
        <v>13</v>
      </c>
      <c r="M6" s="1" t="s">
        <v>15</v>
      </c>
      <c r="P6" s="21"/>
      <c r="R6" s="20" t="s">
        <v>13</v>
      </c>
      <c r="S6" s="1" t="s">
        <v>16</v>
      </c>
      <c r="V6" s="22"/>
      <c r="X6" s="20" t="s">
        <v>13</v>
      </c>
      <c r="Y6" s="1" t="s">
        <v>17</v>
      </c>
      <c r="AB6" s="22"/>
      <c r="AC6" s="13"/>
      <c r="AD6" s="20" t="s">
        <v>18</v>
      </c>
      <c r="AE6" s="1" t="s">
        <v>19</v>
      </c>
      <c r="AF6" s="13"/>
      <c r="AG6" s="13"/>
      <c r="AH6" s="23"/>
      <c r="AI6" s="13"/>
      <c r="AJ6" s="20" t="s">
        <v>18</v>
      </c>
      <c r="AK6" s="1" t="s">
        <v>20</v>
      </c>
      <c r="AL6" s="13"/>
      <c r="AM6" s="13"/>
      <c r="AN6" s="23"/>
      <c r="AO6" s="13"/>
      <c r="AP6" s="20" t="s">
        <v>18</v>
      </c>
      <c r="AQ6" s="1" t="s">
        <v>21</v>
      </c>
      <c r="AR6" s="13"/>
      <c r="AS6" s="13"/>
      <c r="AT6" s="23"/>
      <c r="AU6" s="13"/>
      <c r="AV6" s="20" t="s">
        <v>18</v>
      </c>
      <c r="AW6" s="1" t="s">
        <v>22</v>
      </c>
      <c r="AX6" s="13"/>
      <c r="AY6" s="13"/>
      <c r="AZ6" s="23"/>
      <c r="BA6" s="13"/>
      <c r="BB6" s="1"/>
      <c r="BF6" s="1"/>
      <c r="BG6" s="13"/>
    </row>
    <row r="7">
      <c r="A7" s="24"/>
      <c r="B7" s="13"/>
      <c r="F7" s="20"/>
      <c r="G7" s="1"/>
      <c r="I7" s="12"/>
      <c r="J7" s="25"/>
      <c r="L7" s="20"/>
      <c r="O7" s="12"/>
      <c r="P7" s="25"/>
      <c r="R7" s="20"/>
      <c r="V7" s="22"/>
      <c r="X7" s="26"/>
      <c r="AB7" s="21"/>
      <c r="AD7" s="26"/>
      <c r="AH7" s="21"/>
      <c r="AJ7" s="26"/>
      <c r="AN7" s="21"/>
      <c r="AP7" s="26"/>
      <c r="AT7" s="21"/>
      <c r="AV7" s="26"/>
      <c r="AZ7" s="21"/>
    </row>
    <row r="8">
      <c r="A8" s="12" t="s">
        <v>23</v>
      </c>
      <c r="B8" s="13"/>
      <c r="F8" s="27" t="s">
        <v>24</v>
      </c>
      <c r="G8" s="12" t="s">
        <v>25</v>
      </c>
      <c r="H8" s="12" t="s">
        <v>26</v>
      </c>
      <c r="I8" s="12" t="s">
        <v>27</v>
      </c>
      <c r="J8" s="25" t="s">
        <v>28</v>
      </c>
      <c r="L8" s="27" t="s">
        <v>24</v>
      </c>
      <c r="M8" s="12" t="s">
        <v>25</v>
      </c>
      <c r="N8" s="12" t="s">
        <v>26</v>
      </c>
      <c r="O8" s="12" t="s">
        <v>27</v>
      </c>
      <c r="P8" s="25" t="s">
        <v>28</v>
      </c>
      <c r="R8" s="27" t="s">
        <v>24</v>
      </c>
      <c r="S8" s="12" t="s">
        <v>25</v>
      </c>
      <c r="T8" s="12" t="s">
        <v>26</v>
      </c>
      <c r="U8" s="12" t="s">
        <v>27</v>
      </c>
      <c r="V8" s="25" t="s">
        <v>28</v>
      </c>
      <c r="X8" s="27" t="s">
        <v>24</v>
      </c>
      <c r="Y8" s="12" t="s">
        <v>25</v>
      </c>
      <c r="Z8" s="12" t="s">
        <v>29</v>
      </c>
      <c r="AA8" s="12" t="s">
        <v>30</v>
      </c>
      <c r="AB8" s="25" t="s">
        <v>28</v>
      </c>
      <c r="AD8" s="27" t="s">
        <v>24</v>
      </c>
      <c r="AE8" s="12" t="s">
        <v>25</v>
      </c>
      <c r="AF8" s="12" t="s">
        <v>26</v>
      </c>
      <c r="AG8" s="12" t="s">
        <v>27</v>
      </c>
      <c r="AH8" s="25" t="s">
        <v>28</v>
      </c>
      <c r="AJ8" s="27" t="s">
        <v>24</v>
      </c>
      <c r="AK8" s="12" t="s">
        <v>25</v>
      </c>
      <c r="AL8" s="12" t="s">
        <v>26</v>
      </c>
      <c r="AM8" s="12" t="s">
        <v>27</v>
      </c>
      <c r="AN8" s="25" t="s">
        <v>28</v>
      </c>
      <c r="AP8" s="27" t="s">
        <v>24</v>
      </c>
      <c r="AQ8" s="12" t="s">
        <v>25</v>
      </c>
      <c r="AR8" s="12" t="s">
        <v>26</v>
      </c>
      <c r="AS8" s="12" t="s">
        <v>27</v>
      </c>
      <c r="AT8" s="25" t="s">
        <v>28</v>
      </c>
      <c r="AV8" s="27" t="s">
        <v>24</v>
      </c>
      <c r="AW8" s="12" t="s">
        <v>25</v>
      </c>
      <c r="AX8" s="12" t="s">
        <v>29</v>
      </c>
      <c r="AY8" s="12" t="s">
        <v>30</v>
      </c>
      <c r="AZ8" s="25" t="s">
        <v>28</v>
      </c>
      <c r="BB8" s="1"/>
      <c r="BF8" s="1"/>
    </row>
    <row r="9">
      <c r="A9" s="24"/>
      <c r="B9" s="13"/>
      <c r="F9" s="28">
        <v>1.0</v>
      </c>
      <c r="G9" s="29" t="s">
        <v>31</v>
      </c>
      <c r="H9" s="30">
        <v>18995.021836</v>
      </c>
      <c r="I9" s="30">
        <v>1275343.938852</v>
      </c>
      <c r="J9" s="31" t="s">
        <v>32</v>
      </c>
      <c r="L9" s="20">
        <v>1.0</v>
      </c>
      <c r="M9" s="1" t="s">
        <v>31</v>
      </c>
      <c r="N9" s="1">
        <v>8967.350061</v>
      </c>
      <c r="O9" s="1">
        <v>1148854.07865</v>
      </c>
      <c r="P9" s="22" t="s">
        <v>33</v>
      </c>
      <c r="R9" s="20">
        <v>2.0</v>
      </c>
      <c r="S9" s="1" t="s">
        <v>31</v>
      </c>
      <c r="T9" s="1">
        <v>1869.638653</v>
      </c>
      <c r="U9" s="1">
        <v>60829.725393</v>
      </c>
      <c r="V9" s="22" t="s">
        <v>32</v>
      </c>
      <c r="X9" s="28">
        <v>1.0</v>
      </c>
      <c r="Y9" s="30" t="s">
        <v>31</v>
      </c>
      <c r="Z9" s="30">
        <v>5043.479314</v>
      </c>
      <c r="AA9" s="30">
        <v>242636.143348</v>
      </c>
      <c r="AB9" s="32" t="s">
        <v>33</v>
      </c>
      <c r="AD9" s="20">
        <v>1.0</v>
      </c>
      <c r="AE9" s="1" t="s">
        <v>31</v>
      </c>
      <c r="AF9" s="1">
        <v>233.702719</v>
      </c>
      <c r="AG9" s="1">
        <v>760.859207</v>
      </c>
      <c r="AH9" s="22" t="s">
        <v>32</v>
      </c>
      <c r="AJ9" s="20">
        <v>1.0</v>
      </c>
      <c r="AK9" s="1" t="s">
        <v>31</v>
      </c>
      <c r="AL9" s="1">
        <v>131.254517</v>
      </c>
      <c r="AM9" s="1">
        <v>415.344484</v>
      </c>
      <c r="AN9" s="22" t="s">
        <v>33</v>
      </c>
      <c r="AP9" s="20">
        <v>2.0</v>
      </c>
      <c r="AQ9" s="1" t="s">
        <v>31</v>
      </c>
      <c r="AR9" s="1">
        <v>925.43664</v>
      </c>
      <c r="AS9" s="1">
        <v>2304.54695</v>
      </c>
      <c r="AT9" s="22" t="s">
        <v>32</v>
      </c>
      <c r="AV9" s="20">
        <v>1.0</v>
      </c>
      <c r="AW9" s="1" t="s">
        <v>31</v>
      </c>
      <c r="AX9" s="1">
        <v>5917.903007</v>
      </c>
      <c r="AY9" s="1">
        <v>45102.264047</v>
      </c>
      <c r="AZ9" s="22" t="s">
        <v>33</v>
      </c>
      <c r="BB9" s="1"/>
      <c r="BF9" s="1"/>
      <c r="BH9" s="13"/>
      <c r="BI9" s="13"/>
      <c r="BJ9" s="13"/>
      <c r="BK9" s="13"/>
      <c r="BL9" s="13"/>
    </row>
    <row r="10">
      <c r="A10" s="12" t="s">
        <v>34</v>
      </c>
      <c r="B10" s="13"/>
      <c r="F10" s="20">
        <v>2.0</v>
      </c>
      <c r="G10" s="1" t="s">
        <v>31</v>
      </c>
      <c r="H10" s="1">
        <v>445.613176</v>
      </c>
      <c r="I10" s="1">
        <v>1963.442792</v>
      </c>
      <c r="J10" s="22" t="s">
        <v>33</v>
      </c>
      <c r="L10" s="20">
        <v>2.0</v>
      </c>
      <c r="M10" s="1" t="s">
        <v>31</v>
      </c>
      <c r="N10" s="1">
        <v>2789.98468</v>
      </c>
      <c r="O10" s="1">
        <v>41400.457994</v>
      </c>
      <c r="P10" s="22" t="s">
        <v>32</v>
      </c>
      <c r="R10" s="20">
        <v>3.0</v>
      </c>
      <c r="S10" s="1" t="s">
        <v>31</v>
      </c>
      <c r="T10" s="1">
        <v>4369.002593</v>
      </c>
      <c r="U10" s="1">
        <v>240203.185803</v>
      </c>
      <c r="V10" s="22" t="s">
        <v>33</v>
      </c>
      <c r="X10" s="28">
        <v>2.0</v>
      </c>
      <c r="Y10" s="30" t="s">
        <v>31</v>
      </c>
      <c r="Z10" s="30">
        <v>1017.626666</v>
      </c>
      <c r="AA10" s="30">
        <v>5697.954041</v>
      </c>
      <c r="AB10" s="32" t="s">
        <v>32</v>
      </c>
      <c r="AD10" s="20">
        <v>2.0</v>
      </c>
      <c r="AE10" s="1" t="s">
        <v>31</v>
      </c>
      <c r="AF10" s="1">
        <v>35.275951</v>
      </c>
      <c r="AG10" s="1">
        <v>13.252974</v>
      </c>
      <c r="AH10" s="22" t="s">
        <v>33</v>
      </c>
      <c r="AJ10" s="20">
        <v>2.0</v>
      </c>
      <c r="AK10" s="1" t="s">
        <v>31</v>
      </c>
      <c r="AL10" s="1">
        <v>184.946447</v>
      </c>
      <c r="AM10" s="1">
        <v>678.658945</v>
      </c>
      <c r="AN10" s="22" t="s">
        <v>32</v>
      </c>
      <c r="AP10" s="20">
        <v>3.0</v>
      </c>
      <c r="AQ10" s="1" t="s">
        <v>31</v>
      </c>
      <c r="AR10" s="1">
        <v>144.586138</v>
      </c>
      <c r="AS10" s="1">
        <v>218.789807</v>
      </c>
      <c r="AT10" s="22" t="s">
        <v>33</v>
      </c>
      <c r="AV10" s="20">
        <v>2.0</v>
      </c>
      <c r="AW10" s="1" t="s">
        <v>31</v>
      </c>
      <c r="AX10" s="1">
        <v>200.016559</v>
      </c>
      <c r="AY10" s="1">
        <v>710.107321</v>
      </c>
      <c r="AZ10" s="22" t="s">
        <v>32</v>
      </c>
      <c r="BB10" s="1"/>
      <c r="BF10" s="1"/>
      <c r="BH10" s="13"/>
    </row>
    <row r="11">
      <c r="A11" s="33"/>
      <c r="F11" s="20">
        <v>3.0</v>
      </c>
      <c r="G11" s="1" t="s">
        <v>31</v>
      </c>
      <c r="H11" s="1">
        <v>904.105677</v>
      </c>
      <c r="I11" s="1">
        <v>7824.966509</v>
      </c>
      <c r="J11" s="22" t="s">
        <v>32</v>
      </c>
      <c r="L11" s="20">
        <v>3.0</v>
      </c>
      <c r="M11" s="1" t="s">
        <v>31</v>
      </c>
      <c r="N11" s="1">
        <v>243.974012</v>
      </c>
      <c r="O11" s="1">
        <v>544.918769</v>
      </c>
      <c r="P11" s="22" t="s">
        <v>33</v>
      </c>
      <c r="R11" s="20">
        <v>4.0</v>
      </c>
      <c r="S11" s="1" t="s">
        <v>31</v>
      </c>
      <c r="T11" s="1">
        <v>4009.592241</v>
      </c>
      <c r="U11" s="1">
        <v>41745.038806</v>
      </c>
      <c r="V11" s="22" t="s">
        <v>32</v>
      </c>
      <c r="X11" s="28">
        <v>3.0</v>
      </c>
      <c r="Y11" s="30" t="s">
        <v>31</v>
      </c>
      <c r="Z11" s="30">
        <v>1332.759723</v>
      </c>
      <c r="AA11" s="30">
        <v>1583.968093</v>
      </c>
      <c r="AB11" s="32" t="s">
        <v>33</v>
      </c>
      <c r="AD11" s="20">
        <v>3.0</v>
      </c>
      <c r="AE11" s="1" t="s">
        <v>31</v>
      </c>
      <c r="AF11" s="1">
        <v>857.649998</v>
      </c>
      <c r="AG11" s="1">
        <v>4160.940736</v>
      </c>
      <c r="AH11" s="22" t="s">
        <v>32</v>
      </c>
      <c r="AJ11" s="20">
        <v>3.0</v>
      </c>
      <c r="AK11" s="1" t="s">
        <v>31</v>
      </c>
      <c r="AL11" s="1">
        <v>847.634698</v>
      </c>
      <c r="AM11" s="1">
        <v>7151.966053</v>
      </c>
      <c r="AN11" s="22" t="s">
        <v>33</v>
      </c>
      <c r="AP11" s="20">
        <v>4.0</v>
      </c>
      <c r="AQ11" s="1" t="s">
        <v>31</v>
      </c>
      <c r="AR11" s="1">
        <v>363.45529</v>
      </c>
      <c r="AS11" s="1">
        <v>1342.812745</v>
      </c>
      <c r="AT11" s="22" t="s">
        <v>32</v>
      </c>
      <c r="AV11" s="20">
        <v>3.0</v>
      </c>
      <c r="AW11" s="1" t="s">
        <v>31</v>
      </c>
      <c r="AX11" s="1">
        <v>4728.606708</v>
      </c>
      <c r="AY11" s="1">
        <v>22534.82815</v>
      </c>
      <c r="AZ11" s="22" t="s">
        <v>33</v>
      </c>
      <c r="BB11" s="1"/>
      <c r="BF11" s="1"/>
      <c r="BH11" s="13"/>
      <c r="BI11" s="13"/>
      <c r="BJ11" s="13"/>
      <c r="BK11" s="13"/>
      <c r="BL11" s="13"/>
    </row>
    <row r="12">
      <c r="A12" s="12" t="s">
        <v>35</v>
      </c>
      <c r="F12" s="20">
        <v>4.0</v>
      </c>
      <c r="G12" s="1" t="s">
        <v>31</v>
      </c>
      <c r="H12" s="1">
        <v>214.165662</v>
      </c>
      <c r="I12" s="1">
        <v>527.035356</v>
      </c>
      <c r="J12" s="22" t="s">
        <v>33</v>
      </c>
      <c r="L12" s="20">
        <v>4.0</v>
      </c>
      <c r="M12" s="1" t="s">
        <v>31</v>
      </c>
      <c r="N12" s="1">
        <v>133.70406</v>
      </c>
      <c r="O12" s="1">
        <v>225.372885</v>
      </c>
      <c r="P12" s="22" t="s">
        <v>32</v>
      </c>
      <c r="R12" s="20">
        <v>5.0</v>
      </c>
      <c r="S12" s="1" t="s">
        <v>31</v>
      </c>
      <c r="T12" s="1">
        <v>467.172721</v>
      </c>
      <c r="U12" s="1">
        <v>425.59467</v>
      </c>
      <c r="V12" s="22" t="s">
        <v>33</v>
      </c>
      <c r="X12" s="28">
        <v>4.0</v>
      </c>
      <c r="Y12" s="30" t="s">
        <v>31</v>
      </c>
      <c r="Z12" s="30">
        <v>95.808762</v>
      </c>
      <c r="AA12" s="30">
        <v>8.095574</v>
      </c>
      <c r="AB12" s="32" t="s">
        <v>32</v>
      </c>
      <c r="AD12" s="20">
        <v>4.0</v>
      </c>
      <c r="AE12" s="1" t="s">
        <v>31</v>
      </c>
      <c r="AF12" s="1">
        <v>273.656258</v>
      </c>
      <c r="AG12" s="1">
        <v>707.111398</v>
      </c>
      <c r="AH12" s="22" t="s">
        <v>33</v>
      </c>
      <c r="AJ12" s="20">
        <v>4.0</v>
      </c>
      <c r="AK12" s="1" t="s">
        <v>31</v>
      </c>
      <c r="AL12" s="1">
        <v>3106.134527</v>
      </c>
      <c r="AM12" s="1">
        <v>80797.221212</v>
      </c>
      <c r="AN12" s="22" t="s">
        <v>32</v>
      </c>
      <c r="AP12" s="20">
        <v>5.0</v>
      </c>
      <c r="AQ12" s="1" t="s">
        <v>31</v>
      </c>
      <c r="AR12" s="1">
        <v>219.883702</v>
      </c>
      <c r="AS12" s="1">
        <v>446.24765</v>
      </c>
      <c r="AT12" s="22" t="s">
        <v>33</v>
      </c>
      <c r="AV12" s="20">
        <v>4.0</v>
      </c>
      <c r="AW12" s="1" t="s">
        <v>31</v>
      </c>
      <c r="AX12" s="1">
        <v>59.95405</v>
      </c>
      <c r="AY12" s="1">
        <v>16.93206</v>
      </c>
      <c r="AZ12" s="22" t="s">
        <v>32</v>
      </c>
      <c r="BB12" s="1"/>
      <c r="BF12" s="1"/>
      <c r="BH12" s="13"/>
      <c r="BL12" s="13"/>
    </row>
    <row r="13">
      <c r="A13" s="1"/>
      <c r="F13" s="20">
        <v>5.0</v>
      </c>
      <c r="G13" s="1" t="s">
        <v>31</v>
      </c>
      <c r="H13" s="1">
        <v>190.549859</v>
      </c>
      <c r="I13" s="1">
        <v>248.73522</v>
      </c>
      <c r="J13" s="22" t="s">
        <v>32</v>
      </c>
      <c r="L13" s="20">
        <v>5.0</v>
      </c>
      <c r="M13" s="1" t="s">
        <v>31</v>
      </c>
      <c r="N13" s="1">
        <v>43925.381424</v>
      </c>
      <c r="O13" s="1">
        <v>1885329.445368</v>
      </c>
      <c r="P13" s="22" t="s">
        <v>33</v>
      </c>
      <c r="R13" s="20">
        <v>6.0</v>
      </c>
      <c r="S13" s="1" t="s">
        <v>31</v>
      </c>
      <c r="T13" s="1">
        <v>12306.621042</v>
      </c>
      <c r="U13" s="1">
        <v>175106.633021</v>
      </c>
      <c r="V13" s="22" t="s">
        <v>32</v>
      </c>
      <c r="X13" s="28">
        <v>5.0</v>
      </c>
      <c r="Y13" s="30" t="s">
        <v>31</v>
      </c>
      <c r="Z13" s="30">
        <v>1959.807363</v>
      </c>
      <c r="AA13" s="30">
        <v>3008.125428</v>
      </c>
      <c r="AB13" s="32" t="s">
        <v>33</v>
      </c>
      <c r="AD13" s="20">
        <v>5.0</v>
      </c>
      <c r="AE13" s="1" t="s">
        <v>31</v>
      </c>
      <c r="AF13" s="1">
        <v>184.169734</v>
      </c>
      <c r="AG13" s="1">
        <v>140.722429</v>
      </c>
      <c r="AH13" s="22" t="s">
        <v>32</v>
      </c>
      <c r="AJ13" s="20">
        <v>5.0</v>
      </c>
      <c r="AK13" s="1" t="s">
        <v>31</v>
      </c>
      <c r="AL13" s="1">
        <v>2402.391007</v>
      </c>
      <c r="AM13" s="1">
        <v>24945.519064</v>
      </c>
      <c r="AN13" s="22" t="s">
        <v>33</v>
      </c>
      <c r="AP13" s="20">
        <v>6.0</v>
      </c>
      <c r="AQ13" s="1" t="s">
        <v>31</v>
      </c>
      <c r="AR13" s="1">
        <v>927.078787</v>
      </c>
      <c r="AS13" s="1">
        <v>2128.109903</v>
      </c>
      <c r="AT13" s="22" t="s">
        <v>32</v>
      </c>
      <c r="AV13" s="20">
        <v>5.0</v>
      </c>
      <c r="AW13" s="1" t="s">
        <v>31</v>
      </c>
      <c r="AX13" s="1">
        <v>2067.397014</v>
      </c>
      <c r="AY13" s="1">
        <v>5998.151178</v>
      </c>
      <c r="AZ13" s="22" t="s">
        <v>33</v>
      </c>
      <c r="BB13" s="1"/>
      <c r="BF13" s="1"/>
      <c r="BH13" s="13"/>
      <c r="BL13" s="13"/>
    </row>
    <row r="14">
      <c r="A14" s="34" t="s">
        <v>36</v>
      </c>
      <c r="C14" s="35"/>
      <c r="D14" s="35"/>
      <c r="E14" s="35"/>
      <c r="F14" s="20">
        <v>6.0</v>
      </c>
      <c r="G14" s="1" t="s">
        <v>31</v>
      </c>
      <c r="H14" s="1">
        <v>38812.130869</v>
      </c>
      <c r="I14" s="1">
        <v>2710917.421242</v>
      </c>
      <c r="J14" s="22" t="s">
        <v>33</v>
      </c>
      <c r="K14" s="35"/>
      <c r="L14" s="20">
        <v>6.0</v>
      </c>
      <c r="M14" s="1" t="s">
        <v>31</v>
      </c>
      <c r="N14" s="1">
        <v>2574.242097</v>
      </c>
      <c r="O14" s="1">
        <v>53129.623421</v>
      </c>
      <c r="P14" s="22" t="s">
        <v>32</v>
      </c>
      <c r="Q14" s="35"/>
      <c r="R14" s="20">
        <v>7.0</v>
      </c>
      <c r="S14" s="1" t="s">
        <v>31</v>
      </c>
      <c r="T14" s="1">
        <v>5393.070944</v>
      </c>
      <c r="U14" s="1">
        <v>26063.787309</v>
      </c>
      <c r="V14" s="22" t="s">
        <v>33</v>
      </c>
      <c r="W14" s="35"/>
      <c r="X14" s="28">
        <v>6.0</v>
      </c>
      <c r="Y14" s="30" t="s">
        <v>31</v>
      </c>
      <c r="Z14" s="30">
        <v>269.349899</v>
      </c>
      <c r="AA14" s="30">
        <v>168.719</v>
      </c>
      <c r="AB14" s="32" t="s">
        <v>32</v>
      </c>
      <c r="AD14" s="20">
        <v>6.0</v>
      </c>
      <c r="AE14" s="1" t="s">
        <v>31</v>
      </c>
      <c r="AF14" s="1">
        <v>421.110117</v>
      </c>
      <c r="AG14" s="1">
        <v>269.114347</v>
      </c>
      <c r="AH14" s="22" t="s">
        <v>33</v>
      </c>
      <c r="AJ14" s="20">
        <v>6.0</v>
      </c>
      <c r="AK14" s="1" t="s">
        <v>31</v>
      </c>
      <c r="AL14" s="1">
        <v>200.387298</v>
      </c>
      <c r="AM14" s="1">
        <v>297.39545</v>
      </c>
      <c r="AN14" s="22" t="s">
        <v>32</v>
      </c>
      <c r="AP14" s="20">
        <v>7.0</v>
      </c>
      <c r="AQ14" s="1" t="s">
        <v>31</v>
      </c>
      <c r="AR14" s="1">
        <v>0.581945</v>
      </c>
      <c r="AS14" s="1">
        <v>6.93E-4</v>
      </c>
      <c r="AT14" s="22" t="s">
        <v>33</v>
      </c>
      <c r="AV14" s="20">
        <v>6.0</v>
      </c>
      <c r="AW14" s="1" t="s">
        <v>31</v>
      </c>
      <c r="AX14" s="1">
        <v>174.781422</v>
      </c>
      <c r="AY14" s="1">
        <v>41.796297</v>
      </c>
      <c r="AZ14" s="22" t="s">
        <v>32</v>
      </c>
      <c r="BB14" s="1"/>
      <c r="BF14" s="1"/>
      <c r="BH14" s="13"/>
      <c r="BL14" s="13"/>
      <c r="BN14" s="35"/>
      <c r="BO14" s="35"/>
      <c r="BP14" s="35"/>
      <c r="BQ14" s="35"/>
      <c r="BR14" s="35"/>
    </row>
    <row r="15">
      <c r="A15" s="29"/>
      <c r="B15" s="36"/>
      <c r="C15" s="35"/>
      <c r="D15" s="35"/>
      <c r="E15" s="35"/>
      <c r="F15" s="20">
        <v>7.0</v>
      </c>
      <c r="G15" s="1" t="s">
        <v>31</v>
      </c>
      <c r="H15" s="1">
        <v>492.984545</v>
      </c>
      <c r="I15" s="1">
        <v>6842.761989</v>
      </c>
      <c r="J15" s="22" t="s">
        <v>32</v>
      </c>
      <c r="K15" s="35"/>
      <c r="L15" s="20">
        <v>7.0</v>
      </c>
      <c r="M15" s="1" t="s">
        <v>31</v>
      </c>
      <c r="N15" s="1">
        <v>2393.540629</v>
      </c>
      <c r="O15" s="1">
        <v>240949.835081</v>
      </c>
      <c r="P15" s="22" t="s">
        <v>33</v>
      </c>
      <c r="Q15" s="35"/>
      <c r="R15" s="20">
        <v>8.0</v>
      </c>
      <c r="S15" s="1" t="s">
        <v>31</v>
      </c>
      <c r="T15" s="1">
        <v>93.600599</v>
      </c>
      <c r="U15" s="1">
        <v>74.144284</v>
      </c>
      <c r="V15" s="22" t="s">
        <v>32</v>
      </c>
      <c r="W15" s="35"/>
      <c r="X15" s="28">
        <v>7.0</v>
      </c>
      <c r="Y15" s="30" t="s">
        <v>31</v>
      </c>
      <c r="Z15" s="30">
        <v>2214.889752</v>
      </c>
      <c r="AA15" s="30">
        <v>2769.30932</v>
      </c>
      <c r="AB15" s="32" t="s">
        <v>33</v>
      </c>
      <c r="AD15" s="20">
        <v>7.0</v>
      </c>
      <c r="AE15" s="1" t="s">
        <v>31</v>
      </c>
      <c r="AF15" s="1">
        <v>1272.318581</v>
      </c>
      <c r="AG15" s="1">
        <v>2962.66545</v>
      </c>
      <c r="AH15" s="22" t="s">
        <v>32</v>
      </c>
      <c r="AJ15" s="20">
        <v>7.0</v>
      </c>
      <c r="AK15" s="1" t="s">
        <v>31</v>
      </c>
      <c r="AL15" s="1">
        <v>272.339855</v>
      </c>
      <c r="AM15" s="1">
        <v>463.431456</v>
      </c>
      <c r="AN15" s="22" t="s">
        <v>33</v>
      </c>
      <c r="AP15" s="20">
        <v>9.0</v>
      </c>
      <c r="AQ15" s="1" t="s">
        <v>31</v>
      </c>
      <c r="AR15" s="1">
        <v>51191.709588</v>
      </c>
      <c r="AS15" s="1">
        <v>290409.947248</v>
      </c>
      <c r="AT15" s="22" t="s">
        <v>32</v>
      </c>
      <c r="AV15" s="20">
        <v>7.0</v>
      </c>
      <c r="AW15" s="1" t="s">
        <v>31</v>
      </c>
      <c r="AX15" s="1">
        <v>1273.741133</v>
      </c>
      <c r="AY15" s="1">
        <v>2638.526719</v>
      </c>
      <c r="AZ15" s="22" t="s">
        <v>33</v>
      </c>
      <c r="BB15" s="1"/>
      <c r="BF15" s="1"/>
      <c r="BN15" s="35"/>
      <c r="BO15" s="35"/>
      <c r="BP15" s="35"/>
      <c r="BQ15" s="35"/>
      <c r="BR15" s="35"/>
    </row>
    <row r="16">
      <c r="A16" s="34" t="s">
        <v>37</v>
      </c>
      <c r="B16" s="36"/>
      <c r="C16" s="35"/>
      <c r="D16" s="35"/>
      <c r="E16" s="35"/>
      <c r="F16" s="26"/>
      <c r="J16" s="21"/>
      <c r="K16" s="35"/>
      <c r="L16" s="26"/>
      <c r="P16" s="21"/>
      <c r="Q16" s="35"/>
      <c r="R16" s="20">
        <v>9.0</v>
      </c>
      <c r="S16" s="1" t="s">
        <v>31</v>
      </c>
      <c r="T16" s="12">
        <v>6332.322904</v>
      </c>
      <c r="U16" s="1">
        <v>92489.911193</v>
      </c>
      <c r="V16" s="22" t="s">
        <v>33</v>
      </c>
      <c r="W16" s="35"/>
      <c r="X16" s="28">
        <v>8.0</v>
      </c>
      <c r="Y16" s="30" t="s">
        <v>31</v>
      </c>
      <c r="Z16" s="30">
        <v>481.154644</v>
      </c>
      <c r="AA16" s="30">
        <v>219.133385</v>
      </c>
      <c r="AB16" s="32" t="s">
        <v>32</v>
      </c>
      <c r="AD16" s="20">
        <v>8.0</v>
      </c>
      <c r="AE16" s="1" t="s">
        <v>31</v>
      </c>
      <c r="AF16" s="1">
        <v>21.388437</v>
      </c>
      <c r="AG16" s="1">
        <v>1.631902</v>
      </c>
      <c r="AH16" s="22" t="s">
        <v>33</v>
      </c>
      <c r="AJ16" s="20">
        <v>8.0</v>
      </c>
      <c r="AK16" s="1" t="s">
        <v>31</v>
      </c>
      <c r="AL16" s="1">
        <v>544.283761</v>
      </c>
      <c r="AM16" s="1">
        <v>1886.98058</v>
      </c>
      <c r="AN16" s="22" t="s">
        <v>32</v>
      </c>
      <c r="AP16" s="26"/>
      <c r="AT16" s="21"/>
      <c r="AV16" s="20">
        <v>8.0</v>
      </c>
      <c r="AW16" s="1" t="s">
        <v>31</v>
      </c>
      <c r="AX16" s="1">
        <v>1493.640382</v>
      </c>
      <c r="AY16" s="1">
        <v>9793.902238</v>
      </c>
      <c r="AZ16" s="22" t="s">
        <v>32</v>
      </c>
      <c r="BB16" s="1"/>
      <c r="BF16" s="1"/>
      <c r="BN16" s="35"/>
      <c r="BO16" s="35"/>
      <c r="BP16" s="35"/>
      <c r="BQ16" s="35"/>
      <c r="BR16" s="35"/>
    </row>
    <row r="17">
      <c r="B17" s="35"/>
      <c r="C17" s="35"/>
      <c r="D17" s="35"/>
      <c r="E17" s="35"/>
      <c r="F17" s="26"/>
      <c r="H17" s="12" t="s">
        <v>38</v>
      </c>
      <c r="I17" s="37">
        <f>SUM(I10,I12,I14)</f>
        <v>2713407.899</v>
      </c>
      <c r="J17" s="22"/>
      <c r="K17" s="35"/>
      <c r="L17" s="26"/>
      <c r="N17" s="12" t="s">
        <v>38</v>
      </c>
      <c r="O17" s="37">
        <f>SUM(O9,O11,O13,O15)</f>
        <v>3275678.278</v>
      </c>
      <c r="P17" s="21"/>
      <c r="Q17" s="35"/>
      <c r="R17" s="20">
        <v>10.0</v>
      </c>
      <c r="S17" s="1" t="s">
        <v>31</v>
      </c>
      <c r="T17" s="12">
        <v>3799.017166</v>
      </c>
      <c r="U17" s="1">
        <v>54370.374042</v>
      </c>
      <c r="V17" s="38" t="s">
        <v>32</v>
      </c>
      <c r="W17" s="35"/>
      <c r="X17" s="28">
        <v>9.0</v>
      </c>
      <c r="Y17" s="30" t="s">
        <v>31</v>
      </c>
      <c r="Z17" s="30">
        <v>2188.08481</v>
      </c>
      <c r="AA17" s="30">
        <v>3912.051104</v>
      </c>
      <c r="AB17" s="32" t="s">
        <v>33</v>
      </c>
      <c r="AD17" s="20">
        <v>9.0</v>
      </c>
      <c r="AE17" s="1" t="s">
        <v>31</v>
      </c>
      <c r="AF17" s="1">
        <v>412.409446</v>
      </c>
      <c r="AG17" s="1">
        <v>343.741516</v>
      </c>
      <c r="AH17" s="22" t="s">
        <v>32</v>
      </c>
      <c r="AJ17" s="20">
        <v>9.0</v>
      </c>
      <c r="AK17" s="1" t="s">
        <v>31</v>
      </c>
      <c r="AL17" s="1">
        <v>637.412662</v>
      </c>
      <c r="AM17" s="1">
        <v>2120.256914</v>
      </c>
      <c r="AN17" s="22" t="s">
        <v>33</v>
      </c>
      <c r="AP17" s="20"/>
      <c r="AR17" s="12" t="s">
        <v>38</v>
      </c>
      <c r="AS17" s="37">
        <f>sum(AS10,AS12,AS14)</f>
        <v>665.03815</v>
      </c>
      <c r="AT17" s="21"/>
      <c r="AV17" s="20">
        <v>9.0</v>
      </c>
      <c r="AW17" s="1" t="s">
        <v>31</v>
      </c>
      <c r="AX17" s="1">
        <v>375.560475</v>
      </c>
      <c r="AY17" s="1">
        <v>383.21892</v>
      </c>
      <c r="AZ17" s="22" t="s">
        <v>33</v>
      </c>
      <c r="BB17" s="1"/>
      <c r="BF17" s="1"/>
      <c r="BJ17" s="13"/>
      <c r="BL17" s="13"/>
      <c r="BN17" s="35"/>
      <c r="BO17" s="35"/>
      <c r="BP17" s="35"/>
      <c r="BQ17" s="35"/>
      <c r="BR17" s="35"/>
    </row>
    <row r="18">
      <c r="A18" s="1"/>
      <c r="F18" s="26"/>
      <c r="H18" s="12" t="s">
        <v>39</v>
      </c>
      <c r="I18" s="37">
        <f>SUM(I9,I11,I13,I15)</f>
        <v>1290260.403</v>
      </c>
      <c r="J18" s="38"/>
      <c r="L18" s="26"/>
      <c r="N18" s="12" t="s">
        <v>39</v>
      </c>
      <c r="O18" s="37">
        <f>SUM(O10,O12,O14)</f>
        <v>94755.4543</v>
      </c>
      <c r="P18" s="38"/>
      <c r="R18" s="20">
        <v>11.0</v>
      </c>
      <c r="S18" s="1" t="s">
        <v>31</v>
      </c>
      <c r="T18" s="12">
        <v>12653.847987</v>
      </c>
      <c r="U18" s="1">
        <v>122483.274028</v>
      </c>
      <c r="V18" s="22" t="s">
        <v>33</v>
      </c>
      <c r="X18" s="28">
        <v>10.0</v>
      </c>
      <c r="Y18" s="30" t="s">
        <v>31</v>
      </c>
      <c r="Z18" s="30">
        <v>726.453776</v>
      </c>
      <c r="AA18" s="30">
        <v>1036.092249</v>
      </c>
      <c r="AB18" s="32" t="s">
        <v>32</v>
      </c>
      <c r="AD18" s="20">
        <v>10.0</v>
      </c>
      <c r="AE18" s="1" t="s">
        <v>31</v>
      </c>
      <c r="AF18" s="1">
        <v>49.247672</v>
      </c>
      <c r="AG18" s="1">
        <v>11.994011</v>
      </c>
      <c r="AH18" s="22" t="s">
        <v>33</v>
      </c>
      <c r="AJ18" s="20">
        <v>10.0</v>
      </c>
      <c r="AK18" s="1" t="s">
        <v>31</v>
      </c>
      <c r="AL18" s="1">
        <v>138.949622</v>
      </c>
      <c r="AM18" s="1">
        <v>151.288276</v>
      </c>
      <c r="AN18" s="22" t="s">
        <v>32</v>
      </c>
      <c r="AP18" s="20"/>
      <c r="AR18" s="12" t="s">
        <v>39</v>
      </c>
      <c r="AS18" s="37">
        <f>sum(AS9,AS11,AS13,AS15)</f>
        <v>296185.4168</v>
      </c>
      <c r="AT18" s="21"/>
      <c r="AV18" s="20">
        <v>10.0</v>
      </c>
      <c r="AW18" s="1" t="s">
        <v>31</v>
      </c>
      <c r="AX18" s="1">
        <v>31.91491</v>
      </c>
      <c r="AY18" s="1">
        <v>2.877449</v>
      </c>
      <c r="AZ18" s="22" t="s">
        <v>32</v>
      </c>
      <c r="BB18" s="1"/>
      <c r="BF18" s="1"/>
      <c r="BJ18" s="13"/>
      <c r="BL18" s="13"/>
    </row>
    <row r="19">
      <c r="A19" s="14" t="s">
        <v>40</v>
      </c>
      <c r="B19" s="15"/>
      <c r="C19" s="15"/>
      <c r="D19" s="16"/>
      <c r="E19" s="5"/>
      <c r="F19" s="26"/>
      <c r="H19" s="12" t="s">
        <v>41</v>
      </c>
      <c r="I19" s="37">
        <f>I17-I18</f>
        <v>1423147.497</v>
      </c>
      <c r="J19" s="22"/>
      <c r="L19" s="26"/>
      <c r="N19" s="12" t="s">
        <v>41</v>
      </c>
      <c r="O19" s="37">
        <f>O17-O18</f>
        <v>3180922.824</v>
      </c>
      <c r="P19" s="21"/>
      <c r="R19" s="20">
        <v>12.0</v>
      </c>
      <c r="S19" s="1" t="s">
        <v>31</v>
      </c>
      <c r="T19" s="12">
        <v>28.836083</v>
      </c>
      <c r="U19" s="1">
        <v>10.061601</v>
      </c>
      <c r="V19" s="22" t="s">
        <v>32</v>
      </c>
      <c r="X19" s="28">
        <v>11.0</v>
      </c>
      <c r="Y19" s="30" t="s">
        <v>31</v>
      </c>
      <c r="Z19" s="30">
        <v>369.493368</v>
      </c>
      <c r="AA19" s="30">
        <v>227.316977</v>
      </c>
      <c r="AB19" s="32" t="s">
        <v>33</v>
      </c>
      <c r="AD19" s="20">
        <v>11.0</v>
      </c>
      <c r="AE19" s="1" t="s">
        <v>31</v>
      </c>
      <c r="AF19" s="1">
        <v>206.165224</v>
      </c>
      <c r="AG19" s="1">
        <v>404.233204</v>
      </c>
      <c r="AH19" s="22" t="s">
        <v>32</v>
      </c>
      <c r="AJ19" s="20">
        <v>11.0</v>
      </c>
      <c r="AK19" s="1" t="s">
        <v>31</v>
      </c>
      <c r="AL19" s="1">
        <v>2108.152476</v>
      </c>
      <c r="AM19" s="1">
        <v>15368.265925</v>
      </c>
      <c r="AN19" s="22" t="s">
        <v>33</v>
      </c>
      <c r="AP19" s="26"/>
      <c r="AR19" s="12" t="s">
        <v>41</v>
      </c>
      <c r="AS19" s="37">
        <f>AS17-AS18</f>
        <v>-295520.3787</v>
      </c>
      <c r="AT19" s="21"/>
      <c r="AV19" s="20">
        <v>11.0</v>
      </c>
      <c r="AW19" s="1" t="s">
        <v>31</v>
      </c>
      <c r="AX19" s="1">
        <v>938.062567</v>
      </c>
      <c r="AY19" s="1">
        <v>2852.888443</v>
      </c>
      <c r="AZ19" s="22" t="s">
        <v>33</v>
      </c>
      <c r="BB19" s="1"/>
      <c r="BF19" s="1"/>
      <c r="BJ19" s="13"/>
      <c r="BL19" s="13"/>
    </row>
    <row r="20">
      <c r="A20" s="39" t="s">
        <v>42</v>
      </c>
      <c r="B20" s="40">
        <v>0.0</v>
      </c>
      <c r="C20" s="40" t="s">
        <v>43</v>
      </c>
      <c r="D20" s="11"/>
      <c r="F20" s="41" t="s">
        <v>44</v>
      </c>
      <c r="G20" s="10"/>
      <c r="H20" s="42" t="s">
        <v>45</v>
      </c>
      <c r="I20" s="43">
        <f>I19/27000</f>
        <v>52.70916655</v>
      </c>
      <c r="J20" s="44"/>
      <c r="L20" s="41" t="s">
        <v>44</v>
      </c>
      <c r="M20" s="10"/>
      <c r="N20" s="42" t="s">
        <v>45</v>
      </c>
      <c r="O20" s="43">
        <f>O19/27000</f>
        <v>117.8119564</v>
      </c>
      <c r="P20" s="45"/>
      <c r="R20" s="20">
        <v>13.0</v>
      </c>
      <c r="S20" s="1" t="s">
        <v>31</v>
      </c>
      <c r="T20" s="1">
        <v>1012.379647</v>
      </c>
      <c r="U20" s="1">
        <v>6903.76609</v>
      </c>
      <c r="V20" s="22" t="s">
        <v>33</v>
      </c>
      <c r="X20" s="28">
        <v>12.0</v>
      </c>
      <c r="Y20" s="30" t="s">
        <v>31</v>
      </c>
      <c r="Z20" s="30">
        <v>1961.685628</v>
      </c>
      <c r="AA20" s="30">
        <v>3323.093059</v>
      </c>
      <c r="AB20" s="32" t="s">
        <v>32</v>
      </c>
      <c r="AD20" s="20">
        <v>12.0</v>
      </c>
      <c r="AE20" s="1" t="s">
        <v>31</v>
      </c>
      <c r="AF20" s="1">
        <v>9.082728</v>
      </c>
      <c r="AG20" s="1">
        <v>0.804581</v>
      </c>
      <c r="AH20" s="22" t="s">
        <v>33</v>
      </c>
      <c r="AJ20" s="20">
        <v>12.0</v>
      </c>
      <c r="AK20" s="1" t="s">
        <v>31</v>
      </c>
      <c r="AL20" s="1">
        <v>2386.741987</v>
      </c>
      <c r="AM20" s="1">
        <v>9785.299762</v>
      </c>
      <c r="AN20" s="22" t="s">
        <v>32</v>
      </c>
      <c r="AP20" s="41" t="s">
        <v>44</v>
      </c>
      <c r="AQ20" s="10"/>
      <c r="AR20" s="42" t="s">
        <v>45</v>
      </c>
      <c r="AS20" s="43">
        <f>AS19/27000</f>
        <v>-10.94519921</v>
      </c>
      <c r="AT20" s="45"/>
      <c r="AV20" s="20">
        <v>12.0</v>
      </c>
      <c r="AW20" s="1" t="s">
        <v>31</v>
      </c>
      <c r="AX20" s="1">
        <v>375.774802</v>
      </c>
      <c r="AY20" s="1">
        <v>717.807497</v>
      </c>
      <c r="AZ20" s="22" t="s">
        <v>32</v>
      </c>
      <c r="BB20" s="1"/>
      <c r="BF20" s="1"/>
      <c r="BH20" s="13"/>
      <c r="BI20" s="13"/>
      <c r="BJ20" s="13"/>
      <c r="BL20" s="13"/>
    </row>
    <row r="21">
      <c r="A21" s="12"/>
      <c r="R21" s="20">
        <v>14.0</v>
      </c>
      <c r="S21" s="1" t="s">
        <v>31</v>
      </c>
      <c r="T21" s="1">
        <v>784.910826</v>
      </c>
      <c r="U21" s="1">
        <v>1104.677152</v>
      </c>
      <c r="V21" s="22" t="s">
        <v>32</v>
      </c>
      <c r="X21" s="28">
        <v>13.0</v>
      </c>
      <c r="Y21" s="30" t="s">
        <v>31</v>
      </c>
      <c r="Z21" s="30">
        <v>179.372282</v>
      </c>
      <c r="AA21" s="30">
        <v>64.284187</v>
      </c>
      <c r="AB21" s="32" t="s">
        <v>33</v>
      </c>
      <c r="AD21" s="20">
        <v>13.0</v>
      </c>
      <c r="AE21" s="1" t="s">
        <v>31</v>
      </c>
      <c r="AF21" s="1">
        <v>235.127534</v>
      </c>
      <c r="AG21" s="1">
        <v>280.330474</v>
      </c>
      <c r="AH21" s="22" t="s">
        <v>32</v>
      </c>
      <c r="AJ21" s="20">
        <v>13.0</v>
      </c>
      <c r="AK21" s="1" t="s">
        <v>31</v>
      </c>
      <c r="AL21" s="1">
        <v>235.124595</v>
      </c>
      <c r="AM21" s="1">
        <v>331.422128</v>
      </c>
      <c r="AN21" s="22" t="s">
        <v>33</v>
      </c>
      <c r="AV21" s="20">
        <v>13.0</v>
      </c>
      <c r="AW21" s="1" t="s">
        <v>31</v>
      </c>
      <c r="AX21" s="1">
        <v>952.677917</v>
      </c>
      <c r="AY21" s="1">
        <v>2576.797957</v>
      </c>
      <c r="AZ21" s="22" t="s">
        <v>33</v>
      </c>
      <c r="BB21" s="1"/>
      <c r="BF21" s="1"/>
    </row>
    <row r="22">
      <c r="A22" s="14" t="s">
        <v>46</v>
      </c>
      <c r="B22" s="16"/>
      <c r="C22" s="5"/>
      <c r="D22" s="5"/>
      <c r="E22" s="5"/>
      <c r="F22" s="14" t="s">
        <v>47</v>
      </c>
      <c r="G22" s="16"/>
      <c r="L22" s="14" t="s">
        <v>48</v>
      </c>
      <c r="M22" s="16"/>
      <c r="R22" s="20">
        <v>16.0</v>
      </c>
      <c r="S22" s="1" t="s">
        <v>31</v>
      </c>
      <c r="T22" s="1">
        <v>880.522007</v>
      </c>
      <c r="U22" s="1">
        <v>10550.525673</v>
      </c>
      <c r="V22" s="22" t="s">
        <v>33</v>
      </c>
      <c r="X22" s="28">
        <v>14.0</v>
      </c>
      <c r="Y22" s="30" t="s">
        <v>31</v>
      </c>
      <c r="Z22" s="30">
        <v>677.134274</v>
      </c>
      <c r="AA22" s="30">
        <v>835.227525</v>
      </c>
      <c r="AB22" s="32" t="s">
        <v>32</v>
      </c>
      <c r="AD22" s="20">
        <v>14.0</v>
      </c>
      <c r="AE22" s="1" t="s">
        <v>31</v>
      </c>
      <c r="AF22" s="1">
        <v>12.152843</v>
      </c>
      <c r="AG22" s="1">
        <v>2.393446</v>
      </c>
      <c r="AH22" s="22" t="s">
        <v>33</v>
      </c>
      <c r="AJ22" s="20">
        <v>14.0</v>
      </c>
      <c r="AK22" s="1" t="s">
        <v>31</v>
      </c>
      <c r="AL22" s="1">
        <v>854.802209</v>
      </c>
      <c r="AM22" s="1">
        <v>2659.789123</v>
      </c>
      <c r="AN22" s="22" t="s">
        <v>32</v>
      </c>
      <c r="AV22" s="20">
        <v>14.0</v>
      </c>
      <c r="AW22" s="1" t="s">
        <v>31</v>
      </c>
      <c r="AX22" s="1">
        <v>32.283668</v>
      </c>
      <c r="AY22" s="1">
        <v>9.182176</v>
      </c>
      <c r="AZ22" s="22" t="s">
        <v>32</v>
      </c>
      <c r="BB22" s="1"/>
      <c r="BF22" s="1"/>
    </row>
    <row r="23">
      <c r="A23" s="20" t="s">
        <v>18</v>
      </c>
      <c r="B23" s="22" t="s">
        <v>49</v>
      </c>
      <c r="F23" s="20" t="s">
        <v>18</v>
      </c>
      <c r="G23" s="22" t="s">
        <v>50</v>
      </c>
      <c r="L23" s="20" t="s">
        <v>18</v>
      </c>
      <c r="M23" s="22" t="s">
        <v>51</v>
      </c>
      <c r="R23" s="20"/>
      <c r="V23" s="22"/>
      <c r="X23" s="28">
        <v>15.0</v>
      </c>
      <c r="Y23" s="30" t="s">
        <v>31</v>
      </c>
      <c r="Z23" s="30">
        <v>819.265643</v>
      </c>
      <c r="AA23" s="30">
        <v>189.699132</v>
      </c>
      <c r="AB23" s="32" t="s">
        <v>33</v>
      </c>
      <c r="AD23" s="20">
        <v>15.0</v>
      </c>
      <c r="AE23" s="1" t="s">
        <v>31</v>
      </c>
      <c r="AF23" s="1">
        <v>63.343543</v>
      </c>
      <c r="AG23" s="1">
        <v>28.369544</v>
      </c>
      <c r="AH23" s="22" t="s">
        <v>32</v>
      </c>
      <c r="AJ23" s="20">
        <v>15.0</v>
      </c>
      <c r="AK23" s="1" t="s">
        <v>31</v>
      </c>
      <c r="AL23" s="1">
        <v>76.934377</v>
      </c>
      <c r="AM23" s="1">
        <v>45.53046</v>
      </c>
      <c r="AN23" s="22" t="s">
        <v>33</v>
      </c>
      <c r="AV23" s="20">
        <v>15.0</v>
      </c>
      <c r="AW23" s="1" t="s">
        <v>31</v>
      </c>
      <c r="AX23" s="1">
        <v>1315.722045</v>
      </c>
      <c r="AY23" s="1">
        <v>4443.971392</v>
      </c>
      <c r="AZ23" s="22" t="s">
        <v>33</v>
      </c>
    </row>
    <row r="24">
      <c r="A24" s="27"/>
      <c r="B24" s="25"/>
      <c r="C24" s="12"/>
      <c r="D24" s="12"/>
      <c r="F24" s="26"/>
      <c r="G24" s="21"/>
      <c r="L24" s="26"/>
      <c r="M24" s="21"/>
      <c r="R24" s="20"/>
      <c r="T24" s="12" t="s">
        <v>38</v>
      </c>
      <c r="U24" s="37">
        <f>SUM(U10,U12,U14,U16,U18,U20,U22)</f>
        <v>499120.0448</v>
      </c>
      <c r="V24" s="22"/>
      <c r="X24" s="28">
        <v>16.0</v>
      </c>
      <c r="Y24" s="30" t="s">
        <v>31</v>
      </c>
      <c r="Z24" s="30">
        <v>486.8132</v>
      </c>
      <c r="AA24" s="30">
        <v>86.097084</v>
      </c>
      <c r="AB24" s="32" t="s">
        <v>32</v>
      </c>
      <c r="AD24" s="20">
        <v>16.0</v>
      </c>
      <c r="AE24" s="1" t="s">
        <v>31</v>
      </c>
      <c r="AF24" s="1">
        <v>84.687046</v>
      </c>
      <c r="AG24" s="1">
        <v>115.33262</v>
      </c>
      <c r="AH24" s="22" t="s">
        <v>33</v>
      </c>
      <c r="AJ24" s="20">
        <v>16.0</v>
      </c>
      <c r="AK24" s="1" t="s">
        <v>31</v>
      </c>
      <c r="AL24" s="1">
        <v>278.194604</v>
      </c>
      <c r="AM24" s="1">
        <v>652.299672</v>
      </c>
      <c r="AN24" s="22" t="s">
        <v>32</v>
      </c>
      <c r="AV24" s="20">
        <v>16.0</v>
      </c>
      <c r="AW24" s="1" t="s">
        <v>31</v>
      </c>
      <c r="AX24" s="1">
        <v>289.938581</v>
      </c>
      <c r="AY24" s="1">
        <v>377.5823</v>
      </c>
      <c r="AZ24" s="22" t="s">
        <v>32</v>
      </c>
      <c r="BB24" s="1"/>
      <c r="BD24" s="12"/>
    </row>
    <row r="25">
      <c r="A25" s="27" t="s">
        <v>52</v>
      </c>
      <c r="B25" s="22">
        <v>1.2427210641377E7</v>
      </c>
      <c r="F25" s="27" t="s">
        <v>52</v>
      </c>
      <c r="G25" s="22">
        <v>1.0295392741461E7</v>
      </c>
      <c r="L25" s="27" t="s">
        <v>52</v>
      </c>
      <c r="M25" s="22">
        <v>1.1284047532517E7</v>
      </c>
      <c r="R25" s="20"/>
      <c r="T25" s="12" t="s">
        <v>39</v>
      </c>
      <c r="U25" s="37">
        <f>SUM(U9,U11,U13,U15,U17,U19,U21)</f>
        <v>333240.6543</v>
      </c>
      <c r="V25" s="22"/>
      <c r="X25" s="28">
        <v>17.0</v>
      </c>
      <c r="Y25" s="30" t="s">
        <v>31</v>
      </c>
      <c r="Z25" s="30">
        <v>1047.99334</v>
      </c>
      <c r="AA25" s="30">
        <v>493.997332</v>
      </c>
      <c r="AB25" s="32" t="s">
        <v>33</v>
      </c>
      <c r="AD25" s="20">
        <v>17.0</v>
      </c>
      <c r="AE25" s="1" t="s">
        <v>31</v>
      </c>
      <c r="AF25" s="1">
        <v>985.74194</v>
      </c>
      <c r="AG25" s="1">
        <v>1155.420897</v>
      </c>
      <c r="AH25" s="22" t="s">
        <v>32</v>
      </c>
      <c r="AJ25" s="20">
        <v>17.0</v>
      </c>
      <c r="AK25" s="1" t="s">
        <v>31</v>
      </c>
      <c r="AL25" s="1">
        <v>1542.473166</v>
      </c>
      <c r="AM25" s="1">
        <v>11563.875748</v>
      </c>
      <c r="AN25" s="22" t="s">
        <v>33</v>
      </c>
      <c r="AV25" s="20">
        <v>17.0</v>
      </c>
      <c r="AW25" s="1" t="s">
        <v>31</v>
      </c>
      <c r="AX25" s="1">
        <v>323.213372</v>
      </c>
      <c r="AY25" s="1">
        <v>367.130128</v>
      </c>
      <c r="AZ25" s="22" t="s">
        <v>33</v>
      </c>
      <c r="BB25" s="1"/>
      <c r="BD25" s="12"/>
    </row>
    <row r="26">
      <c r="A26" s="27" t="s">
        <v>53</v>
      </c>
      <c r="B26" s="21">
        <f>B25/27000</f>
        <v>460.2670608</v>
      </c>
      <c r="F26" s="27" t="s">
        <v>53</v>
      </c>
      <c r="G26" s="21">
        <f>G25/27000</f>
        <v>381.3108423</v>
      </c>
      <c r="L26" s="27" t="s">
        <v>53</v>
      </c>
      <c r="M26" s="21">
        <f>M25/27000</f>
        <v>417.9276864</v>
      </c>
      <c r="R26" s="26"/>
      <c r="T26" s="12" t="s">
        <v>41</v>
      </c>
      <c r="U26" s="37">
        <f>U24-U25</f>
        <v>165879.3905</v>
      </c>
      <c r="V26" s="22"/>
      <c r="X26" s="28">
        <v>18.0</v>
      </c>
      <c r="Y26" s="30" t="s">
        <v>31</v>
      </c>
      <c r="Z26" s="30">
        <v>412.641462</v>
      </c>
      <c r="AA26" s="30">
        <v>193.479356</v>
      </c>
      <c r="AB26" s="32" t="s">
        <v>32</v>
      </c>
      <c r="AD26" s="20">
        <v>18.0</v>
      </c>
      <c r="AE26" s="1" t="s">
        <v>31</v>
      </c>
      <c r="AF26" s="1">
        <v>531.484918</v>
      </c>
      <c r="AG26" s="1">
        <v>759.102032</v>
      </c>
      <c r="AH26" s="22" t="s">
        <v>33</v>
      </c>
      <c r="AJ26" s="20">
        <v>18.0</v>
      </c>
      <c r="AK26" s="1" t="s">
        <v>31</v>
      </c>
      <c r="AL26" s="1">
        <v>6084.865521</v>
      </c>
      <c r="AM26" s="1">
        <v>69148.750496</v>
      </c>
      <c r="AN26" s="22" t="s">
        <v>32</v>
      </c>
      <c r="AV26" s="20">
        <v>18.0</v>
      </c>
      <c r="AW26" s="1" t="s">
        <v>31</v>
      </c>
      <c r="AX26" s="1">
        <v>92.63041</v>
      </c>
      <c r="AY26" s="1">
        <v>21.078618</v>
      </c>
      <c r="AZ26" s="22" t="s">
        <v>32</v>
      </c>
      <c r="BD26" s="12"/>
    </row>
    <row r="27">
      <c r="A27" s="27"/>
      <c r="B27" s="22"/>
      <c r="C27" s="12"/>
      <c r="F27" s="46"/>
      <c r="G27" s="47"/>
      <c r="L27" s="27"/>
      <c r="M27" s="22"/>
      <c r="R27" s="20" t="s">
        <v>44</v>
      </c>
      <c r="T27" s="12" t="s">
        <v>45</v>
      </c>
      <c r="U27" s="37">
        <f>U26/27000</f>
        <v>6.143681128</v>
      </c>
      <c r="V27" s="22"/>
      <c r="X27" s="28">
        <v>19.0</v>
      </c>
      <c r="Y27" s="30" t="s">
        <v>31</v>
      </c>
      <c r="Z27" s="30">
        <v>753.697825</v>
      </c>
      <c r="AA27" s="30">
        <v>1195.49752</v>
      </c>
      <c r="AB27" s="32" t="s">
        <v>33</v>
      </c>
      <c r="AD27" s="20">
        <v>19.0</v>
      </c>
      <c r="AE27" s="1" t="s">
        <v>31</v>
      </c>
      <c r="AF27" s="1">
        <v>117.603595</v>
      </c>
      <c r="AG27" s="1">
        <v>286.868904</v>
      </c>
      <c r="AH27" s="22" t="s">
        <v>32</v>
      </c>
      <c r="AJ27" s="20">
        <v>19.0</v>
      </c>
      <c r="AK27" s="1" t="s">
        <v>31</v>
      </c>
      <c r="AL27" s="1">
        <v>105.904896</v>
      </c>
      <c r="AM27" s="1">
        <v>56.193336</v>
      </c>
      <c r="AN27" s="22" t="s">
        <v>33</v>
      </c>
      <c r="AV27" s="20">
        <v>19.0</v>
      </c>
      <c r="AW27" s="1" t="s">
        <v>31</v>
      </c>
      <c r="AX27" s="1">
        <v>733.011929</v>
      </c>
      <c r="AY27" s="1">
        <v>537.096912</v>
      </c>
      <c r="AZ27" s="22" t="s">
        <v>33</v>
      </c>
      <c r="BB27" s="1"/>
      <c r="BD27" s="12"/>
    </row>
    <row r="28">
      <c r="A28" s="39"/>
      <c r="B28" s="45"/>
      <c r="C28" s="12"/>
      <c r="F28" s="12"/>
      <c r="L28" s="39"/>
      <c r="M28" s="45"/>
      <c r="R28" s="47"/>
      <c r="S28" s="48"/>
      <c r="T28" s="48"/>
      <c r="U28" s="48"/>
      <c r="V28" s="47"/>
      <c r="X28" s="28">
        <v>20.0</v>
      </c>
      <c r="Y28" s="30" t="s">
        <v>31</v>
      </c>
      <c r="Z28" s="30">
        <v>299.944268</v>
      </c>
      <c r="AA28" s="30">
        <v>83.79224</v>
      </c>
      <c r="AB28" s="32" t="s">
        <v>32</v>
      </c>
      <c r="AD28" s="20">
        <v>20.0</v>
      </c>
      <c r="AE28" s="1" t="s">
        <v>31</v>
      </c>
      <c r="AF28" s="1">
        <v>106.108441</v>
      </c>
      <c r="AG28" s="1">
        <v>76.118923</v>
      </c>
      <c r="AH28" s="22" t="s">
        <v>33</v>
      </c>
      <c r="AJ28" s="20">
        <v>20.0</v>
      </c>
      <c r="AK28" s="1" t="s">
        <v>31</v>
      </c>
      <c r="AL28" s="1">
        <v>340.578959</v>
      </c>
      <c r="AM28" s="1">
        <v>638.358715</v>
      </c>
      <c r="AN28" s="22" t="s">
        <v>32</v>
      </c>
      <c r="AV28" s="20">
        <v>21.0</v>
      </c>
      <c r="AW28" s="1" t="s">
        <v>31</v>
      </c>
      <c r="AX28" s="1">
        <v>32449.161742</v>
      </c>
      <c r="AY28" s="1">
        <v>609969.724814</v>
      </c>
      <c r="AZ28" s="22" t="s">
        <v>32</v>
      </c>
    </row>
    <row r="29">
      <c r="C29" s="12"/>
      <c r="R29" s="1"/>
      <c r="V29" s="1"/>
      <c r="X29" s="20">
        <v>21.0</v>
      </c>
      <c r="Y29" s="1" t="s">
        <v>31</v>
      </c>
      <c r="Z29" s="1">
        <v>353.790742</v>
      </c>
      <c r="AA29" s="1">
        <v>117.320583</v>
      </c>
      <c r="AB29" s="22" t="s">
        <v>33</v>
      </c>
      <c r="AD29" s="20">
        <v>21.0</v>
      </c>
      <c r="AE29" s="1" t="s">
        <v>31</v>
      </c>
      <c r="AF29" s="1">
        <v>2615.45999</v>
      </c>
      <c r="AG29" s="1">
        <v>6267.307962</v>
      </c>
      <c r="AH29" s="22" t="s">
        <v>32</v>
      </c>
      <c r="AJ29" s="20">
        <v>21.0</v>
      </c>
      <c r="AK29" s="1" t="s">
        <v>31</v>
      </c>
      <c r="AL29" s="1">
        <v>186.250645</v>
      </c>
      <c r="AM29" s="1">
        <v>221.977552</v>
      </c>
      <c r="AN29" s="22" t="s">
        <v>33</v>
      </c>
      <c r="AV29" s="26"/>
      <c r="AZ29" s="21"/>
    </row>
    <row r="30">
      <c r="A30" s="49" t="s">
        <v>54</v>
      </c>
      <c r="B30" s="16"/>
      <c r="C30" s="13"/>
      <c r="F30" s="14" t="s">
        <v>55</v>
      </c>
      <c r="G30" s="16"/>
      <c r="L30" s="14" t="s">
        <v>56</v>
      </c>
      <c r="M30" s="16"/>
      <c r="V30" s="1"/>
      <c r="X30" s="20">
        <v>22.0</v>
      </c>
      <c r="Y30" s="1" t="s">
        <v>31</v>
      </c>
      <c r="Z30" s="13">
        <v>296.686217</v>
      </c>
      <c r="AA30" s="13">
        <v>54.254812</v>
      </c>
      <c r="AB30" s="22" t="s">
        <v>32</v>
      </c>
      <c r="AD30" s="20">
        <v>22.0</v>
      </c>
      <c r="AE30" s="1" t="s">
        <v>31</v>
      </c>
      <c r="AF30" s="1">
        <v>211.569136</v>
      </c>
      <c r="AG30" s="1">
        <v>43.637434</v>
      </c>
      <c r="AH30" s="22" t="s">
        <v>33</v>
      </c>
      <c r="AJ30" s="20">
        <v>22.0</v>
      </c>
      <c r="AK30" s="1" t="s">
        <v>31</v>
      </c>
      <c r="AL30" s="1">
        <v>2230.250444</v>
      </c>
      <c r="AM30" s="1">
        <v>5598.199161</v>
      </c>
      <c r="AN30" s="22" t="s">
        <v>32</v>
      </c>
      <c r="AV30" s="20"/>
      <c r="AX30" s="12" t="s">
        <v>38</v>
      </c>
      <c r="AY30" s="37">
        <f t="shared" ref="AY30:AY31" si="1">sum(AY9,AY11,AY13,AY15,AY17,AY19,AY21,AY23,AY25,AY27)</f>
        <v>87434.87385</v>
      </c>
      <c r="AZ30" s="21"/>
    </row>
    <row r="31">
      <c r="A31" s="20" t="s">
        <v>18</v>
      </c>
      <c r="B31" s="22" t="s">
        <v>57</v>
      </c>
      <c r="F31" s="20" t="s">
        <v>58</v>
      </c>
      <c r="G31" s="22" t="s">
        <v>59</v>
      </c>
      <c r="L31" s="20" t="s">
        <v>18</v>
      </c>
      <c r="M31" s="22" t="s">
        <v>60</v>
      </c>
      <c r="V31" s="1"/>
      <c r="X31" s="20">
        <v>23.0</v>
      </c>
      <c r="Y31" s="1" t="s">
        <v>31</v>
      </c>
      <c r="Z31" s="13">
        <v>203.808867</v>
      </c>
      <c r="AA31" s="13">
        <v>28.551756</v>
      </c>
      <c r="AB31" s="22" t="s">
        <v>33</v>
      </c>
      <c r="AD31" s="20">
        <v>23.0</v>
      </c>
      <c r="AE31" s="1" t="s">
        <v>31</v>
      </c>
      <c r="AF31" s="1">
        <v>393.113825</v>
      </c>
      <c r="AG31" s="1">
        <v>191.249515</v>
      </c>
      <c r="AH31" s="22" t="s">
        <v>32</v>
      </c>
      <c r="AJ31" s="20">
        <v>23.0</v>
      </c>
      <c r="AK31" s="1" t="s">
        <v>31</v>
      </c>
      <c r="AL31" s="1">
        <v>123.552179</v>
      </c>
      <c r="AM31" s="1">
        <v>95.617704</v>
      </c>
      <c r="AN31" s="22" t="s">
        <v>33</v>
      </c>
      <c r="AV31" s="20"/>
      <c r="AX31" s="12" t="s">
        <v>39</v>
      </c>
      <c r="AY31" s="37">
        <f t="shared" si="1"/>
        <v>621660.9908</v>
      </c>
      <c r="AZ31" s="21"/>
    </row>
    <row r="32">
      <c r="A32" s="26"/>
      <c r="B32" s="21"/>
      <c r="F32" s="26"/>
      <c r="G32" s="21"/>
      <c r="L32" s="26"/>
      <c r="M32" s="21"/>
      <c r="X32" s="20">
        <v>24.0</v>
      </c>
      <c r="Y32" s="1" t="s">
        <v>31</v>
      </c>
      <c r="Z32" s="13">
        <v>222.110727</v>
      </c>
      <c r="AA32" s="13">
        <v>76.913213</v>
      </c>
      <c r="AB32" s="22" t="s">
        <v>32</v>
      </c>
      <c r="AD32" s="20">
        <v>24.0</v>
      </c>
      <c r="AE32" s="1" t="s">
        <v>31</v>
      </c>
      <c r="AF32" s="1">
        <v>395.167128</v>
      </c>
      <c r="AG32" s="1">
        <v>567.051888</v>
      </c>
      <c r="AH32" s="22" t="s">
        <v>33</v>
      </c>
      <c r="AJ32" s="20">
        <v>24.0</v>
      </c>
      <c r="AK32" s="1" t="s">
        <v>31</v>
      </c>
      <c r="AL32" s="1">
        <v>8283.361781</v>
      </c>
      <c r="AM32" s="1">
        <v>143548.662318</v>
      </c>
      <c r="AN32" s="22" t="s">
        <v>32</v>
      </c>
      <c r="AV32" s="26"/>
      <c r="AX32" s="12" t="s">
        <v>41</v>
      </c>
      <c r="AY32" s="37">
        <f>AY30-AY31</f>
        <v>-534226.1169</v>
      </c>
      <c r="AZ32" s="21"/>
    </row>
    <row r="33">
      <c r="A33" s="27" t="s">
        <v>52</v>
      </c>
      <c r="B33" s="50">
        <v>6479050.5</v>
      </c>
      <c r="C33" s="1"/>
      <c r="F33" s="27" t="s">
        <v>52</v>
      </c>
      <c r="G33" s="50">
        <v>6498340.4</v>
      </c>
      <c r="H33" s="1"/>
      <c r="L33" s="27" t="s">
        <v>52</v>
      </c>
      <c r="M33" s="50">
        <v>5410037.1</v>
      </c>
      <c r="X33" s="20">
        <v>25.0</v>
      </c>
      <c r="Y33" s="1" t="s">
        <v>31</v>
      </c>
      <c r="Z33" s="13">
        <v>1572.583637</v>
      </c>
      <c r="AA33" s="13">
        <v>723.943639</v>
      </c>
      <c r="AB33" s="22" t="s">
        <v>33</v>
      </c>
      <c r="AD33" s="20">
        <v>25.0</v>
      </c>
      <c r="AE33" s="1" t="s">
        <v>31</v>
      </c>
      <c r="AF33" s="1">
        <v>6228.73915</v>
      </c>
      <c r="AG33" s="1">
        <v>16607.355867</v>
      </c>
      <c r="AH33" s="22" t="s">
        <v>32</v>
      </c>
      <c r="AJ33" s="20">
        <v>25.0</v>
      </c>
      <c r="AK33" s="1" t="s">
        <v>31</v>
      </c>
      <c r="AL33" s="1">
        <v>242.746061</v>
      </c>
      <c r="AM33" s="1">
        <v>644.821178</v>
      </c>
      <c r="AN33" s="22" t="s">
        <v>33</v>
      </c>
      <c r="AV33" s="41" t="s">
        <v>44</v>
      </c>
      <c r="AW33" s="10"/>
      <c r="AX33" s="42" t="s">
        <v>45</v>
      </c>
      <c r="AY33" s="43">
        <f>AY32/27000</f>
        <v>-19.78615248</v>
      </c>
      <c r="AZ33" s="45"/>
    </row>
    <row r="34">
      <c r="A34" s="39" t="s">
        <v>53</v>
      </c>
      <c r="B34" s="45">
        <f>B33/27000</f>
        <v>239.9648333</v>
      </c>
      <c r="F34" s="39" t="s">
        <v>53</v>
      </c>
      <c r="G34" s="45">
        <f>G33/27000</f>
        <v>240.6792741</v>
      </c>
      <c r="L34" s="39" t="s">
        <v>53</v>
      </c>
      <c r="M34" s="45">
        <f>M33/27000</f>
        <v>200.3717444</v>
      </c>
      <c r="X34" s="20">
        <v>26.0</v>
      </c>
      <c r="Y34" s="1" t="s">
        <v>31</v>
      </c>
      <c r="Z34" s="1">
        <v>1090.764417</v>
      </c>
      <c r="AA34" s="1">
        <v>1568.245445</v>
      </c>
      <c r="AB34" s="22" t="s">
        <v>32</v>
      </c>
      <c r="AD34" s="20">
        <v>26.0</v>
      </c>
      <c r="AE34" s="1" t="s">
        <v>31</v>
      </c>
      <c r="AF34" s="1">
        <v>119.517509</v>
      </c>
      <c r="AG34" s="1">
        <v>18.190219</v>
      </c>
      <c r="AH34" s="22" t="s">
        <v>33</v>
      </c>
      <c r="AJ34" s="20">
        <v>26.0</v>
      </c>
      <c r="AK34" s="1" t="s">
        <v>31</v>
      </c>
      <c r="AL34" s="1">
        <v>188.235188</v>
      </c>
      <c r="AM34" s="1">
        <v>531.056</v>
      </c>
      <c r="AN34" s="22" t="s">
        <v>32</v>
      </c>
    </row>
    <row r="35">
      <c r="X35" s="20">
        <v>27.0</v>
      </c>
      <c r="Y35" s="1" t="s">
        <v>31</v>
      </c>
      <c r="Z35" s="1">
        <v>485.014596</v>
      </c>
      <c r="AA35" s="1">
        <v>373.509793</v>
      </c>
      <c r="AB35" s="22" t="s">
        <v>33</v>
      </c>
      <c r="AD35" s="20">
        <v>27.0</v>
      </c>
      <c r="AE35" s="1" t="s">
        <v>31</v>
      </c>
      <c r="AF35" s="1">
        <v>267.280451</v>
      </c>
      <c r="AG35" s="1">
        <v>102.424579</v>
      </c>
      <c r="AH35" s="22" t="s">
        <v>32</v>
      </c>
      <c r="AJ35" s="20">
        <v>27.0</v>
      </c>
      <c r="AK35" s="1" t="s">
        <v>31</v>
      </c>
      <c r="AL35" s="1">
        <v>491.517581</v>
      </c>
      <c r="AM35" s="1">
        <v>3084.811784</v>
      </c>
      <c r="AN35" s="22" t="s">
        <v>33</v>
      </c>
      <c r="AV35" s="14" t="s">
        <v>61</v>
      </c>
      <c r="AW35" s="16"/>
    </row>
    <row r="36">
      <c r="A36" s="14" t="s">
        <v>62</v>
      </c>
      <c r="B36" s="16"/>
      <c r="F36" s="14" t="s">
        <v>63</v>
      </c>
      <c r="G36" s="16"/>
      <c r="L36" s="14" t="s">
        <v>64</v>
      </c>
      <c r="M36" s="16"/>
      <c r="X36" s="20">
        <v>28.0</v>
      </c>
      <c r="Y36" s="1" t="s">
        <v>31</v>
      </c>
      <c r="Z36" s="1">
        <v>802.987872</v>
      </c>
      <c r="AA36" s="1">
        <v>904.225904</v>
      </c>
      <c r="AB36" s="22" t="s">
        <v>32</v>
      </c>
      <c r="AD36" s="20">
        <v>28.0</v>
      </c>
      <c r="AE36" s="1" t="s">
        <v>31</v>
      </c>
      <c r="AF36" s="1">
        <v>312.09023</v>
      </c>
      <c r="AG36" s="1">
        <v>265.771708</v>
      </c>
      <c r="AH36" s="22" t="s">
        <v>33</v>
      </c>
      <c r="AJ36" s="20">
        <v>28.0</v>
      </c>
      <c r="AK36" s="1" t="s">
        <v>31</v>
      </c>
      <c r="AL36" s="1">
        <v>249.352314</v>
      </c>
      <c r="AM36" s="1">
        <v>460.443648</v>
      </c>
      <c r="AN36" s="22" t="s">
        <v>32</v>
      </c>
      <c r="AV36" s="20" t="s">
        <v>18</v>
      </c>
      <c r="AW36" s="22" t="s">
        <v>65</v>
      </c>
    </row>
    <row r="37">
      <c r="A37" s="20" t="s">
        <v>18</v>
      </c>
      <c r="B37" s="22" t="s">
        <v>66</v>
      </c>
      <c r="F37" s="20" t="s">
        <v>18</v>
      </c>
      <c r="G37" s="22" t="s">
        <v>67</v>
      </c>
      <c r="L37" s="20" t="s">
        <v>18</v>
      </c>
      <c r="M37" s="22" t="s">
        <v>68</v>
      </c>
      <c r="X37" s="20">
        <v>29.0</v>
      </c>
      <c r="Y37" s="1" t="s">
        <v>31</v>
      </c>
      <c r="Z37" s="1">
        <v>1018.972184</v>
      </c>
      <c r="AA37" s="1">
        <v>1201.660728</v>
      </c>
      <c r="AB37" s="22" t="s">
        <v>33</v>
      </c>
      <c r="AD37" s="20">
        <v>29.0</v>
      </c>
      <c r="AE37" s="1" t="s">
        <v>31</v>
      </c>
      <c r="AF37" s="1">
        <v>41.264046</v>
      </c>
      <c r="AG37" s="1">
        <v>3.394355</v>
      </c>
      <c r="AH37" s="22" t="s">
        <v>32</v>
      </c>
      <c r="AJ37" s="20">
        <v>29.0</v>
      </c>
      <c r="AK37" s="1" t="s">
        <v>31</v>
      </c>
      <c r="AL37" s="1">
        <v>17517.970762</v>
      </c>
      <c r="AM37" s="1">
        <v>426450.868966</v>
      </c>
      <c r="AN37" s="22" t="s">
        <v>33</v>
      </c>
      <c r="AV37" s="26"/>
      <c r="AW37" s="21"/>
    </row>
    <row r="38">
      <c r="A38" s="26"/>
      <c r="B38" s="21"/>
      <c r="F38" s="26"/>
      <c r="G38" s="21"/>
      <c r="L38" s="26"/>
      <c r="M38" s="21"/>
      <c r="X38" s="20">
        <v>30.0</v>
      </c>
      <c r="Y38" s="1" t="s">
        <v>31</v>
      </c>
      <c r="Z38" s="1">
        <v>115.91598</v>
      </c>
      <c r="AA38" s="1">
        <v>7.023552</v>
      </c>
      <c r="AB38" s="22" t="s">
        <v>32</v>
      </c>
      <c r="AD38" s="20">
        <v>30.0</v>
      </c>
      <c r="AE38" s="1" t="s">
        <v>31</v>
      </c>
      <c r="AF38" s="1">
        <v>458.124287</v>
      </c>
      <c r="AG38" s="1">
        <v>262.698401</v>
      </c>
      <c r="AH38" s="22" t="s">
        <v>33</v>
      </c>
      <c r="AJ38" s="20">
        <v>30.0</v>
      </c>
      <c r="AK38" s="1" t="s">
        <v>31</v>
      </c>
      <c r="AL38" s="1">
        <v>183.262975</v>
      </c>
      <c r="AM38" s="1">
        <v>132.689203</v>
      </c>
      <c r="AN38" s="22" t="s">
        <v>32</v>
      </c>
      <c r="AV38" s="27" t="s">
        <v>52</v>
      </c>
      <c r="AW38" s="22">
        <v>1.5893195726138E7</v>
      </c>
    </row>
    <row r="39">
      <c r="A39" s="27" t="s">
        <v>52</v>
      </c>
      <c r="B39" s="50">
        <v>1.19662105579404E8</v>
      </c>
      <c r="C39" s="51"/>
      <c r="F39" s="27" t="s">
        <v>52</v>
      </c>
      <c r="G39" s="22">
        <v>1.233819747E8</v>
      </c>
      <c r="H39" s="52"/>
      <c r="L39" s="27" t="s">
        <v>52</v>
      </c>
      <c r="M39" s="22">
        <v>1.2395445667E8</v>
      </c>
      <c r="N39" s="52"/>
      <c r="R39" s="14" t="s">
        <v>69</v>
      </c>
      <c r="S39" s="16"/>
      <c r="X39" s="20">
        <v>31.0</v>
      </c>
      <c r="Y39" s="1" t="s">
        <v>31</v>
      </c>
      <c r="Z39" s="1">
        <v>110.689306</v>
      </c>
      <c r="AA39" s="1">
        <v>15.064096</v>
      </c>
      <c r="AB39" s="22" t="s">
        <v>33</v>
      </c>
      <c r="AD39" s="20">
        <v>31.0</v>
      </c>
      <c r="AE39" s="1" t="s">
        <v>31</v>
      </c>
      <c r="AF39" s="1">
        <v>271.927112</v>
      </c>
      <c r="AG39" s="1">
        <v>67.384773</v>
      </c>
      <c r="AH39" s="22" t="s">
        <v>32</v>
      </c>
      <c r="AJ39" s="20">
        <v>31.0</v>
      </c>
      <c r="AK39" s="1" t="s">
        <v>31</v>
      </c>
      <c r="AL39" s="1">
        <v>49.041205</v>
      </c>
      <c r="AM39" s="1">
        <v>9.34403</v>
      </c>
      <c r="AN39" s="22" t="s">
        <v>33</v>
      </c>
      <c r="AV39" s="27" t="s">
        <v>53</v>
      </c>
      <c r="AW39" s="21">
        <f>AW38/27000</f>
        <v>588.6368787</v>
      </c>
    </row>
    <row r="40">
      <c r="A40" s="39" t="s">
        <v>53</v>
      </c>
      <c r="B40" s="45">
        <f>B39/27000</f>
        <v>4431.929836</v>
      </c>
      <c r="F40" s="39" t="s">
        <v>53</v>
      </c>
      <c r="G40" s="45">
        <f>G39/27000</f>
        <v>4569.702767</v>
      </c>
      <c r="L40" s="39" t="s">
        <v>53</v>
      </c>
      <c r="M40" s="45">
        <f>M39/27000</f>
        <v>4590.905803</v>
      </c>
      <c r="R40" s="20" t="s">
        <v>18</v>
      </c>
      <c r="S40" s="22" t="s">
        <v>70</v>
      </c>
      <c r="X40" s="20">
        <v>32.0</v>
      </c>
      <c r="Y40" s="1" t="s">
        <v>31</v>
      </c>
      <c r="Z40" s="1">
        <v>22462.921118</v>
      </c>
      <c r="AA40" s="1">
        <v>139035.793045</v>
      </c>
      <c r="AB40" s="22" t="s">
        <v>32</v>
      </c>
      <c r="AD40" s="20">
        <v>32.0</v>
      </c>
      <c r="AE40" s="1" t="s">
        <v>31</v>
      </c>
      <c r="AF40" s="1">
        <v>39.779106</v>
      </c>
      <c r="AG40" s="1">
        <v>1.562987</v>
      </c>
      <c r="AH40" s="22" t="s">
        <v>33</v>
      </c>
      <c r="AJ40" s="20">
        <v>33.0</v>
      </c>
      <c r="AK40" s="1" t="s">
        <v>31</v>
      </c>
      <c r="AL40" s="1">
        <v>1563.256699</v>
      </c>
      <c r="AM40" s="1">
        <v>19738.571432</v>
      </c>
      <c r="AN40" s="22" t="s">
        <v>32</v>
      </c>
      <c r="AV40" s="27"/>
      <c r="AW40" s="22"/>
    </row>
    <row r="41">
      <c r="A41" s="5"/>
      <c r="B41" s="5"/>
      <c r="F41" s="5"/>
      <c r="G41" s="5"/>
      <c r="L41" s="5"/>
      <c r="M41" s="5"/>
      <c r="R41" s="26"/>
      <c r="S41" s="21"/>
      <c r="X41" s="20">
        <v>33.0</v>
      </c>
      <c r="Y41" s="1" t="s">
        <v>31</v>
      </c>
      <c r="Z41" s="1">
        <v>39.877945</v>
      </c>
      <c r="AA41" s="1">
        <v>19.583964</v>
      </c>
      <c r="AB41" s="22" t="s">
        <v>33</v>
      </c>
      <c r="AD41" s="20">
        <v>33.0</v>
      </c>
      <c r="AE41" s="1" t="s">
        <v>31</v>
      </c>
      <c r="AF41" s="1">
        <v>7994.089958</v>
      </c>
      <c r="AG41" s="1">
        <v>21362.555796</v>
      </c>
      <c r="AH41" s="22" t="s">
        <v>32</v>
      </c>
      <c r="AJ41" s="26"/>
      <c r="AN41" s="21"/>
      <c r="AV41" s="39"/>
      <c r="AW41" s="45"/>
    </row>
    <row r="42">
      <c r="A42" s="14" t="s">
        <v>71</v>
      </c>
      <c r="B42" s="16"/>
      <c r="F42" s="14" t="s">
        <v>72</v>
      </c>
      <c r="G42" s="16"/>
      <c r="L42" s="14" t="s">
        <v>73</v>
      </c>
      <c r="M42" s="16"/>
      <c r="R42" s="27" t="s">
        <v>52</v>
      </c>
      <c r="S42" s="50">
        <v>1.1851621047794E7</v>
      </c>
      <c r="X42" s="20">
        <v>35.0</v>
      </c>
      <c r="Y42" s="1" t="s">
        <v>31</v>
      </c>
      <c r="Z42" s="1">
        <v>2673.390695</v>
      </c>
      <c r="AA42" s="1">
        <v>21674.40673</v>
      </c>
      <c r="AB42" s="22" t="s">
        <v>32</v>
      </c>
      <c r="AD42" s="20">
        <v>34.0</v>
      </c>
      <c r="AE42" s="1" t="s">
        <v>31</v>
      </c>
      <c r="AF42" s="1">
        <v>88.189386</v>
      </c>
      <c r="AG42" s="1">
        <v>17.021799</v>
      </c>
      <c r="AH42" s="22" t="s">
        <v>33</v>
      </c>
      <c r="AJ42" s="20"/>
      <c r="AL42" s="12" t="s">
        <v>38</v>
      </c>
      <c r="AM42" s="37">
        <f t="shared" ref="AM42:AM43" si="2">sum(AM9,AM11,AM13,AM15,AM17,AM19,AM21,AM23,AM25,AM27,AM29,AM31,AM33,AM35,AM37,AM39)</f>
        <v>492969.2468</v>
      </c>
      <c r="AN42" s="21"/>
    </row>
    <row r="43">
      <c r="A43" s="20" t="s">
        <v>18</v>
      </c>
      <c r="B43" s="22" t="s">
        <v>74</v>
      </c>
      <c r="F43" s="20" t="s">
        <v>18</v>
      </c>
      <c r="G43" s="22" t="s">
        <v>75</v>
      </c>
      <c r="L43" s="20" t="s">
        <v>18</v>
      </c>
      <c r="M43" s="22" t="s">
        <v>76</v>
      </c>
      <c r="R43" s="27" t="s">
        <v>53</v>
      </c>
      <c r="S43" s="21">
        <f>S42/27000</f>
        <v>438.9489277</v>
      </c>
      <c r="X43" s="26"/>
      <c r="AB43" s="21"/>
      <c r="AD43" s="20">
        <v>36.0</v>
      </c>
      <c r="AE43" s="1" t="s">
        <v>31</v>
      </c>
      <c r="AF43" s="1">
        <v>28218.599577</v>
      </c>
      <c r="AG43" s="1">
        <v>115654.441987</v>
      </c>
      <c r="AH43" s="22" t="s">
        <v>32</v>
      </c>
      <c r="AJ43" s="20"/>
      <c r="AL43" s="12" t="s">
        <v>39</v>
      </c>
      <c r="AM43" s="37">
        <f t="shared" si="2"/>
        <v>336705.664</v>
      </c>
      <c r="AN43" s="21"/>
      <c r="AV43" s="14" t="s">
        <v>77</v>
      </c>
      <c r="AW43" s="16"/>
    </row>
    <row r="44">
      <c r="A44" s="26"/>
      <c r="B44" s="21"/>
      <c r="F44" s="26"/>
      <c r="G44" s="21"/>
      <c r="L44" s="26"/>
      <c r="M44" s="21"/>
      <c r="R44" s="27"/>
      <c r="S44" s="22"/>
      <c r="X44" s="20"/>
      <c r="Z44" s="12" t="s">
        <v>38</v>
      </c>
      <c r="AA44" s="37">
        <f t="shared" ref="AA44:AA45" si="3">SUM(AA9,AA11,AA13,AA15,AA17,AA19,AA21,AA23,AA25,AA27,AA29,AA31,AA33,AA35,AA37,AA39,AA41)</f>
        <v>258560.027</v>
      </c>
      <c r="AB44" s="21"/>
      <c r="AD44" s="26"/>
      <c r="AH44" s="21"/>
      <c r="AJ44" s="26"/>
      <c r="AL44" s="12" t="s">
        <v>41</v>
      </c>
      <c r="AM44" s="37">
        <f>AM42-AM43</f>
        <v>156263.5828</v>
      </c>
      <c r="AN44" s="21"/>
      <c r="AV44" s="20" t="s">
        <v>58</v>
      </c>
      <c r="AW44" s="22" t="s">
        <v>78</v>
      </c>
    </row>
    <row r="45">
      <c r="A45" s="27" t="s">
        <v>52</v>
      </c>
      <c r="B45" s="50">
        <v>6.67129877E7</v>
      </c>
      <c r="F45" s="27" t="s">
        <v>52</v>
      </c>
      <c r="G45" s="50">
        <v>6.37367599E7</v>
      </c>
      <c r="H45" s="51"/>
      <c r="L45" s="27" t="s">
        <v>52</v>
      </c>
      <c r="M45" s="50">
        <v>6.55231978E7</v>
      </c>
      <c r="R45" s="39"/>
      <c r="S45" s="45"/>
      <c r="X45" s="20"/>
      <c r="Z45" s="12" t="s">
        <v>39</v>
      </c>
      <c r="AA45" s="37">
        <f t="shared" si="3"/>
        <v>174972.5462</v>
      </c>
      <c r="AB45" s="21"/>
      <c r="AD45" s="20"/>
      <c r="AF45" s="12" t="s">
        <v>38</v>
      </c>
      <c r="AG45" s="37">
        <f>sum(AG10,AG12,AG14,AG16,AG18,AG20,AG22,AG24,AG26,AG28,AG30,AG32,AG34,AG36,AG38,AG40,AG42)</f>
        <v>3132.79067</v>
      </c>
      <c r="AH45" s="21"/>
      <c r="AJ45" s="41" t="s">
        <v>44</v>
      </c>
      <c r="AK45" s="10"/>
      <c r="AL45" s="42" t="s">
        <v>45</v>
      </c>
      <c r="AM45" s="43">
        <f>AM44/27000</f>
        <v>5.787540103</v>
      </c>
      <c r="AN45" s="45"/>
      <c r="AV45" s="26"/>
      <c r="AW45" s="21"/>
    </row>
    <row r="46">
      <c r="A46" s="39" t="s">
        <v>53</v>
      </c>
      <c r="B46" s="45">
        <f>B45/27000</f>
        <v>2470.851396</v>
      </c>
      <c r="F46" s="39" t="s">
        <v>53</v>
      </c>
      <c r="G46" s="45">
        <f>G45/27000</f>
        <v>2360.620737</v>
      </c>
      <c r="L46" s="39" t="s">
        <v>53</v>
      </c>
      <c r="M46" s="45">
        <f>M45/27000</f>
        <v>2426.785104</v>
      </c>
      <c r="X46" s="26"/>
      <c r="Z46" s="12" t="s">
        <v>41</v>
      </c>
      <c r="AA46" s="37">
        <f>AA44-AA45</f>
        <v>83587.48079</v>
      </c>
      <c r="AB46" s="21"/>
      <c r="AD46" s="20"/>
      <c r="AF46" s="12" t="s">
        <v>39</v>
      </c>
      <c r="AG46" s="37">
        <f>sum(AG9,AG11,AG13,AG15,AG17,AG19,AG21,AG23,AG25,AG27,AG29,AG31,AG33,AG35,AG37,AG39,AG41,AG43)</f>
        <v>170780.2672</v>
      </c>
      <c r="AH46" s="21"/>
      <c r="AV46" s="27" t="s">
        <v>52</v>
      </c>
      <c r="AW46" s="50">
        <v>407143.7</v>
      </c>
    </row>
    <row r="47">
      <c r="R47" s="14" t="s">
        <v>79</v>
      </c>
      <c r="S47" s="16"/>
      <c r="X47" s="41" t="s">
        <v>44</v>
      </c>
      <c r="Y47" s="10"/>
      <c r="Z47" s="42" t="s">
        <v>45</v>
      </c>
      <c r="AA47" s="43">
        <f>AA46/27000</f>
        <v>3.095832622</v>
      </c>
      <c r="AB47" s="45"/>
      <c r="AD47" s="26"/>
      <c r="AF47" s="12" t="s">
        <v>41</v>
      </c>
      <c r="AG47" s="37">
        <f>AG45-AG46</f>
        <v>-167647.4765</v>
      </c>
      <c r="AH47" s="21"/>
      <c r="AV47" s="39" t="s">
        <v>53</v>
      </c>
      <c r="AW47" s="45">
        <f>AW46/27000</f>
        <v>15.0793963</v>
      </c>
    </row>
    <row r="48">
      <c r="M48" s="51"/>
      <c r="R48" s="20" t="s">
        <v>18</v>
      </c>
      <c r="S48" s="22" t="s">
        <v>80</v>
      </c>
      <c r="AD48" s="41" t="s">
        <v>44</v>
      </c>
      <c r="AE48" s="10"/>
      <c r="AF48" s="42" t="s">
        <v>45</v>
      </c>
      <c r="AG48" s="43">
        <f>AG47/27000</f>
        <v>-6.209165797</v>
      </c>
      <c r="AH48" s="45"/>
    </row>
    <row r="49">
      <c r="R49" s="26"/>
      <c r="S49" s="21"/>
      <c r="X49" s="14" t="s">
        <v>81</v>
      </c>
      <c r="Y49" s="16"/>
      <c r="AV49" s="14" t="s">
        <v>82</v>
      </c>
      <c r="AW49" s="16"/>
    </row>
    <row r="50">
      <c r="R50" s="27" t="s">
        <v>52</v>
      </c>
      <c r="S50" s="50">
        <v>3588601.9</v>
      </c>
      <c r="X50" s="20" t="s">
        <v>18</v>
      </c>
      <c r="Y50" s="22" t="s">
        <v>83</v>
      </c>
      <c r="AV50" s="20" t="s">
        <v>18</v>
      </c>
      <c r="AW50" s="22" t="s">
        <v>84</v>
      </c>
    </row>
    <row r="51">
      <c r="A51" s="12"/>
      <c r="B51" s="12"/>
      <c r="C51" s="12"/>
      <c r="D51" s="12"/>
      <c r="H51" s="53"/>
      <c r="R51" s="39" t="s">
        <v>53</v>
      </c>
      <c r="S51" s="45">
        <f>S50/27000</f>
        <v>132.9111815</v>
      </c>
      <c r="X51" s="26"/>
      <c r="Y51" s="21"/>
      <c r="AV51" s="26"/>
      <c r="AW51" s="21"/>
    </row>
    <row r="52">
      <c r="X52" s="27" t="s">
        <v>52</v>
      </c>
      <c r="Y52" s="50">
        <v>1.1852889520648E7</v>
      </c>
      <c r="AV52" s="27" t="s">
        <v>52</v>
      </c>
      <c r="AW52" s="22">
        <v>1.2959026926745E8</v>
      </c>
    </row>
    <row r="53">
      <c r="R53" s="14" t="s">
        <v>85</v>
      </c>
      <c r="S53" s="16"/>
      <c r="X53" s="27" t="s">
        <v>53</v>
      </c>
      <c r="Y53" s="21">
        <f>Y52/27000</f>
        <v>438.9959082</v>
      </c>
      <c r="AV53" s="39" t="s">
        <v>53</v>
      </c>
      <c r="AW53" s="45">
        <f>AW52/27000</f>
        <v>4799.639602</v>
      </c>
    </row>
    <row r="54">
      <c r="C54" s="12"/>
      <c r="R54" s="20" t="s">
        <v>18</v>
      </c>
      <c r="S54" s="22" t="s">
        <v>86</v>
      </c>
      <c r="X54" s="27"/>
      <c r="Y54" s="22"/>
    </row>
    <row r="55">
      <c r="C55" s="12"/>
      <c r="R55" s="26"/>
      <c r="S55" s="21"/>
      <c r="X55" s="39"/>
      <c r="Y55" s="45"/>
      <c r="AV55" s="14" t="s">
        <v>87</v>
      </c>
      <c r="AW55" s="16"/>
    </row>
    <row r="56">
      <c r="H56" s="13"/>
      <c r="I56" s="13"/>
      <c r="R56" s="27" t="s">
        <v>52</v>
      </c>
      <c r="S56" s="22">
        <v>1.25704977615125E8</v>
      </c>
      <c r="AV56" s="20" t="s">
        <v>18</v>
      </c>
      <c r="AW56" s="22" t="s">
        <v>88</v>
      </c>
    </row>
    <row r="57">
      <c r="H57" s="13"/>
      <c r="I57" s="13"/>
      <c r="R57" s="39" t="s">
        <v>53</v>
      </c>
      <c r="S57" s="45">
        <f>S56/27000</f>
        <v>4655.739912</v>
      </c>
      <c r="X57" s="14" t="s">
        <v>89</v>
      </c>
      <c r="Y57" s="16"/>
      <c r="AV57" s="26"/>
      <c r="AW57" s="21"/>
    </row>
    <row r="58">
      <c r="H58" s="13"/>
      <c r="R58" s="5"/>
      <c r="S58" s="5"/>
      <c r="X58" s="20" t="s">
        <v>18</v>
      </c>
      <c r="Y58" s="22" t="s">
        <v>90</v>
      </c>
      <c r="AV58" s="27" t="s">
        <v>52</v>
      </c>
      <c r="AW58" s="50">
        <v>5.62510102E7</v>
      </c>
    </row>
    <row r="59">
      <c r="H59" s="13"/>
      <c r="R59" s="14" t="s">
        <v>91</v>
      </c>
      <c r="S59" s="16"/>
      <c r="X59" s="26"/>
      <c r="Y59" s="21"/>
      <c r="AV59" s="39" t="s">
        <v>53</v>
      </c>
      <c r="AW59" s="45">
        <f>AW58/27000</f>
        <v>2083.370748</v>
      </c>
    </row>
    <row r="60">
      <c r="R60" s="20" t="s">
        <v>18</v>
      </c>
      <c r="S60" s="22" t="s">
        <v>92</v>
      </c>
      <c r="X60" s="27" t="s">
        <v>52</v>
      </c>
      <c r="Y60" s="50">
        <v>3425682.3</v>
      </c>
    </row>
    <row r="61">
      <c r="R61" s="26"/>
      <c r="S61" s="21"/>
      <c r="X61" s="39" t="s">
        <v>53</v>
      </c>
      <c r="Y61" s="45">
        <f>Y60/27000</f>
        <v>126.8771222</v>
      </c>
    </row>
    <row r="62">
      <c r="R62" s="27" t="s">
        <v>52</v>
      </c>
      <c r="S62" s="50">
        <v>6.430207637575E7</v>
      </c>
    </row>
    <row r="63">
      <c r="R63" s="39" t="s">
        <v>53</v>
      </c>
      <c r="S63" s="45">
        <f>S62/27000</f>
        <v>2381.558384</v>
      </c>
    </row>
  </sheetData>
  <mergeCells count="46">
    <mergeCell ref="AJ5:AN5"/>
    <mergeCell ref="AP5:AT5"/>
    <mergeCell ref="AV5:AZ5"/>
    <mergeCell ref="BB5:BF5"/>
    <mergeCell ref="F1:J3"/>
    <mergeCell ref="R1:V1"/>
    <mergeCell ref="F5:J5"/>
    <mergeCell ref="L5:P5"/>
    <mergeCell ref="R5:V5"/>
    <mergeCell ref="X5:AB5"/>
    <mergeCell ref="AD5:AH5"/>
    <mergeCell ref="A14:B14"/>
    <mergeCell ref="A19:D19"/>
    <mergeCell ref="C20:D20"/>
    <mergeCell ref="F20:G20"/>
    <mergeCell ref="AP20:AQ20"/>
    <mergeCell ref="A22:B22"/>
    <mergeCell ref="F22:G22"/>
    <mergeCell ref="L20:M20"/>
    <mergeCell ref="L22:M22"/>
    <mergeCell ref="R27:S27"/>
    <mergeCell ref="BB27:BC27"/>
    <mergeCell ref="A30:B30"/>
    <mergeCell ref="F30:G30"/>
    <mergeCell ref="L30:M30"/>
    <mergeCell ref="AV43:AW43"/>
    <mergeCell ref="AJ45:AK45"/>
    <mergeCell ref="AV49:AW49"/>
    <mergeCell ref="AV55:AW55"/>
    <mergeCell ref="AV33:AW33"/>
    <mergeCell ref="AV35:AW35"/>
    <mergeCell ref="A36:B36"/>
    <mergeCell ref="F36:G36"/>
    <mergeCell ref="L36:M36"/>
    <mergeCell ref="R39:S39"/>
    <mergeCell ref="A42:B42"/>
    <mergeCell ref="X49:Y49"/>
    <mergeCell ref="X57:Y57"/>
    <mergeCell ref="R59:S59"/>
    <mergeCell ref="F42:G42"/>
    <mergeCell ref="L42:M42"/>
    <mergeCell ref="R47:S47"/>
    <mergeCell ref="X47:Y47"/>
    <mergeCell ref="AD48:AE48"/>
    <mergeCell ref="H51:I51"/>
    <mergeCell ref="R53:S5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0.13"/>
    <col customWidth="1" min="10" max="10" width="28.75"/>
  </cols>
  <sheetData>
    <row r="2">
      <c r="A2" s="5" t="s">
        <v>93</v>
      </c>
      <c r="J2" s="13"/>
      <c r="K2" s="13"/>
      <c r="L2" s="13"/>
      <c r="M2" s="13"/>
      <c r="N2" s="13"/>
    </row>
    <row r="4">
      <c r="A4" s="14" t="s">
        <v>94</v>
      </c>
      <c r="B4" s="15"/>
      <c r="C4" s="15"/>
      <c r="D4" s="15"/>
      <c r="E4" s="15"/>
      <c r="F4" s="15"/>
      <c r="G4" s="16"/>
      <c r="J4" s="13"/>
      <c r="K4" s="13"/>
      <c r="L4" s="13"/>
      <c r="M4" s="13"/>
      <c r="N4" s="13"/>
    </row>
    <row r="5">
      <c r="A5" s="27" t="s">
        <v>95</v>
      </c>
      <c r="B5" s="12">
        <v>1840.0</v>
      </c>
      <c r="C5" s="12">
        <v>1879.0</v>
      </c>
      <c r="D5" s="12">
        <v>1934.0</v>
      </c>
      <c r="E5" s="12">
        <v>1957.0</v>
      </c>
      <c r="F5" s="12">
        <v>1983.0</v>
      </c>
      <c r="G5" s="25">
        <v>2022.0</v>
      </c>
      <c r="J5" s="13"/>
      <c r="K5" s="13"/>
      <c r="L5" s="13"/>
      <c r="M5" s="13"/>
      <c r="N5" s="13"/>
    </row>
    <row r="6">
      <c r="A6" s="20" t="s">
        <v>96</v>
      </c>
      <c r="B6" s="37">
        <f>Calculations!B26</f>
        <v>460.2670608</v>
      </c>
      <c r="C6" s="37">
        <f>Calculations!G26</f>
        <v>381.3108423</v>
      </c>
      <c r="D6" s="37">
        <f>Calculations!M26</f>
        <v>417.9276864</v>
      </c>
      <c r="E6" s="54">
        <f>Calculations!S43</f>
        <v>438.9489277</v>
      </c>
      <c r="F6" s="54">
        <f>Calculations!Y53</f>
        <v>438.9959082</v>
      </c>
      <c r="G6" s="21">
        <f>Calculations!AW39</f>
        <v>588.6368787</v>
      </c>
      <c r="J6" s="12"/>
    </row>
    <row r="7">
      <c r="A7" s="20" t="s">
        <v>97</v>
      </c>
      <c r="B7" s="37">
        <f>Calculations!B34</f>
        <v>239.9648333</v>
      </c>
      <c r="C7" s="37">
        <f>Calculations!G34</f>
        <v>240.6792741</v>
      </c>
      <c r="D7" s="37">
        <f>Calculations!M34</f>
        <v>200.3717444</v>
      </c>
      <c r="E7" s="54">
        <f>Calculations!S51</f>
        <v>132.9111815</v>
      </c>
      <c r="F7" s="54">
        <f>Calculations!Y61</f>
        <v>126.8771222</v>
      </c>
      <c r="G7" s="21">
        <f>Calculations!AW47</f>
        <v>15.0793963</v>
      </c>
      <c r="J7" s="13"/>
    </row>
    <row r="8">
      <c r="A8" s="20" t="s">
        <v>98</v>
      </c>
      <c r="B8" s="37">
        <f>Calculations!B40</f>
        <v>4431.929836</v>
      </c>
      <c r="C8" s="37">
        <f>Calculations!G40</f>
        <v>4569.702767</v>
      </c>
      <c r="D8" s="37">
        <f>Calculations!M40</f>
        <v>4590.905803</v>
      </c>
      <c r="E8" s="54">
        <f>Calculations!S57</f>
        <v>4655.739912</v>
      </c>
      <c r="G8" s="21"/>
      <c r="J8" s="13"/>
    </row>
    <row r="9">
      <c r="A9" s="41" t="s">
        <v>99</v>
      </c>
      <c r="B9" s="43">
        <f>Calculations!B46</f>
        <v>2470.851396</v>
      </c>
      <c r="C9" s="43">
        <f>Calculations!G46</f>
        <v>2360.620737</v>
      </c>
      <c r="D9" s="43">
        <f>Calculations!M46</f>
        <v>2426.785104</v>
      </c>
      <c r="E9" s="55">
        <f>Calculations!S63</f>
        <v>2381.558384</v>
      </c>
      <c r="F9" s="43"/>
      <c r="G9" s="45"/>
      <c r="J9" s="13"/>
    </row>
    <row r="11">
      <c r="A11" s="14" t="s">
        <v>100</v>
      </c>
      <c r="B11" s="15"/>
      <c r="C11" s="15"/>
      <c r="D11" s="15"/>
      <c r="E11" s="15"/>
      <c r="F11" s="15"/>
      <c r="G11" s="16"/>
    </row>
    <row r="12">
      <c r="A12" s="27" t="s">
        <v>95</v>
      </c>
      <c r="B12" s="12" t="s">
        <v>101</v>
      </c>
      <c r="C12" s="12" t="s">
        <v>102</v>
      </c>
      <c r="D12" s="12" t="s">
        <v>103</v>
      </c>
      <c r="E12" s="12" t="s">
        <v>104</v>
      </c>
      <c r="F12" s="12" t="s">
        <v>105</v>
      </c>
      <c r="G12" s="25"/>
    </row>
    <row r="13">
      <c r="A13" s="20" t="s">
        <v>96</v>
      </c>
      <c r="B13" s="37">
        <f t="shared" ref="B13:F13" si="1">C6-B6</f>
        <v>-78.95621852</v>
      </c>
      <c r="C13" s="37">
        <f t="shared" si="1"/>
        <v>36.61684411</v>
      </c>
      <c r="D13" s="37">
        <f t="shared" si="1"/>
        <v>21.02124131</v>
      </c>
      <c r="E13" s="37">
        <f t="shared" si="1"/>
        <v>0.04698047607</v>
      </c>
      <c r="F13" s="37">
        <f t="shared" si="1"/>
        <v>149.6409706</v>
      </c>
      <c r="G13" s="21"/>
    </row>
    <row r="14">
      <c r="A14" s="20" t="s">
        <v>97</v>
      </c>
      <c r="B14" s="37">
        <f t="shared" ref="B14:F14" si="2">C7-B7</f>
        <v>0.7144407407</v>
      </c>
      <c r="C14" s="37">
        <f t="shared" si="2"/>
        <v>-40.30752963</v>
      </c>
      <c r="D14" s="37">
        <f t="shared" si="2"/>
        <v>-67.46056296</v>
      </c>
      <c r="E14" s="37">
        <f t="shared" si="2"/>
        <v>-6.034059259</v>
      </c>
      <c r="F14" s="37">
        <f t="shared" si="2"/>
        <v>-111.7977259</v>
      </c>
      <c r="G14" s="21"/>
    </row>
    <row r="15">
      <c r="A15" s="20" t="s">
        <v>98</v>
      </c>
      <c r="B15" s="37">
        <f t="shared" ref="B15:D15" si="3">C8-B8</f>
        <v>137.7729304</v>
      </c>
      <c r="C15" s="37">
        <f t="shared" si="3"/>
        <v>21.20303593</v>
      </c>
      <c r="D15" s="37">
        <f t="shared" si="3"/>
        <v>64.83410908</v>
      </c>
      <c r="G15" s="21"/>
    </row>
    <row r="16">
      <c r="A16" s="41" t="s">
        <v>99</v>
      </c>
      <c r="B16" s="43">
        <f t="shared" ref="B16:D16" si="4">C9-B9</f>
        <v>-110.2306593</v>
      </c>
      <c r="C16" s="43">
        <f t="shared" si="4"/>
        <v>66.16436667</v>
      </c>
      <c r="D16" s="43">
        <f t="shared" si="4"/>
        <v>-45.22671942</v>
      </c>
      <c r="E16" s="43"/>
      <c r="F16" s="43"/>
      <c r="G16" s="45"/>
    </row>
    <row r="18">
      <c r="A18" s="14" t="s">
        <v>106</v>
      </c>
      <c r="B18" s="15"/>
      <c r="C18" s="15"/>
      <c r="D18" s="15"/>
      <c r="E18" s="15"/>
      <c r="F18" s="15"/>
      <c r="G18" s="16"/>
      <c r="H18" s="48"/>
      <c r="I18" s="48"/>
      <c r="J18" s="56"/>
      <c r="K18" s="13"/>
      <c r="L18" s="13"/>
      <c r="M18" s="13"/>
      <c r="N18" s="13"/>
    </row>
    <row r="19">
      <c r="A19" s="27" t="s">
        <v>107</v>
      </c>
      <c r="B19" s="12">
        <v>1840.0</v>
      </c>
      <c r="C19" s="12">
        <v>1879.0</v>
      </c>
      <c r="D19" s="12">
        <v>1934.0</v>
      </c>
      <c r="E19" s="12">
        <v>1957.0</v>
      </c>
      <c r="F19" s="12">
        <v>1983.0</v>
      </c>
      <c r="G19" s="12">
        <v>1993.0</v>
      </c>
      <c r="H19" s="12">
        <v>2007.0</v>
      </c>
      <c r="I19" s="12">
        <v>2012.0</v>
      </c>
      <c r="J19" s="25">
        <v>2022.0</v>
      </c>
      <c r="L19" s="13"/>
      <c r="M19" s="13"/>
      <c r="N19" s="13"/>
    </row>
    <row r="20">
      <c r="A20" s="20" t="s">
        <v>108</v>
      </c>
      <c r="B20" s="1">
        <f>Calculations!B20</f>
        <v>0</v>
      </c>
      <c r="C20" s="57">
        <f>Calculations!I20 +B20</f>
        <v>52.70916655</v>
      </c>
      <c r="D20" s="1">
        <f>Calculations!O20 +C20</f>
        <v>170.521123</v>
      </c>
      <c r="E20" s="54">
        <f>Calculations!U27+D20</f>
        <v>176.6648041</v>
      </c>
      <c r="F20" s="37">
        <f>Calculations!AA47+E20</f>
        <v>179.7606367</v>
      </c>
      <c r="G20" s="37">
        <f>Calculations!AG48+F20</f>
        <v>173.5514709</v>
      </c>
      <c r="H20" s="37">
        <f>Calculations!AM45+G20</f>
        <v>179.339011</v>
      </c>
      <c r="I20" s="13">
        <f>Calculations!AS20+H20</f>
        <v>168.3938118</v>
      </c>
      <c r="J20" s="21">
        <f>Calculations!AY33+I20</f>
        <v>148.6076593</v>
      </c>
      <c r="L20" s="13"/>
    </row>
    <row r="21">
      <c r="A21" s="20" t="s">
        <v>109</v>
      </c>
      <c r="B21" s="37">
        <f t="shared" ref="B21:B24" si="6">B20+B6</f>
        <v>460.2670608</v>
      </c>
      <c r="C21" s="37">
        <f>$C$20+C6</f>
        <v>434.0200088</v>
      </c>
      <c r="D21" s="37">
        <f t="shared" ref="D21:F21" si="5">D20+D6</f>
        <v>588.4488094</v>
      </c>
      <c r="E21" s="37">
        <f t="shared" si="5"/>
        <v>615.6137318</v>
      </c>
      <c r="F21" s="37">
        <f t="shared" si="5"/>
        <v>618.7565449</v>
      </c>
      <c r="I21" s="12"/>
      <c r="J21" s="21">
        <f t="shared" ref="J21:J22" si="8">J20+G6</f>
        <v>737.2445381</v>
      </c>
    </row>
    <row r="22">
      <c r="A22" s="20" t="s">
        <v>110</v>
      </c>
      <c r="B22" s="37">
        <f t="shared" si="6"/>
        <v>700.2318941</v>
      </c>
      <c r="C22" s="37">
        <f t="shared" ref="C22:F22" si="7">C21+C7</f>
        <v>674.6992829</v>
      </c>
      <c r="D22" s="37">
        <f t="shared" si="7"/>
        <v>788.8205538</v>
      </c>
      <c r="E22" s="37">
        <f t="shared" si="7"/>
        <v>748.5249133</v>
      </c>
      <c r="F22" s="37">
        <f t="shared" si="7"/>
        <v>745.6336671</v>
      </c>
      <c r="I22" s="12"/>
      <c r="J22" s="21">
        <f t="shared" si="8"/>
        <v>752.3239344</v>
      </c>
    </row>
    <row r="23">
      <c r="A23" s="20" t="s">
        <v>111</v>
      </c>
      <c r="B23" s="37">
        <f t="shared" si="6"/>
        <v>5132.16173</v>
      </c>
      <c r="C23" s="37">
        <f t="shared" ref="C23:E23" si="9">C22+C8</f>
        <v>5244.40205</v>
      </c>
      <c r="D23" s="37">
        <f t="shared" si="9"/>
        <v>5379.726356</v>
      </c>
      <c r="E23" s="1">
        <f t="shared" si="9"/>
        <v>5404.264825</v>
      </c>
      <c r="J23" s="25"/>
    </row>
    <row r="24">
      <c r="A24" s="41" t="s">
        <v>112</v>
      </c>
      <c r="B24" s="43">
        <f t="shared" si="6"/>
        <v>7603.013127</v>
      </c>
      <c r="C24" s="43">
        <f t="shared" ref="C24:E24" si="10">C23+C9</f>
        <v>7605.022787</v>
      </c>
      <c r="D24" s="43">
        <f t="shared" si="10"/>
        <v>7806.51146</v>
      </c>
      <c r="E24" s="43">
        <f t="shared" si="10"/>
        <v>7785.823209</v>
      </c>
      <c r="F24" s="43"/>
      <c r="G24" s="43"/>
      <c r="H24" s="43"/>
      <c r="I24" s="43"/>
      <c r="J24" s="58"/>
    </row>
    <row r="26">
      <c r="A26" s="5"/>
    </row>
    <row r="27">
      <c r="A27" s="12"/>
      <c r="B27" s="12"/>
      <c r="C27" s="12"/>
      <c r="D27" s="12"/>
      <c r="E27" s="12"/>
      <c r="F27" s="12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</sheetData>
  <mergeCells count="5">
    <mergeCell ref="A2:G2"/>
    <mergeCell ref="A4:G4"/>
    <mergeCell ref="A11:G11"/>
    <mergeCell ref="A18:G18"/>
    <mergeCell ref="A26:G2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