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ispp deliverables\trunk\"/>
    </mc:Choice>
  </mc:AlternateContent>
  <xr:revisionPtr revIDLastSave="0" documentId="13_ncr:1_{A372B319-3020-4DF5-8894-2CFA2C44700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5" i="1" l="1"/>
  <c r="H9" i="1"/>
  <c r="B13" i="1" l="1"/>
  <c r="H7" i="1"/>
  <c r="H8" i="1"/>
  <c r="B12" i="1"/>
  <c r="H24" i="1" l="1"/>
  <c r="I23" i="1"/>
  <c r="H25" i="1" l="1"/>
  <c r="C13" i="1"/>
  <c r="D13" i="1" s="1"/>
  <c r="A14" i="1" s="1"/>
  <c r="C21" i="1"/>
  <c r="D21" i="1" s="1"/>
  <c r="E21" i="1" s="1"/>
  <c r="B7" i="1" s="1"/>
  <c r="C7" i="1" s="1"/>
  <c r="C22" i="1"/>
  <c r="D22" i="1" s="1"/>
  <c r="E22" i="1" s="1"/>
  <c r="B8" i="1" s="1"/>
  <c r="C8" i="1" s="1"/>
  <c r="B20" i="1"/>
  <c r="B23" i="1"/>
  <c r="C14" i="1" l="1"/>
  <c r="D14" i="1" s="1"/>
  <c r="D8" i="1"/>
  <c r="E8" i="1" s="1"/>
  <c r="D7" i="1"/>
  <c r="E7" i="1" s="1"/>
  <c r="C20" i="1"/>
  <c r="D20" i="1" s="1"/>
  <c r="E20" i="1" s="1"/>
  <c r="C23" i="1"/>
  <c r="D23" i="1" s="1"/>
  <c r="E23" i="1" s="1"/>
  <c r="B9" i="1" s="1"/>
  <c r="C9" i="1" s="1"/>
  <c r="B24" i="1"/>
  <c r="C24" i="1" s="1"/>
  <c r="D9" i="1" l="1"/>
  <c r="E9" i="1" s="1"/>
  <c r="B6" i="1"/>
  <c r="C6" i="1" s="1"/>
  <c r="D24" i="1"/>
  <c r="E24" i="1" s="1"/>
  <c r="D6" i="1" l="1"/>
  <c r="D10" i="1" s="1"/>
  <c r="C10" i="1"/>
  <c r="B11" i="1" l="1"/>
  <c r="E10" i="1"/>
  <c r="E6" i="1"/>
  <c r="H26" i="1" l="1"/>
  <c r="H27" i="1" s="1"/>
  <c r="H28" i="1" s="1"/>
</calcChain>
</file>

<file path=xl/sharedStrings.xml><?xml version="1.0" encoding="utf-8"?>
<sst xmlns="http://schemas.openxmlformats.org/spreadsheetml/2006/main" count="36" uniqueCount="32">
  <si>
    <t>Costes directos</t>
  </si>
  <si>
    <t>Perfil</t>
  </si>
  <si>
    <t>Jefe de Proyecto</t>
  </si>
  <si>
    <t>Programadores Java</t>
  </si>
  <si>
    <t>Subtotal</t>
  </si>
  <si>
    <t>Nº Horas</t>
  </si>
  <si>
    <t>Sueldo Bruto</t>
  </si>
  <si>
    <t>Costes Sociales empresa</t>
  </si>
  <si>
    <t xml:space="preserve">Otros costes directos </t>
  </si>
  <si>
    <t>Total Coste Directo</t>
  </si>
  <si>
    <t>Calculo horas</t>
  </si>
  <si>
    <t>minutos</t>
  </si>
  <si>
    <t>Horas</t>
  </si>
  <si>
    <t>minutos total</t>
  </si>
  <si>
    <t>Ajuste de horas</t>
  </si>
  <si>
    <t>Recordar que los huecos en dorado son para rellenar en minutos</t>
  </si>
  <si>
    <t>TOTAL COSTES INDIRECTOS-&gt;</t>
  </si>
  <si>
    <t>BENEFICIOS-&gt;</t>
  </si>
  <si>
    <t>Otros Costes Indirectos-&gt;</t>
  </si>
  <si>
    <t>Total sin Impuestos-&gt;</t>
  </si>
  <si>
    <t>IVA(21%)-&gt;</t>
  </si>
  <si>
    <t>TOTAL -&gt;</t>
  </si>
  <si>
    <t>Programadores</t>
  </si>
  <si>
    <t>Administrative</t>
  </si>
  <si>
    <t>Full Programer</t>
  </si>
  <si>
    <t>COSTES DE ANUNCIOS</t>
  </si>
  <si>
    <t xml:space="preserve">CURSO DPO </t>
  </si>
  <si>
    <t xml:space="preserve">Al obligarnos la ley a contratar uno, pues en vez de tener que pagar uno, uno de nosotros hacemos el curso para ganar la certificacion de DPO </t>
  </si>
  <si>
    <t>RESERVAS-&gt;</t>
  </si>
  <si>
    <t>Total Coste Personal</t>
  </si>
  <si>
    <t>anuncio google 6 meses</t>
  </si>
  <si>
    <t>anuncio youtube 6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</si>
</sst>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/>
    <xf numFmtId="0" fontId="0" fillId="5" borderId="0" xfId="0" applyFill="1"/>
    <xf numFmtId="0" fontId="2" fillId="0" borderId="0" xfId="0" applyFont="1"/>
    <xf numFmtId="0" fontId="0" fillId="7" borderId="0" xfId="0" applyFill="1"/>
    <xf numFmtId="0" fontId="0" fillId="0" borderId="0" xfId="0" applyAlignment="1"/>
    <xf numFmtId="0" fontId="0" fillId="5" borderId="0" xfId="0" applyFill="1" applyAlignment="1"/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J28"/>
  <sheetViews>
    <sheetView tabSelected="1" workbookViewId="0">
      <selection activeCell="G19" sqref="G19"/>
    </sheetView>
  </sheetViews>
  <sheetFormatPr baseColWidth="10" defaultRowHeight="14.4" x14ac:dyDescent="0.3"/>
  <cols>
    <col min="1" max="1" width="18.21875" customWidth="1"/>
    <col min="2" max="2" width="20.109375" customWidth="1"/>
    <col min="3" max="3" width="17.21875" customWidth="1"/>
    <col min="4" max="4" width="23.33203125" customWidth="1"/>
    <col min="6" max="6" width="12.21875" customWidth="1"/>
    <col min="7" max="7" width="16.5546875" customWidth="1"/>
    <col min="8" max="8" width="25.33203125" customWidth="1"/>
    <col min="9" max="9" width="22.88671875" customWidth="1"/>
  </cols>
  <sheetData>
    <row r="4" spans="1:8" x14ac:dyDescent="0.3">
      <c r="A4" s="7" t="s">
        <v>0</v>
      </c>
      <c r="B4" s="7"/>
      <c r="C4" s="7"/>
      <c r="D4" s="7"/>
      <c r="E4" s="7"/>
      <c r="F4" s="7"/>
      <c r="G4" s="7"/>
      <c r="H4" s="7"/>
    </row>
    <row r="5" spans="1:8" x14ac:dyDescent="0.3">
      <c r="A5" t="s">
        <v>1</v>
      </c>
      <c r="B5" t="s">
        <v>5</v>
      </c>
      <c r="C5" t="s">
        <v>6</v>
      </c>
      <c r="D5" t="s">
        <v>7</v>
      </c>
    </row>
    <row r="6" spans="1:8" x14ac:dyDescent="0.3">
      <c r="A6" t="s">
        <v>2</v>
      </c>
      <c r="B6">
        <f>E20</f>
        <v>150</v>
      </c>
      <c r="C6">
        <f>B6*25</f>
        <v>3750</v>
      </c>
      <c r="D6">
        <f>ROUNDUP(C6*29.99/100,2)</f>
        <v>1124.6299999999999</v>
      </c>
      <c r="E6">
        <f>SUM(C6+D6)</f>
        <v>4874.63</v>
      </c>
      <c r="G6" s="10" t="s">
        <v>25</v>
      </c>
      <c r="H6" s="10"/>
    </row>
    <row r="7" spans="1:8" x14ac:dyDescent="0.3">
      <c r="A7" t="s">
        <v>23</v>
      </c>
      <c r="B7">
        <f t="shared" ref="B7" si="0">E21</f>
        <v>150</v>
      </c>
      <c r="C7">
        <f>B7*22.73</f>
        <v>3409.5</v>
      </c>
      <c r="D7">
        <f>ROUNDUP(C7*29.99/100,2)</f>
        <v>1022.51</v>
      </c>
      <c r="E7">
        <f t="shared" ref="E7:E8" si="1">SUM(C7+D7)</f>
        <v>4432.01</v>
      </c>
      <c r="G7" s="4" t="s">
        <v>30</v>
      </c>
      <c r="H7" s="4">
        <f>320*6</f>
        <v>1920</v>
      </c>
    </row>
    <row r="8" spans="1:8" x14ac:dyDescent="0.3">
      <c r="A8" t="s">
        <v>24</v>
      </c>
      <c r="B8">
        <f>E22</f>
        <v>150</v>
      </c>
      <c r="C8">
        <f>B8*18.54</f>
        <v>2781</v>
      </c>
      <c r="D8">
        <f>ROUNDUP(C8*29.99/100,2)</f>
        <v>834.03</v>
      </c>
      <c r="E8">
        <f t="shared" si="1"/>
        <v>3615.0299999999997</v>
      </c>
      <c r="G8" s="4" t="s">
        <v>31</v>
      </c>
      <c r="H8" s="4">
        <f>300*6</f>
        <v>1800</v>
      </c>
    </row>
    <row r="9" spans="1:8" x14ac:dyDescent="0.3">
      <c r="A9" t="s">
        <v>22</v>
      </c>
      <c r="B9">
        <f>E23</f>
        <v>150</v>
      </c>
      <c r="C9">
        <f>B9*15.37</f>
        <v>2305.5</v>
      </c>
      <c r="D9">
        <f>ROUNDUP(C9*29.9/100,2)</f>
        <v>689.35</v>
      </c>
      <c r="E9">
        <f>SUM(C9+D9)</f>
        <v>2994.85</v>
      </c>
      <c r="H9">
        <f>H7+H8</f>
        <v>3720</v>
      </c>
    </row>
    <row r="10" spans="1:8" x14ac:dyDescent="0.3">
      <c r="A10" t="s">
        <v>4</v>
      </c>
      <c r="C10">
        <f>SUM(C6+2*C7+2*C8+3*C9)</f>
        <v>23047.5</v>
      </c>
      <c r="D10">
        <f>SUM(D6+2*D7+2*D8+3*D9)</f>
        <v>6905.7599999999993</v>
      </c>
      <c r="E10">
        <f>SUM(C10+D10)</f>
        <v>29953.26</v>
      </c>
    </row>
    <row r="11" spans="1:8" x14ac:dyDescent="0.3">
      <c r="A11" t="s">
        <v>8</v>
      </c>
      <c r="B11">
        <f>ROUNDUP(C10*0.1,2)</f>
        <v>2304.75</v>
      </c>
    </row>
    <row r="12" spans="1:8" x14ac:dyDescent="0.3">
      <c r="A12" t="s">
        <v>29</v>
      </c>
      <c r="B12" s="2">
        <f>C10+D10+B11</f>
        <v>32258.01</v>
      </c>
    </row>
    <row r="13" spans="1:8" x14ac:dyDescent="0.3">
      <c r="A13" s="2" t="s">
        <v>9</v>
      </c>
      <c r="B13" s="2">
        <f>C10+D10+B11+H7+H8</f>
        <v>35978.009999999995</v>
      </c>
      <c r="C13">
        <f>205*12</f>
        <v>2460</v>
      </c>
      <c r="D13">
        <f>C13*15.37</f>
        <v>37810.199999999997</v>
      </c>
    </row>
    <row r="14" spans="1:8" x14ac:dyDescent="0.3">
      <c r="A14">
        <f>B14-D13</f>
        <v>11305.25</v>
      </c>
      <c r="B14">
        <v>49115.45</v>
      </c>
      <c r="C14">
        <f>B14/C13</f>
        <v>19.965630081300812</v>
      </c>
      <c r="D14">
        <f>(C14-15.37)/15.37*100</f>
        <v>29.900000528957797</v>
      </c>
    </row>
    <row r="15" spans="1:8" x14ac:dyDescent="0.3">
      <c r="G15">
        <f>B12+H24</f>
        <v>36005.57</v>
      </c>
    </row>
    <row r="17" spans="1:10" x14ac:dyDescent="0.3">
      <c r="H17" s="6" t="s">
        <v>26</v>
      </c>
      <c r="I17" s="5">
        <v>1175</v>
      </c>
      <c r="J17" t="s">
        <v>27</v>
      </c>
    </row>
    <row r="18" spans="1:10" x14ac:dyDescent="0.3">
      <c r="A18" s="9" t="s">
        <v>10</v>
      </c>
      <c r="B18" s="9"/>
      <c r="C18" s="9"/>
      <c r="D18" s="9"/>
      <c r="E18" s="9"/>
    </row>
    <row r="19" spans="1:10" x14ac:dyDescent="0.3">
      <c r="A19" t="s">
        <v>1</v>
      </c>
      <c r="B19" t="s">
        <v>13</v>
      </c>
      <c r="C19" t="s">
        <v>12</v>
      </c>
      <c r="D19" t="s">
        <v>11</v>
      </c>
      <c r="E19" t="s">
        <v>14</v>
      </c>
    </row>
    <row r="20" spans="1:10" x14ac:dyDescent="0.3">
      <c r="A20" t="s">
        <v>2</v>
      </c>
      <c r="B20" s="1">
        <f>60*150</f>
        <v>9000</v>
      </c>
      <c r="C20">
        <f>QUOTIENT(B20,60)</f>
        <v>150</v>
      </c>
      <c r="D20">
        <f>B20-C20*60</f>
        <v>0</v>
      </c>
      <c r="E20">
        <f>IF(D20=0,C20,C20+1)</f>
        <v>150</v>
      </c>
      <c r="I20" s="2"/>
      <c r="J20" s="2"/>
    </row>
    <row r="21" spans="1:10" x14ac:dyDescent="0.3">
      <c r="A21" t="s">
        <v>23</v>
      </c>
      <c r="B21">
        <v>9000</v>
      </c>
      <c r="C21">
        <f t="shared" ref="C21:C22" si="2">QUOTIENT(B21,60)</f>
        <v>150</v>
      </c>
      <c r="D21">
        <f t="shared" ref="D21:D22" si="3">B21-C21*60</f>
        <v>0</v>
      </c>
      <c r="E21">
        <f t="shared" ref="E21:E22" si="4">IF(D21=0,C21,C21+1)</f>
        <v>150</v>
      </c>
    </row>
    <row r="22" spans="1:10" x14ac:dyDescent="0.3">
      <c r="A22" t="s">
        <v>24</v>
      </c>
      <c r="B22">
        <v>9000</v>
      </c>
      <c r="C22">
        <f t="shared" si="2"/>
        <v>150</v>
      </c>
      <c r="D22">
        <f t="shared" si="3"/>
        <v>0</v>
      </c>
      <c r="E22">
        <f t="shared" si="4"/>
        <v>150</v>
      </c>
      <c r="H22" s="2" t="s">
        <v>18</v>
      </c>
      <c r="I22">
        <v>322.58</v>
      </c>
    </row>
    <row r="23" spans="1:10" x14ac:dyDescent="0.3">
      <c r="A23" t="s">
        <v>3</v>
      </c>
      <c r="B23" s="1">
        <f>60*150</f>
        <v>9000</v>
      </c>
      <c r="C23">
        <f t="shared" ref="C23:C24" si="5">QUOTIENT(B23,60)</f>
        <v>150</v>
      </c>
      <c r="D23">
        <f t="shared" ref="D23:D24" si="6">B23-C23*60</f>
        <v>0</v>
      </c>
      <c r="E23">
        <f t="shared" ref="E23" si="7">IF(D23=0,C23,C23+1)</f>
        <v>150</v>
      </c>
      <c r="H23" s="2" t="s">
        <v>16</v>
      </c>
      <c r="I23" s="2">
        <f>J20+I22+I17</f>
        <v>1497.58</v>
      </c>
    </row>
    <row r="24" spans="1:10" x14ac:dyDescent="0.3">
      <c r="B24">
        <f>B20+B23</f>
        <v>18000</v>
      </c>
      <c r="C24">
        <f t="shared" si="5"/>
        <v>300</v>
      </c>
      <c r="D24">
        <f t="shared" si="6"/>
        <v>0</v>
      </c>
      <c r="E24">
        <f>IF(D24=0,C24,C24+1)</f>
        <v>300</v>
      </c>
      <c r="F24" s="8" t="s">
        <v>28</v>
      </c>
      <c r="G24" s="8"/>
      <c r="H24">
        <f>ROUNDUP((B13+I23)*10/100,2)</f>
        <v>3747.5600000000004</v>
      </c>
    </row>
    <row r="25" spans="1:10" x14ac:dyDescent="0.3">
      <c r="F25" s="8" t="s">
        <v>17</v>
      </c>
      <c r="G25" s="8"/>
      <c r="H25">
        <f>ROUNDUP((B13+I23)*15/100,2)</f>
        <v>5621.34</v>
      </c>
    </row>
    <row r="26" spans="1:10" x14ac:dyDescent="0.3">
      <c r="B26" s="11" t="s">
        <v>15</v>
      </c>
      <c r="C26" s="11"/>
      <c r="D26" s="11"/>
      <c r="F26" s="8" t="s">
        <v>19</v>
      </c>
      <c r="G26" s="8"/>
      <c r="H26">
        <f>B13+I23+H25+H24</f>
        <v>46844.489999999991</v>
      </c>
    </row>
    <row r="27" spans="1:10" x14ac:dyDescent="0.3">
      <c r="F27" s="8" t="s">
        <v>20</v>
      </c>
      <c r="G27" s="8"/>
      <c r="H27">
        <f>ROUNDUP(H26*21/100,2)</f>
        <v>9837.35</v>
      </c>
    </row>
    <row r="28" spans="1:10" x14ac:dyDescent="0.3">
      <c r="C28" s="3"/>
      <c r="F28" s="8" t="s">
        <v>21</v>
      </c>
      <c r="G28" s="8"/>
      <c r="H28">
        <f>H26+H27</f>
        <v>56681.839999999989</v>
      </c>
    </row>
  </sheetData>
  <mergeCells count="9">
    <mergeCell ref="A4:H4"/>
    <mergeCell ref="F27:G27"/>
    <mergeCell ref="F28:G28"/>
    <mergeCell ref="A18:E18"/>
    <mergeCell ref="G6:H6"/>
    <mergeCell ref="B26:D26"/>
    <mergeCell ref="F25:G25"/>
    <mergeCell ref="F26:G26"/>
    <mergeCell ref="F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Manuel Molina Domínguez</dc:creator>
  <cp:lastModifiedBy>Jorge Manuel Molina Domínguez</cp:lastModifiedBy>
  <dcterms:created xsi:type="dcterms:W3CDTF">2018-02-21T14:03:29Z</dcterms:created>
  <dcterms:modified xsi:type="dcterms:W3CDTF">2019-05-24T19:04:35Z</dcterms:modified>
</cp:coreProperties>
</file>