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66D8E768-A19E-49CB-AC12-91BA517FF5B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Burndown Proyecto" sheetId="7" r:id="rId1"/>
    <sheet name="Proyec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L6" i="2" l="1"/>
  <c r="F14" i="2" l="1"/>
  <c r="F13" i="2" l="1"/>
  <c r="F12" i="2"/>
  <c r="G3" i="2" l="1"/>
  <c r="K7" i="2"/>
  <c r="B5" i="2" l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F3" i="2" l="1"/>
  <c r="F4" i="2" s="1"/>
  <c r="F5" i="2" s="1"/>
  <c r="E3" i="2"/>
  <c r="E14" i="2" l="1"/>
  <c r="E9" i="2"/>
  <c r="E4" i="2"/>
  <c r="E2" i="2"/>
  <c r="E13" i="2"/>
  <c r="E8" i="2"/>
  <c r="E17" i="2"/>
  <c r="E12" i="2"/>
  <c r="E6" i="2"/>
  <c r="E16" i="2"/>
  <c r="E10" i="2"/>
  <c r="E5" i="2"/>
  <c r="E15" i="2"/>
  <c r="E11" i="2"/>
  <c r="E7" i="2"/>
  <c r="F6" i="2"/>
  <c r="F7" i="2" s="1"/>
  <c r="F8" i="2" s="1"/>
  <c r="F9" i="2" s="1"/>
  <c r="F10" i="2" s="1"/>
  <c r="F11" i="2" s="1"/>
</calcChain>
</file>

<file path=xl/sharedStrings.xml><?xml version="1.0" encoding="utf-8"?>
<sst xmlns="http://schemas.openxmlformats.org/spreadsheetml/2006/main" count="9" uniqueCount="9">
  <si>
    <t>Puntos</t>
  </si>
  <si>
    <t>Puntos / Día</t>
  </si>
  <si>
    <t>Días</t>
  </si>
  <si>
    <t>Semana</t>
  </si>
  <si>
    <t>Personal Cost Goal</t>
  </si>
  <si>
    <t>Real Personal Costs</t>
  </si>
  <si>
    <t>Personal Cost Goal+Reserves</t>
  </si>
  <si>
    <t>%Proyecto</t>
  </si>
  <si>
    <t>%Proyecto2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</si>
</sst>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Evolution</a:t>
            </a:r>
            <a:r>
              <a:rPr lang="es-ES" baseline="0"/>
              <a:t> of Personal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Proyecto!$H$1</c:f>
              <c:strCache>
                <c:ptCount val="1"/>
                <c:pt idx="0">
                  <c:v>%Proyecto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Proyecto!$H$2:$H$15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60</c:v>
                </c:pt>
                <c:pt idx="8">
                  <c:v>65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88</c:v>
                </c:pt>
                <c:pt idx="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A58-9AE5-7E4AC543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3519"/>
        <c:axId val="42484799"/>
      </c:lineChart>
      <c:lineChart>
        <c:grouping val="standard"/>
        <c:varyColors val="0"/>
        <c:ser>
          <c:idx val="1"/>
          <c:order val="0"/>
          <c:tx>
            <c:strRef>
              <c:f>Proyecto!$E$1</c:f>
              <c:strCache>
                <c:ptCount val="1"/>
                <c:pt idx="0">
                  <c:v>Personal Cost Goal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Proyecto!$E$2:$E$17</c:f>
              <c:numCache>
                <c:formatCode>0</c:formatCode>
                <c:ptCount val="16"/>
                <c:pt idx="0">
                  <c:v>0</c:v>
                </c:pt>
                <c:pt idx="1">
                  <c:v>2150.5340000000001</c:v>
                </c:pt>
                <c:pt idx="2">
                  <c:v>4301.0680000000002</c:v>
                </c:pt>
                <c:pt idx="3">
                  <c:v>6451.6020000000008</c:v>
                </c:pt>
                <c:pt idx="4">
                  <c:v>8602.1360000000004</c:v>
                </c:pt>
                <c:pt idx="5">
                  <c:v>10752.67</c:v>
                </c:pt>
                <c:pt idx="6">
                  <c:v>12903.204000000002</c:v>
                </c:pt>
                <c:pt idx="7">
                  <c:v>15053.738000000001</c:v>
                </c:pt>
                <c:pt idx="8">
                  <c:v>17204.272000000001</c:v>
                </c:pt>
                <c:pt idx="9">
                  <c:v>19354.806</c:v>
                </c:pt>
                <c:pt idx="10">
                  <c:v>21505.34</c:v>
                </c:pt>
                <c:pt idx="11">
                  <c:v>23655.874</c:v>
                </c:pt>
                <c:pt idx="12">
                  <c:v>25806.408000000003</c:v>
                </c:pt>
                <c:pt idx="13">
                  <c:v>27956.942000000003</c:v>
                </c:pt>
                <c:pt idx="14">
                  <c:v>30107.476000000002</c:v>
                </c:pt>
                <c:pt idx="15">
                  <c:v>32258.010000000002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1-428B-8BFD-B0A11B779478}"/>
            </c:ext>
          </c:extLst>
        </c:ser>
        <c:ser>
          <c:idx val="2"/>
          <c:order val="1"/>
          <c:tx>
            <c:strRef>
              <c:f>Proyecto!$F$1</c:f>
              <c:strCache>
                <c:ptCount val="1"/>
                <c:pt idx="0">
                  <c:v>Real Personal 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Proyecto!$F$2:$F$17</c:f>
              <c:numCache>
                <c:formatCode>General</c:formatCode>
                <c:ptCount val="16"/>
                <c:pt idx="0">
                  <c:v>0</c:v>
                </c:pt>
                <c:pt idx="1">
                  <c:v>2150.5</c:v>
                </c:pt>
                <c:pt idx="2">
                  <c:v>4001</c:v>
                </c:pt>
                <c:pt idx="3">
                  <c:v>5951.5</c:v>
                </c:pt>
                <c:pt idx="4">
                  <c:v>8102</c:v>
                </c:pt>
                <c:pt idx="5">
                  <c:v>10252.5</c:v>
                </c:pt>
                <c:pt idx="6">
                  <c:v>13056.15</c:v>
                </c:pt>
                <c:pt idx="7">
                  <c:v>16315.36</c:v>
                </c:pt>
                <c:pt idx="8">
                  <c:v>18465.36</c:v>
                </c:pt>
                <c:pt idx="9">
                  <c:v>20665.36</c:v>
                </c:pt>
                <c:pt idx="10">
                  <c:v>22665.360000000001</c:v>
                </c:pt>
                <c:pt idx="11">
                  <c:v>24965.360000000001</c:v>
                </c:pt>
                <c:pt idx="12">
                  <c:v>26265.360000000001</c:v>
                </c:pt>
                <c:pt idx="13">
                  <c:v>28065.360000000001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FE-4FF1-AD3B-B3B0B3C317EB}"/>
            </c:ext>
          </c:extLst>
        </c:ser>
        <c:ser>
          <c:idx val="0"/>
          <c:order val="2"/>
          <c:tx>
            <c:strRef>
              <c:f>Proyecto!$G$1</c:f>
              <c:strCache>
                <c:ptCount val="1"/>
                <c:pt idx="0">
                  <c:v>Personal Cost Goal+Reserves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Proyecto!$G$2:$G$17</c:f>
              <c:numCache>
                <c:formatCode>General</c:formatCode>
                <c:ptCount val="16"/>
                <c:pt idx="0">
                  <c:v>0</c:v>
                </c:pt>
                <c:pt idx="1">
                  <c:v>2381.9713333333334</c:v>
                </c:pt>
                <c:pt idx="2">
                  <c:v>4763.9426666666668</c:v>
                </c:pt>
                <c:pt idx="3">
                  <c:v>7145.9140000000007</c:v>
                </c:pt>
                <c:pt idx="4">
                  <c:v>9527.8853333333336</c:v>
                </c:pt>
                <c:pt idx="5">
                  <c:v>11909.856666666667</c:v>
                </c:pt>
                <c:pt idx="6">
                  <c:v>14291.828</c:v>
                </c:pt>
                <c:pt idx="7">
                  <c:v>16673.799333333332</c:v>
                </c:pt>
                <c:pt idx="8">
                  <c:v>19055.770666666667</c:v>
                </c:pt>
                <c:pt idx="9">
                  <c:v>21437.742000000002</c:v>
                </c:pt>
                <c:pt idx="10">
                  <c:v>23819.713333333337</c:v>
                </c:pt>
                <c:pt idx="11">
                  <c:v>26201.684666666672</c:v>
                </c:pt>
                <c:pt idx="12">
                  <c:v>28583.656000000006</c:v>
                </c:pt>
                <c:pt idx="13">
                  <c:v>30965.627333333341</c:v>
                </c:pt>
                <c:pt idx="14">
                  <c:v>33347.598666666672</c:v>
                </c:pt>
                <c:pt idx="15">
                  <c:v>35729.570000000007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2-4989-9B40-C70C331F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10648"/>
        <c:axId val="408709992"/>
      </c:lineChart>
      <c:catAx>
        <c:axId val="403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84799"/>
        <c:crosses val="autoZero"/>
        <c:auto val="1"/>
        <c:lblAlgn val="ctr"/>
        <c:lblOffset val="100"/>
        <c:noMultiLvlLbl val="1"/>
      </c:catAx>
      <c:valAx>
        <c:axId val="424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13519"/>
        <c:crosses val="autoZero"/>
        <c:crossBetween val="between"/>
      </c:valAx>
      <c:valAx>
        <c:axId val="408709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710648"/>
        <c:crosses val="max"/>
        <c:crossBetween val="between"/>
      </c:valAx>
      <c:catAx>
        <c:axId val="408710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8709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38099</xdr:rowOff>
    </xdr:from>
    <xdr:to>
      <xdr:col>14</xdr:col>
      <xdr:colOff>582706</xdr:colOff>
      <xdr:row>35</xdr:row>
      <xdr:rowOff>1680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D1:I63" totalsRowShown="0">
  <autoFilter ref="D1:I63" xr:uid="{00000000-0009-0000-0100-000002000000}"/>
  <tableColumns count="6">
    <tableColumn id="1" xr3:uid="{00000000-0010-0000-0000-000001000000}" name="Semana"/>
    <tableColumn id="2" xr3:uid="{00000000-0010-0000-0000-000002000000}" name="Personal Cost Goal" dataDxfId="0">
      <calculatedColumnFormula>Proyecto!$B$3-(Tabla2[[#This Row],[Semana]]*Proyecto!$B$5)</calculatedColumnFormula>
    </tableColumn>
    <tableColumn id="4" xr3:uid="{00000000-0010-0000-0000-000004000000}" name="Real Personal Costs"/>
    <tableColumn id="3" xr3:uid="{143085E5-82C6-4A31-9597-EE0CAD40C353}" name="Personal Cost Goal+Reserves"/>
    <tableColumn id="5" xr3:uid="{F997FBF2-8E2D-44CA-BD6A-D427322C5D1F}" name="%Proyecto"/>
    <tableColumn id="6" xr3:uid="{8B1BE950-284B-4F37-A8C5-CCDA971D74C9}" name="%Proyecto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5" zoomScale="85" zoomScaleNormal="85" workbookViewId="0">
      <selection activeCell="Q28" sqref="Q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abSelected="1" workbookViewId="0">
      <selection activeCell="F16" sqref="F16"/>
    </sheetView>
  </sheetViews>
  <sheetFormatPr baseColWidth="10" defaultRowHeight="14.4" x14ac:dyDescent="0.3"/>
  <cols>
    <col min="2" max="2" width="11.88671875" bestFit="1" customWidth="1"/>
  </cols>
  <sheetData>
    <row r="1" spans="1:13" x14ac:dyDescent="0.3">
      <c r="B1" s="1"/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B2" s="1"/>
      <c r="D2">
        <v>0</v>
      </c>
      <c r="E2" s="3">
        <f>Proyecto!$B$2+(Tabla2[[#This Row],[Semana]]*Proyecto!$B$5)</f>
        <v>0</v>
      </c>
      <c r="F2">
        <v>0</v>
      </c>
      <c r="G2">
        <v>0</v>
      </c>
      <c r="H2">
        <v>0</v>
      </c>
      <c r="I2">
        <v>0</v>
      </c>
    </row>
    <row r="3" spans="1:13" x14ac:dyDescent="0.3">
      <c r="A3" t="s">
        <v>0</v>
      </c>
      <c r="B3">
        <v>32258.01</v>
      </c>
      <c r="D3">
        <v>1</v>
      </c>
      <c r="E3" s="3">
        <f>Proyecto!$B$2+(Tabla2[[#This Row],[Semana]]*Proyecto!$B$5)</f>
        <v>2150.5340000000001</v>
      </c>
      <c r="F3">
        <f>F2+2150.5</f>
        <v>2150.5</v>
      </c>
      <c r="G3">
        <f t="shared" ref="G3:G17" si="0">G2+$L$6</f>
        <v>2381.9713333333334</v>
      </c>
      <c r="H3">
        <v>0</v>
      </c>
      <c r="I3">
        <v>1</v>
      </c>
    </row>
    <row r="4" spans="1:13" x14ac:dyDescent="0.3">
      <c r="A4" t="s">
        <v>2</v>
      </c>
      <c r="B4">
        <v>15</v>
      </c>
      <c r="D4">
        <v>2</v>
      </c>
      <c r="E4" s="3">
        <f>Proyecto!$B$2+(Tabla2[[#This Row],[Semana]]*Proyecto!$B$5)</f>
        <v>4301.0680000000002</v>
      </c>
      <c r="F4">
        <f>F3+1850.5</f>
        <v>4001</v>
      </c>
      <c r="G4">
        <f t="shared" si="0"/>
        <v>4763.9426666666668</v>
      </c>
      <c r="H4">
        <v>5</v>
      </c>
      <c r="I4">
        <v>2</v>
      </c>
    </row>
    <row r="5" spans="1:13" x14ac:dyDescent="0.3">
      <c r="A5" t="s">
        <v>1</v>
      </c>
      <c r="B5" s="2">
        <f>B3/B4</f>
        <v>2150.5340000000001</v>
      </c>
      <c r="D5">
        <v>3</v>
      </c>
      <c r="E5" s="3">
        <f>Proyecto!$B$2+(Tabla2[[#This Row],[Semana]]*Proyecto!$B$5)</f>
        <v>6451.6020000000008</v>
      </c>
      <c r="F5">
        <f>F4+1950.5</f>
        <v>5951.5</v>
      </c>
      <c r="G5">
        <f t="shared" si="0"/>
        <v>7145.9140000000007</v>
      </c>
      <c r="H5">
        <v>10</v>
      </c>
      <c r="I5">
        <v>3</v>
      </c>
    </row>
    <row r="6" spans="1:13" x14ac:dyDescent="0.3">
      <c r="D6">
        <v>4</v>
      </c>
      <c r="E6" s="3">
        <f>Proyecto!$B$2+(Tabla2[[#This Row],[Semana]]*Proyecto!$B$5)</f>
        <v>8602.1360000000004</v>
      </c>
      <c r="F6">
        <f t="shared" ref="F6:F7" si="1">F5+2150.5</f>
        <v>8102</v>
      </c>
      <c r="G6">
        <f t="shared" si="0"/>
        <v>9527.8853333333336</v>
      </c>
      <c r="H6">
        <v>10</v>
      </c>
      <c r="I6">
        <v>4</v>
      </c>
      <c r="L6">
        <f>35729.57/15</f>
        <v>2381.9713333333334</v>
      </c>
    </row>
    <row r="7" spans="1:13" x14ac:dyDescent="0.3">
      <c r="D7">
        <v>5</v>
      </c>
      <c r="E7" s="3">
        <f>Proyecto!$B$2+(Tabla2[[#This Row],[Semana]]*Proyecto!$B$5)</f>
        <v>10752.67</v>
      </c>
      <c r="F7">
        <f t="shared" si="1"/>
        <v>10252.5</v>
      </c>
      <c r="G7">
        <f t="shared" si="0"/>
        <v>11909.856666666667</v>
      </c>
      <c r="H7">
        <v>15</v>
      </c>
      <c r="I7">
        <v>5</v>
      </c>
      <c r="K7">
        <f>(25*23+22.73*18.5+22.73*21+18.54*24+18.54*28+15.37*53.5)</f>
        <v>3259.21</v>
      </c>
    </row>
    <row r="8" spans="1:13" x14ac:dyDescent="0.3">
      <c r="D8">
        <v>6</v>
      </c>
      <c r="E8" s="3">
        <f>Proyecto!$B$2+(Tabla2[[#This Row],[Semana]]*Proyecto!$B$5)</f>
        <v>12903.204000000002</v>
      </c>
      <c r="F8">
        <f>F7+2803.65</f>
        <v>13056.15</v>
      </c>
      <c r="G8">
        <f t="shared" si="0"/>
        <v>14291.828</v>
      </c>
      <c r="H8">
        <v>20</v>
      </c>
      <c r="I8">
        <v>6</v>
      </c>
    </row>
    <row r="9" spans="1:13" x14ac:dyDescent="0.3">
      <c r="D9">
        <v>7</v>
      </c>
      <c r="E9" s="3">
        <f>Proyecto!$B$2+(Tabla2[[#This Row],[Semana]]*Proyecto!$B$5)</f>
        <v>15053.738000000001</v>
      </c>
      <c r="F9">
        <f>F8+0+K7</f>
        <v>16315.36</v>
      </c>
      <c r="G9">
        <f t="shared" si="0"/>
        <v>16673.799333333332</v>
      </c>
      <c r="H9">
        <v>60</v>
      </c>
      <c r="I9">
        <v>7</v>
      </c>
      <c r="M9">
        <v>36516.07</v>
      </c>
    </row>
    <row r="10" spans="1:13" x14ac:dyDescent="0.3">
      <c r="D10">
        <v>8</v>
      </c>
      <c r="E10" s="3">
        <f>Proyecto!$B$2+(Tabla2[[#This Row],[Semana]]*Proyecto!$B$5)</f>
        <v>17204.272000000001</v>
      </c>
      <c r="F10">
        <f>F9+2150</f>
        <v>18465.36</v>
      </c>
      <c r="G10">
        <f t="shared" si="0"/>
        <v>19055.770666666667</v>
      </c>
      <c r="H10">
        <v>65</v>
      </c>
      <c r="I10">
        <v>8</v>
      </c>
    </row>
    <row r="11" spans="1:13" x14ac:dyDescent="0.3">
      <c r="D11">
        <v>9</v>
      </c>
      <c r="E11" s="3">
        <f>Proyecto!$B$2+(Tabla2[[#This Row],[Semana]]*Proyecto!$B$5)</f>
        <v>19354.806</v>
      </c>
      <c r="F11">
        <f>F10+2200</f>
        <v>20665.36</v>
      </c>
      <c r="G11">
        <f t="shared" si="0"/>
        <v>21437.742000000002</v>
      </c>
      <c r="H11">
        <v>75</v>
      </c>
      <c r="I11">
        <v>9</v>
      </c>
    </row>
    <row r="12" spans="1:13" x14ac:dyDescent="0.3">
      <c r="D12">
        <v>10</v>
      </c>
      <c r="E12" s="3">
        <f>Proyecto!$B$2+(Tabla2[[#This Row],[Semana]]*Proyecto!$B$5)</f>
        <v>21505.34</v>
      </c>
      <c r="F12">
        <f>F11+2000</f>
        <v>22665.360000000001</v>
      </c>
      <c r="G12">
        <f t="shared" si="0"/>
        <v>23819.713333333337</v>
      </c>
      <c r="H12">
        <v>80</v>
      </c>
      <c r="I12">
        <v>10</v>
      </c>
      <c r="K12">
        <v>20665.36</v>
      </c>
    </row>
    <row r="13" spans="1:13" x14ac:dyDescent="0.3">
      <c r="D13">
        <v>11</v>
      </c>
      <c r="E13" s="3">
        <f>Proyecto!$B$2+(Tabla2[[#This Row],[Semana]]*Proyecto!$B$5)</f>
        <v>23655.874</v>
      </c>
      <c r="F13">
        <f>F12+2300</f>
        <v>24965.360000000001</v>
      </c>
      <c r="G13">
        <f t="shared" si="0"/>
        <v>26201.684666666672</v>
      </c>
      <c r="H13">
        <v>85</v>
      </c>
    </row>
    <row r="14" spans="1:13" x14ac:dyDescent="0.3">
      <c r="D14">
        <v>12</v>
      </c>
      <c r="E14" s="3">
        <f>Proyecto!$B$2+(Tabla2[[#This Row],[Semana]]*Proyecto!$B$5)</f>
        <v>25806.408000000003</v>
      </c>
      <c r="F14">
        <f>F13+1300</f>
        <v>26265.360000000001</v>
      </c>
      <c r="G14">
        <f t="shared" si="0"/>
        <v>28583.656000000006</v>
      </c>
      <c r="H14">
        <v>88</v>
      </c>
    </row>
    <row r="15" spans="1:13" x14ac:dyDescent="0.3">
      <c r="D15">
        <v>13</v>
      </c>
      <c r="E15" s="3">
        <f>Proyecto!$B$2+(Tabla2[[#This Row],[Semana]]*Proyecto!$B$5)</f>
        <v>27956.942000000003</v>
      </c>
      <c r="F15">
        <f>F14+1800</f>
        <v>28065.360000000001</v>
      </c>
      <c r="G15">
        <f t="shared" si="0"/>
        <v>30965.627333333341</v>
      </c>
      <c r="H15">
        <v>93</v>
      </c>
    </row>
    <row r="16" spans="1:13" x14ac:dyDescent="0.3">
      <c r="D16">
        <v>14</v>
      </c>
      <c r="E16" s="3">
        <f>Proyecto!$B$2+(Tabla2[[#This Row],[Semana]]*Proyecto!$B$5)</f>
        <v>30107.476000000002</v>
      </c>
      <c r="G16">
        <f t="shared" si="0"/>
        <v>33347.598666666672</v>
      </c>
      <c r="K16">
        <v>18465.36</v>
      </c>
    </row>
    <row r="17" spans="4:14" x14ac:dyDescent="0.3">
      <c r="D17">
        <v>15</v>
      </c>
      <c r="E17" s="3">
        <f>Proyecto!$B$2+(Tabla2[[#This Row],[Semana]]*Proyecto!$B$5)</f>
        <v>32258.010000000002</v>
      </c>
      <c r="G17">
        <f t="shared" si="0"/>
        <v>35729.570000000007</v>
      </c>
    </row>
    <row r="18" spans="4:14" x14ac:dyDescent="0.3">
      <c r="E18" s="3"/>
    </row>
    <row r="19" spans="4:14" x14ac:dyDescent="0.3">
      <c r="E19" s="3"/>
      <c r="N19">
        <v>32258.01</v>
      </c>
    </row>
    <row r="20" spans="4:14" x14ac:dyDescent="0.3">
      <c r="E20" s="3"/>
    </row>
    <row r="21" spans="4:14" x14ac:dyDescent="0.3">
      <c r="E21" s="3"/>
    </row>
    <row r="22" spans="4:14" x14ac:dyDescent="0.3">
      <c r="E22" s="3"/>
    </row>
    <row r="23" spans="4:14" x14ac:dyDescent="0.3">
      <c r="E23" s="3"/>
    </row>
    <row r="24" spans="4:14" x14ac:dyDescent="0.3">
      <c r="E24" s="3"/>
    </row>
    <row r="25" spans="4:14" x14ac:dyDescent="0.3">
      <c r="E25" s="3"/>
    </row>
    <row r="26" spans="4:14" x14ac:dyDescent="0.3">
      <c r="E26" s="3"/>
    </row>
    <row r="27" spans="4:14" x14ac:dyDescent="0.3">
      <c r="E27" s="3"/>
    </row>
    <row r="28" spans="4:14" x14ac:dyDescent="0.3">
      <c r="E28" s="3"/>
    </row>
    <row r="29" spans="4:14" x14ac:dyDescent="0.3">
      <c r="E29" s="3"/>
    </row>
    <row r="30" spans="4:14" x14ac:dyDescent="0.3">
      <c r="E30" s="3"/>
    </row>
    <row r="31" spans="4:14" x14ac:dyDescent="0.3">
      <c r="E31" s="3"/>
    </row>
    <row r="32" spans="4:14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Burndown Proyecto</vt:lpstr>
      <vt:lpstr>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instalcdc</dc:creator>
  <cp:lastModifiedBy>Jorge Manuel Molina Domínguez</cp:lastModifiedBy>
  <cp:lastPrinted>2018-10-16T17:14:05Z</cp:lastPrinted>
  <dcterms:created xsi:type="dcterms:W3CDTF">2018-10-16T16:40:02Z</dcterms:created>
  <dcterms:modified xsi:type="dcterms:W3CDTF">2019-05-24T17:01:16Z</dcterms:modified>
</cp:coreProperties>
</file>