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SG\trunk\Practica 6\sobre3_11\"/>
    </mc:Choice>
  </mc:AlternateContent>
  <bookViews>
    <workbookView xWindow="0" yWindow="0" windowWidth="23040" windowHeight="90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J18" i="1"/>
  <c r="J20" i="1" s="1"/>
  <c r="I22" i="1" s="1"/>
  <c r="M29" i="1"/>
  <c r="I19" i="1"/>
  <c r="J19" i="1"/>
  <c r="C13" i="1"/>
  <c r="C12" i="1"/>
  <c r="C11" i="1"/>
  <c r="C10" i="1"/>
  <c r="C8" i="1"/>
  <c r="C9" i="1"/>
  <c r="D9" i="1" s="1"/>
  <c r="C7" i="1"/>
  <c r="B9" i="1"/>
  <c r="B14" i="1"/>
  <c r="E43" i="1"/>
  <c r="E36" i="1"/>
  <c r="B8" i="1" s="1"/>
  <c r="E37" i="1"/>
  <c r="E38" i="1"/>
  <c r="B10" i="1" s="1"/>
  <c r="E39" i="1"/>
  <c r="B11" i="1" s="1"/>
  <c r="E40" i="1"/>
  <c r="B12" i="1" s="1"/>
  <c r="E41" i="1"/>
  <c r="B13" i="1" s="1"/>
  <c r="E42" i="1"/>
  <c r="E44" i="1"/>
  <c r="D13" i="1" l="1"/>
  <c r="D8" i="1"/>
  <c r="D12" i="1"/>
  <c r="D11" i="1"/>
  <c r="D10" i="1"/>
  <c r="E34" i="1"/>
  <c r="B6" i="1" s="1"/>
  <c r="C6" i="1" s="1"/>
  <c r="H7" i="1"/>
  <c r="E35" i="1"/>
  <c r="B7" i="1" s="1"/>
  <c r="D7" i="1" s="1"/>
  <c r="B49" i="1"/>
  <c r="C49" i="1" s="1"/>
  <c r="C19" i="1" l="1"/>
  <c r="B22" i="1" s="1"/>
  <c r="D6" i="1"/>
  <c r="D49" i="1"/>
  <c r="E49" i="1" s="1"/>
  <c r="J12" i="1"/>
  <c r="D19" i="1" l="1"/>
  <c r="B23" i="1" s="1"/>
  <c r="H8" i="1"/>
  <c r="I10" i="1" s="1"/>
  <c r="J10" i="1" s="1"/>
  <c r="K10" i="1" s="1"/>
  <c r="I23" i="1" l="1"/>
  <c r="H26" i="1" l="1"/>
  <c r="H27" i="1" s="1"/>
  <c r="H28" i="1" s="1"/>
</calcChain>
</file>

<file path=xl/sharedStrings.xml><?xml version="1.0" encoding="utf-8"?>
<sst xmlns="http://schemas.openxmlformats.org/spreadsheetml/2006/main" count="49" uniqueCount="40">
  <si>
    <t>Costes directos</t>
  </si>
  <si>
    <t>Perfil</t>
  </si>
  <si>
    <t>Jefe de Proyecto</t>
  </si>
  <si>
    <t>Subtotal</t>
  </si>
  <si>
    <t>Nº Horas</t>
  </si>
  <si>
    <t>Sueldo Bruto</t>
  </si>
  <si>
    <t>Costes Sociales empresa</t>
  </si>
  <si>
    <t xml:space="preserve">Otros costes directos </t>
  </si>
  <si>
    <t>Total Coste Directo</t>
  </si>
  <si>
    <t>Calculo horas</t>
  </si>
  <si>
    <t>minutos</t>
  </si>
  <si>
    <t>Horas</t>
  </si>
  <si>
    <t>minutos total</t>
  </si>
  <si>
    <t>Ajuste de horas</t>
  </si>
  <si>
    <t>Costes Indirectos</t>
  </si>
  <si>
    <t>Horas de amortizacion</t>
  </si>
  <si>
    <t>Recordar que los huecos en dorado son para rellenar en minutos</t>
  </si>
  <si>
    <t>Horas a restar-&gt;</t>
  </si>
  <si>
    <t>Horas por cada portatil-&gt;</t>
  </si>
  <si>
    <t>Precios</t>
  </si>
  <si>
    <t xml:space="preserve"> Horas Trabajadas por portatil</t>
  </si>
  <si>
    <t>Horas Totales en 4 años</t>
  </si>
  <si>
    <t>Coste</t>
  </si>
  <si>
    <t>Coste Amortizacion Total-&gt;</t>
  </si>
  <si>
    <t>TOTAL COSTES INDIRECTOS-&gt;</t>
  </si>
  <si>
    <t>BENEFICIOS-&gt;</t>
  </si>
  <si>
    <t>Otros Costes Indirectos-&gt;</t>
  </si>
  <si>
    <t>Total sin Impuestos-&gt;</t>
  </si>
  <si>
    <t>IVA(21%)-&gt;</t>
  </si>
  <si>
    <t>TOTAL -&gt;</t>
  </si>
  <si>
    <t>Consultor senior</t>
  </si>
  <si>
    <t>Analita Funcional</t>
  </si>
  <si>
    <t>Arquitecto de Información</t>
  </si>
  <si>
    <t>diseñador grafica  analista programador</t>
  </si>
  <si>
    <t>arquitecto de informacion    analista funcional</t>
  </si>
  <si>
    <t>documentalista es programador</t>
  </si>
  <si>
    <t>Documentalista</t>
  </si>
  <si>
    <t>Diseñador Gráfico</t>
  </si>
  <si>
    <t>Programador</t>
  </si>
  <si>
    <t>Analista Pragramador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</si>
</sst>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5" borderId="0" xfId="0" applyFill="1"/>
    <xf numFmtId="0" fontId="2" fillId="0" borderId="0" xfId="0" applyFont="1"/>
    <xf numFmtId="0" fontId="0" fillId="8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66"/>
  <sheetViews>
    <sheetView tabSelected="1" topLeftCell="A3" zoomScale="70" zoomScaleNormal="70" workbookViewId="0">
      <selection activeCell="H27" sqref="H27:H28"/>
    </sheetView>
  </sheetViews>
  <sheetFormatPr baseColWidth="10" defaultRowHeight="14.4" x14ac:dyDescent="0.3"/>
  <cols>
    <col min="1" max="1" width="24.77734375" customWidth="1"/>
    <col min="2" max="2" width="20.109375" customWidth="1"/>
    <col min="3" max="3" width="17.21875" customWidth="1"/>
    <col min="4" max="4" width="23.33203125" customWidth="1"/>
    <col min="5" max="5" width="13.109375" customWidth="1"/>
    <col min="6" max="6" width="12.21875" customWidth="1"/>
    <col min="7" max="7" width="16.5546875" customWidth="1"/>
    <col min="8" max="8" width="25.33203125" customWidth="1"/>
    <col min="9" max="9" width="22.88671875" customWidth="1"/>
  </cols>
  <sheetData>
    <row r="4" spans="1:13" x14ac:dyDescent="0.3">
      <c r="A4" s="8" t="s">
        <v>0</v>
      </c>
      <c r="B4" s="8"/>
      <c r="C4" s="8"/>
      <c r="D4" s="8"/>
      <c r="E4" s="8"/>
      <c r="G4" s="10" t="s">
        <v>14</v>
      </c>
      <c r="H4" s="10"/>
      <c r="I4" s="10"/>
      <c r="J4" s="10"/>
      <c r="K4" s="10"/>
      <c r="L4" s="10"/>
      <c r="M4" s="10"/>
    </row>
    <row r="5" spans="1:13" x14ac:dyDescent="0.3">
      <c r="A5" t="s">
        <v>1</v>
      </c>
      <c r="B5" t="s">
        <v>4</v>
      </c>
      <c r="C5" t="s">
        <v>5</v>
      </c>
      <c r="D5" t="s">
        <v>6</v>
      </c>
    </row>
    <row r="6" spans="1:13" x14ac:dyDescent="0.3">
      <c r="A6" t="s">
        <v>2</v>
      </c>
      <c r="B6">
        <f>E34</f>
        <v>380</v>
      </c>
      <c r="C6">
        <f>B6*(68.2-20)</f>
        <v>18316</v>
      </c>
      <c r="D6">
        <f>ROUNDUP(C6*28.3/100,2)</f>
        <v>5183.43</v>
      </c>
      <c r="G6" s="11" t="s">
        <v>15</v>
      </c>
      <c r="H6" s="11"/>
    </row>
    <row r="7" spans="1:13" x14ac:dyDescent="0.3">
      <c r="A7" t="s">
        <v>30</v>
      </c>
      <c r="B7">
        <f>E35</f>
        <v>270</v>
      </c>
      <c r="C7">
        <f>B7*(68.2-20)</f>
        <v>13014</v>
      </c>
      <c r="D7">
        <f>ROUNDUP(C7*28.3/100,2)</f>
        <v>3682.9700000000003</v>
      </c>
      <c r="G7" s="4" t="s">
        <v>17</v>
      </c>
      <c r="H7" s="4">
        <f>2*7*6</f>
        <v>84</v>
      </c>
    </row>
    <row r="8" spans="1:13" x14ac:dyDescent="0.3">
      <c r="A8" t="s">
        <v>31</v>
      </c>
      <c r="B8">
        <f t="shared" ref="B8:B14" si="0">E36</f>
        <v>365</v>
      </c>
      <c r="C8">
        <f>B8*(51.16-20)</f>
        <v>11373.4</v>
      </c>
      <c r="D8">
        <f t="shared" ref="D8:D13" si="1">ROUNDUP(C8*28.3/100,2)</f>
        <v>3218.6800000000003</v>
      </c>
      <c r="H8">
        <f>E49-H7</f>
        <v>898</v>
      </c>
    </row>
    <row r="9" spans="1:13" x14ac:dyDescent="0.3">
      <c r="A9" t="s">
        <v>32</v>
      </c>
      <c r="B9">
        <f t="shared" si="0"/>
        <v>220</v>
      </c>
      <c r="C9">
        <f>B9*(51.16-20)</f>
        <v>6855.1999999999989</v>
      </c>
      <c r="D9">
        <f t="shared" si="1"/>
        <v>1940.03</v>
      </c>
    </row>
    <row r="10" spans="1:13" x14ac:dyDescent="0.3">
      <c r="A10" t="s">
        <v>36</v>
      </c>
      <c r="B10">
        <f t="shared" si="0"/>
        <v>200</v>
      </c>
      <c r="C10">
        <f>B10*(37.51-20)</f>
        <v>3501.9999999999995</v>
      </c>
      <c r="D10">
        <f t="shared" si="1"/>
        <v>991.06999999999994</v>
      </c>
      <c r="G10" s="6" t="s">
        <v>18</v>
      </c>
      <c r="H10" s="6"/>
      <c r="I10">
        <f>QUOTIENT(H8,6)</f>
        <v>149</v>
      </c>
      <c r="J10">
        <f>H8-I10*6</f>
        <v>4</v>
      </c>
      <c r="K10">
        <f>IF(J10=0,I10,I10+1)</f>
        <v>150</v>
      </c>
    </row>
    <row r="11" spans="1:13" x14ac:dyDescent="0.3">
      <c r="A11" t="s">
        <v>37</v>
      </c>
      <c r="B11">
        <f t="shared" si="0"/>
        <v>188</v>
      </c>
      <c r="C11">
        <f>B11*(44.33-20)</f>
        <v>4574.04</v>
      </c>
      <c r="D11">
        <f t="shared" si="1"/>
        <v>1294.46</v>
      </c>
    </row>
    <row r="12" spans="1:13" x14ac:dyDescent="0.3">
      <c r="A12" t="s">
        <v>38</v>
      </c>
      <c r="B12">
        <f t="shared" si="0"/>
        <v>450</v>
      </c>
      <c r="C12">
        <f>B12*(37.51-20)</f>
        <v>7879.4999999999991</v>
      </c>
      <c r="D12">
        <f t="shared" si="1"/>
        <v>2229.9</v>
      </c>
      <c r="J12">
        <f>4*1980</f>
        <v>7920</v>
      </c>
    </row>
    <row r="13" spans="1:13" x14ac:dyDescent="0.3">
      <c r="A13" t="s">
        <v>39</v>
      </c>
      <c r="B13">
        <f t="shared" si="0"/>
        <v>340</v>
      </c>
      <c r="C13">
        <f>B13*(44.33-20)</f>
        <v>8272.1999999999989</v>
      </c>
      <c r="D13">
        <f t="shared" si="1"/>
        <v>2341.0400000000004</v>
      </c>
      <c r="G13" t="s">
        <v>19</v>
      </c>
      <c r="H13" t="s">
        <v>20</v>
      </c>
      <c r="I13" t="s">
        <v>21</v>
      </c>
      <c r="J13" t="s">
        <v>22</v>
      </c>
    </row>
    <row r="14" spans="1:13" x14ac:dyDescent="0.3">
      <c r="B14">
        <f t="shared" si="0"/>
        <v>0</v>
      </c>
    </row>
    <row r="18" spans="1:13" x14ac:dyDescent="0.3">
      <c r="G18">
        <v>1000001.2</v>
      </c>
      <c r="H18">
        <v>450</v>
      </c>
      <c r="I18">
        <v>99000</v>
      </c>
      <c r="J18">
        <f>ROUNDUP((G18*H18)/I18,2)</f>
        <v>4545.46</v>
      </c>
    </row>
    <row r="19" spans="1:13" x14ac:dyDescent="0.3">
      <c r="A19" t="s">
        <v>3</v>
      </c>
      <c r="C19">
        <f>SUM(C6:C13)</f>
        <v>73786.34</v>
      </c>
      <c r="D19">
        <f>SUM(D6:D13)</f>
        <v>20881.580000000005</v>
      </c>
      <c r="G19">
        <v>20000</v>
      </c>
      <c r="H19">
        <v>450</v>
      </c>
      <c r="I19">
        <f>J$12</f>
        <v>7920</v>
      </c>
      <c r="J19">
        <f>ROUNDUP((G19*H19)/I19,2)</f>
        <v>1136.3699999999999</v>
      </c>
    </row>
    <row r="20" spans="1:13" x14ac:dyDescent="0.3">
      <c r="I20" s="2" t="s">
        <v>23</v>
      </c>
      <c r="J20" s="2">
        <f>SUM(J14:J19)</f>
        <v>5681.83</v>
      </c>
    </row>
    <row r="22" spans="1:13" x14ac:dyDescent="0.3">
      <c r="A22" t="s">
        <v>7</v>
      </c>
      <c r="B22">
        <f>ROUNDUP(C19*0.1,2)</f>
        <v>7378.64</v>
      </c>
      <c r="H22" s="2" t="s">
        <v>26</v>
      </c>
      <c r="I22">
        <f>ROUNDUP(J20*0.2,2)</f>
        <v>1136.3699999999999</v>
      </c>
    </row>
    <row r="23" spans="1:13" x14ac:dyDescent="0.3">
      <c r="A23" s="2" t="s">
        <v>8</v>
      </c>
      <c r="B23" s="2">
        <f>C19+D19+B22</f>
        <v>102046.56</v>
      </c>
      <c r="H23" s="2" t="s">
        <v>24</v>
      </c>
      <c r="I23" s="2">
        <f>J20+I22</f>
        <v>6818.2</v>
      </c>
    </row>
    <row r="25" spans="1:13" x14ac:dyDescent="0.3">
      <c r="F25" s="7" t="s">
        <v>25</v>
      </c>
      <c r="G25" s="7"/>
      <c r="H25">
        <f>ROUNDUP((B23+I23)*5/100,2)</f>
        <v>5443.24</v>
      </c>
    </row>
    <row r="26" spans="1:13" x14ac:dyDescent="0.3">
      <c r="F26" s="7" t="s">
        <v>27</v>
      </c>
      <c r="G26" s="7"/>
      <c r="H26">
        <f>B23+I23+H25</f>
        <v>114308</v>
      </c>
    </row>
    <row r="27" spans="1:13" x14ac:dyDescent="0.3">
      <c r="F27" s="7" t="s">
        <v>28</v>
      </c>
      <c r="G27" s="7"/>
      <c r="H27">
        <f>ROUNDUP(H26*21/100,2)</f>
        <v>24004.68</v>
      </c>
    </row>
    <row r="28" spans="1:13" x14ac:dyDescent="0.3">
      <c r="F28" s="7" t="s">
        <v>29</v>
      </c>
      <c r="G28" s="7"/>
      <c r="H28">
        <f>H26+H27</f>
        <v>138312.68</v>
      </c>
    </row>
    <row r="29" spans="1:13" x14ac:dyDescent="0.3">
      <c r="M29">
        <f>1980*50</f>
        <v>99000</v>
      </c>
    </row>
    <row r="32" spans="1:13" x14ac:dyDescent="0.3">
      <c r="A32" s="9" t="s">
        <v>9</v>
      </c>
      <c r="B32" s="9"/>
      <c r="C32" s="9"/>
      <c r="D32" s="9"/>
      <c r="E32" s="9"/>
    </row>
    <row r="33" spans="1:5" x14ac:dyDescent="0.3">
      <c r="A33" t="s">
        <v>1</v>
      </c>
      <c r="B33" t="s">
        <v>12</v>
      </c>
      <c r="C33" t="s">
        <v>11</v>
      </c>
      <c r="D33" t="s">
        <v>10</v>
      </c>
      <c r="E33" t="s">
        <v>13</v>
      </c>
    </row>
    <row r="34" spans="1:5" x14ac:dyDescent="0.3">
      <c r="A34" t="s">
        <v>2</v>
      </c>
      <c r="B34" s="1">
        <v>48000</v>
      </c>
      <c r="C34">
        <v>380</v>
      </c>
      <c r="E34">
        <f>IF(D34=0,C34,C34+1)</f>
        <v>380</v>
      </c>
    </row>
    <row r="35" spans="1:5" x14ac:dyDescent="0.3">
      <c r="A35" t="s">
        <v>30</v>
      </c>
      <c r="B35" s="1">
        <v>10900</v>
      </c>
      <c r="C35">
        <v>270</v>
      </c>
      <c r="D35">
        <v>0</v>
      </c>
      <c r="E35">
        <f t="shared" ref="E35:E44" si="2">IF(D35=0,C35,C35+1)</f>
        <v>270</v>
      </c>
    </row>
    <row r="36" spans="1:5" x14ac:dyDescent="0.3">
      <c r="A36" t="s">
        <v>31</v>
      </c>
      <c r="C36">
        <v>365</v>
      </c>
      <c r="D36">
        <v>0</v>
      </c>
      <c r="E36">
        <f t="shared" si="2"/>
        <v>365</v>
      </c>
    </row>
    <row r="37" spans="1:5" x14ac:dyDescent="0.3">
      <c r="A37" t="s">
        <v>32</v>
      </c>
      <c r="C37">
        <v>220</v>
      </c>
      <c r="D37">
        <v>0</v>
      </c>
      <c r="E37">
        <f t="shared" si="2"/>
        <v>220</v>
      </c>
    </row>
    <row r="38" spans="1:5" x14ac:dyDescent="0.3">
      <c r="A38" t="s">
        <v>36</v>
      </c>
      <c r="C38">
        <v>200</v>
      </c>
      <c r="D38">
        <v>0</v>
      </c>
      <c r="E38">
        <f t="shared" si="2"/>
        <v>200</v>
      </c>
    </row>
    <row r="39" spans="1:5" x14ac:dyDescent="0.3">
      <c r="A39" t="s">
        <v>37</v>
      </c>
      <c r="C39">
        <v>188</v>
      </c>
      <c r="D39">
        <v>0</v>
      </c>
      <c r="E39">
        <f t="shared" si="2"/>
        <v>188</v>
      </c>
    </row>
    <row r="40" spans="1:5" x14ac:dyDescent="0.3">
      <c r="A40" t="s">
        <v>38</v>
      </c>
      <c r="C40">
        <v>450</v>
      </c>
      <c r="D40">
        <v>0</v>
      </c>
      <c r="E40">
        <f t="shared" si="2"/>
        <v>450</v>
      </c>
    </row>
    <row r="41" spans="1:5" x14ac:dyDescent="0.3">
      <c r="A41" t="s">
        <v>39</v>
      </c>
      <c r="C41">
        <v>340</v>
      </c>
      <c r="D41">
        <v>0</v>
      </c>
      <c r="E41">
        <f t="shared" si="2"/>
        <v>340</v>
      </c>
    </row>
    <row r="42" spans="1:5" x14ac:dyDescent="0.3">
      <c r="C42" s="3"/>
      <c r="D42">
        <v>0</v>
      </c>
      <c r="E42">
        <f t="shared" si="2"/>
        <v>0</v>
      </c>
    </row>
    <row r="43" spans="1:5" x14ac:dyDescent="0.3">
      <c r="D43">
        <v>0</v>
      </c>
      <c r="E43">
        <f>IF(D43=0,C43,C43+1)</f>
        <v>0</v>
      </c>
    </row>
    <row r="44" spans="1:5" x14ac:dyDescent="0.3">
      <c r="E44">
        <f t="shared" si="2"/>
        <v>0</v>
      </c>
    </row>
    <row r="49" spans="2:5" x14ac:dyDescent="0.3">
      <c r="B49">
        <f>B34+B35</f>
        <v>58900</v>
      </c>
      <c r="C49">
        <f>QUOTIENT(B49,60)</f>
        <v>981</v>
      </c>
      <c r="D49">
        <f>B49-C49*60</f>
        <v>40</v>
      </c>
      <c r="E49">
        <f>IF(D49=0,C49,C49+1)</f>
        <v>982</v>
      </c>
    </row>
    <row r="51" spans="2:5" x14ac:dyDescent="0.3">
      <c r="B51" s="5" t="s">
        <v>16</v>
      </c>
      <c r="C51" s="5"/>
      <c r="D51" s="5"/>
    </row>
    <row r="64" spans="2:5" x14ac:dyDescent="0.3">
      <c r="D64" t="s">
        <v>33</v>
      </c>
    </row>
    <row r="65" spans="4:4" x14ac:dyDescent="0.3">
      <c r="D65" t="s">
        <v>34</v>
      </c>
    </row>
    <row r="66" spans="4:4" x14ac:dyDescent="0.3">
      <c r="D66" t="s">
        <v>35</v>
      </c>
    </row>
  </sheetData>
  <mergeCells count="10">
    <mergeCell ref="A4:E4"/>
    <mergeCell ref="A32:E32"/>
    <mergeCell ref="G4:M4"/>
    <mergeCell ref="G6:H6"/>
    <mergeCell ref="B51:D51"/>
    <mergeCell ref="G10:H10"/>
    <mergeCell ref="F25:G25"/>
    <mergeCell ref="F26:G26"/>
    <mergeCell ref="F27:G27"/>
    <mergeCell ref="F28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Jorge Manuel Molina Domínguez</cp:lastModifiedBy>
  <dcterms:created xsi:type="dcterms:W3CDTF">2018-02-21T14:03:29Z</dcterms:created>
  <dcterms:modified xsi:type="dcterms:W3CDTF">2018-04-09T01:27:48Z</dcterms:modified>
</cp:coreProperties>
</file>