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https://aarhusuniversitet-my.sharepoint.com/personal/au323645_uni_au_dk/Documents/U-Drive/LCA_PostDoc/Cirkular/Artikelskrivning/Online_dokumentation/"/>
    </mc:Choice>
  </mc:AlternateContent>
  <xr:revisionPtr revIDLastSave="1030" documentId="8_{FF65FA55-6F1D-4876-8E90-19EB808F9B40}" xr6:coauthVersionLast="47" xr6:coauthVersionMax="47" xr10:uidLastSave="{563E1DDD-3D88-4682-9AD4-FDDF07327A31}"/>
  <bookViews>
    <workbookView xWindow="-28920" yWindow="-120" windowWidth="29040" windowHeight="17520" tabRatio="828" firstSheet="61" activeTab="62" xr2:uid="{00000000-000D-0000-FFFF-FFFF00000000}"/>
  </bookViews>
  <sheets>
    <sheet name="Example" sheetId="130" r:id="rId1"/>
    <sheet name="Spring_barley_1" sheetId="43" r:id="rId2"/>
    <sheet name="Spring_barley_2" sheetId="44" r:id="rId3"/>
    <sheet name="Spring_barley_1_US_GrCl" sheetId="45" r:id="rId4"/>
    <sheet name="Spring_barley_2_US_GrCl" sheetId="118" r:id="rId5"/>
    <sheet name="Spring_barley_1_US_GrCl_Pro" sheetId="129" r:id="rId6"/>
    <sheet name="Spring_barley_1_US_Gr" sheetId="66" r:id="rId7"/>
    <sheet name="Winter_barley_1" sheetId="47" r:id="rId8"/>
    <sheet name="Winter_barley_2" sheetId="48" r:id="rId9"/>
    <sheet name="Winter_wheat_1" sheetId="49" r:id="rId10"/>
    <sheet name="Winter_wheat_2" sheetId="50" r:id="rId11"/>
    <sheet name="Rye_1" sheetId="57" r:id="rId12"/>
    <sheet name="Rye_2" sheetId="58" r:id="rId13"/>
    <sheet name="Oat" sheetId="59" r:id="rId14"/>
    <sheet name="Spring_barley_peas_matur" sheetId="117" r:id="rId15"/>
    <sheet name="Winter_oilseed_a" sheetId="51" r:id="rId16"/>
    <sheet name="Winter_oilseed_b" sheetId="52" r:id="rId17"/>
    <sheet name="Seed_grass_a" sheetId="75" r:id="rId18"/>
    <sheet name="Seed_grass_b" sheetId="76" r:id="rId19"/>
    <sheet name="Peas_matur_a" sheetId="64" r:id="rId20"/>
    <sheet name="Peas_matur_b" sheetId="65" r:id="rId21"/>
    <sheet name="Peas_green_a" sheetId="127" r:id="rId22"/>
    <sheet name="Peas_green_b" sheetId="128" r:id="rId23"/>
    <sheet name="Faba_beans_a" sheetId="94" r:id="rId24"/>
    <sheet name="Faba_beans_b" sheetId="95" r:id="rId25"/>
    <sheet name="Grass_clover_a" sheetId="54" r:id="rId26"/>
    <sheet name="Grass_clover_b" sheetId="53" r:id="rId27"/>
    <sheet name="Grass_clover_c" sheetId="56" r:id="rId28"/>
    <sheet name="Grass_clover_d" sheetId="55" r:id="rId29"/>
    <sheet name="Protein_grass_clover_a" sheetId="120" r:id="rId30"/>
    <sheet name="Protein_grass_clover_b" sheetId="121" r:id="rId31"/>
    <sheet name="Protein_grass_clover_c" sheetId="122" r:id="rId32"/>
    <sheet name="Protein_grass_clover_d" sheetId="123" r:id="rId33"/>
    <sheet name="Grass_clover_low_yield_a" sheetId="77" r:id="rId34"/>
    <sheet name="Grass_clover_low_yield_b" sheetId="78" r:id="rId35"/>
    <sheet name="Grass_rotation_a" sheetId="79" r:id="rId36"/>
    <sheet name="Grass_rotation_b" sheetId="80" r:id="rId37"/>
    <sheet name="Grass_0N_with_yield_a" sheetId="81" r:id="rId38"/>
    <sheet name="Grass_0N_with_yield_b" sheetId="82" r:id="rId39"/>
    <sheet name="Grass_0N_with_yield_c" sheetId="88" r:id="rId40"/>
    <sheet name="Grass_0N_with_yield_d" sheetId="89" r:id="rId41"/>
    <sheet name="Grass_0N_no_yield_a" sheetId="96" r:id="rId42"/>
    <sheet name="Grass_0N_no_yield_b" sheetId="97" r:id="rId43"/>
    <sheet name="First_year_Lucerne" sheetId="84" r:id="rId44"/>
    <sheet name="Medium_year_Lucerne" sheetId="85" r:id="rId45"/>
    <sheet name="Last_year_Lucerne" sheetId="83" r:id="rId46"/>
    <sheet name="Grass_clover_establish" sheetId="119" r:id="rId47"/>
    <sheet name="Early_grain_whole_crop_US_GrCl" sheetId="71" r:id="rId48"/>
    <sheet name="Late_grain_whole_crop_US_GrCl" sheetId="72" r:id="rId49"/>
    <sheet name="Late_grain_whole_crop_US_Gr" sheetId="73" r:id="rId50"/>
    <sheet name="Maize_whole_crop" sheetId="60" r:id="rId51"/>
    <sheet name="Potato_starch" sheetId="61" r:id="rId52"/>
    <sheet name="Potato_other" sheetId="67" r:id="rId53"/>
    <sheet name="Sugar_beets_a" sheetId="74" r:id="rId54"/>
    <sheet name="Grass_for_outside_pigs_a" sheetId="116" r:id="rId55"/>
    <sheet name="Perm_grass_normal_yield" sheetId="62" r:id="rId56"/>
    <sheet name="Perm_grass_legu_0N_no_yield" sheetId="68" r:id="rId57"/>
    <sheet name="Perm_grass_low_yield" sheetId="69" r:id="rId58"/>
    <sheet name="Perm_grass_0N_with_yield" sheetId="70" r:id="rId59"/>
    <sheet name="Perm_grass_rewetted" sheetId="98" r:id="rId60"/>
    <sheet name="Catch_crop_grass_low" sheetId="86" r:id="rId61"/>
    <sheet name="Catch_crop_grass_high" sheetId="124" r:id="rId62"/>
    <sheet name="Catch_crop_legume_grass" sheetId="87" r:id="rId63"/>
    <sheet name="Catch_crop_grass_other" sheetId="125" r:id="rId64"/>
    <sheet name="Intermediate_crop" sheetId="126" r:id="rId65"/>
    <sheet name="Crop definitions" sheetId="6" r:id="rId66"/>
    <sheet name="Imported products" sheetId="63" r:id="rId67"/>
    <sheet name="Seed" sheetId="12" r:id="rId68"/>
    <sheet name="Diesel consumption for field op" sheetId="27" r:id="rId69"/>
    <sheet name="Other_tabels" sheetId="5" r:id="rId70"/>
    <sheet name="N fixation formula" sheetId="28" r:id="rId71"/>
  </sheets>
  <definedNames>
    <definedName name="Kg_TS">'Crop definitions'!$G$5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6" i="5" l="1"/>
  <c r="AA6" i="5"/>
  <c r="Z7" i="5"/>
  <c r="AA7" i="5"/>
  <c r="Z8" i="5"/>
  <c r="AA8" i="5"/>
  <c r="Z9" i="5"/>
  <c r="AA9" i="5"/>
  <c r="Z10" i="5"/>
  <c r="AA10" i="5"/>
  <c r="Z11" i="5"/>
  <c r="AA11" i="5"/>
  <c r="Z12" i="5"/>
  <c r="AA12" i="5"/>
  <c r="Z13" i="5"/>
  <c r="AA13" i="5"/>
  <c r="Z14" i="5"/>
  <c r="AA14" i="5"/>
  <c r="Z15" i="5"/>
  <c r="AA15" i="5"/>
  <c r="Z16" i="5"/>
  <c r="AA16" i="5"/>
  <c r="Z17" i="5"/>
  <c r="AA17" i="5"/>
  <c r="Z18" i="5"/>
  <c r="AA18" i="5"/>
  <c r="Z19" i="5"/>
  <c r="AA19" i="5"/>
  <c r="Z20" i="5"/>
  <c r="AA20" i="5"/>
  <c r="Z21" i="5"/>
  <c r="AA21" i="5"/>
  <c r="Z22" i="5"/>
  <c r="AA22" i="5"/>
  <c r="Z23" i="5"/>
  <c r="AA23" i="5"/>
  <c r="Z24" i="5"/>
  <c r="AA24" i="5"/>
  <c r="Z25" i="5"/>
  <c r="AA25" i="5"/>
  <c r="Z26" i="5"/>
  <c r="AA26" i="5"/>
  <c r="Z27" i="5"/>
  <c r="AA27" i="5"/>
  <c r="Z28" i="5"/>
  <c r="AA28" i="5"/>
  <c r="Z29" i="5"/>
  <c r="AA29" i="5"/>
  <c r="Z30" i="5"/>
  <c r="AA30" i="5"/>
  <c r="Z31" i="5"/>
  <c r="AA31" i="5"/>
  <c r="Z32" i="5"/>
  <c r="AA32" i="5"/>
  <c r="Z33" i="5"/>
  <c r="AA33" i="5"/>
  <c r="Z34" i="5"/>
  <c r="AA34" i="5"/>
  <c r="Z35" i="5"/>
  <c r="AA35" i="5"/>
  <c r="Z36" i="5"/>
  <c r="AA36" i="5"/>
  <c r="Z37" i="5"/>
  <c r="AA37" i="5"/>
  <c r="Z38" i="5"/>
  <c r="AA38" i="5"/>
  <c r="Z39" i="5"/>
  <c r="AA39" i="5"/>
  <c r="Z40" i="5"/>
  <c r="AA40" i="5"/>
  <c r="Z41" i="5"/>
  <c r="AA41" i="5"/>
  <c r="Z42" i="5"/>
  <c r="AA42" i="5"/>
  <c r="Z43" i="5"/>
  <c r="AA43" i="5"/>
  <c r="Z44" i="5"/>
  <c r="AA44" i="5"/>
  <c r="Z45" i="5"/>
  <c r="AA45" i="5"/>
  <c r="Z46" i="5"/>
  <c r="AA46" i="5"/>
  <c r="Z47" i="5"/>
  <c r="AA47" i="5"/>
  <c r="Z48" i="5"/>
  <c r="AA48" i="5"/>
  <c r="Z49" i="5"/>
  <c r="AA49" i="5"/>
  <c r="Z50" i="5"/>
  <c r="AA50" i="5"/>
  <c r="Z51" i="5"/>
  <c r="AA51" i="5"/>
  <c r="Z52" i="5"/>
  <c r="AA52" i="5"/>
  <c r="Z53" i="5"/>
  <c r="AA53" i="5"/>
  <c r="Z54" i="5"/>
  <c r="AA54" i="5"/>
  <c r="Z55" i="5"/>
  <c r="AA55" i="5"/>
  <c r="Z56" i="5"/>
  <c r="AA56" i="5"/>
  <c r="Z57" i="5"/>
  <c r="AA57" i="5"/>
  <c r="Z58" i="5"/>
  <c r="AA58" i="5"/>
  <c r="Z59" i="5"/>
  <c r="AA59" i="5"/>
  <c r="Z60" i="5"/>
  <c r="AA60" i="5"/>
  <c r="Z61" i="5"/>
  <c r="AA61" i="5"/>
  <c r="Z62" i="5"/>
  <c r="AA62" i="5"/>
  <c r="Z63" i="5"/>
  <c r="AA63" i="5"/>
  <c r="Z64" i="5"/>
  <c r="AA64" i="5"/>
  <c r="Z65" i="5"/>
  <c r="AA65" i="5"/>
  <c r="Z66" i="5"/>
  <c r="AA66" i="5"/>
  <c r="Z67" i="5"/>
  <c r="AA67" i="5"/>
  <c r="Z68" i="5"/>
  <c r="AA68" i="5"/>
  <c r="Z69" i="5"/>
  <c r="AA69" i="5"/>
  <c r="Z70" i="5"/>
  <c r="AA70" i="5"/>
  <c r="Z71" i="5"/>
  <c r="AA71" i="5"/>
  <c r="Z72" i="5"/>
  <c r="AA72" i="5"/>
  <c r="Z73" i="5"/>
  <c r="AA73" i="5"/>
  <c r="Z74" i="5"/>
  <c r="AA74" i="5"/>
  <c r="Z75" i="5"/>
  <c r="AA75" i="5"/>
  <c r="Z76" i="5"/>
  <c r="AA76" i="5"/>
  <c r="Z77" i="5"/>
  <c r="AA77" i="5"/>
  <c r="Z78" i="5"/>
  <c r="AA78" i="5"/>
  <c r="Z79" i="5"/>
  <c r="AA79" i="5"/>
  <c r="Z80" i="5"/>
  <c r="AA80" i="5"/>
  <c r="Z81" i="5"/>
  <c r="AA81" i="5"/>
  <c r="Z82" i="5"/>
  <c r="AA82" i="5"/>
  <c r="Z83" i="5"/>
  <c r="AA83" i="5"/>
  <c r="Z84" i="5"/>
  <c r="AA84" i="5"/>
  <c r="Z85" i="5"/>
  <c r="AA85" i="5"/>
  <c r="Z86" i="5"/>
  <c r="AA86" i="5"/>
  <c r="Z87" i="5"/>
  <c r="AA87" i="5"/>
  <c r="Z88" i="5"/>
  <c r="AA88" i="5"/>
  <c r="Z89" i="5"/>
  <c r="AA89" i="5"/>
  <c r="Z90" i="5"/>
  <c r="AA90" i="5"/>
  <c r="Z91" i="5"/>
  <c r="AA91" i="5"/>
  <c r="Z92" i="5"/>
  <c r="AA92" i="5"/>
  <c r="Z93" i="5"/>
  <c r="AA93" i="5"/>
  <c r="Z94" i="5"/>
  <c r="AA94" i="5"/>
  <c r="Z95" i="5"/>
  <c r="AA95" i="5"/>
  <c r="Z96" i="5"/>
  <c r="AA96" i="5"/>
  <c r="Z97" i="5"/>
  <c r="AA97" i="5"/>
  <c r="Z98" i="5"/>
  <c r="AA98" i="5"/>
  <c r="Z99" i="5"/>
  <c r="AA99" i="5"/>
  <c r="Z100" i="5"/>
  <c r="AA100" i="5"/>
  <c r="Z101" i="5"/>
  <c r="AA101" i="5"/>
  <c r="Z102" i="5"/>
  <c r="AA102" i="5"/>
  <c r="Z103" i="5"/>
  <c r="AA103" i="5"/>
  <c r="Z104" i="5"/>
  <c r="AA104" i="5"/>
  <c r="Z105" i="5"/>
  <c r="AA105" i="5"/>
  <c r="Z106" i="5"/>
  <c r="AA106" i="5"/>
  <c r="Z107" i="5"/>
  <c r="AA107" i="5"/>
  <c r="Z108" i="5"/>
  <c r="AA108" i="5"/>
  <c r="Z109" i="5"/>
  <c r="AA109" i="5"/>
  <c r="Z110" i="5"/>
  <c r="AA110" i="5"/>
  <c r="Z111" i="5"/>
  <c r="AA111" i="5"/>
  <c r="Z112" i="5"/>
  <c r="AA112" i="5"/>
  <c r="Z113" i="5"/>
  <c r="AA113" i="5"/>
  <c r="Z114" i="5"/>
  <c r="AA114" i="5"/>
  <c r="Z115" i="5"/>
  <c r="AA115" i="5"/>
  <c r="Z116" i="5"/>
  <c r="AA116" i="5"/>
  <c r="Z117" i="5"/>
  <c r="AA117" i="5"/>
  <c r="Z118" i="5"/>
  <c r="AA118" i="5"/>
  <c r="Z119" i="5"/>
  <c r="AA119" i="5"/>
  <c r="Z120" i="5"/>
  <c r="AA120" i="5"/>
  <c r="Z121" i="5"/>
  <c r="AA121" i="5"/>
  <c r="Z122" i="5"/>
  <c r="AA122" i="5"/>
  <c r="Z123" i="5"/>
  <c r="AA123" i="5"/>
  <c r="Z124" i="5"/>
  <c r="AA124" i="5"/>
  <c r="Z125" i="5"/>
  <c r="AA125" i="5"/>
  <c r="Z126" i="5"/>
  <c r="AA126" i="5"/>
  <c r="Z127" i="5"/>
  <c r="AA127" i="5"/>
  <c r="Z128" i="5"/>
  <c r="AA128" i="5"/>
  <c r="Z129" i="5"/>
  <c r="AA129" i="5"/>
  <c r="Z130" i="5"/>
  <c r="AA130" i="5"/>
  <c r="Z131" i="5"/>
  <c r="AA131" i="5"/>
  <c r="Z132" i="5"/>
  <c r="AA132" i="5"/>
  <c r="Z133" i="5"/>
  <c r="AA133" i="5"/>
  <c r="Z134" i="5"/>
  <c r="AA134" i="5"/>
  <c r="Z135" i="5"/>
  <c r="AA135" i="5"/>
  <c r="Z136" i="5"/>
  <c r="AA136" i="5"/>
  <c r="Z137" i="5"/>
  <c r="AA137" i="5"/>
  <c r="Z138" i="5"/>
  <c r="AA138" i="5"/>
  <c r="Z139" i="5"/>
  <c r="AA139" i="5"/>
  <c r="Z140" i="5"/>
  <c r="AA140" i="5"/>
  <c r="Z141" i="5"/>
  <c r="AA141" i="5"/>
  <c r="Z142" i="5"/>
  <c r="AA142" i="5"/>
  <c r="Z143" i="5"/>
  <c r="AA143" i="5"/>
  <c r="Z144" i="5"/>
  <c r="AA144" i="5"/>
  <c r="Z145" i="5"/>
  <c r="AA145" i="5"/>
  <c r="Z146" i="5"/>
  <c r="AA146" i="5"/>
  <c r="Z147" i="5"/>
  <c r="AA147" i="5"/>
  <c r="Z148" i="5"/>
  <c r="AA148" i="5"/>
  <c r="Z149" i="5"/>
  <c r="AA149" i="5"/>
  <c r="Z150" i="5"/>
  <c r="AA150" i="5"/>
  <c r="Z151" i="5"/>
  <c r="AA151" i="5"/>
  <c r="Z152" i="5"/>
  <c r="AA152" i="5"/>
  <c r="Z153" i="5"/>
  <c r="AA153" i="5"/>
  <c r="Z154" i="5"/>
  <c r="AA154" i="5"/>
  <c r="Z155" i="5"/>
  <c r="AA155" i="5"/>
  <c r="Z156" i="5"/>
  <c r="AA156" i="5"/>
  <c r="Z157" i="5"/>
  <c r="AA157" i="5"/>
  <c r="Z158" i="5"/>
  <c r="AA158" i="5"/>
  <c r="Z159" i="5"/>
  <c r="AA159" i="5"/>
  <c r="Z160" i="5"/>
  <c r="AA160" i="5"/>
  <c r="Z161" i="5"/>
  <c r="AA161" i="5"/>
  <c r="Z162" i="5"/>
  <c r="AA162" i="5"/>
  <c r="AA5" i="5"/>
  <c r="Z5" i="5"/>
  <c r="D5" i="6"/>
  <c r="D13" i="130" s="1"/>
  <c r="D5" i="63"/>
  <c r="A78" i="130"/>
  <c r="A77" i="130"/>
  <c r="A76" i="130"/>
  <c r="A82" i="130"/>
  <c r="A46" i="130"/>
  <c r="A42" i="130"/>
  <c r="O146" i="125" l="1"/>
  <c r="N146" i="125"/>
  <c r="M146" i="125"/>
  <c r="L146" i="125"/>
  <c r="K146" i="125"/>
  <c r="J146" i="125"/>
  <c r="O145" i="125"/>
  <c r="N145" i="125"/>
  <c r="M145" i="125"/>
  <c r="L145" i="125"/>
  <c r="K145" i="125"/>
  <c r="J145" i="125"/>
  <c r="O144" i="125"/>
  <c r="N144" i="125"/>
  <c r="M144" i="125"/>
  <c r="L144" i="125"/>
  <c r="K144" i="125"/>
  <c r="J144" i="125"/>
  <c r="O143" i="125"/>
  <c r="N143" i="125"/>
  <c r="M143" i="125"/>
  <c r="L143" i="125"/>
  <c r="K143" i="125"/>
  <c r="J143" i="125"/>
  <c r="O142" i="125"/>
  <c r="N142" i="125"/>
  <c r="M142" i="125"/>
  <c r="L142" i="125"/>
  <c r="K142" i="125"/>
  <c r="J142" i="125"/>
  <c r="O141" i="125"/>
  <c r="N141" i="125"/>
  <c r="M141" i="125"/>
  <c r="L141" i="125"/>
  <c r="K141" i="125"/>
  <c r="J141" i="125"/>
  <c r="O140" i="125"/>
  <c r="N140" i="125"/>
  <c r="M140" i="125"/>
  <c r="L140" i="125"/>
  <c r="K140" i="125"/>
  <c r="J140" i="125"/>
  <c r="O139" i="125"/>
  <c r="N139" i="125"/>
  <c r="M139" i="125"/>
  <c r="L139" i="125"/>
  <c r="K139" i="125"/>
  <c r="J139" i="125"/>
  <c r="O138" i="125"/>
  <c r="N138" i="125"/>
  <c r="M138" i="125"/>
  <c r="L138" i="125"/>
  <c r="K138" i="125"/>
  <c r="J138" i="125"/>
  <c r="O137" i="125"/>
  <c r="N137" i="125"/>
  <c r="M137" i="125"/>
  <c r="L137" i="125"/>
  <c r="K137" i="125"/>
  <c r="J137" i="125"/>
  <c r="O136" i="125"/>
  <c r="N136" i="125"/>
  <c r="M136" i="125"/>
  <c r="L136" i="125"/>
  <c r="K136" i="125"/>
  <c r="J136" i="125"/>
  <c r="O135" i="125"/>
  <c r="N135" i="125"/>
  <c r="M135" i="125"/>
  <c r="L135" i="125"/>
  <c r="K135" i="125"/>
  <c r="J135" i="125"/>
  <c r="O134" i="125"/>
  <c r="N134" i="125"/>
  <c r="M134" i="125"/>
  <c r="L134" i="125"/>
  <c r="K134" i="125"/>
  <c r="J134" i="125"/>
  <c r="O133" i="125"/>
  <c r="N133" i="125"/>
  <c r="M133" i="125"/>
  <c r="L133" i="125"/>
  <c r="K133" i="125"/>
  <c r="J133" i="125"/>
  <c r="O132" i="125"/>
  <c r="N132" i="125"/>
  <c r="M132" i="125"/>
  <c r="L132" i="125"/>
  <c r="K132" i="125"/>
  <c r="J132" i="125"/>
  <c r="G146" i="125"/>
  <c r="F146" i="125"/>
  <c r="E146" i="125"/>
  <c r="D146" i="125"/>
  <c r="C146" i="125"/>
  <c r="B146" i="125"/>
  <c r="G145" i="125"/>
  <c r="F145" i="125"/>
  <c r="E145" i="125"/>
  <c r="D145" i="125"/>
  <c r="C145" i="125"/>
  <c r="B145" i="125"/>
  <c r="G144" i="125"/>
  <c r="F144" i="125"/>
  <c r="E144" i="125"/>
  <c r="D144" i="125"/>
  <c r="C144" i="125"/>
  <c r="B144" i="125"/>
  <c r="G143" i="125"/>
  <c r="F143" i="125"/>
  <c r="E143" i="125"/>
  <c r="D143" i="125"/>
  <c r="C143" i="125"/>
  <c r="B143" i="125"/>
  <c r="G142" i="125"/>
  <c r="F142" i="125"/>
  <c r="E142" i="125"/>
  <c r="D142" i="125"/>
  <c r="C142" i="125"/>
  <c r="B142" i="125"/>
  <c r="G141" i="125"/>
  <c r="F141" i="125"/>
  <c r="E141" i="125"/>
  <c r="D141" i="125"/>
  <c r="C141" i="125"/>
  <c r="B141" i="125"/>
  <c r="G140" i="125"/>
  <c r="F140" i="125"/>
  <c r="E140" i="125"/>
  <c r="D140" i="125"/>
  <c r="C140" i="125"/>
  <c r="B140" i="125"/>
  <c r="G139" i="125"/>
  <c r="F139" i="125"/>
  <c r="E139" i="125"/>
  <c r="D139" i="125"/>
  <c r="C139" i="125"/>
  <c r="B139" i="125"/>
  <c r="G138" i="125"/>
  <c r="F138" i="125"/>
  <c r="E138" i="125"/>
  <c r="D138" i="125"/>
  <c r="C138" i="125"/>
  <c r="B138" i="125"/>
  <c r="G137" i="125"/>
  <c r="F137" i="125"/>
  <c r="E137" i="125"/>
  <c r="D137" i="125"/>
  <c r="C137" i="125"/>
  <c r="B137" i="125"/>
  <c r="G136" i="125"/>
  <c r="F136" i="125"/>
  <c r="E136" i="125"/>
  <c r="D136" i="125"/>
  <c r="C136" i="125"/>
  <c r="B136" i="125"/>
  <c r="G135" i="125"/>
  <c r="F135" i="125"/>
  <c r="E135" i="125"/>
  <c r="D135" i="125"/>
  <c r="C135" i="125"/>
  <c r="B135" i="125"/>
  <c r="G134" i="125"/>
  <c r="F134" i="125"/>
  <c r="E134" i="125"/>
  <c r="D134" i="125"/>
  <c r="C134" i="125"/>
  <c r="B134" i="125"/>
  <c r="G133" i="125"/>
  <c r="F133" i="125"/>
  <c r="E133" i="125"/>
  <c r="D133" i="125"/>
  <c r="C133" i="125"/>
  <c r="B133" i="125"/>
  <c r="G132" i="125"/>
  <c r="F132" i="125"/>
  <c r="E132" i="125"/>
  <c r="D132" i="125"/>
  <c r="C132" i="125"/>
  <c r="B132" i="125"/>
  <c r="O146" i="87"/>
  <c r="N146" i="87"/>
  <c r="M146" i="87"/>
  <c r="L146" i="87"/>
  <c r="K146" i="87"/>
  <c r="J146" i="87"/>
  <c r="O145" i="87"/>
  <c r="N145" i="87"/>
  <c r="M145" i="87"/>
  <c r="L145" i="87"/>
  <c r="K145" i="87"/>
  <c r="J145" i="87"/>
  <c r="O144" i="87"/>
  <c r="N144" i="87"/>
  <c r="M144" i="87"/>
  <c r="L144" i="87"/>
  <c r="K144" i="87"/>
  <c r="J144" i="87"/>
  <c r="O143" i="87"/>
  <c r="N143" i="87"/>
  <c r="M143" i="87"/>
  <c r="L143" i="87"/>
  <c r="K143" i="87"/>
  <c r="J143" i="87"/>
  <c r="O142" i="87"/>
  <c r="N142" i="87"/>
  <c r="M142" i="87"/>
  <c r="L142" i="87"/>
  <c r="K142" i="87"/>
  <c r="J142" i="87"/>
  <c r="O141" i="87"/>
  <c r="N141" i="87"/>
  <c r="M141" i="87"/>
  <c r="L141" i="87"/>
  <c r="K141" i="87"/>
  <c r="J141" i="87"/>
  <c r="O140" i="87"/>
  <c r="N140" i="87"/>
  <c r="M140" i="87"/>
  <c r="L140" i="87"/>
  <c r="K140" i="87"/>
  <c r="J140" i="87"/>
  <c r="O139" i="87"/>
  <c r="N139" i="87"/>
  <c r="M139" i="87"/>
  <c r="L139" i="87"/>
  <c r="K139" i="87"/>
  <c r="J139" i="87"/>
  <c r="O138" i="87"/>
  <c r="N138" i="87"/>
  <c r="M138" i="87"/>
  <c r="L138" i="87"/>
  <c r="K138" i="87"/>
  <c r="J138" i="87"/>
  <c r="O137" i="87"/>
  <c r="N137" i="87"/>
  <c r="M137" i="87"/>
  <c r="L137" i="87"/>
  <c r="K137" i="87"/>
  <c r="J137" i="87"/>
  <c r="O136" i="87"/>
  <c r="N136" i="87"/>
  <c r="M136" i="87"/>
  <c r="L136" i="87"/>
  <c r="K136" i="87"/>
  <c r="J136" i="87"/>
  <c r="O135" i="87"/>
  <c r="N135" i="87"/>
  <c r="M135" i="87"/>
  <c r="L135" i="87"/>
  <c r="K135" i="87"/>
  <c r="J135" i="87"/>
  <c r="O134" i="87"/>
  <c r="N134" i="87"/>
  <c r="M134" i="87"/>
  <c r="L134" i="87"/>
  <c r="K134" i="87"/>
  <c r="J134" i="87"/>
  <c r="O133" i="87"/>
  <c r="N133" i="87"/>
  <c r="M133" i="87"/>
  <c r="L133" i="87"/>
  <c r="K133" i="87"/>
  <c r="J133" i="87"/>
  <c r="O132" i="87"/>
  <c r="N132" i="87"/>
  <c r="M132" i="87"/>
  <c r="L132" i="87"/>
  <c r="K132" i="87"/>
  <c r="J132" i="87"/>
  <c r="G146" i="87"/>
  <c r="F146" i="87"/>
  <c r="E146" i="87"/>
  <c r="D146" i="87"/>
  <c r="C146" i="87"/>
  <c r="B146" i="87"/>
  <c r="G145" i="87"/>
  <c r="F145" i="87"/>
  <c r="E145" i="87"/>
  <c r="D145" i="87"/>
  <c r="C145" i="87"/>
  <c r="B145" i="87"/>
  <c r="G144" i="87"/>
  <c r="F144" i="87"/>
  <c r="E144" i="87"/>
  <c r="D144" i="87"/>
  <c r="C144" i="87"/>
  <c r="B144" i="87"/>
  <c r="G143" i="87"/>
  <c r="F143" i="87"/>
  <c r="E143" i="87"/>
  <c r="D143" i="87"/>
  <c r="C143" i="87"/>
  <c r="B143" i="87"/>
  <c r="G142" i="87"/>
  <c r="F142" i="87"/>
  <c r="E142" i="87"/>
  <c r="D142" i="87"/>
  <c r="C142" i="87"/>
  <c r="B142" i="87"/>
  <c r="G141" i="87"/>
  <c r="F141" i="87"/>
  <c r="E141" i="87"/>
  <c r="D141" i="87"/>
  <c r="C141" i="87"/>
  <c r="B141" i="87"/>
  <c r="G140" i="87"/>
  <c r="F140" i="87"/>
  <c r="E140" i="87"/>
  <c r="D140" i="87"/>
  <c r="C140" i="87"/>
  <c r="B140" i="87"/>
  <c r="G139" i="87"/>
  <c r="F139" i="87"/>
  <c r="E139" i="87"/>
  <c r="D139" i="87"/>
  <c r="C139" i="87"/>
  <c r="B139" i="87"/>
  <c r="G138" i="87"/>
  <c r="F138" i="87"/>
  <c r="E138" i="87"/>
  <c r="D138" i="87"/>
  <c r="C138" i="87"/>
  <c r="B138" i="87"/>
  <c r="G137" i="87"/>
  <c r="F137" i="87"/>
  <c r="E137" i="87"/>
  <c r="D137" i="87"/>
  <c r="C137" i="87"/>
  <c r="B137" i="87"/>
  <c r="G136" i="87"/>
  <c r="F136" i="87"/>
  <c r="E136" i="87"/>
  <c r="D136" i="87"/>
  <c r="C136" i="87"/>
  <c r="B136" i="87"/>
  <c r="G135" i="87"/>
  <c r="F135" i="87"/>
  <c r="E135" i="87"/>
  <c r="D135" i="87"/>
  <c r="C135" i="87"/>
  <c r="B135" i="87"/>
  <c r="G134" i="87"/>
  <c r="F134" i="87"/>
  <c r="E134" i="87"/>
  <c r="D134" i="87"/>
  <c r="C134" i="87"/>
  <c r="B134" i="87"/>
  <c r="G133" i="87"/>
  <c r="F133" i="87"/>
  <c r="E133" i="87"/>
  <c r="D133" i="87"/>
  <c r="C133" i="87"/>
  <c r="B133" i="87"/>
  <c r="G132" i="87"/>
  <c r="F132" i="87"/>
  <c r="E132" i="87"/>
  <c r="D132" i="87"/>
  <c r="C132" i="87"/>
  <c r="B132" i="87"/>
  <c r="O146" i="124"/>
  <c r="N146" i="124"/>
  <c r="M146" i="124"/>
  <c r="L146" i="124"/>
  <c r="K146" i="124"/>
  <c r="J146" i="124"/>
  <c r="O145" i="124"/>
  <c r="N145" i="124"/>
  <c r="M145" i="124"/>
  <c r="L145" i="124"/>
  <c r="K145" i="124"/>
  <c r="J145" i="124"/>
  <c r="O144" i="124"/>
  <c r="N144" i="124"/>
  <c r="M144" i="124"/>
  <c r="L144" i="124"/>
  <c r="K144" i="124"/>
  <c r="J144" i="124"/>
  <c r="O143" i="124"/>
  <c r="N143" i="124"/>
  <c r="M143" i="124"/>
  <c r="L143" i="124"/>
  <c r="K143" i="124"/>
  <c r="J143" i="124"/>
  <c r="O142" i="124"/>
  <c r="N142" i="124"/>
  <c r="M142" i="124"/>
  <c r="L142" i="124"/>
  <c r="K142" i="124"/>
  <c r="J142" i="124"/>
  <c r="O141" i="124"/>
  <c r="N141" i="124"/>
  <c r="M141" i="124"/>
  <c r="L141" i="124"/>
  <c r="K141" i="124"/>
  <c r="J141" i="124"/>
  <c r="O140" i="124"/>
  <c r="N140" i="124"/>
  <c r="M140" i="124"/>
  <c r="L140" i="124"/>
  <c r="K140" i="124"/>
  <c r="J140" i="124"/>
  <c r="O139" i="124"/>
  <c r="N139" i="124"/>
  <c r="M139" i="124"/>
  <c r="L139" i="124"/>
  <c r="K139" i="124"/>
  <c r="J139" i="124"/>
  <c r="O138" i="124"/>
  <c r="N138" i="124"/>
  <c r="M138" i="124"/>
  <c r="L138" i="124"/>
  <c r="K138" i="124"/>
  <c r="J138" i="124"/>
  <c r="O137" i="124"/>
  <c r="N137" i="124"/>
  <c r="M137" i="124"/>
  <c r="L137" i="124"/>
  <c r="K137" i="124"/>
  <c r="J137" i="124"/>
  <c r="O136" i="124"/>
  <c r="N136" i="124"/>
  <c r="M136" i="124"/>
  <c r="L136" i="124"/>
  <c r="K136" i="124"/>
  <c r="J136" i="124"/>
  <c r="O135" i="124"/>
  <c r="N135" i="124"/>
  <c r="M135" i="124"/>
  <c r="L135" i="124"/>
  <c r="K135" i="124"/>
  <c r="J135" i="124"/>
  <c r="O134" i="124"/>
  <c r="N134" i="124"/>
  <c r="M134" i="124"/>
  <c r="L134" i="124"/>
  <c r="K134" i="124"/>
  <c r="J134" i="124"/>
  <c r="O133" i="124"/>
  <c r="N133" i="124"/>
  <c r="M133" i="124"/>
  <c r="L133" i="124"/>
  <c r="K133" i="124"/>
  <c r="J133" i="124"/>
  <c r="O132" i="124"/>
  <c r="N132" i="124"/>
  <c r="M132" i="124"/>
  <c r="L132" i="124"/>
  <c r="K132" i="124"/>
  <c r="J132" i="124"/>
  <c r="G146" i="124"/>
  <c r="F146" i="124"/>
  <c r="E146" i="124"/>
  <c r="D146" i="124"/>
  <c r="C146" i="124"/>
  <c r="B146" i="124"/>
  <c r="G145" i="124"/>
  <c r="F145" i="124"/>
  <c r="E145" i="124"/>
  <c r="D145" i="124"/>
  <c r="C145" i="124"/>
  <c r="B145" i="124"/>
  <c r="G144" i="124"/>
  <c r="F144" i="124"/>
  <c r="E144" i="124"/>
  <c r="D144" i="124"/>
  <c r="C144" i="124"/>
  <c r="B144" i="124"/>
  <c r="G143" i="124"/>
  <c r="F143" i="124"/>
  <c r="E143" i="124"/>
  <c r="D143" i="124"/>
  <c r="C143" i="124"/>
  <c r="B143" i="124"/>
  <c r="G142" i="124"/>
  <c r="F142" i="124"/>
  <c r="E142" i="124"/>
  <c r="D142" i="124"/>
  <c r="C142" i="124"/>
  <c r="B142" i="124"/>
  <c r="G141" i="124"/>
  <c r="F141" i="124"/>
  <c r="E141" i="124"/>
  <c r="D141" i="124"/>
  <c r="C141" i="124"/>
  <c r="B141" i="124"/>
  <c r="G140" i="124"/>
  <c r="F140" i="124"/>
  <c r="E140" i="124"/>
  <c r="D140" i="124"/>
  <c r="C140" i="124"/>
  <c r="B140" i="124"/>
  <c r="G139" i="124"/>
  <c r="F139" i="124"/>
  <c r="E139" i="124"/>
  <c r="D139" i="124"/>
  <c r="C139" i="124"/>
  <c r="B139" i="124"/>
  <c r="G138" i="124"/>
  <c r="F138" i="124"/>
  <c r="E138" i="124"/>
  <c r="D138" i="124"/>
  <c r="C138" i="124"/>
  <c r="B138" i="124"/>
  <c r="G137" i="124"/>
  <c r="F137" i="124"/>
  <c r="E137" i="124"/>
  <c r="D137" i="124"/>
  <c r="C137" i="124"/>
  <c r="B137" i="124"/>
  <c r="G136" i="124"/>
  <c r="F136" i="124"/>
  <c r="E136" i="124"/>
  <c r="D136" i="124"/>
  <c r="C136" i="124"/>
  <c r="B136" i="124"/>
  <c r="G135" i="124"/>
  <c r="F135" i="124"/>
  <c r="E135" i="124"/>
  <c r="D135" i="124"/>
  <c r="C135" i="124"/>
  <c r="B135" i="124"/>
  <c r="G134" i="124"/>
  <c r="F134" i="124"/>
  <c r="E134" i="124"/>
  <c r="D134" i="124"/>
  <c r="C134" i="124"/>
  <c r="B134" i="124"/>
  <c r="G133" i="124"/>
  <c r="F133" i="124"/>
  <c r="E133" i="124"/>
  <c r="D133" i="124"/>
  <c r="C133" i="124"/>
  <c r="B133" i="124"/>
  <c r="G132" i="124"/>
  <c r="F132" i="124"/>
  <c r="E132" i="124"/>
  <c r="D132" i="124"/>
  <c r="C132" i="124"/>
  <c r="B132" i="124"/>
  <c r="O146" i="86"/>
  <c r="N146" i="86"/>
  <c r="M146" i="86"/>
  <c r="L146" i="86"/>
  <c r="K146" i="86"/>
  <c r="J146" i="86"/>
  <c r="O145" i="86"/>
  <c r="N145" i="86"/>
  <c r="M145" i="86"/>
  <c r="L145" i="86"/>
  <c r="K145" i="86"/>
  <c r="J145" i="86"/>
  <c r="O144" i="86"/>
  <c r="N144" i="86"/>
  <c r="M144" i="86"/>
  <c r="L144" i="86"/>
  <c r="K144" i="86"/>
  <c r="J144" i="86"/>
  <c r="O143" i="86"/>
  <c r="N143" i="86"/>
  <c r="M143" i="86"/>
  <c r="L143" i="86"/>
  <c r="K143" i="86"/>
  <c r="J143" i="86"/>
  <c r="O142" i="86"/>
  <c r="N142" i="86"/>
  <c r="M142" i="86"/>
  <c r="L142" i="86"/>
  <c r="K142" i="86"/>
  <c r="J142" i="86"/>
  <c r="O141" i="86"/>
  <c r="N141" i="86"/>
  <c r="M141" i="86"/>
  <c r="L141" i="86"/>
  <c r="K141" i="86"/>
  <c r="J141" i="86"/>
  <c r="O140" i="86"/>
  <c r="N140" i="86"/>
  <c r="M140" i="86"/>
  <c r="L140" i="86"/>
  <c r="K140" i="86"/>
  <c r="J140" i="86"/>
  <c r="O139" i="86"/>
  <c r="N139" i="86"/>
  <c r="M139" i="86"/>
  <c r="L139" i="86"/>
  <c r="K139" i="86"/>
  <c r="J139" i="86"/>
  <c r="O138" i="86"/>
  <c r="N138" i="86"/>
  <c r="M138" i="86"/>
  <c r="L138" i="86"/>
  <c r="K138" i="86"/>
  <c r="J138" i="86"/>
  <c r="O137" i="86"/>
  <c r="N137" i="86"/>
  <c r="M137" i="86"/>
  <c r="L137" i="86"/>
  <c r="K137" i="86"/>
  <c r="J137" i="86"/>
  <c r="O136" i="86"/>
  <c r="N136" i="86"/>
  <c r="M136" i="86"/>
  <c r="L136" i="86"/>
  <c r="K136" i="86"/>
  <c r="J136" i="86"/>
  <c r="O135" i="86"/>
  <c r="N135" i="86"/>
  <c r="M135" i="86"/>
  <c r="L135" i="86"/>
  <c r="K135" i="86"/>
  <c r="J135" i="86"/>
  <c r="O134" i="86"/>
  <c r="N134" i="86"/>
  <c r="M134" i="86"/>
  <c r="L134" i="86"/>
  <c r="K134" i="86"/>
  <c r="J134" i="86"/>
  <c r="O133" i="86"/>
  <c r="N133" i="86"/>
  <c r="M133" i="86"/>
  <c r="L133" i="86"/>
  <c r="K133" i="86"/>
  <c r="J133" i="86"/>
  <c r="O132" i="86"/>
  <c r="N132" i="86"/>
  <c r="M132" i="86"/>
  <c r="L132" i="86"/>
  <c r="K132" i="86"/>
  <c r="J132" i="86"/>
  <c r="G146" i="86"/>
  <c r="F146" i="86"/>
  <c r="E146" i="86"/>
  <c r="D146" i="86"/>
  <c r="C146" i="86"/>
  <c r="B146" i="86"/>
  <c r="G145" i="86"/>
  <c r="F145" i="86"/>
  <c r="E145" i="86"/>
  <c r="D145" i="86"/>
  <c r="C145" i="86"/>
  <c r="B145" i="86"/>
  <c r="G144" i="86"/>
  <c r="F144" i="86"/>
  <c r="E144" i="86"/>
  <c r="D144" i="86"/>
  <c r="C144" i="86"/>
  <c r="B144" i="86"/>
  <c r="G143" i="86"/>
  <c r="F143" i="86"/>
  <c r="E143" i="86"/>
  <c r="D143" i="86"/>
  <c r="C143" i="86"/>
  <c r="B143" i="86"/>
  <c r="G142" i="86"/>
  <c r="F142" i="86"/>
  <c r="E142" i="86"/>
  <c r="D142" i="86"/>
  <c r="C142" i="86"/>
  <c r="B142" i="86"/>
  <c r="G141" i="86"/>
  <c r="F141" i="86"/>
  <c r="E141" i="86"/>
  <c r="D141" i="86"/>
  <c r="C141" i="86"/>
  <c r="B141" i="86"/>
  <c r="G140" i="86"/>
  <c r="F140" i="86"/>
  <c r="E140" i="86"/>
  <c r="D140" i="86"/>
  <c r="C140" i="86"/>
  <c r="B140" i="86"/>
  <c r="G139" i="86"/>
  <c r="F139" i="86"/>
  <c r="E139" i="86"/>
  <c r="D139" i="86"/>
  <c r="C139" i="86"/>
  <c r="B139" i="86"/>
  <c r="G138" i="86"/>
  <c r="F138" i="86"/>
  <c r="E138" i="86"/>
  <c r="D138" i="86"/>
  <c r="C138" i="86"/>
  <c r="B138" i="86"/>
  <c r="G137" i="86"/>
  <c r="F137" i="86"/>
  <c r="E137" i="86"/>
  <c r="D137" i="86"/>
  <c r="C137" i="86"/>
  <c r="B137" i="86"/>
  <c r="G136" i="86"/>
  <c r="F136" i="86"/>
  <c r="E136" i="86"/>
  <c r="D136" i="86"/>
  <c r="C136" i="86"/>
  <c r="B136" i="86"/>
  <c r="G135" i="86"/>
  <c r="F135" i="86"/>
  <c r="E135" i="86"/>
  <c r="D135" i="86"/>
  <c r="C135" i="86"/>
  <c r="B135" i="86"/>
  <c r="G134" i="86"/>
  <c r="F134" i="86"/>
  <c r="E134" i="86"/>
  <c r="D134" i="86"/>
  <c r="C134" i="86"/>
  <c r="B134" i="86"/>
  <c r="G133" i="86"/>
  <c r="F133" i="86"/>
  <c r="E133" i="86"/>
  <c r="D133" i="86"/>
  <c r="C133" i="86"/>
  <c r="B133" i="86"/>
  <c r="G132" i="86"/>
  <c r="F132" i="86"/>
  <c r="E132" i="86"/>
  <c r="D132" i="86"/>
  <c r="C132" i="86"/>
  <c r="B132" i="86"/>
  <c r="O146" i="70"/>
  <c r="N146" i="70"/>
  <c r="M146" i="70"/>
  <c r="L146" i="70"/>
  <c r="K146" i="70"/>
  <c r="J146" i="70"/>
  <c r="O145" i="70"/>
  <c r="N145" i="70"/>
  <c r="M145" i="70"/>
  <c r="L145" i="70"/>
  <c r="K145" i="70"/>
  <c r="J145" i="70"/>
  <c r="O144" i="70"/>
  <c r="N144" i="70"/>
  <c r="M144" i="70"/>
  <c r="L144" i="70"/>
  <c r="K144" i="70"/>
  <c r="J144" i="70"/>
  <c r="O143" i="70"/>
  <c r="N143" i="70"/>
  <c r="M143" i="70"/>
  <c r="L143" i="70"/>
  <c r="K143" i="70"/>
  <c r="J143" i="70"/>
  <c r="O142" i="70"/>
  <c r="N142" i="70"/>
  <c r="M142" i="70"/>
  <c r="L142" i="70"/>
  <c r="K142" i="70"/>
  <c r="J142" i="70"/>
  <c r="O141" i="70"/>
  <c r="N141" i="70"/>
  <c r="M141" i="70"/>
  <c r="L141" i="70"/>
  <c r="K141" i="70"/>
  <c r="J141" i="70"/>
  <c r="O140" i="70"/>
  <c r="N140" i="70"/>
  <c r="M140" i="70"/>
  <c r="L140" i="70"/>
  <c r="K140" i="70"/>
  <c r="J140" i="70"/>
  <c r="O139" i="70"/>
  <c r="N139" i="70"/>
  <c r="M139" i="70"/>
  <c r="L139" i="70"/>
  <c r="K139" i="70"/>
  <c r="J139" i="70"/>
  <c r="O138" i="70"/>
  <c r="N138" i="70"/>
  <c r="M138" i="70"/>
  <c r="L138" i="70"/>
  <c r="K138" i="70"/>
  <c r="J138" i="70"/>
  <c r="O137" i="70"/>
  <c r="N137" i="70"/>
  <c r="M137" i="70"/>
  <c r="L137" i="70"/>
  <c r="K137" i="70"/>
  <c r="J137" i="70"/>
  <c r="O136" i="70"/>
  <c r="N136" i="70"/>
  <c r="M136" i="70"/>
  <c r="L136" i="70"/>
  <c r="K136" i="70"/>
  <c r="J136" i="70"/>
  <c r="G146" i="70"/>
  <c r="F146" i="70"/>
  <c r="E146" i="70"/>
  <c r="D146" i="70"/>
  <c r="C146" i="70"/>
  <c r="B146" i="70"/>
  <c r="G145" i="70"/>
  <c r="F145" i="70"/>
  <c r="E145" i="70"/>
  <c r="D145" i="70"/>
  <c r="C145" i="70"/>
  <c r="B145" i="70"/>
  <c r="G144" i="70"/>
  <c r="F144" i="70"/>
  <c r="E144" i="70"/>
  <c r="D144" i="70"/>
  <c r="C144" i="70"/>
  <c r="B144" i="70"/>
  <c r="G143" i="70"/>
  <c r="F143" i="70"/>
  <c r="E143" i="70"/>
  <c r="D143" i="70"/>
  <c r="C143" i="70"/>
  <c r="B143" i="70"/>
  <c r="G142" i="70"/>
  <c r="F142" i="70"/>
  <c r="E142" i="70"/>
  <c r="D142" i="70"/>
  <c r="C142" i="70"/>
  <c r="B142" i="70"/>
  <c r="G141" i="70"/>
  <c r="F141" i="70"/>
  <c r="E141" i="70"/>
  <c r="D141" i="70"/>
  <c r="C141" i="70"/>
  <c r="B141" i="70"/>
  <c r="G140" i="70"/>
  <c r="F140" i="70"/>
  <c r="E140" i="70"/>
  <c r="D140" i="70"/>
  <c r="C140" i="70"/>
  <c r="B140" i="70"/>
  <c r="G139" i="70"/>
  <c r="F139" i="70"/>
  <c r="E139" i="70"/>
  <c r="D139" i="70"/>
  <c r="C139" i="70"/>
  <c r="B139" i="70"/>
  <c r="G138" i="70"/>
  <c r="F138" i="70"/>
  <c r="E138" i="70"/>
  <c r="D138" i="70"/>
  <c r="C138" i="70"/>
  <c r="B138" i="70"/>
  <c r="G137" i="70"/>
  <c r="F137" i="70"/>
  <c r="E137" i="70"/>
  <c r="D137" i="70"/>
  <c r="C137" i="70"/>
  <c r="B137" i="70"/>
  <c r="G136" i="70"/>
  <c r="F136" i="70"/>
  <c r="E136" i="70"/>
  <c r="D136" i="70"/>
  <c r="C136" i="70"/>
  <c r="B136" i="70"/>
  <c r="O146" i="69"/>
  <c r="N146" i="69"/>
  <c r="M146" i="69"/>
  <c r="L146" i="69"/>
  <c r="K146" i="69"/>
  <c r="J146" i="69"/>
  <c r="O145" i="69"/>
  <c r="N145" i="69"/>
  <c r="M145" i="69"/>
  <c r="L145" i="69"/>
  <c r="K145" i="69"/>
  <c r="J145" i="69"/>
  <c r="O144" i="69"/>
  <c r="N144" i="69"/>
  <c r="M144" i="69"/>
  <c r="L144" i="69"/>
  <c r="K144" i="69"/>
  <c r="J144" i="69"/>
  <c r="O143" i="69"/>
  <c r="N143" i="69"/>
  <c r="M143" i="69"/>
  <c r="L143" i="69"/>
  <c r="K143" i="69"/>
  <c r="J143" i="69"/>
  <c r="O142" i="69"/>
  <c r="N142" i="69"/>
  <c r="M142" i="69"/>
  <c r="L142" i="69"/>
  <c r="K142" i="69"/>
  <c r="J142" i="69"/>
  <c r="O141" i="69"/>
  <c r="N141" i="69"/>
  <c r="M141" i="69"/>
  <c r="L141" i="69"/>
  <c r="K141" i="69"/>
  <c r="J141" i="69"/>
  <c r="O140" i="69"/>
  <c r="N140" i="69"/>
  <c r="M140" i="69"/>
  <c r="L140" i="69"/>
  <c r="K140" i="69"/>
  <c r="J140" i="69"/>
  <c r="O139" i="69"/>
  <c r="N139" i="69"/>
  <c r="M139" i="69"/>
  <c r="L139" i="69"/>
  <c r="K139" i="69"/>
  <c r="J139" i="69"/>
  <c r="O138" i="69"/>
  <c r="N138" i="69"/>
  <c r="M138" i="69"/>
  <c r="L138" i="69"/>
  <c r="K138" i="69"/>
  <c r="J138" i="69"/>
  <c r="O137" i="69"/>
  <c r="N137" i="69"/>
  <c r="M137" i="69"/>
  <c r="L137" i="69"/>
  <c r="K137" i="69"/>
  <c r="J137" i="69"/>
  <c r="O136" i="69"/>
  <c r="N136" i="69"/>
  <c r="M136" i="69"/>
  <c r="L136" i="69"/>
  <c r="K136" i="69"/>
  <c r="J136" i="69"/>
  <c r="G146" i="69"/>
  <c r="F146" i="69"/>
  <c r="E146" i="69"/>
  <c r="D146" i="69"/>
  <c r="C146" i="69"/>
  <c r="B146" i="69"/>
  <c r="G145" i="69"/>
  <c r="F145" i="69"/>
  <c r="E145" i="69"/>
  <c r="D145" i="69"/>
  <c r="C145" i="69"/>
  <c r="B145" i="69"/>
  <c r="G144" i="69"/>
  <c r="F144" i="69"/>
  <c r="E144" i="69"/>
  <c r="D144" i="69"/>
  <c r="C144" i="69"/>
  <c r="B144" i="69"/>
  <c r="G143" i="69"/>
  <c r="F143" i="69"/>
  <c r="E143" i="69"/>
  <c r="D143" i="69"/>
  <c r="C143" i="69"/>
  <c r="B143" i="69"/>
  <c r="G142" i="69"/>
  <c r="F142" i="69"/>
  <c r="E142" i="69"/>
  <c r="D142" i="69"/>
  <c r="C142" i="69"/>
  <c r="B142" i="69"/>
  <c r="G141" i="69"/>
  <c r="F141" i="69"/>
  <c r="E141" i="69"/>
  <c r="D141" i="69"/>
  <c r="C141" i="69"/>
  <c r="B141" i="69"/>
  <c r="G140" i="69"/>
  <c r="F140" i="69"/>
  <c r="E140" i="69"/>
  <c r="D140" i="69"/>
  <c r="C140" i="69"/>
  <c r="B140" i="69"/>
  <c r="G139" i="69"/>
  <c r="F139" i="69"/>
  <c r="E139" i="69"/>
  <c r="D139" i="69"/>
  <c r="C139" i="69"/>
  <c r="B139" i="69"/>
  <c r="G138" i="69"/>
  <c r="F138" i="69"/>
  <c r="E138" i="69"/>
  <c r="D138" i="69"/>
  <c r="C138" i="69"/>
  <c r="B138" i="69"/>
  <c r="G137" i="69"/>
  <c r="F137" i="69"/>
  <c r="E137" i="69"/>
  <c r="D137" i="69"/>
  <c r="C137" i="69"/>
  <c r="B137" i="69"/>
  <c r="G136" i="69"/>
  <c r="F136" i="69"/>
  <c r="E136" i="69"/>
  <c r="D136" i="69"/>
  <c r="C136" i="69"/>
  <c r="B136" i="69"/>
  <c r="O146" i="62"/>
  <c r="N146" i="62"/>
  <c r="M146" i="62"/>
  <c r="L146" i="62"/>
  <c r="K146" i="62"/>
  <c r="J146" i="62"/>
  <c r="O145" i="62"/>
  <c r="N145" i="62"/>
  <c r="M145" i="62"/>
  <c r="L145" i="62"/>
  <c r="K145" i="62"/>
  <c r="J145" i="62"/>
  <c r="O144" i="62"/>
  <c r="N144" i="62"/>
  <c r="M144" i="62"/>
  <c r="L144" i="62"/>
  <c r="K144" i="62"/>
  <c r="J144" i="62"/>
  <c r="O143" i="62"/>
  <c r="N143" i="62"/>
  <c r="M143" i="62"/>
  <c r="L143" i="62"/>
  <c r="K143" i="62"/>
  <c r="J143" i="62"/>
  <c r="O142" i="62"/>
  <c r="N142" i="62"/>
  <c r="M142" i="62"/>
  <c r="L142" i="62"/>
  <c r="K142" i="62"/>
  <c r="J142" i="62"/>
  <c r="O141" i="62"/>
  <c r="N141" i="62"/>
  <c r="M141" i="62"/>
  <c r="L141" i="62"/>
  <c r="K141" i="62"/>
  <c r="J141" i="62"/>
  <c r="O140" i="62"/>
  <c r="N140" i="62"/>
  <c r="M140" i="62"/>
  <c r="L140" i="62"/>
  <c r="K140" i="62"/>
  <c r="J140" i="62"/>
  <c r="O139" i="62"/>
  <c r="N139" i="62"/>
  <c r="M139" i="62"/>
  <c r="L139" i="62"/>
  <c r="K139" i="62"/>
  <c r="J139" i="62"/>
  <c r="O138" i="62"/>
  <c r="N138" i="62"/>
  <c r="M138" i="62"/>
  <c r="L138" i="62"/>
  <c r="K138" i="62"/>
  <c r="J138" i="62"/>
  <c r="O137" i="62"/>
  <c r="N137" i="62"/>
  <c r="M137" i="62"/>
  <c r="L137" i="62"/>
  <c r="K137" i="62"/>
  <c r="J137" i="62"/>
  <c r="O136" i="62"/>
  <c r="N136" i="62"/>
  <c r="M136" i="62"/>
  <c r="L136" i="62"/>
  <c r="K136" i="62"/>
  <c r="J136" i="62"/>
  <c r="G146" i="62"/>
  <c r="F146" i="62"/>
  <c r="E146" i="62"/>
  <c r="D146" i="62"/>
  <c r="C146" i="62"/>
  <c r="B146" i="62"/>
  <c r="G145" i="62"/>
  <c r="F145" i="62"/>
  <c r="E145" i="62"/>
  <c r="D145" i="62"/>
  <c r="C145" i="62"/>
  <c r="B145" i="62"/>
  <c r="G144" i="62"/>
  <c r="F144" i="62"/>
  <c r="E144" i="62"/>
  <c r="D144" i="62"/>
  <c r="C144" i="62"/>
  <c r="B144" i="62"/>
  <c r="G143" i="62"/>
  <c r="F143" i="62"/>
  <c r="E143" i="62"/>
  <c r="D143" i="62"/>
  <c r="C143" i="62"/>
  <c r="B143" i="62"/>
  <c r="G142" i="62"/>
  <c r="F142" i="62"/>
  <c r="E142" i="62"/>
  <c r="D142" i="62"/>
  <c r="C142" i="62"/>
  <c r="B142" i="62"/>
  <c r="G141" i="62"/>
  <c r="F141" i="62"/>
  <c r="E141" i="62"/>
  <c r="D141" i="62"/>
  <c r="C141" i="62"/>
  <c r="B141" i="62"/>
  <c r="G140" i="62"/>
  <c r="F140" i="62"/>
  <c r="E140" i="62"/>
  <c r="D140" i="62"/>
  <c r="C140" i="62"/>
  <c r="B140" i="62"/>
  <c r="G139" i="62"/>
  <c r="F139" i="62"/>
  <c r="E139" i="62"/>
  <c r="D139" i="62"/>
  <c r="C139" i="62"/>
  <c r="B139" i="62"/>
  <c r="G138" i="62"/>
  <c r="F138" i="62"/>
  <c r="E138" i="62"/>
  <c r="D138" i="62"/>
  <c r="C138" i="62"/>
  <c r="B138" i="62"/>
  <c r="G137" i="62"/>
  <c r="F137" i="62"/>
  <c r="E137" i="62"/>
  <c r="D137" i="62"/>
  <c r="C137" i="62"/>
  <c r="B137" i="62"/>
  <c r="G136" i="62"/>
  <c r="F136" i="62"/>
  <c r="E136" i="62"/>
  <c r="D136" i="62"/>
  <c r="C136" i="62"/>
  <c r="B136" i="62"/>
  <c r="O146" i="74"/>
  <c r="N146" i="74"/>
  <c r="M146" i="74"/>
  <c r="L146" i="74"/>
  <c r="K146" i="74"/>
  <c r="J146" i="74"/>
  <c r="O145" i="74"/>
  <c r="N145" i="74"/>
  <c r="M145" i="74"/>
  <c r="L145" i="74"/>
  <c r="K145" i="74"/>
  <c r="J145" i="74"/>
  <c r="O144" i="74"/>
  <c r="N144" i="74"/>
  <c r="M144" i="74"/>
  <c r="L144" i="74"/>
  <c r="K144" i="74"/>
  <c r="J144" i="74"/>
  <c r="O143" i="74"/>
  <c r="N143" i="74"/>
  <c r="M143" i="74"/>
  <c r="L143" i="74"/>
  <c r="K143" i="74"/>
  <c r="J143" i="74"/>
  <c r="O142" i="74"/>
  <c r="N142" i="74"/>
  <c r="M142" i="74"/>
  <c r="L142" i="74"/>
  <c r="K142" i="74"/>
  <c r="J142" i="74"/>
  <c r="O141" i="74"/>
  <c r="N141" i="74"/>
  <c r="M141" i="74"/>
  <c r="L141" i="74"/>
  <c r="K141" i="74"/>
  <c r="J141" i="74"/>
  <c r="O140" i="74"/>
  <c r="N140" i="74"/>
  <c r="M140" i="74"/>
  <c r="L140" i="74"/>
  <c r="K140" i="74"/>
  <c r="J140" i="74"/>
  <c r="O139" i="74"/>
  <c r="N139" i="74"/>
  <c r="M139" i="74"/>
  <c r="L139" i="74"/>
  <c r="K139" i="74"/>
  <c r="J139" i="74"/>
  <c r="O138" i="74"/>
  <c r="N138" i="74"/>
  <c r="M138" i="74"/>
  <c r="L138" i="74"/>
  <c r="K138" i="74"/>
  <c r="J138" i="74"/>
  <c r="O137" i="74"/>
  <c r="N137" i="74"/>
  <c r="M137" i="74"/>
  <c r="L137" i="74"/>
  <c r="K137" i="74"/>
  <c r="J137" i="74"/>
  <c r="O136" i="74"/>
  <c r="N136" i="74"/>
  <c r="M136" i="74"/>
  <c r="L136" i="74"/>
  <c r="K136" i="74"/>
  <c r="J136" i="74"/>
  <c r="O135" i="74"/>
  <c r="N135" i="74"/>
  <c r="M135" i="74"/>
  <c r="L135" i="74"/>
  <c r="K135" i="74"/>
  <c r="J135" i="74"/>
  <c r="O134" i="74"/>
  <c r="N134" i="74"/>
  <c r="M134" i="74"/>
  <c r="L134" i="74"/>
  <c r="K134" i="74"/>
  <c r="J134" i="74"/>
  <c r="O133" i="74"/>
  <c r="N133" i="74"/>
  <c r="M133" i="74"/>
  <c r="L133" i="74"/>
  <c r="K133" i="74"/>
  <c r="J133" i="74"/>
  <c r="O132" i="74"/>
  <c r="N132" i="74"/>
  <c r="M132" i="74"/>
  <c r="L132" i="74"/>
  <c r="K132" i="74"/>
  <c r="J132" i="74"/>
  <c r="G146" i="74"/>
  <c r="F146" i="74"/>
  <c r="E146" i="74"/>
  <c r="D146" i="74"/>
  <c r="C146" i="74"/>
  <c r="B146" i="74"/>
  <c r="G145" i="74"/>
  <c r="F145" i="74"/>
  <c r="E145" i="74"/>
  <c r="D145" i="74"/>
  <c r="C145" i="74"/>
  <c r="B145" i="74"/>
  <c r="G144" i="74"/>
  <c r="F144" i="74"/>
  <c r="E144" i="74"/>
  <c r="D144" i="74"/>
  <c r="C144" i="74"/>
  <c r="B144" i="74"/>
  <c r="G143" i="74"/>
  <c r="F143" i="74"/>
  <c r="E143" i="74"/>
  <c r="D143" i="74"/>
  <c r="C143" i="74"/>
  <c r="B143" i="74"/>
  <c r="G142" i="74"/>
  <c r="F142" i="74"/>
  <c r="E142" i="74"/>
  <c r="D142" i="74"/>
  <c r="C142" i="74"/>
  <c r="B142" i="74"/>
  <c r="G141" i="74"/>
  <c r="F141" i="74"/>
  <c r="E141" i="74"/>
  <c r="D141" i="74"/>
  <c r="C141" i="74"/>
  <c r="B141" i="74"/>
  <c r="G140" i="74"/>
  <c r="F140" i="74"/>
  <c r="E140" i="74"/>
  <c r="D140" i="74"/>
  <c r="C140" i="74"/>
  <c r="B140" i="74"/>
  <c r="G139" i="74"/>
  <c r="F139" i="74"/>
  <c r="E139" i="74"/>
  <c r="D139" i="74"/>
  <c r="C139" i="74"/>
  <c r="B139" i="74"/>
  <c r="G138" i="74"/>
  <c r="F138" i="74"/>
  <c r="E138" i="74"/>
  <c r="D138" i="74"/>
  <c r="C138" i="74"/>
  <c r="B138" i="74"/>
  <c r="G137" i="74"/>
  <c r="F137" i="74"/>
  <c r="E137" i="74"/>
  <c r="D137" i="74"/>
  <c r="C137" i="74"/>
  <c r="B137" i="74"/>
  <c r="G136" i="74"/>
  <c r="F136" i="74"/>
  <c r="E136" i="74"/>
  <c r="D136" i="74"/>
  <c r="C136" i="74"/>
  <c r="B136" i="74"/>
  <c r="G135" i="74"/>
  <c r="F135" i="74"/>
  <c r="E135" i="74"/>
  <c r="D135" i="74"/>
  <c r="C135" i="74"/>
  <c r="B135" i="74"/>
  <c r="G134" i="74"/>
  <c r="F134" i="74"/>
  <c r="E134" i="74"/>
  <c r="D134" i="74"/>
  <c r="C134" i="74"/>
  <c r="B134" i="74"/>
  <c r="G133" i="74"/>
  <c r="F133" i="74"/>
  <c r="E133" i="74"/>
  <c r="D133" i="74"/>
  <c r="C133" i="74"/>
  <c r="B133" i="74"/>
  <c r="G132" i="74"/>
  <c r="F132" i="74"/>
  <c r="E132" i="74"/>
  <c r="D132" i="74"/>
  <c r="C132" i="74"/>
  <c r="B132" i="74"/>
  <c r="O146" i="67"/>
  <c r="N146" i="67"/>
  <c r="M146" i="67"/>
  <c r="L146" i="67"/>
  <c r="K146" i="67"/>
  <c r="J146" i="67"/>
  <c r="O145" i="67"/>
  <c r="N145" i="67"/>
  <c r="M145" i="67"/>
  <c r="L145" i="67"/>
  <c r="K145" i="67"/>
  <c r="J145" i="67"/>
  <c r="O144" i="67"/>
  <c r="N144" i="67"/>
  <c r="M144" i="67"/>
  <c r="L144" i="67"/>
  <c r="K144" i="67"/>
  <c r="J144" i="67"/>
  <c r="O143" i="67"/>
  <c r="N143" i="67"/>
  <c r="M143" i="67"/>
  <c r="L143" i="67"/>
  <c r="K143" i="67"/>
  <c r="J143" i="67"/>
  <c r="O142" i="67"/>
  <c r="N142" i="67"/>
  <c r="M142" i="67"/>
  <c r="L142" i="67"/>
  <c r="K142" i="67"/>
  <c r="J142" i="67"/>
  <c r="O141" i="67"/>
  <c r="N141" i="67"/>
  <c r="M141" i="67"/>
  <c r="L141" i="67"/>
  <c r="K141" i="67"/>
  <c r="J141" i="67"/>
  <c r="O140" i="67"/>
  <c r="N140" i="67"/>
  <c r="M140" i="67"/>
  <c r="L140" i="67"/>
  <c r="K140" i="67"/>
  <c r="J140" i="67"/>
  <c r="O139" i="67"/>
  <c r="N139" i="67"/>
  <c r="M139" i="67"/>
  <c r="L139" i="67"/>
  <c r="K139" i="67"/>
  <c r="J139" i="67"/>
  <c r="O138" i="67"/>
  <c r="N138" i="67"/>
  <c r="M138" i="67"/>
  <c r="L138" i="67"/>
  <c r="K138" i="67"/>
  <c r="J138" i="67"/>
  <c r="O137" i="67"/>
  <c r="N137" i="67"/>
  <c r="M137" i="67"/>
  <c r="L137" i="67"/>
  <c r="K137" i="67"/>
  <c r="J137" i="67"/>
  <c r="O136" i="67"/>
  <c r="N136" i="67"/>
  <c r="M136" i="67"/>
  <c r="L136" i="67"/>
  <c r="K136" i="67"/>
  <c r="J136" i="67"/>
  <c r="O135" i="67"/>
  <c r="N135" i="67"/>
  <c r="M135" i="67"/>
  <c r="L135" i="67"/>
  <c r="K135" i="67"/>
  <c r="J135" i="67"/>
  <c r="O134" i="67"/>
  <c r="N134" i="67"/>
  <c r="M134" i="67"/>
  <c r="L134" i="67"/>
  <c r="K134" i="67"/>
  <c r="J134" i="67"/>
  <c r="O133" i="67"/>
  <c r="N133" i="67"/>
  <c r="M133" i="67"/>
  <c r="L133" i="67"/>
  <c r="K133" i="67"/>
  <c r="J133" i="67"/>
  <c r="O132" i="67"/>
  <c r="N132" i="67"/>
  <c r="M132" i="67"/>
  <c r="L132" i="67"/>
  <c r="K132" i="67"/>
  <c r="J132" i="67"/>
  <c r="G146" i="67"/>
  <c r="F146" i="67"/>
  <c r="E146" i="67"/>
  <c r="D146" i="67"/>
  <c r="C146" i="67"/>
  <c r="B146" i="67"/>
  <c r="G145" i="67"/>
  <c r="F145" i="67"/>
  <c r="E145" i="67"/>
  <c r="D145" i="67"/>
  <c r="C145" i="67"/>
  <c r="B145" i="67"/>
  <c r="G144" i="67"/>
  <c r="F144" i="67"/>
  <c r="E144" i="67"/>
  <c r="D144" i="67"/>
  <c r="C144" i="67"/>
  <c r="B144" i="67"/>
  <c r="G143" i="67"/>
  <c r="F143" i="67"/>
  <c r="E143" i="67"/>
  <c r="D143" i="67"/>
  <c r="C143" i="67"/>
  <c r="B143" i="67"/>
  <c r="G142" i="67"/>
  <c r="F142" i="67"/>
  <c r="E142" i="67"/>
  <c r="D142" i="67"/>
  <c r="C142" i="67"/>
  <c r="B142" i="67"/>
  <c r="G141" i="67"/>
  <c r="F141" i="67"/>
  <c r="E141" i="67"/>
  <c r="D141" i="67"/>
  <c r="C141" i="67"/>
  <c r="B141" i="67"/>
  <c r="G140" i="67"/>
  <c r="F140" i="67"/>
  <c r="E140" i="67"/>
  <c r="D140" i="67"/>
  <c r="C140" i="67"/>
  <c r="B140" i="67"/>
  <c r="G139" i="67"/>
  <c r="F139" i="67"/>
  <c r="E139" i="67"/>
  <c r="D139" i="67"/>
  <c r="C139" i="67"/>
  <c r="B139" i="67"/>
  <c r="G138" i="67"/>
  <c r="F138" i="67"/>
  <c r="E138" i="67"/>
  <c r="D138" i="67"/>
  <c r="C138" i="67"/>
  <c r="B138" i="67"/>
  <c r="G137" i="67"/>
  <c r="F137" i="67"/>
  <c r="E137" i="67"/>
  <c r="D137" i="67"/>
  <c r="C137" i="67"/>
  <c r="B137" i="67"/>
  <c r="G136" i="67"/>
  <c r="F136" i="67"/>
  <c r="E136" i="67"/>
  <c r="D136" i="67"/>
  <c r="C136" i="67"/>
  <c r="B136" i="67"/>
  <c r="G135" i="67"/>
  <c r="F135" i="67"/>
  <c r="E135" i="67"/>
  <c r="D135" i="67"/>
  <c r="C135" i="67"/>
  <c r="B135" i="67"/>
  <c r="G134" i="67"/>
  <c r="F134" i="67"/>
  <c r="E134" i="67"/>
  <c r="D134" i="67"/>
  <c r="C134" i="67"/>
  <c r="B134" i="67"/>
  <c r="G133" i="67"/>
  <c r="F133" i="67"/>
  <c r="E133" i="67"/>
  <c r="D133" i="67"/>
  <c r="C133" i="67"/>
  <c r="B133" i="67"/>
  <c r="G132" i="67"/>
  <c r="F132" i="67"/>
  <c r="E132" i="67"/>
  <c r="D132" i="67"/>
  <c r="C132" i="67"/>
  <c r="B132" i="67"/>
  <c r="O146" i="61"/>
  <c r="N146" i="61"/>
  <c r="M146" i="61"/>
  <c r="L146" i="61"/>
  <c r="K146" i="61"/>
  <c r="J146" i="61"/>
  <c r="O145" i="61"/>
  <c r="N145" i="61"/>
  <c r="M145" i="61"/>
  <c r="L145" i="61"/>
  <c r="K145" i="61"/>
  <c r="J145" i="61"/>
  <c r="O144" i="61"/>
  <c r="N144" i="61"/>
  <c r="M144" i="61"/>
  <c r="L144" i="61"/>
  <c r="K144" i="61"/>
  <c r="J144" i="61"/>
  <c r="O143" i="61"/>
  <c r="N143" i="61"/>
  <c r="M143" i="61"/>
  <c r="L143" i="61"/>
  <c r="K143" i="61"/>
  <c r="J143" i="61"/>
  <c r="O142" i="61"/>
  <c r="N142" i="61"/>
  <c r="M142" i="61"/>
  <c r="L142" i="61"/>
  <c r="K142" i="61"/>
  <c r="J142" i="61"/>
  <c r="O141" i="61"/>
  <c r="N141" i="61"/>
  <c r="M141" i="61"/>
  <c r="L141" i="61"/>
  <c r="K141" i="61"/>
  <c r="J141" i="61"/>
  <c r="O140" i="61"/>
  <c r="N140" i="61"/>
  <c r="M140" i="61"/>
  <c r="L140" i="61"/>
  <c r="K140" i="61"/>
  <c r="J140" i="61"/>
  <c r="O139" i="61"/>
  <c r="N139" i="61"/>
  <c r="M139" i="61"/>
  <c r="L139" i="61"/>
  <c r="K139" i="61"/>
  <c r="J139" i="61"/>
  <c r="O138" i="61"/>
  <c r="N138" i="61"/>
  <c r="M138" i="61"/>
  <c r="L138" i="61"/>
  <c r="K138" i="61"/>
  <c r="J138" i="61"/>
  <c r="O137" i="61"/>
  <c r="N137" i="61"/>
  <c r="M137" i="61"/>
  <c r="L137" i="61"/>
  <c r="K137" i="61"/>
  <c r="J137" i="61"/>
  <c r="O136" i="61"/>
  <c r="N136" i="61"/>
  <c r="M136" i="61"/>
  <c r="L136" i="61"/>
  <c r="K136" i="61"/>
  <c r="J136" i="61"/>
  <c r="O135" i="61"/>
  <c r="N135" i="61"/>
  <c r="M135" i="61"/>
  <c r="L135" i="61"/>
  <c r="K135" i="61"/>
  <c r="J135" i="61"/>
  <c r="O134" i="61"/>
  <c r="N134" i="61"/>
  <c r="M134" i="61"/>
  <c r="L134" i="61"/>
  <c r="K134" i="61"/>
  <c r="J134" i="61"/>
  <c r="O133" i="61"/>
  <c r="N133" i="61"/>
  <c r="M133" i="61"/>
  <c r="L133" i="61"/>
  <c r="K133" i="61"/>
  <c r="J133" i="61"/>
  <c r="O132" i="61"/>
  <c r="N132" i="61"/>
  <c r="M132" i="61"/>
  <c r="L132" i="61"/>
  <c r="K132" i="61"/>
  <c r="J132" i="61"/>
  <c r="G146" i="61"/>
  <c r="F146" i="61"/>
  <c r="E146" i="61"/>
  <c r="D146" i="61"/>
  <c r="C146" i="61"/>
  <c r="B146" i="61"/>
  <c r="G145" i="61"/>
  <c r="F145" i="61"/>
  <c r="E145" i="61"/>
  <c r="D145" i="61"/>
  <c r="C145" i="61"/>
  <c r="B145" i="61"/>
  <c r="G144" i="61"/>
  <c r="F144" i="61"/>
  <c r="E144" i="61"/>
  <c r="D144" i="61"/>
  <c r="C144" i="61"/>
  <c r="B144" i="61"/>
  <c r="G143" i="61"/>
  <c r="F143" i="61"/>
  <c r="E143" i="61"/>
  <c r="D143" i="61"/>
  <c r="C143" i="61"/>
  <c r="B143" i="61"/>
  <c r="G142" i="61"/>
  <c r="F142" i="61"/>
  <c r="E142" i="61"/>
  <c r="D142" i="61"/>
  <c r="C142" i="61"/>
  <c r="B142" i="61"/>
  <c r="G141" i="61"/>
  <c r="F141" i="61"/>
  <c r="E141" i="61"/>
  <c r="D141" i="61"/>
  <c r="C141" i="61"/>
  <c r="B141" i="61"/>
  <c r="G140" i="61"/>
  <c r="F140" i="61"/>
  <c r="E140" i="61"/>
  <c r="D140" i="61"/>
  <c r="C140" i="61"/>
  <c r="B140" i="61"/>
  <c r="G139" i="61"/>
  <c r="F139" i="61"/>
  <c r="E139" i="61"/>
  <c r="D139" i="61"/>
  <c r="C139" i="61"/>
  <c r="B139" i="61"/>
  <c r="G138" i="61"/>
  <c r="F138" i="61"/>
  <c r="E138" i="61"/>
  <c r="D138" i="61"/>
  <c r="C138" i="61"/>
  <c r="B138" i="61"/>
  <c r="G137" i="61"/>
  <c r="F137" i="61"/>
  <c r="E137" i="61"/>
  <c r="D137" i="61"/>
  <c r="C137" i="61"/>
  <c r="B137" i="61"/>
  <c r="G136" i="61"/>
  <c r="F136" i="61"/>
  <c r="E136" i="61"/>
  <c r="D136" i="61"/>
  <c r="C136" i="61"/>
  <c r="B136" i="61"/>
  <c r="G135" i="61"/>
  <c r="F135" i="61"/>
  <c r="E135" i="61"/>
  <c r="D135" i="61"/>
  <c r="C135" i="61"/>
  <c r="B135" i="61"/>
  <c r="G134" i="61"/>
  <c r="F134" i="61"/>
  <c r="E134" i="61"/>
  <c r="D134" i="61"/>
  <c r="C134" i="61"/>
  <c r="B134" i="61"/>
  <c r="G133" i="61"/>
  <c r="F133" i="61"/>
  <c r="E133" i="61"/>
  <c r="D133" i="61"/>
  <c r="C133" i="61"/>
  <c r="B133" i="61"/>
  <c r="G132" i="61"/>
  <c r="F132" i="61"/>
  <c r="E132" i="61"/>
  <c r="D132" i="61"/>
  <c r="C132" i="61"/>
  <c r="B132" i="61"/>
  <c r="O146" i="60"/>
  <c r="N146" i="60"/>
  <c r="M146" i="60"/>
  <c r="L146" i="60"/>
  <c r="K146" i="60"/>
  <c r="J146" i="60"/>
  <c r="O145" i="60"/>
  <c r="N145" i="60"/>
  <c r="M145" i="60"/>
  <c r="L145" i="60"/>
  <c r="K145" i="60"/>
  <c r="J145" i="60"/>
  <c r="O144" i="60"/>
  <c r="N144" i="60"/>
  <c r="M144" i="60"/>
  <c r="L144" i="60"/>
  <c r="K144" i="60"/>
  <c r="J144" i="60"/>
  <c r="O143" i="60"/>
  <c r="N143" i="60"/>
  <c r="M143" i="60"/>
  <c r="L143" i="60"/>
  <c r="K143" i="60"/>
  <c r="J143" i="60"/>
  <c r="O142" i="60"/>
  <c r="N142" i="60"/>
  <c r="M142" i="60"/>
  <c r="L142" i="60"/>
  <c r="K142" i="60"/>
  <c r="J142" i="60"/>
  <c r="O141" i="60"/>
  <c r="N141" i="60"/>
  <c r="M141" i="60"/>
  <c r="L141" i="60"/>
  <c r="K141" i="60"/>
  <c r="J141" i="60"/>
  <c r="O140" i="60"/>
  <c r="N140" i="60"/>
  <c r="M140" i="60"/>
  <c r="L140" i="60"/>
  <c r="K140" i="60"/>
  <c r="J140" i="60"/>
  <c r="O139" i="60"/>
  <c r="N139" i="60"/>
  <c r="M139" i="60"/>
  <c r="L139" i="60"/>
  <c r="K139" i="60"/>
  <c r="J139" i="60"/>
  <c r="O137" i="60"/>
  <c r="N137" i="60"/>
  <c r="M137" i="60"/>
  <c r="L137" i="60"/>
  <c r="K137" i="60"/>
  <c r="J137" i="60"/>
  <c r="O136" i="60"/>
  <c r="N136" i="60"/>
  <c r="M136" i="60"/>
  <c r="L136" i="60"/>
  <c r="K136" i="60"/>
  <c r="J136" i="60"/>
  <c r="O135" i="60"/>
  <c r="N135" i="60"/>
  <c r="M135" i="60"/>
  <c r="L135" i="60"/>
  <c r="K135" i="60"/>
  <c r="J135" i="60"/>
  <c r="O134" i="60"/>
  <c r="N134" i="60"/>
  <c r="M134" i="60"/>
  <c r="L134" i="60"/>
  <c r="K134" i="60"/>
  <c r="J134" i="60"/>
  <c r="O133" i="60"/>
  <c r="N133" i="60"/>
  <c r="M133" i="60"/>
  <c r="L133" i="60"/>
  <c r="K133" i="60"/>
  <c r="J133" i="60"/>
  <c r="O132" i="60"/>
  <c r="N132" i="60"/>
  <c r="M132" i="60"/>
  <c r="L132" i="60"/>
  <c r="K132" i="60"/>
  <c r="J132" i="60"/>
  <c r="G146" i="60"/>
  <c r="F146" i="60"/>
  <c r="E146" i="60"/>
  <c r="D146" i="60"/>
  <c r="C146" i="60"/>
  <c r="B146" i="60"/>
  <c r="G145" i="60"/>
  <c r="F145" i="60"/>
  <c r="E145" i="60"/>
  <c r="D145" i="60"/>
  <c r="C145" i="60"/>
  <c r="B145" i="60"/>
  <c r="G144" i="60"/>
  <c r="F144" i="60"/>
  <c r="E144" i="60"/>
  <c r="D144" i="60"/>
  <c r="C144" i="60"/>
  <c r="B144" i="60"/>
  <c r="G143" i="60"/>
  <c r="F143" i="60"/>
  <c r="E143" i="60"/>
  <c r="D143" i="60"/>
  <c r="C143" i="60"/>
  <c r="B143" i="60"/>
  <c r="G142" i="60"/>
  <c r="F142" i="60"/>
  <c r="E142" i="60"/>
  <c r="D142" i="60"/>
  <c r="C142" i="60"/>
  <c r="B142" i="60"/>
  <c r="G141" i="60"/>
  <c r="F141" i="60"/>
  <c r="E141" i="60"/>
  <c r="D141" i="60"/>
  <c r="C141" i="60"/>
  <c r="B141" i="60"/>
  <c r="G140" i="60"/>
  <c r="F140" i="60"/>
  <c r="E140" i="60"/>
  <c r="D140" i="60"/>
  <c r="C140" i="60"/>
  <c r="B140" i="60"/>
  <c r="G139" i="60"/>
  <c r="F139" i="60"/>
  <c r="E139" i="60"/>
  <c r="D139" i="60"/>
  <c r="C139" i="60"/>
  <c r="B139" i="60"/>
  <c r="G137" i="60"/>
  <c r="F137" i="60"/>
  <c r="E137" i="60"/>
  <c r="D137" i="60"/>
  <c r="C137" i="60"/>
  <c r="B137" i="60"/>
  <c r="G136" i="60"/>
  <c r="F136" i="60"/>
  <c r="E136" i="60"/>
  <c r="D136" i="60"/>
  <c r="C136" i="60"/>
  <c r="B136" i="60"/>
  <c r="G135" i="60"/>
  <c r="F135" i="60"/>
  <c r="E135" i="60"/>
  <c r="D135" i="60"/>
  <c r="C135" i="60"/>
  <c r="B135" i="60"/>
  <c r="G134" i="60"/>
  <c r="F134" i="60"/>
  <c r="E134" i="60"/>
  <c r="D134" i="60"/>
  <c r="C134" i="60"/>
  <c r="B134" i="60"/>
  <c r="G133" i="60"/>
  <c r="F133" i="60"/>
  <c r="E133" i="60"/>
  <c r="D133" i="60"/>
  <c r="C133" i="60"/>
  <c r="B133" i="60"/>
  <c r="G132" i="60"/>
  <c r="F132" i="60"/>
  <c r="E132" i="60"/>
  <c r="D132" i="60"/>
  <c r="C132" i="60"/>
  <c r="B132" i="60"/>
  <c r="O146" i="73"/>
  <c r="N146" i="73"/>
  <c r="M146" i="73"/>
  <c r="L146" i="73"/>
  <c r="K146" i="73"/>
  <c r="J146" i="73"/>
  <c r="O145" i="73"/>
  <c r="N145" i="73"/>
  <c r="M145" i="73"/>
  <c r="L145" i="73"/>
  <c r="K145" i="73"/>
  <c r="J145" i="73"/>
  <c r="O144" i="73"/>
  <c r="N144" i="73"/>
  <c r="M144" i="73"/>
  <c r="L144" i="73"/>
  <c r="K144" i="73"/>
  <c r="J144" i="73"/>
  <c r="O143" i="73"/>
  <c r="N143" i="73"/>
  <c r="M143" i="73"/>
  <c r="L143" i="73"/>
  <c r="K143" i="73"/>
  <c r="J143" i="73"/>
  <c r="O142" i="73"/>
  <c r="N142" i="73"/>
  <c r="M142" i="73"/>
  <c r="L142" i="73"/>
  <c r="K142" i="73"/>
  <c r="J142" i="73"/>
  <c r="O141" i="73"/>
  <c r="N141" i="73"/>
  <c r="M141" i="73"/>
  <c r="L141" i="73"/>
  <c r="K141" i="73"/>
  <c r="J141" i="73"/>
  <c r="O140" i="73"/>
  <c r="N140" i="73"/>
  <c r="M140" i="73"/>
  <c r="L140" i="73"/>
  <c r="K140" i="73"/>
  <c r="J140" i="73"/>
  <c r="O139" i="73"/>
  <c r="N139" i="73"/>
  <c r="M139" i="73"/>
  <c r="L139" i="73"/>
  <c r="K139" i="73"/>
  <c r="J139" i="73"/>
  <c r="O138" i="73"/>
  <c r="N138" i="73"/>
  <c r="M138" i="73"/>
  <c r="L138" i="73"/>
  <c r="K138" i="73"/>
  <c r="J138" i="73"/>
  <c r="O137" i="73"/>
  <c r="N137" i="73"/>
  <c r="M137" i="73"/>
  <c r="L137" i="73"/>
  <c r="K137" i="73"/>
  <c r="J137" i="73"/>
  <c r="O136" i="73"/>
  <c r="N136" i="73"/>
  <c r="M136" i="73"/>
  <c r="L136" i="73"/>
  <c r="K136" i="73"/>
  <c r="J136" i="73"/>
  <c r="G146" i="73"/>
  <c r="F146" i="73"/>
  <c r="E146" i="73"/>
  <c r="D146" i="73"/>
  <c r="C146" i="73"/>
  <c r="B146" i="73"/>
  <c r="G145" i="73"/>
  <c r="F145" i="73"/>
  <c r="E145" i="73"/>
  <c r="D145" i="73"/>
  <c r="C145" i="73"/>
  <c r="B145" i="73"/>
  <c r="G144" i="73"/>
  <c r="F144" i="73"/>
  <c r="E144" i="73"/>
  <c r="D144" i="73"/>
  <c r="C144" i="73"/>
  <c r="B144" i="73"/>
  <c r="G143" i="73"/>
  <c r="F143" i="73"/>
  <c r="E143" i="73"/>
  <c r="D143" i="73"/>
  <c r="C143" i="73"/>
  <c r="B143" i="73"/>
  <c r="G142" i="73"/>
  <c r="F142" i="73"/>
  <c r="E142" i="73"/>
  <c r="D142" i="73"/>
  <c r="C142" i="73"/>
  <c r="B142" i="73"/>
  <c r="G141" i="73"/>
  <c r="F141" i="73"/>
  <c r="E141" i="73"/>
  <c r="D141" i="73"/>
  <c r="C141" i="73"/>
  <c r="B141" i="73"/>
  <c r="G140" i="73"/>
  <c r="F140" i="73"/>
  <c r="E140" i="73"/>
  <c r="D140" i="73"/>
  <c r="C140" i="73"/>
  <c r="B140" i="73"/>
  <c r="G139" i="73"/>
  <c r="F139" i="73"/>
  <c r="E139" i="73"/>
  <c r="D139" i="73"/>
  <c r="C139" i="73"/>
  <c r="B139" i="73"/>
  <c r="G138" i="73"/>
  <c r="F138" i="73"/>
  <c r="E138" i="73"/>
  <c r="D138" i="73"/>
  <c r="C138" i="73"/>
  <c r="B138" i="73"/>
  <c r="G137" i="73"/>
  <c r="F137" i="73"/>
  <c r="E137" i="73"/>
  <c r="D137" i="73"/>
  <c r="C137" i="73"/>
  <c r="B137" i="73"/>
  <c r="G136" i="73"/>
  <c r="F136" i="73"/>
  <c r="E136" i="73"/>
  <c r="D136" i="73"/>
  <c r="C136" i="73"/>
  <c r="B136" i="73"/>
  <c r="O146" i="72"/>
  <c r="N146" i="72"/>
  <c r="M146" i="72"/>
  <c r="L146" i="72"/>
  <c r="K146" i="72"/>
  <c r="J146" i="72"/>
  <c r="O145" i="72"/>
  <c r="N145" i="72"/>
  <c r="M145" i="72"/>
  <c r="L145" i="72"/>
  <c r="K145" i="72"/>
  <c r="J145" i="72"/>
  <c r="O144" i="72"/>
  <c r="N144" i="72"/>
  <c r="M144" i="72"/>
  <c r="L144" i="72"/>
  <c r="K144" i="72"/>
  <c r="J144" i="72"/>
  <c r="O143" i="72"/>
  <c r="N143" i="72"/>
  <c r="M143" i="72"/>
  <c r="L143" i="72"/>
  <c r="K143" i="72"/>
  <c r="J143" i="72"/>
  <c r="O142" i="72"/>
  <c r="N142" i="72"/>
  <c r="M142" i="72"/>
  <c r="L142" i="72"/>
  <c r="K142" i="72"/>
  <c r="J142" i="72"/>
  <c r="O141" i="72"/>
  <c r="N141" i="72"/>
  <c r="M141" i="72"/>
  <c r="L141" i="72"/>
  <c r="K141" i="72"/>
  <c r="J141" i="72"/>
  <c r="O140" i="72"/>
  <c r="N140" i="72"/>
  <c r="M140" i="72"/>
  <c r="L140" i="72"/>
  <c r="K140" i="72"/>
  <c r="J140" i="72"/>
  <c r="O139" i="72"/>
  <c r="N139" i="72"/>
  <c r="M139" i="72"/>
  <c r="L139" i="72"/>
  <c r="K139" i="72"/>
  <c r="J139" i="72"/>
  <c r="O138" i="72"/>
  <c r="N138" i="72"/>
  <c r="M138" i="72"/>
  <c r="L138" i="72"/>
  <c r="K138" i="72"/>
  <c r="J138" i="72"/>
  <c r="O137" i="72"/>
  <c r="N137" i="72"/>
  <c r="M137" i="72"/>
  <c r="L137" i="72"/>
  <c r="K137" i="72"/>
  <c r="J137" i="72"/>
  <c r="O136" i="72"/>
  <c r="N136" i="72"/>
  <c r="M136" i="72"/>
  <c r="L136" i="72"/>
  <c r="K136" i="72"/>
  <c r="J136" i="72"/>
  <c r="G146" i="72"/>
  <c r="F146" i="72"/>
  <c r="E146" i="72"/>
  <c r="D146" i="72"/>
  <c r="C146" i="72"/>
  <c r="B146" i="72"/>
  <c r="G145" i="72"/>
  <c r="F145" i="72"/>
  <c r="E145" i="72"/>
  <c r="D145" i="72"/>
  <c r="C145" i="72"/>
  <c r="B145" i="72"/>
  <c r="G144" i="72"/>
  <c r="F144" i="72"/>
  <c r="E144" i="72"/>
  <c r="D144" i="72"/>
  <c r="C144" i="72"/>
  <c r="B144" i="72"/>
  <c r="G143" i="72"/>
  <c r="F143" i="72"/>
  <c r="E143" i="72"/>
  <c r="D143" i="72"/>
  <c r="C143" i="72"/>
  <c r="B143" i="72"/>
  <c r="G142" i="72"/>
  <c r="F142" i="72"/>
  <c r="E142" i="72"/>
  <c r="D142" i="72"/>
  <c r="C142" i="72"/>
  <c r="B142" i="72"/>
  <c r="G141" i="72"/>
  <c r="F141" i="72"/>
  <c r="E141" i="72"/>
  <c r="D141" i="72"/>
  <c r="C141" i="72"/>
  <c r="B141" i="72"/>
  <c r="G140" i="72"/>
  <c r="F140" i="72"/>
  <c r="E140" i="72"/>
  <c r="D140" i="72"/>
  <c r="C140" i="72"/>
  <c r="B140" i="72"/>
  <c r="G139" i="72"/>
  <c r="F139" i="72"/>
  <c r="E139" i="72"/>
  <c r="D139" i="72"/>
  <c r="C139" i="72"/>
  <c r="B139" i="72"/>
  <c r="G138" i="72"/>
  <c r="F138" i="72"/>
  <c r="E138" i="72"/>
  <c r="D138" i="72"/>
  <c r="C138" i="72"/>
  <c r="B138" i="72"/>
  <c r="G137" i="72"/>
  <c r="F137" i="72"/>
  <c r="E137" i="72"/>
  <c r="D137" i="72"/>
  <c r="C137" i="72"/>
  <c r="B137" i="72"/>
  <c r="G136" i="72"/>
  <c r="F136" i="72"/>
  <c r="E136" i="72"/>
  <c r="D136" i="72"/>
  <c r="C136" i="72"/>
  <c r="B136" i="72"/>
  <c r="O146" i="71"/>
  <c r="N146" i="71"/>
  <c r="M146" i="71"/>
  <c r="L146" i="71"/>
  <c r="K146" i="71"/>
  <c r="J146" i="71"/>
  <c r="O145" i="71"/>
  <c r="N145" i="71"/>
  <c r="M145" i="71"/>
  <c r="L145" i="71"/>
  <c r="K145" i="71"/>
  <c r="J145" i="71"/>
  <c r="O144" i="71"/>
  <c r="N144" i="71"/>
  <c r="M144" i="71"/>
  <c r="L144" i="71"/>
  <c r="K144" i="71"/>
  <c r="J144" i="71"/>
  <c r="O143" i="71"/>
  <c r="N143" i="71"/>
  <c r="M143" i="71"/>
  <c r="L143" i="71"/>
  <c r="K143" i="71"/>
  <c r="J143" i="71"/>
  <c r="O142" i="71"/>
  <c r="N142" i="71"/>
  <c r="M142" i="71"/>
  <c r="L142" i="71"/>
  <c r="K142" i="71"/>
  <c r="J142" i="71"/>
  <c r="O141" i="71"/>
  <c r="N141" i="71"/>
  <c r="M141" i="71"/>
  <c r="L141" i="71"/>
  <c r="K141" i="71"/>
  <c r="J141" i="71"/>
  <c r="O140" i="71"/>
  <c r="N140" i="71"/>
  <c r="M140" i="71"/>
  <c r="L140" i="71"/>
  <c r="K140" i="71"/>
  <c r="J140" i="71"/>
  <c r="O139" i="71"/>
  <c r="N139" i="71"/>
  <c r="M139" i="71"/>
  <c r="L139" i="71"/>
  <c r="K139" i="71"/>
  <c r="J139" i="71"/>
  <c r="O138" i="71"/>
  <c r="N138" i="71"/>
  <c r="M138" i="71"/>
  <c r="L138" i="71"/>
  <c r="K138" i="71"/>
  <c r="J138" i="71"/>
  <c r="O137" i="71"/>
  <c r="N137" i="71"/>
  <c r="M137" i="71"/>
  <c r="L137" i="71"/>
  <c r="K137" i="71"/>
  <c r="J137" i="71"/>
  <c r="O136" i="71"/>
  <c r="N136" i="71"/>
  <c r="M136" i="71"/>
  <c r="L136" i="71"/>
  <c r="K136" i="71"/>
  <c r="J136" i="71"/>
  <c r="G146" i="71"/>
  <c r="F146" i="71"/>
  <c r="E146" i="71"/>
  <c r="D146" i="71"/>
  <c r="C146" i="71"/>
  <c r="B146" i="71"/>
  <c r="G145" i="71"/>
  <c r="F145" i="71"/>
  <c r="E145" i="71"/>
  <c r="D145" i="71"/>
  <c r="C145" i="71"/>
  <c r="B145" i="71"/>
  <c r="G144" i="71"/>
  <c r="F144" i="71"/>
  <c r="E144" i="71"/>
  <c r="D144" i="71"/>
  <c r="C144" i="71"/>
  <c r="B144" i="71"/>
  <c r="G143" i="71"/>
  <c r="F143" i="71"/>
  <c r="E143" i="71"/>
  <c r="D143" i="71"/>
  <c r="C143" i="71"/>
  <c r="B143" i="71"/>
  <c r="G142" i="71"/>
  <c r="F142" i="71"/>
  <c r="E142" i="71"/>
  <c r="D142" i="71"/>
  <c r="C142" i="71"/>
  <c r="B142" i="71"/>
  <c r="G141" i="71"/>
  <c r="F141" i="71"/>
  <c r="E141" i="71"/>
  <c r="D141" i="71"/>
  <c r="C141" i="71"/>
  <c r="B141" i="71"/>
  <c r="G140" i="71"/>
  <c r="F140" i="71"/>
  <c r="E140" i="71"/>
  <c r="D140" i="71"/>
  <c r="C140" i="71"/>
  <c r="B140" i="71"/>
  <c r="G139" i="71"/>
  <c r="F139" i="71"/>
  <c r="E139" i="71"/>
  <c r="D139" i="71"/>
  <c r="C139" i="71"/>
  <c r="B139" i="71"/>
  <c r="G138" i="71"/>
  <c r="F138" i="71"/>
  <c r="E138" i="71"/>
  <c r="D138" i="71"/>
  <c r="C138" i="71"/>
  <c r="B138" i="71"/>
  <c r="G137" i="71"/>
  <c r="F137" i="71"/>
  <c r="E137" i="71"/>
  <c r="D137" i="71"/>
  <c r="C137" i="71"/>
  <c r="B137" i="71"/>
  <c r="G136" i="71"/>
  <c r="F136" i="71"/>
  <c r="E136" i="71"/>
  <c r="D136" i="71"/>
  <c r="C136" i="71"/>
  <c r="B136" i="71"/>
  <c r="O146" i="119"/>
  <c r="N146" i="119"/>
  <c r="M146" i="119"/>
  <c r="L146" i="119"/>
  <c r="K146" i="119"/>
  <c r="J146" i="119"/>
  <c r="O145" i="119"/>
  <c r="N145" i="119"/>
  <c r="M145" i="119"/>
  <c r="L145" i="119"/>
  <c r="K145" i="119"/>
  <c r="J145" i="119"/>
  <c r="O144" i="119"/>
  <c r="N144" i="119"/>
  <c r="M144" i="119"/>
  <c r="L144" i="119"/>
  <c r="K144" i="119"/>
  <c r="J144" i="119"/>
  <c r="O143" i="119"/>
  <c r="N143" i="119"/>
  <c r="M143" i="119"/>
  <c r="L143" i="119"/>
  <c r="K143" i="119"/>
  <c r="J143" i="119"/>
  <c r="O142" i="119"/>
  <c r="N142" i="119"/>
  <c r="M142" i="119"/>
  <c r="L142" i="119"/>
  <c r="K142" i="119"/>
  <c r="J142" i="119"/>
  <c r="O141" i="119"/>
  <c r="N141" i="119"/>
  <c r="M141" i="119"/>
  <c r="L141" i="119"/>
  <c r="K141" i="119"/>
  <c r="J141" i="119"/>
  <c r="O140" i="119"/>
  <c r="N140" i="119"/>
  <c r="M140" i="119"/>
  <c r="L140" i="119"/>
  <c r="K140" i="119"/>
  <c r="J140" i="119"/>
  <c r="O139" i="119"/>
  <c r="N139" i="119"/>
  <c r="M139" i="119"/>
  <c r="L139" i="119"/>
  <c r="K139" i="119"/>
  <c r="J139" i="119"/>
  <c r="O138" i="119"/>
  <c r="N138" i="119"/>
  <c r="M138" i="119"/>
  <c r="L138" i="119"/>
  <c r="K138" i="119"/>
  <c r="J138" i="119"/>
  <c r="O137" i="119"/>
  <c r="N137" i="119"/>
  <c r="M137" i="119"/>
  <c r="L137" i="119"/>
  <c r="K137" i="119"/>
  <c r="J137" i="119"/>
  <c r="O136" i="119"/>
  <c r="N136" i="119"/>
  <c r="M136" i="119"/>
  <c r="L136" i="119"/>
  <c r="K136" i="119"/>
  <c r="J136" i="119"/>
  <c r="G146" i="119"/>
  <c r="F146" i="119"/>
  <c r="E146" i="119"/>
  <c r="D146" i="119"/>
  <c r="C146" i="119"/>
  <c r="B146" i="119"/>
  <c r="G145" i="119"/>
  <c r="F145" i="119"/>
  <c r="E145" i="119"/>
  <c r="D145" i="119"/>
  <c r="C145" i="119"/>
  <c r="B145" i="119"/>
  <c r="G144" i="119"/>
  <c r="F144" i="119"/>
  <c r="E144" i="119"/>
  <c r="D144" i="119"/>
  <c r="C144" i="119"/>
  <c r="B144" i="119"/>
  <c r="G143" i="119"/>
  <c r="F143" i="119"/>
  <c r="E143" i="119"/>
  <c r="D143" i="119"/>
  <c r="C143" i="119"/>
  <c r="B143" i="119"/>
  <c r="G142" i="119"/>
  <c r="F142" i="119"/>
  <c r="E142" i="119"/>
  <c r="D142" i="119"/>
  <c r="C142" i="119"/>
  <c r="B142" i="119"/>
  <c r="G141" i="119"/>
  <c r="F141" i="119"/>
  <c r="E141" i="119"/>
  <c r="D141" i="119"/>
  <c r="C141" i="119"/>
  <c r="B141" i="119"/>
  <c r="G140" i="119"/>
  <c r="F140" i="119"/>
  <c r="E140" i="119"/>
  <c r="D140" i="119"/>
  <c r="C140" i="119"/>
  <c r="B140" i="119"/>
  <c r="G139" i="119"/>
  <c r="F139" i="119"/>
  <c r="E139" i="119"/>
  <c r="D139" i="119"/>
  <c r="C139" i="119"/>
  <c r="B139" i="119"/>
  <c r="G138" i="119"/>
  <c r="F138" i="119"/>
  <c r="E138" i="119"/>
  <c r="D138" i="119"/>
  <c r="C138" i="119"/>
  <c r="B138" i="119"/>
  <c r="G137" i="119"/>
  <c r="F137" i="119"/>
  <c r="E137" i="119"/>
  <c r="D137" i="119"/>
  <c r="C137" i="119"/>
  <c r="B137" i="119"/>
  <c r="G136" i="119"/>
  <c r="F136" i="119"/>
  <c r="E136" i="119"/>
  <c r="D136" i="119"/>
  <c r="C136" i="119"/>
  <c r="B136" i="119"/>
  <c r="O146" i="83"/>
  <c r="N146" i="83"/>
  <c r="M146" i="83"/>
  <c r="L146" i="83"/>
  <c r="K146" i="83"/>
  <c r="J146" i="83"/>
  <c r="O145" i="83"/>
  <c r="N145" i="83"/>
  <c r="M145" i="83"/>
  <c r="L145" i="83"/>
  <c r="K145" i="83"/>
  <c r="J145" i="83"/>
  <c r="O144" i="83"/>
  <c r="N144" i="83"/>
  <c r="M144" i="83"/>
  <c r="L144" i="83"/>
  <c r="K144" i="83"/>
  <c r="J144" i="83"/>
  <c r="O143" i="83"/>
  <c r="N143" i="83"/>
  <c r="M143" i="83"/>
  <c r="L143" i="83"/>
  <c r="K143" i="83"/>
  <c r="J143" i="83"/>
  <c r="O142" i="83"/>
  <c r="N142" i="83"/>
  <c r="M142" i="83"/>
  <c r="L142" i="83"/>
  <c r="K142" i="83"/>
  <c r="J142" i="83"/>
  <c r="O141" i="83"/>
  <c r="N141" i="83"/>
  <c r="M141" i="83"/>
  <c r="L141" i="83"/>
  <c r="K141" i="83"/>
  <c r="J141" i="83"/>
  <c r="O140" i="83"/>
  <c r="N140" i="83"/>
  <c r="M140" i="83"/>
  <c r="L140" i="83"/>
  <c r="K140" i="83"/>
  <c r="J140" i="83"/>
  <c r="O139" i="83"/>
  <c r="N139" i="83"/>
  <c r="M139" i="83"/>
  <c r="L139" i="83"/>
  <c r="K139" i="83"/>
  <c r="J139" i="83"/>
  <c r="O138" i="83"/>
  <c r="N138" i="83"/>
  <c r="M138" i="83"/>
  <c r="L138" i="83"/>
  <c r="K138" i="83"/>
  <c r="J138" i="83"/>
  <c r="O137" i="83"/>
  <c r="N137" i="83"/>
  <c r="M137" i="83"/>
  <c r="L137" i="83"/>
  <c r="K137" i="83"/>
  <c r="J137" i="83"/>
  <c r="O136" i="83"/>
  <c r="N136" i="83"/>
  <c r="M136" i="83"/>
  <c r="L136" i="83"/>
  <c r="K136" i="83"/>
  <c r="J136" i="83"/>
  <c r="O134" i="83"/>
  <c r="N134" i="83"/>
  <c r="M134" i="83"/>
  <c r="L134" i="83"/>
  <c r="K134" i="83"/>
  <c r="J134" i="83"/>
  <c r="O133" i="83"/>
  <c r="N133" i="83"/>
  <c r="M133" i="83"/>
  <c r="L133" i="83"/>
  <c r="K133" i="83"/>
  <c r="J133" i="83"/>
  <c r="O132" i="83"/>
  <c r="N132" i="83"/>
  <c r="M132" i="83"/>
  <c r="L132" i="83"/>
  <c r="K132" i="83"/>
  <c r="J132" i="83"/>
  <c r="G146" i="83"/>
  <c r="F146" i="83"/>
  <c r="E146" i="83"/>
  <c r="D146" i="83"/>
  <c r="C146" i="83"/>
  <c r="B146" i="83"/>
  <c r="G145" i="83"/>
  <c r="F145" i="83"/>
  <c r="E145" i="83"/>
  <c r="D145" i="83"/>
  <c r="C145" i="83"/>
  <c r="B145" i="83"/>
  <c r="G144" i="83"/>
  <c r="F144" i="83"/>
  <c r="E144" i="83"/>
  <c r="D144" i="83"/>
  <c r="C144" i="83"/>
  <c r="B144" i="83"/>
  <c r="G143" i="83"/>
  <c r="F143" i="83"/>
  <c r="E143" i="83"/>
  <c r="D143" i="83"/>
  <c r="C143" i="83"/>
  <c r="B143" i="83"/>
  <c r="G142" i="83"/>
  <c r="F142" i="83"/>
  <c r="E142" i="83"/>
  <c r="D142" i="83"/>
  <c r="C142" i="83"/>
  <c r="B142" i="83"/>
  <c r="G141" i="83"/>
  <c r="F141" i="83"/>
  <c r="E141" i="83"/>
  <c r="D141" i="83"/>
  <c r="C141" i="83"/>
  <c r="B141" i="83"/>
  <c r="G140" i="83"/>
  <c r="F140" i="83"/>
  <c r="E140" i="83"/>
  <c r="D140" i="83"/>
  <c r="C140" i="83"/>
  <c r="B140" i="83"/>
  <c r="G139" i="83"/>
  <c r="F139" i="83"/>
  <c r="E139" i="83"/>
  <c r="D139" i="83"/>
  <c r="C139" i="83"/>
  <c r="B139" i="83"/>
  <c r="G138" i="83"/>
  <c r="F138" i="83"/>
  <c r="E138" i="83"/>
  <c r="D138" i="83"/>
  <c r="C138" i="83"/>
  <c r="B138" i="83"/>
  <c r="G137" i="83"/>
  <c r="F137" i="83"/>
  <c r="E137" i="83"/>
  <c r="D137" i="83"/>
  <c r="C137" i="83"/>
  <c r="B137" i="83"/>
  <c r="G136" i="83"/>
  <c r="F136" i="83"/>
  <c r="E136" i="83"/>
  <c r="D136" i="83"/>
  <c r="C136" i="83"/>
  <c r="B136" i="83"/>
  <c r="G134" i="83"/>
  <c r="F134" i="83"/>
  <c r="E134" i="83"/>
  <c r="D134" i="83"/>
  <c r="C134" i="83"/>
  <c r="B134" i="83"/>
  <c r="G133" i="83"/>
  <c r="F133" i="83"/>
  <c r="E133" i="83"/>
  <c r="D133" i="83"/>
  <c r="C133" i="83"/>
  <c r="B133" i="83"/>
  <c r="G132" i="83"/>
  <c r="F132" i="83"/>
  <c r="E132" i="83"/>
  <c r="D132" i="83"/>
  <c r="C132" i="83"/>
  <c r="B132" i="83"/>
  <c r="O146" i="85"/>
  <c r="N146" i="85"/>
  <c r="M146" i="85"/>
  <c r="L146" i="85"/>
  <c r="K146" i="85"/>
  <c r="J146" i="85"/>
  <c r="O145" i="85"/>
  <c r="N145" i="85"/>
  <c r="M145" i="85"/>
  <c r="L145" i="85"/>
  <c r="K145" i="85"/>
  <c r="J145" i="85"/>
  <c r="O144" i="85"/>
  <c r="N144" i="85"/>
  <c r="M144" i="85"/>
  <c r="L144" i="85"/>
  <c r="K144" i="85"/>
  <c r="J144" i="85"/>
  <c r="O143" i="85"/>
  <c r="N143" i="85"/>
  <c r="M143" i="85"/>
  <c r="L143" i="85"/>
  <c r="K143" i="85"/>
  <c r="J143" i="85"/>
  <c r="O142" i="85"/>
  <c r="N142" i="85"/>
  <c r="M142" i="85"/>
  <c r="L142" i="85"/>
  <c r="K142" i="85"/>
  <c r="J142" i="85"/>
  <c r="O141" i="85"/>
  <c r="N141" i="85"/>
  <c r="M141" i="85"/>
  <c r="L141" i="85"/>
  <c r="K141" i="85"/>
  <c r="J141" i="85"/>
  <c r="O140" i="85"/>
  <c r="N140" i="85"/>
  <c r="M140" i="85"/>
  <c r="L140" i="85"/>
  <c r="K140" i="85"/>
  <c r="J140" i="85"/>
  <c r="O139" i="85"/>
  <c r="N139" i="85"/>
  <c r="M139" i="85"/>
  <c r="L139" i="85"/>
  <c r="K139" i="85"/>
  <c r="J139" i="85"/>
  <c r="O138" i="85"/>
  <c r="N138" i="85"/>
  <c r="M138" i="85"/>
  <c r="L138" i="85"/>
  <c r="K138" i="85"/>
  <c r="J138" i="85"/>
  <c r="O137" i="85"/>
  <c r="N137" i="85"/>
  <c r="M137" i="85"/>
  <c r="L137" i="85"/>
  <c r="K137" i="85"/>
  <c r="J137" i="85"/>
  <c r="O136" i="85"/>
  <c r="N136" i="85"/>
  <c r="M136" i="85"/>
  <c r="L136" i="85"/>
  <c r="K136" i="85"/>
  <c r="J136" i="85"/>
  <c r="O134" i="85"/>
  <c r="N134" i="85"/>
  <c r="M134" i="85"/>
  <c r="L134" i="85"/>
  <c r="K134" i="85"/>
  <c r="J134" i="85"/>
  <c r="O133" i="85"/>
  <c r="N133" i="85"/>
  <c r="M133" i="85"/>
  <c r="L133" i="85"/>
  <c r="K133" i="85"/>
  <c r="J133" i="85"/>
  <c r="O132" i="85"/>
  <c r="N132" i="85"/>
  <c r="M132" i="85"/>
  <c r="L132" i="85"/>
  <c r="K132" i="85"/>
  <c r="J132" i="85"/>
  <c r="G146" i="85"/>
  <c r="F146" i="85"/>
  <c r="E146" i="85"/>
  <c r="D146" i="85"/>
  <c r="C146" i="85"/>
  <c r="B146" i="85"/>
  <c r="G145" i="85"/>
  <c r="F145" i="85"/>
  <c r="E145" i="85"/>
  <c r="D145" i="85"/>
  <c r="C145" i="85"/>
  <c r="B145" i="85"/>
  <c r="G144" i="85"/>
  <c r="F144" i="85"/>
  <c r="E144" i="85"/>
  <c r="D144" i="85"/>
  <c r="C144" i="85"/>
  <c r="B144" i="85"/>
  <c r="G143" i="85"/>
  <c r="F143" i="85"/>
  <c r="E143" i="85"/>
  <c r="D143" i="85"/>
  <c r="C143" i="85"/>
  <c r="B143" i="85"/>
  <c r="G142" i="85"/>
  <c r="F142" i="85"/>
  <c r="E142" i="85"/>
  <c r="D142" i="85"/>
  <c r="C142" i="85"/>
  <c r="B142" i="85"/>
  <c r="G141" i="85"/>
  <c r="F141" i="85"/>
  <c r="E141" i="85"/>
  <c r="D141" i="85"/>
  <c r="C141" i="85"/>
  <c r="B141" i="85"/>
  <c r="G140" i="85"/>
  <c r="F140" i="85"/>
  <c r="E140" i="85"/>
  <c r="D140" i="85"/>
  <c r="C140" i="85"/>
  <c r="B140" i="85"/>
  <c r="G139" i="85"/>
  <c r="F139" i="85"/>
  <c r="E139" i="85"/>
  <c r="D139" i="85"/>
  <c r="C139" i="85"/>
  <c r="B139" i="85"/>
  <c r="G138" i="85"/>
  <c r="F138" i="85"/>
  <c r="E138" i="85"/>
  <c r="D138" i="85"/>
  <c r="C138" i="85"/>
  <c r="B138" i="85"/>
  <c r="G137" i="85"/>
  <c r="F137" i="85"/>
  <c r="E137" i="85"/>
  <c r="D137" i="85"/>
  <c r="C137" i="85"/>
  <c r="B137" i="85"/>
  <c r="G136" i="85"/>
  <c r="F136" i="85"/>
  <c r="E136" i="85"/>
  <c r="D136" i="85"/>
  <c r="C136" i="85"/>
  <c r="B136" i="85"/>
  <c r="G134" i="85"/>
  <c r="F134" i="85"/>
  <c r="E134" i="85"/>
  <c r="D134" i="85"/>
  <c r="C134" i="85"/>
  <c r="B134" i="85"/>
  <c r="G133" i="85"/>
  <c r="F133" i="85"/>
  <c r="E133" i="85"/>
  <c r="D133" i="85"/>
  <c r="C133" i="85"/>
  <c r="B133" i="85"/>
  <c r="G132" i="85"/>
  <c r="F132" i="85"/>
  <c r="E132" i="85"/>
  <c r="D132" i="85"/>
  <c r="C132" i="85"/>
  <c r="B132" i="85"/>
  <c r="O146" i="84"/>
  <c r="N146" i="84"/>
  <c r="M146" i="84"/>
  <c r="L146" i="84"/>
  <c r="K146" i="84"/>
  <c r="J146" i="84"/>
  <c r="O145" i="84"/>
  <c r="N145" i="84"/>
  <c r="M145" i="84"/>
  <c r="L145" i="84"/>
  <c r="K145" i="84"/>
  <c r="J145" i="84"/>
  <c r="O144" i="84"/>
  <c r="N144" i="84"/>
  <c r="M144" i="84"/>
  <c r="L144" i="84"/>
  <c r="K144" i="84"/>
  <c r="J144" i="84"/>
  <c r="O143" i="84"/>
  <c r="N143" i="84"/>
  <c r="M143" i="84"/>
  <c r="L143" i="84"/>
  <c r="K143" i="84"/>
  <c r="J143" i="84"/>
  <c r="O142" i="84"/>
  <c r="N142" i="84"/>
  <c r="M142" i="84"/>
  <c r="L142" i="84"/>
  <c r="K142" i="84"/>
  <c r="J142" i="84"/>
  <c r="O141" i="84"/>
  <c r="N141" i="84"/>
  <c r="M141" i="84"/>
  <c r="L141" i="84"/>
  <c r="K141" i="84"/>
  <c r="J141" i="84"/>
  <c r="O140" i="84"/>
  <c r="N140" i="84"/>
  <c r="M140" i="84"/>
  <c r="L140" i="84"/>
  <c r="K140" i="84"/>
  <c r="J140" i="84"/>
  <c r="O139" i="84"/>
  <c r="N139" i="84"/>
  <c r="M139" i="84"/>
  <c r="L139" i="84"/>
  <c r="K139" i="84"/>
  <c r="J139" i="84"/>
  <c r="O138" i="84"/>
  <c r="N138" i="84"/>
  <c r="M138" i="84"/>
  <c r="L138" i="84"/>
  <c r="K138" i="84"/>
  <c r="J138" i="84"/>
  <c r="O137" i="84"/>
  <c r="N137" i="84"/>
  <c r="M137" i="84"/>
  <c r="L137" i="84"/>
  <c r="K137" i="84"/>
  <c r="J137" i="84"/>
  <c r="O136" i="84"/>
  <c r="N136" i="84"/>
  <c r="M136" i="84"/>
  <c r="L136" i="84"/>
  <c r="K136" i="84"/>
  <c r="J136" i="84"/>
  <c r="O134" i="84"/>
  <c r="N134" i="84"/>
  <c r="M134" i="84"/>
  <c r="L134" i="84"/>
  <c r="K134" i="84"/>
  <c r="J134" i="84"/>
  <c r="O133" i="84"/>
  <c r="N133" i="84"/>
  <c r="M133" i="84"/>
  <c r="L133" i="84"/>
  <c r="K133" i="84"/>
  <c r="J133" i="84"/>
  <c r="O132" i="84"/>
  <c r="N132" i="84"/>
  <c r="M132" i="84"/>
  <c r="L132" i="84"/>
  <c r="K132" i="84"/>
  <c r="J132" i="84"/>
  <c r="G146" i="84"/>
  <c r="F146" i="84"/>
  <c r="E146" i="84"/>
  <c r="D146" i="84"/>
  <c r="C146" i="84"/>
  <c r="B146" i="84"/>
  <c r="G145" i="84"/>
  <c r="F145" i="84"/>
  <c r="E145" i="84"/>
  <c r="D145" i="84"/>
  <c r="C145" i="84"/>
  <c r="B145" i="84"/>
  <c r="G144" i="84"/>
  <c r="F144" i="84"/>
  <c r="E144" i="84"/>
  <c r="D144" i="84"/>
  <c r="C144" i="84"/>
  <c r="B144" i="84"/>
  <c r="G143" i="84"/>
  <c r="F143" i="84"/>
  <c r="E143" i="84"/>
  <c r="D143" i="84"/>
  <c r="C143" i="84"/>
  <c r="B143" i="84"/>
  <c r="G142" i="84"/>
  <c r="F142" i="84"/>
  <c r="E142" i="84"/>
  <c r="D142" i="84"/>
  <c r="C142" i="84"/>
  <c r="B142" i="84"/>
  <c r="G141" i="84"/>
  <c r="F141" i="84"/>
  <c r="E141" i="84"/>
  <c r="D141" i="84"/>
  <c r="C141" i="84"/>
  <c r="B141" i="84"/>
  <c r="G140" i="84"/>
  <c r="F140" i="84"/>
  <c r="E140" i="84"/>
  <c r="D140" i="84"/>
  <c r="C140" i="84"/>
  <c r="B140" i="84"/>
  <c r="G139" i="84"/>
  <c r="F139" i="84"/>
  <c r="E139" i="84"/>
  <c r="D139" i="84"/>
  <c r="C139" i="84"/>
  <c r="B139" i="84"/>
  <c r="G138" i="84"/>
  <c r="F138" i="84"/>
  <c r="E138" i="84"/>
  <c r="D138" i="84"/>
  <c r="C138" i="84"/>
  <c r="B138" i="84"/>
  <c r="G137" i="84"/>
  <c r="F137" i="84"/>
  <c r="E137" i="84"/>
  <c r="D137" i="84"/>
  <c r="C137" i="84"/>
  <c r="B137" i="84"/>
  <c r="G136" i="84"/>
  <c r="F136" i="84"/>
  <c r="E136" i="84"/>
  <c r="D136" i="84"/>
  <c r="C136" i="84"/>
  <c r="B136" i="84"/>
  <c r="G134" i="84"/>
  <c r="F134" i="84"/>
  <c r="E134" i="84"/>
  <c r="D134" i="84"/>
  <c r="C134" i="84"/>
  <c r="B134" i="84"/>
  <c r="G133" i="84"/>
  <c r="F133" i="84"/>
  <c r="E133" i="84"/>
  <c r="D133" i="84"/>
  <c r="C133" i="84"/>
  <c r="B133" i="84"/>
  <c r="G132" i="84"/>
  <c r="F132" i="84"/>
  <c r="E132" i="84"/>
  <c r="D132" i="84"/>
  <c r="C132" i="84"/>
  <c r="B132" i="84"/>
  <c r="O146" i="89"/>
  <c r="N146" i="89"/>
  <c r="M146" i="89"/>
  <c r="L146" i="89"/>
  <c r="K146" i="89"/>
  <c r="J146" i="89"/>
  <c r="O145" i="89"/>
  <c r="N145" i="89"/>
  <c r="M145" i="89"/>
  <c r="L145" i="89"/>
  <c r="K145" i="89"/>
  <c r="J145" i="89"/>
  <c r="O144" i="89"/>
  <c r="N144" i="89"/>
  <c r="M144" i="89"/>
  <c r="L144" i="89"/>
  <c r="K144" i="89"/>
  <c r="J144" i="89"/>
  <c r="O143" i="89"/>
  <c r="N143" i="89"/>
  <c r="M143" i="89"/>
  <c r="L143" i="89"/>
  <c r="K143" i="89"/>
  <c r="J143" i="89"/>
  <c r="O142" i="89"/>
  <c r="N142" i="89"/>
  <c r="M142" i="89"/>
  <c r="L142" i="89"/>
  <c r="K142" i="89"/>
  <c r="J142" i="89"/>
  <c r="O141" i="89"/>
  <c r="N141" i="89"/>
  <c r="M141" i="89"/>
  <c r="L141" i="89"/>
  <c r="K141" i="89"/>
  <c r="J141" i="89"/>
  <c r="O140" i="89"/>
  <c r="N140" i="89"/>
  <c r="M140" i="89"/>
  <c r="L140" i="89"/>
  <c r="K140" i="89"/>
  <c r="J140" i="89"/>
  <c r="O139" i="89"/>
  <c r="N139" i="89"/>
  <c r="M139" i="89"/>
  <c r="L139" i="89"/>
  <c r="K139" i="89"/>
  <c r="J139" i="89"/>
  <c r="O138" i="89"/>
  <c r="N138" i="89"/>
  <c r="M138" i="89"/>
  <c r="L138" i="89"/>
  <c r="K138" i="89"/>
  <c r="J138" i="89"/>
  <c r="O137" i="89"/>
  <c r="N137" i="89"/>
  <c r="M137" i="89"/>
  <c r="L137" i="89"/>
  <c r="K137" i="89"/>
  <c r="J137" i="89"/>
  <c r="O136" i="89"/>
  <c r="N136" i="89"/>
  <c r="M136" i="89"/>
  <c r="L136" i="89"/>
  <c r="K136" i="89"/>
  <c r="J136" i="89"/>
  <c r="G146" i="89"/>
  <c r="F146" i="89"/>
  <c r="E146" i="89"/>
  <c r="D146" i="89"/>
  <c r="C146" i="89"/>
  <c r="B146" i="89"/>
  <c r="G145" i="89"/>
  <c r="F145" i="89"/>
  <c r="E145" i="89"/>
  <c r="D145" i="89"/>
  <c r="C145" i="89"/>
  <c r="B145" i="89"/>
  <c r="G144" i="89"/>
  <c r="F144" i="89"/>
  <c r="E144" i="89"/>
  <c r="D144" i="89"/>
  <c r="C144" i="89"/>
  <c r="B144" i="89"/>
  <c r="G143" i="89"/>
  <c r="F143" i="89"/>
  <c r="E143" i="89"/>
  <c r="D143" i="89"/>
  <c r="C143" i="89"/>
  <c r="B143" i="89"/>
  <c r="G142" i="89"/>
  <c r="F142" i="89"/>
  <c r="E142" i="89"/>
  <c r="D142" i="89"/>
  <c r="C142" i="89"/>
  <c r="B142" i="89"/>
  <c r="G141" i="89"/>
  <c r="F141" i="89"/>
  <c r="E141" i="89"/>
  <c r="D141" i="89"/>
  <c r="C141" i="89"/>
  <c r="B141" i="89"/>
  <c r="G140" i="89"/>
  <c r="F140" i="89"/>
  <c r="E140" i="89"/>
  <c r="D140" i="89"/>
  <c r="C140" i="89"/>
  <c r="B140" i="89"/>
  <c r="G139" i="89"/>
  <c r="F139" i="89"/>
  <c r="E139" i="89"/>
  <c r="D139" i="89"/>
  <c r="C139" i="89"/>
  <c r="B139" i="89"/>
  <c r="G138" i="89"/>
  <c r="F138" i="89"/>
  <c r="E138" i="89"/>
  <c r="D138" i="89"/>
  <c r="C138" i="89"/>
  <c r="B138" i="89"/>
  <c r="G137" i="89"/>
  <c r="F137" i="89"/>
  <c r="E137" i="89"/>
  <c r="D137" i="89"/>
  <c r="C137" i="89"/>
  <c r="B137" i="89"/>
  <c r="G136" i="89"/>
  <c r="F136" i="89"/>
  <c r="E136" i="89"/>
  <c r="D136" i="89"/>
  <c r="C136" i="89"/>
  <c r="B136" i="89"/>
  <c r="O146" i="88"/>
  <c r="N146" i="88"/>
  <c r="M146" i="88"/>
  <c r="L146" i="88"/>
  <c r="K146" i="88"/>
  <c r="J146" i="88"/>
  <c r="O145" i="88"/>
  <c r="N145" i="88"/>
  <c r="M145" i="88"/>
  <c r="L145" i="88"/>
  <c r="K145" i="88"/>
  <c r="J145" i="88"/>
  <c r="O144" i="88"/>
  <c r="N144" i="88"/>
  <c r="M144" i="88"/>
  <c r="L144" i="88"/>
  <c r="K144" i="88"/>
  <c r="J144" i="88"/>
  <c r="O143" i="88"/>
  <c r="N143" i="88"/>
  <c r="M143" i="88"/>
  <c r="L143" i="88"/>
  <c r="K143" i="88"/>
  <c r="J143" i="88"/>
  <c r="O142" i="88"/>
  <c r="N142" i="88"/>
  <c r="M142" i="88"/>
  <c r="L142" i="88"/>
  <c r="K142" i="88"/>
  <c r="J142" i="88"/>
  <c r="O141" i="88"/>
  <c r="N141" i="88"/>
  <c r="M141" i="88"/>
  <c r="L141" i="88"/>
  <c r="K141" i="88"/>
  <c r="J141" i="88"/>
  <c r="O140" i="88"/>
  <c r="N140" i="88"/>
  <c r="M140" i="88"/>
  <c r="L140" i="88"/>
  <c r="K140" i="88"/>
  <c r="J140" i="88"/>
  <c r="O139" i="88"/>
  <c r="N139" i="88"/>
  <c r="M139" i="88"/>
  <c r="L139" i="88"/>
  <c r="K139" i="88"/>
  <c r="J139" i="88"/>
  <c r="O138" i="88"/>
  <c r="N138" i="88"/>
  <c r="M138" i="88"/>
  <c r="L138" i="88"/>
  <c r="K138" i="88"/>
  <c r="J138" i="88"/>
  <c r="O137" i="88"/>
  <c r="N137" i="88"/>
  <c r="M137" i="88"/>
  <c r="L137" i="88"/>
  <c r="K137" i="88"/>
  <c r="J137" i="88"/>
  <c r="O136" i="88"/>
  <c r="N136" i="88"/>
  <c r="M136" i="88"/>
  <c r="L136" i="88"/>
  <c r="K136" i="88"/>
  <c r="J136" i="88"/>
  <c r="G146" i="88"/>
  <c r="F146" i="88"/>
  <c r="E146" i="88"/>
  <c r="D146" i="88"/>
  <c r="C146" i="88"/>
  <c r="B146" i="88"/>
  <c r="G145" i="88"/>
  <c r="F145" i="88"/>
  <c r="E145" i="88"/>
  <c r="D145" i="88"/>
  <c r="C145" i="88"/>
  <c r="B145" i="88"/>
  <c r="G144" i="88"/>
  <c r="F144" i="88"/>
  <c r="E144" i="88"/>
  <c r="D144" i="88"/>
  <c r="C144" i="88"/>
  <c r="B144" i="88"/>
  <c r="G143" i="88"/>
  <c r="F143" i="88"/>
  <c r="E143" i="88"/>
  <c r="D143" i="88"/>
  <c r="C143" i="88"/>
  <c r="B143" i="88"/>
  <c r="G142" i="88"/>
  <c r="F142" i="88"/>
  <c r="E142" i="88"/>
  <c r="D142" i="88"/>
  <c r="C142" i="88"/>
  <c r="B142" i="88"/>
  <c r="G141" i="88"/>
  <c r="F141" i="88"/>
  <c r="E141" i="88"/>
  <c r="D141" i="88"/>
  <c r="C141" i="88"/>
  <c r="B141" i="88"/>
  <c r="G140" i="88"/>
  <c r="F140" i="88"/>
  <c r="E140" i="88"/>
  <c r="D140" i="88"/>
  <c r="C140" i="88"/>
  <c r="B140" i="88"/>
  <c r="G139" i="88"/>
  <c r="F139" i="88"/>
  <c r="E139" i="88"/>
  <c r="D139" i="88"/>
  <c r="C139" i="88"/>
  <c r="B139" i="88"/>
  <c r="G138" i="88"/>
  <c r="F138" i="88"/>
  <c r="E138" i="88"/>
  <c r="D138" i="88"/>
  <c r="C138" i="88"/>
  <c r="B138" i="88"/>
  <c r="G137" i="88"/>
  <c r="F137" i="88"/>
  <c r="E137" i="88"/>
  <c r="D137" i="88"/>
  <c r="C137" i="88"/>
  <c r="B137" i="88"/>
  <c r="G136" i="88"/>
  <c r="F136" i="88"/>
  <c r="E136" i="88"/>
  <c r="D136" i="88"/>
  <c r="C136" i="88"/>
  <c r="B136" i="88"/>
  <c r="O146" i="82"/>
  <c r="N146" i="82"/>
  <c r="M146" i="82"/>
  <c r="L146" i="82"/>
  <c r="K146" i="82"/>
  <c r="J146" i="82"/>
  <c r="O145" i="82"/>
  <c r="N145" i="82"/>
  <c r="M145" i="82"/>
  <c r="L145" i="82"/>
  <c r="K145" i="82"/>
  <c r="J145" i="82"/>
  <c r="O144" i="82"/>
  <c r="N144" i="82"/>
  <c r="M144" i="82"/>
  <c r="L144" i="82"/>
  <c r="K144" i="82"/>
  <c r="J144" i="82"/>
  <c r="O143" i="82"/>
  <c r="N143" i="82"/>
  <c r="M143" i="82"/>
  <c r="L143" i="82"/>
  <c r="K143" i="82"/>
  <c r="J143" i="82"/>
  <c r="O142" i="82"/>
  <c r="N142" i="82"/>
  <c r="M142" i="82"/>
  <c r="L142" i="82"/>
  <c r="K142" i="82"/>
  <c r="J142" i="82"/>
  <c r="O141" i="82"/>
  <c r="N141" i="82"/>
  <c r="M141" i="82"/>
  <c r="L141" i="82"/>
  <c r="K141" i="82"/>
  <c r="J141" i="82"/>
  <c r="O140" i="82"/>
  <c r="N140" i="82"/>
  <c r="M140" i="82"/>
  <c r="L140" i="82"/>
  <c r="K140" i="82"/>
  <c r="J140" i="82"/>
  <c r="O139" i="82"/>
  <c r="N139" i="82"/>
  <c r="M139" i="82"/>
  <c r="L139" i="82"/>
  <c r="K139" i="82"/>
  <c r="J139" i="82"/>
  <c r="O138" i="82"/>
  <c r="N138" i="82"/>
  <c r="M138" i="82"/>
  <c r="L138" i="82"/>
  <c r="K138" i="82"/>
  <c r="J138" i="82"/>
  <c r="O137" i="82"/>
  <c r="N137" i="82"/>
  <c r="M137" i="82"/>
  <c r="L137" i="82"/>
  <c r="K137" i="82"/>
  <c r="J137" i="82"/>
  <c r="O136" i="82"/>
  <c r="N136" i="82"/>
  <c r="M136" i="82"/>
  <c r="L136" i="82"/>
  <c r="K136" i="82"/>
  <c r="J136" i="82"/>
  <c r="G146" i="82"/>
  <c r="F146" i="82"/>
  <c r="E146" i="82"/>
  <c r="D146" i="82"/>
  <c r="C146" i="82"/>
  <c r="B146" i="82"/>
  <c r="G145" i="82"/>
  <c r="F145" i="82"/>
  <c r="E145" i="82"/>
  <c r="D145" i="82"/>
  <c r="C145" i="82"/>
  <c r="B145" i="82"/>
  <c r="G144" i="82"/>
  <c r="F144" i="82"/>
  <c r="E144" i="82"/>
  <c r="D144" i="82"/>
  <c r="C144" i="82"/>
  <c r="B144" i="82"/>
  <c r="G143" i="82"/>
  <c r="F143" i="82"/>
  <c r="E143" i="82"/>
  <c r="D143" i="82"/>
  <c r="C143" i="82"/>
  <c r="B143" i="82"/>
  <c r="G142" i="82"/>
  <c r="F142" i="82"/>
  <c r="E142" i="82"/>
  <c r="D142" i="82"/>
  <c r="C142" i="82"/>
  <c r="B142" i="82"/>
  <c r="G141" i="82"/>
  <c r="F141" i="82"/>
  <c r="E141" i="82"/>
  <c r="D141" i="82"/>
  <c r="C141" i="82"/>
  <c r="B141" i="82"/>
  <c r="G140" i="82"/>
  <c r="F140" i="82"/>
  <c r="E140" i="82"/>
  <c r="D140" i="82"/>
  <c r="C140" i="82"/>
  <c r="B140" i="82"/>
  <c r="G139" i="82"/>
  <c r="F139" i="82"/>
  <c r="E139" i="82"/>
  <c r="D139" i="82"/>
  <c r="C139" i="82"/>
  <c r="B139" i="82"/>
  <c r="G138" i="82"/>
  <c r="F138" i="82"/>
  <c r="E138" i="82"/>
  <c r="D138" i="82"/>
  <c r="C138" i="82"/>
  <c r="B138" i="82"/>
  <c r="G137" i="82"/>
  <c r="F137" i="82"/>
  <c r="E137" i="82"/>
  <c r="D137" i="82"/>
  <c r="C137" i="82"/>
  <c r="B137" i="82"/>
  <c r="G136" i="82"/>
  <c r="F136" i="82"/>
  <c r="E136" i="82"/>
  <c r="D136" i="82"/>
  <c r="C136" i="82"/>
  <c r="B136" i="82"/>
  <c r="O146" i="81"/>
  <c r="N146" i="81"/>
  <c r="M146" i="81"/>
  <c r="L146" i="81"/>
  <c r="K146" i="81"/>
  <c r="J146" i="81"/>
  <c r="O145" i="81"/>
  <c r="N145" i="81"/>
  <c r="M145" i="81"/>
  <c r="L145" i="81"/>
  <c r="K145" i="81"/>
  <c r="J145" i="81"/>
  <c r="O144" i="81"/>
  <c r="N144" i="81"/>
  <c r="M144" i="81"/>
  <c r="L144" i="81"/>
  <c r="K144" i="81"/>
  <c r="J144" i="81"/>
  <c r="O143" i="81"/>
  <c r="N143" i="81"/>
  <c r="M143" i="81"/>
  <c r="L143" i="81"/>
  <c r="K143" i="81"/>
  <c r="J143" i="81"/>
  <c r="O142" i="81"/>
  <c r="N142" i="81"/>
  <c r="M142" i="81"/>
  <c r="L142" i="81"/>
  <c r="K142" i="81"/>
  <c r="J142" i="81"/>
  <c r="O141" i="81"/>
  <c r="N141" i="81"/>
  <c r="M141" i="81"/>
  <c r="L141" i="81"/>
  <c r="K141" i="81"/>
  <c r="J141" i="81"/>
  <c r="O140" i="81"/>
  <c r="N140" i="81"/>
  <c r="M140" i="81"/>
  <c r="L140" i="81"/>
  <c r="K140" i="81"/>
  <c r="J140" i="81"/>
  <c r="O139" i="81"/>
  <c r="N139" i="81"/>
  <c r="M139" i="81"/>
  <c r="L139" i="81"/>
  <c r="K139" i="81"/>
  <c r="J139" i="81"/>
  <c r="O138" i="81"/>
  <c r="N138" i="81"/>
  <c r="M138" i="81"/>
  <c r="L138" i="81"/>
  <c r="K138" i="81"/>
  <c r="J138" i="81"/>
  <c r="O137" i="81"/>
  <c r="N137" i="81"/>
  <c r="M137" i="81"/>
  <c r="L137" i="81"/>
  <c r="K137" i="81"/>
  <c r="J137" i="81"/>
  <c r="O136" i="81"/>
  <c r="N136" i="81"/>
  <c r="M136" i="81"/>
  <c r="L136" i="81"/>
  <c r="K136" i="81"/>
  <c r="J136" i="81"/>
  <c r="G146" i="81"/>
  <c r="F146" i="81"/>
  <c r="E146" i="81"/>
  <c r="D146" i="81"/>
  <c r="C146" i="81"/>
  <c r="B146" i="81"/>
  <c r="G145" i="81"/>
  <c r="F145" i="81"/>
  <c r="E145" i="81"/>
  <c r="D145" i="81"/>
  <c r="C145" i="81"/>
  <c r="B145" i="81"/>
  <c r="G144" i="81"/>
  <c r="F144" i="81"/>
  <c r="E144" i="81"/>
  <c r="D144" i="81"/>
  <c r="C144" i="81"/>
  <c r="B144" i="81"/>
  <c r="G143" i="81"/>
  <c r="F143" i="81"/>
  <c r="E143" i="81"/>
  <c r="D143" i="81"/>
  <c r="C143" i="81"/>
  <c r="B143" i="81"/>
  <c r="G142" i="81"/>
  <c r="F142" i="81"/>
  <c r="E142" i="81"/>
  <c r="D142" i="81"/>
  <c r="C142" i="81"/>
  <c r="B142" i="81"/>
  <c r="G141" i="81"/>
  <c r="F141" i="81"/>
  <c r="E141" i="81"/>
  <c r="D141" i="81"/>
  <c r="C141" i="81"/>
  <c r="B141" i="81"/>
  <c r="G140" i="81"/>
  <c r="F140" i="81"/>
  <c r="E140" i="81"/>
  <c r="D140" i="81"/>
  <c r="C140" i="81"/>
  <c r="B140" i="81"/>
  <c r="G139" i="81"/>
  <c r="F139" i="81"/>
  <c r="E139" i="81"/>
  <c r="D139" i="81"/>
  <c r="C139" i="81"/>
  <c r="B139" i="81"/>
  <c r="G138" i="81"/>
  <c r="F138" i="81"/>
  <c r="E138" i="81"/>
  <c r="D138" i="81"/>
  <c r="C138" i="81"/>
  <c r="B138" i="81"/>
  <c r="G137" i="81"/>
  <c r="F137" i="81"/>
  <c r="E137" i="81"/>
  <c r="D137" i="81"/>
  <c r="C137" i="81"/>
  <c r="B137" i="81"/>
  <c r="G136" i="81"/>
  <c r="F136" i="81"/>
  <c r="E136" i="81"/>
  <c r="D136" i="81"/>
  <c r="C136" i="81"/>
  <c r="B136" i="81"/>
  <c r="O146" i="80"/>
  <c r="N146" i="80"/>
  <c r="M146" i="80"/>
  <c r="L146" i="80"/>
  <c r="K146" i="80"/>
  <c r="J146" i="80"/>
  <c r="O145" i="80"/>
  <c r="N145" i="80"/>
  <c r="M145" i="80"/>
  <c r="L145" i="80"/>
  <c r="K145" i="80"/>
  <c r="J145" i="80"/>
  <c r="O144" i="80"/>
  <c r="N144" i="80"/>
  <c r="M144" i="80"/>
  <c r="L144" i="80"/>
  <c r="K144" i="80"/>
  <c r="J144" i="80"/>
  <c r="O143" i="80"/>
  <c r="N143" i="80"/>
  <c r="M143" i="80"/>
  <c r="L143" i="80"/>
  <c r="K143" i="80"/>
  <c r="J143" i="80"/>
  <c r="O142" i="80"/>
  <c r="N142" i="80"/>
  <c r="M142" i="80"/>
  <c r="L142" i="80"/>
  <c r="K142" i="80"/>
  <c r="J142" i="80"/>
  <c r="O141" i="80"/>
  <c r="N141" i="80"/>
  <c r="M141" i="80"/>
  <c r="L141" i="80"/>
  <c r="K141" i="80"/>
  <c r="J141" i="80"/>
  <c r="O140" i="80"/>
  <c r="N140" i="80"/>
  <c r="M140" i="80"/>
  <c r="L140" i="80"/>
  <c r="K140" i="80"/>
  <c r="J140" i="80"/>
  <c r="O139" i="80"/>
  <c r="N139" i="80"/>
  <c r="M139" i="80"/>
  <c r="L139" i="80"/>
  <c r="K139" i="80"/>
  <c r="J139" i="80"/>
  <c r="O138" i="80"/>
  <c r="N138" i="80"/>
  <c r="M138" i="80"/>
  <c r="L138" i="80"/>
  <c r="K138" i="80"/>
  <c r="J138" i="80"/>
  <c r="O137" i="80"/>
  <c r="N137" i="80"/>
  <c r="M137" i="80"/>
  <c r="L137" i="80"/>
  <c r="K137" i="80"/>
  <c r="J137" i="80"/>
  <c r="O132" i="80"/>
  <c r="N132" i="80"/>
  <c r="M132" i="80"/>
  <c r="L132" i="80"/>
  <c r="K132" i="80"/>
  <c r="J132" i="80"/>
  <c r="G146" i="80"/>
  <c r="F146" i="80"/>
  <c r="E146" i="80"/>
  <c r="D146" i="80"/>
  <c r="C146" i="80"/>
  <c r="B146" i="80"/>
  <c r="G145" i="80"/>
  <c r="F145" i="80"/>
  <c r="E145" i="80"/>
  <c r="D145" i="80"/>
  <c r="C145" i="80"/>
  <c r="B145" i="80"/>
  <c r="G144" i="80"/>
  <c r="F144" i="80"/>
  <c r="E144" i="80"/>
  <c r="D144" i="80"/>
  <c r="C144" i="80"/>
  <c r="B144" i="80"/>
  <c r="G143" i="80"/>
  <c r="F143" i="80"/>
  <c r="E143" i="80"/>
  <c r="D143" i="80"/>
  <c r="C143" i="80"/>
  <c r="B143" i="80"/>
  <c r="G142" i="80"/>
  <c r="F142" i="80"/>
  <c r="E142" i="80"/>
  <c r="D142" i="80"/>
  <c r="C142" i="80"/>
  <c r="B142" i="80"/>
  <c r="G141" i="80"/>
  <c r="F141" i="80"/>
  <c r="E141" i="80"/>
  <c r="D141" i="80"/>
  <c r="C141" i="80"/>
  <c r="B141" i="80"/>
  <c r="G140" i="80"/>
  <c r="F140" i="80"/>
  <c r="E140" i="80"/>
  <c r="D140" i="80"/>
  <c r="C140" i="80"/>
  <c r="B140" i="80"/>
  <c r="G139" i="80"/>
  <c r="F139" i="80"/>
  <c r="E139" i="80"/>
  <c r="D139" i="80"/>
  <c r="C139" i="80"/>
  <c r="B139" i="80"/>
  <c r="G138" i="80"/>
  <c r="F138" i="80"/>
  <c r="E138" i="80"/>
  <c r="D138" i="80"/>
  <c r="C138" i="80"/>
  <c r="B138" i="80"/>
  <c r="G137" i="80"/>
  <c r="F137" i="80"/>
  <c r="E137" i="80"/>
  <c r="D137" i="80"/>
  <c r="C137" i="80"/>
  <c r="B137" i="80"/>
  <c r="G132" i="80"/>
  <c r="F132" i="80"/>
  <c r="E132" i="80"/>
  <c r="D132" i="80"/>
  <c r="C132" i="80"/>
  <c r="B132" i="80"/>
  <c r="O146" i="79"/>
  <c r="N146" i="79"/>
  <c r="M146" i="79"/>
  <c r="L146" i="79"/>
  <c r="K146" i="79"/>
  <c r="J146" i="79"/>
  <c r="O145" i="79"/>
  <c r="N145" i="79"/>
  <c r="M145" i="79"/>
  <c r="L145" i="79"/>
  <c r="K145" i="79"/>
  <c r="J145" i="79"/>
  <c r="O144" i="79"/>
  <c r="N144" i="79"/>
  <c r="M144" i="79"/>
  <c r="L144" i="79"/>
  <c r="K144" i="79"/>
  <c r="J144" i="79"/>
  <c r="O143" i="79"/>
  <c r="N143" i="79"/>
  <c r="M143" i="79"/>
  <c r="L143" i="79"/>
  <c r="K143" i="79"/>
  <c r="J143" i="79"/>
  <c r="O142" i="79"/>
  <c r="N142" i="79"/>
  <c r="M142" i="79"/>
  <c r="L142" i="79"/>
  <c r="K142" i="79"/>
  <c r="J142" i="79"/>
  <c r="O141" i="79"/>
  <c r="N141" i="79"/>
  <c r="M141" i="79"/>
  <c r="L141" i="79"/>
  <c r="K141" i="79"/>
  <c r="J141" i="79"/>
  <c r="O140" i="79"/>
  <c r="N140" i="79"/>
  <c r="M140" i="79"/>
  <c r="L140" i="79"/>
  <c r="K140" i="79"/>
  <c r="J140" i="79"/>
  <c r="O139" i="79"/>
  <c r="N139" i="79"/>
  <c r="M139" i="79"/>
  <c r="L139" i="79"/>
  <c r="K139" i="79"/>
  <c r="J139" i="79"/>
  <c r="O138" i="79"/>
  <c r="N138" i="79"/>
  <c r="M138" i="79"/>
  <c r="L138" i="79"/>
  <c r="K138" i="79"/>
  <c r="J138" i="79"/>
  <c r="O137" i="79"/>
  <c r="N137" i="79"/>
  <c r="M137" i="79"/>
  <c r="L137" i="79"/>
  <c r="K137" i="79"/>
  <c r="J137" i="79"/>
  <c r="O132" i="79"/>
  <c r="N132" i="79"/>
  <c r="M132" i="79"/>
  <c r="L132" i="79"/>
  <c r="K132" i="79"/>
  <c r="J132" i="79"/>
  <c r="G146" i="79"/>
  <c r="F146" i="79"/>
  <c r="E146" i="79"/>
  <c r="D146" i="79"/>
  <c r="C146" i="79"/>
  <c r="B146" i="79"/>
  <c r="G145" i="79"/>
  <c r="F145" i="79"/>
  <c r="E145" i="79"/>
  <c r="D145" i="79"/>
  <c r="C145" i="79"/>
  <c r="B145" i="79"/>
  <c r="G144" i="79"/>
  <c r="F144" i="79"/>
  <c r="E144" i="79"/>
  <c r="D144" i="79"/>
  <c r="C144" i="79"/>
  <c r="B144" i="79"/>
  <c r="G143" i="79"/>
  <c r="F143" i="79"/>
  <c r="E143" i="79"/>
  <c r="D143" i="79"/>
  <c r="C143" i="79"/>
  <c r="B143" i="79"/>
  <c r="G142" i="79"/>
  <c r="F142" i="79"/>
  <c r="E142" i="79"/>
  <c r="D142" i="79"/>
  <c r="C142" i="79"/>
  <c r="B142" i="79"/>
  <c r="G141" i="79"/>
  <c r="F141" i="79"/>
  <c r="E141" i="79"/>
  <c r="D141" i="79"/>
  <c r="C141" i="79"/>
  <c r="B141" i="79"/>
  <c r="G140" i="79"/>
  <c r="F140" i="79"/>
  <c r="E140" i="79"/>
  <c r="D140" i="79"/>
  <c r="C140" i="79"/>
  <c r="B140" i="79"/>
  <c r="G139" i="79"/>
  <c r="F139" i="79"/>
  <c r="E139" i="79"/>
  <c r="D139" i="79"/>
  <c r="C139" i="79"/>
  <c r="B139" i="79"/>
  <c r="G138" i="79"/>
  <c r="F138" i="79"/>
  <c r="E138" i="79"/>
  <c r="D138" i="79"/>
  <c r="C138" i="79"/>
  <c r="B138" i="79"/>
  <c r="G137" i="79"/>
  <c r="F137" i="79"/>
  <c r="E137" i="79"/>
  <c r="D137" i="79"/>
  <c r="C137" i="79"/>
  <c r="B137" i="79"/>
  <c r="G132" i="79"/>
  <c r="F132" i="79"/>
  <c r="E132" i="79"/>
  <c r="D132" i="79"/>
  <c r="C132" i="79"/>
  <c r="B132" i="79"/>
  <c r="O146" i="78"/>
  <c r="N146" i="78"/>
  <c r="M146" i="78"/>
  <c r="L146" i="78"/>
  <c r="K146" i="78"/>
  <c r="J146" i="78"/>
  <c r="O145" i="78"/>
  <c r="N145" i="78"/>
  <c r="M145" i="78"/>
  <c r="L145" i="78"/>
  <c r="K145" i="78"/>
  <c r="J145" i="78"/>
  <c r="O144" i="78"/>
  <c r="N144" i="78"/>
  <c r="M144" i="78"/>
  <c r="L144" i="78"/>
  <c r="K144" i="78"/>
  <c r="J144" i="78"/>
  <c r="O143" i="78"/>
  <c r="N143" i="78"/>
  <c r="M143" i="78"/>
  <c r="L143" i="78"/>
  <c r="K143" i="78"/>
  <c r="J143" i="78"/>
  <c r="O142" i="78"/>
  <c r="N142" i="78"/>
  <c r="M142" i="78"/>
  <c r="L142" i="78"/>
  <c r="K142" i="78"/>
  <c r="J142" i="78"/>
  <c r="O141" i="78"/>
  <c r="N141" i="78"/>
  <c r="M141" i="78"/>
  <c r="L141" i="78"/>
  <c r="K141" i="78"/>
  <c r="J141" i="78"/>
  <c r="O140" i="78"/>
  <c r="N140" i="78"/>
  <c r="M140" i="78"/>
  <c r="L140" i="78"/>
  <c r="K140" i="78"/>
  <c r="J140" i="78"/>
  <c r="O139" i="78"/>
  <c r="N139" i="78"/>
  <c r="M139" i="78"/>
  <c r="L139" i="78"/>
  <c r="K139" i="78"/>
  <c r="J139" i="78"/>
  <c r="O138" i="78"/>
  <c r="N138" i="78"/>
  <c r="M138" i="78"/>
  <c r="L138" i="78"/>
  <c r="K138" i="78"/>
  <c r="J138" i="78"/>
  <c r="O137" i="78"/>
  <c r="N137" i="78"/>
  <c r="M137" i="78"/>
  <c r="L137" i="78"/>
  <c r="K137" i="78"/>
  <c r="J137" i="78"/>
  <c r="O132" i="78"/>
  <c r="N132" i="78"/>
  <c r="M132" i="78"/>
  <c r="L132" i="78"/>
  <c r="K132" i="78"/>
  <c r="J132" i="78"/>
  <c r="G146" i="78"/>
  <c r="F146" i="78"/>
  <c r="E146" i="78"/>
  <c r="D146" i="78"/>
  <c r="C146" i="78"/>
  <c r="B146" i="78"/>
  <c r="G145" i="78"/>
  <c r="F145" i="78"/>
  <c r="E145" i="78"/>
  <c r="D145" i="78"/>
  <c r="C145" i="78"/>
  <c r="B145" i="78"/>
  <c r="G144" i="78"/>
  <c r="F144" i="78"/>
  <c r="E144" i="78"/>
  <c r="D144" i="78"/>
  <c r="C144" i="78"/>
  <c r="B144" i="78"/>
  <c r="G143" i="78"/>
  <c r="F143" i="78"/>
  <c r="E143" i="78"/>
  <c r="D143" i="78"/>
  <c r="C143" i="78"/>
  <c r="B143" i="78"/>
  <c r="G142" i="78"/>
  <c r="F142" i="78"/>
  <c r="E142" i="78"/>
  <c r="D142" i="78"/>
  <c r="C142" i="78"/>
  <c r="B142" i="78"/>
  <c r="G141" i="78"/>
  <c r="F141" i="78"/>
  <c r="E141" i="78"/>
  <c r="D141" i="78"/>
  <c r="C141" i="78"/>
  <c r="B141" i="78"/>
  <c r="G140" i="78"/>
  <c r="F140" i="78"/>
  <c r="E140" i="78"/>
  <c r="D140" i="78"/>
  <c r="C140" i="78"/>
  <c r="B140" i="78"/>
  <c r="G139" i="78"/>
  <c r="F139" i="78"/>
  <c r="E139" i="78"/>
  <c r="D139" i="78"/>
  <c r="C139" i="78"/>
  <c r="B139" i="78"/>
  <c r="G138" i="78"/>
  <c r="F138" i="78"/>
  <c r="E138" i="78"/>
  <c r="D138" i="78"/>
  <c r="C138" i="78"/>
  <c r="B138" i="78"/>
  <c r="G137" i="78"/>
  <c r="F137" i="78"/>
  <c r="E137" i="78"/>
  <c r="D137" i="78"/>
  <c r="C137" i="78"/>
  <c r="B137" i="78"/>
  <c r="G132" i="78"/>
  <c r="F132" i="78"/>
  <c r="E132" i="78"/>
  <c r="D132" i="78"/>
  <c r="C132" i="78"/>
  <c r="B132" i="78"/>
  <c r="O146" i="77" l="1"/>
  <c r="N146" i="77"/>
  <c r="M146" i="77"/>
  <c r="L146" i="77"/>
  <c r="K146" i="77"/>
  <c r="J146" i="77"/>
  <c r="O145" i="77"/>
  <c r="N145" i="77"/>
  <c r="M145" i="77"/>
  <c r="L145" i="77"/>
  <c r="K145" i="77"/>
  <c r="J145" i="77"/>
  <c r="O144" i="77"/>
  <c r="N144" i="77"/>
  <c r="M144" i="77"/>
  <c r="L144" i="77"/>
  <c r="K144" i="77"/>
  <c r="J144" i="77"/>
  <c r="O143" i="77"/>
  <c r="N143" i="77"/>
  <c r="M143" i="77"/>
  <c r="L143" i="77"/>
  <c r="K143" i="77"/>
  <c r="J143" i="77"/>
  <c r="O142" i="77"/>
  <c r="N142" i="77"/>
  <c r="M142" i="77"/>
  <c r="L142" i="77"/>
  <c r="K142" i="77"/>
  <c r="J142" i="77"/>
  <c r="O141" i="77"/>
  <c r="N141" i="77"/>
  <c r="M141" i="77"/>
  <c r="L141" i="77"/>
  <c r="K141" i="77"/>
  <c r="J141" i="77"/>
  <c r="O140" i="77"/>
  <c r="N140" i="77"/>
  <c r="M140" i="77"/>
  <c r="L140" i="77"/>
  <c r="K140" i="77"/>
  <c r="J140" i="77"/>
  <c r="O139" i="77"/>
  <c r="N139" i="77"/>
  <c r="M139" i="77"/>
  <c r="L139" i="77"/>
  <c r="K139" i="77"/>
  <c r="J139" i="77"/>
  <c r="O138" i="77"/>
  <c r="N138" i="77"/>
  <c r="M138" i="77"/>
  <c r="L138" i="77"/>
  <c r="K138" i="77"/>
  <c r="J138" i="77"/>
  <c r="O137" i="77"/>
  <c r="N137" i="77"/>
  <c r="M137" i="77"/>
  <c r="L137" i="77"/>
  <c r="K137" i="77"/>
  <c r="J137" i="77"/>
  <c r="O132" i="77"/>
  <c r="N132" i="77"/>
  <c r="M132" i="77"/>
  <c r="L132" i="77"/>
  <c r="K132" i="77"/>
  <c r="J132" i="77"/>
  <c r="G146" i="77"/>
  <c r="F146" i="77"/>
  <c r="E146" i="77"/>
  <c r="D146" i="77"/>
  <c r="C146" i="77"/>
  <c r="B146" i="77"/>
  <c r="G145" i="77"/>
  <c r="F145" i="77"/>
  <c r="E145" i="77"/>
  <c r="D145" i="77"/>
  <c r="C145" i="77"/>
  <c r="B145" i="77"/>
  <c r="G144" i="77"/>
  <c r="F144" i="77"/>
  <c r="E144" i="77"/>
  <c r="D144" i="77"/>
  <c r="C144" i="77"/>
  <c r="B144" i="77"/>
  <c r="G143" i="77"/>
  <c r="F143" i="77"/>
  <c r="E143" i="77"/>
  <c r="D143" i="77"/>
  <c r="C143" i="77"/>
  <c r="B143" i="77"/>
  <c r="G142" i="77"/>
  <c r="F142" i="77"/>
  <c r="E142" i="77"/>
  <c r="D142" i="77"/>
  <c r="C142" i="77"/>
  <c r="B142" i="77"/>
  <c r="G141" i="77"/>
  <c r="F141" i="77"/>
  <c r="E141" i="77"/>
  <c r="D141" i="77"/>
  <c r="C141" i="77"/>
  <c r="B141" i="77"/>
  <c r="G140" i="77"/>
  <c r="F140" i="77"/>
  <c r="E140" i="77"/>
  <c r="D140" i="77"/>
  <c r="C140" i="77"/>
  <c r="B140" i="77"/>
  <c r="G139" i="77"/>
  <c r="F139" i="77"/>
  <c r="E139" i="77"/>
  <c r="D139" i="77"/>
  <c r="C139" i="77"/>
  <c r="B139" i="77"/>
  <c r="G138" i="77"/>
  <c r="F138" i="77"/>
  <c r="E138" i="77"/>
  <c r="D138" i="77"/>
  <c r="C138" i="77"/>
  <c r="B138" i="77"/>
  <c r="G137" i="77"/>
  <c r="F137" i="77"/>
  <c r="E137" i="77"/>
  <c r="D137" i="77"/>
  <c r="C137" i="77"/>
  <c r="B137" i="77"/>
  <c r="G132" i="77"/>
  <c r="F132" i="77"/>
  <c r="E132" i="77"/>
  <c r="D132" i="77"/>
  <c r="C132" i="77"/>
  <c r="B132" i="77"/>
  <c r="O146" i="123"/>
  <c r="N146" i="123"/>
  <c r="M146" i="123"/>
  <c r="L146" i="123"/>
  <c r="K146" i="123"/>
  <c r="J146" i="123"/>
  <c r="O145" i="123"/>
  <c r="N145" i="123"/>
  <c r="M145" i="123"/>
  <c r="L145" i="123"/>
  <c r="K145" i="123"/>
  <c r="J145" i="123"/>
  <c r="O144" i="123"/>
  <c r="N144" i="123"/>
  <c r="M144" i="123"/>
  <c r="L144" i="123"/>
  <c r="K144" i="123"/>
  <c r="J144" i="123"/>
  <c r="O143" i="123"/>
  <c r="N143" i="123"/>
  <c r="M143" i="123"/>
  <c r="L143" i="123"/>
  <c r="K143" i="123"/>
  <c r="J143" i="123"/>
  <c r="O142" i="123"/>
  <c r="N142" i="123"/>
  <c r="M142" i="123"/>
  <c r="L142" i="123"/>
  <c r="K142" i="123"/>
  <c r="J142" i="123"/>
  <c r="O141" i="123"/>
  <c r="N141" i="123"/>
  <c r="M141" i="123"/>
  <c r="L141" i="123"/>
  <c r="K141" i="123"/>
  <c r="J141" i="123"/>
  <c r="O140" i="123"/>
  <c r="N140" i="123"/>
  <c r="M140" i="123"/>
  <c r="L140" i="123"/>
  <c r="K140" i="123"/>
  <c r="J140" i="123"/>
  <c r="O139" i="123"/>
  <c r="N139" i="123"/>
  <c r="M139" i="123"/>
  <c r="L139" i="123"/>
  <c r="K139" i="123"/>
  <c r="J139" i="123"/>
  <c r="O138" i="123"/>
  <c r="N138" i="123"/>
  <c r="M138" i="123"/>
  <c r="L138" i="123"/>
  <c r="K138" i="123"/>
  <c r="J138" i="123"/>
  <c r="O137" i="123"/>
  <c r="N137" i="123"/>
  <c r="M137" i="123"/>
  <c r="L137" i="123"/>
  <c r="K137" i="123"/>
  <c r="J137" i="123"/>
  <c r="O135" i="123"/>
  <c r="N135" i="123"/>
  <c r="M135" i="123"/>
  <c r="L135" i="123"/>
  <c r="K135" i="123"/>
  <c r="J135" i="123"/>
  <c r="O134" i="123"/>
  <c r="N134" i="123"/>
  <c r="M134" i="123"/>
  <c r="L134" i="123"/>
  <c r="K134" i="123"/>
  <c r="J134" i="123"/>
  <c r="O133" i="123"/>
  <c r="N133" i="123"/>
  <c r="M133" i="123"/>
  <c r="L133" i="123"/>
  <c r="K133" i="123"/>
  <c r="J133" i="123"/>
  <c r="O132" i="123"/>
  <c r="N132" i="123"/>
  <c r="M132" i="123"/>
  <c r="L132" i="123"/>
  <c r="K132" i="123"/>
  <c r="J132" i="123"/>
  <c r="G146" i="123"/>
  <c r="F146" i="123"/>
  <c r="E146" i="123"/>
  <c r="D146" i="123"/>
  <c r="C146" i="123"/>
  <c r="B146" i="123"/>
  <c r="G145" i="123"/>
  <c r="F145" i="123"/>
  <c r="E145" i="123"/>
  <c r="D145" i="123"/>
  <c r="C145" i="123"/>
  <c r="B145" i="123"/>
  <c r="G144" i="123"/>
  <c r="F144" i="123"/>
  <c r="E144" i="123"/>
  <c r="D144" i="123"/>
  <c r="C144" i="123"/>
  <c r="B144" i="123"/>
  <c r="G143" i="123"/>
  <c r="F143" i="123"/>
  <c r="E143" i="123"/>
  <c r="D143" i="123"/>
  <c r="C143" i="123"/>
  <c r="B143" i="123"/>
  <c r="G142" i="123"/>
  <c r="F142" i="123"/>
  <c r="E142" i="123"/>
  <c r="D142" i="123"/>
  <c r="C142" i="123"/>
  <c r="B142" i="123"/>
  <c r="G141" i="123"/>
  <c r="F141" i="123"/>
  <c r="E141" i="123"/>
  <c r="D141" i="123"/>
  <c r="C141" i="123"/>
  <c r="B141" i="123"/>
  <c r="G140" i="123"/>
  <c r="F140" i="123"/>
  <c r="E140" i="123"/>
  <c r="D140" i="123"/>
  <c r="C140" i="123"/>
  <c r="B140" i="123"/>
  <c r="G139" i="123"/>
  <c r="F139" i="123"/>
  <c r="E139" i="123"/>
  <c r="D139" i="123"/>
  <c r="C139" i="123"/>
  <c r="B139" i="123"/>
  <c r="G138" i="123"/>
  <c r="F138" i="123"/>
  <c r="E138" i="123"/>
  <c r="D138" i="123"/>
  <c r="C138" i="123"/>
  <c r="B138" i="123"/>
  <c r="G137" i="123"/>
  <c r="F137" i="123"/>
  <c r="E137" i="123"/>
  <c r="D137" i="123"/>
  <c r="C137" i="123"/>
  <c r="B137" i="123"/>
  <c r="G135" i="123"/>
  <c r="F135" i="123"/>
  <c r="E135" i="123"/>
  <c r="D135" i="123"/>
  <c r="C135" i="123"/>
  <c r="B135" i="123"/>
  <c r="G134" i="123"/>
  <c r="F134" i="123"/>
  <c r="E134" i="123"/>
  <c r="D134" i="123"/>
  <c r="C134" i="123"/>
  <c r="B134" i="123"/>
  <c r="G133" i="123"/>
  <c r="F133" i="123"/>
  <c r="E133" i="123"/>
  <c r="D133" i="123"/>
  <c r="C133" i="123"/>
  <c r="B133" i="123"/>
  <c r="G132" i="123"/>
  <c r="F132" i="123"/>
  <c r="E132" i="123"/>
  <c r="D132" i="123"/>
  <c r="C132" i="123"/>
  <c r="B132" i="123"/>
  <c r="O146" i="122"/>
  <c r="N146" i="122"/>
  <c r="M146" i="122"/>
  <c r="L146" i="122"/>
  <c r="K146" i="122"/>
  <c r="J146" i="122"/>
  <c r="O145" i="122"/>
  <c r="N145" i="122"/>
  <c r="M145" i="122"/>
  <c r="L145" i="122"/>
  <c r="K145" i="122"/>
  <c r="J145" i="122"/>
  <c r="O144" i="122"/>
  <c r="N144" i="122"/>
  <c r="M144" i="122"/>
  <c r="L144" i="122"/>
  <c r="K144" i="122"/>
  <c r="J144" i="122"/>
  <c r="O143" i="122"/>
  <c r="N143" i="122"/>
  <c r="M143" i="122"/>
  <c r="L143" i="122"/>
  <c r="K143" i="122"/>
  <c r="J143" i="122"/>
  <c r="O142" i="122"/>
  <c r="N142" i="122"/>
  <c r="M142" i="122"/>
  <c r="L142" i="122"/>
  <c r="K142" i="122"/>
  <c r="J142" i="122"/>
  <c r="O141" i="122"/>
  <c r="N141" i="122"/>
  <c r="M141" i="122"/>
  <c r="L141" i="122"/>
  <c r="K141" i="122"/>
  <c r="J141" i="122"/>
  <c r="O140" i="122"/>
  <c r="N140" i="122"/>
  <c r="M140" i="122"/>
  <c r="L140" i="122"/>
  <c r="K140" i="122"/>
  <c r="J140" i="122"/>
  <c r="O139" i="122"/>
  <c r="N139" i="122"/>
  <c r="M139" i="122"/>
  <c r="L139" i="122"/>
  <c r="K139" i="122"/>
  <c r="J139" i="122"/>
  <c r="O138" i="122"/>
  <c r="N138" i="122"/>
  <c r="M138" i="122"/>
  <c r="L138" i="122"/>
  <c r="K138" i="122"/>
  <c r="J138" i="122"/>
  <c r="O137" i="122"/>
  <c r="N137" i="122"/>
  <c r="M137" i="122"/>
  <c r="L137" i="122"/>
  <c r="K137" i="122"/>
  <c r="J137" i="122"/>
  <c r="O135" i="122"/>
  <c r="N135" i="122"/>
  <c r="M135" i="122"/>
  <c r="L135" i="122"/>
  <c r="K135" i="122"/>
  <c r="J135" i="122"/>
  <c r="O134" i="122"/>
  <c r="N134" i="122"/>
  <c r="M134" i="122"/>
  <c r="L134" i="122"/>
  <c r="K134" i="122"/>
  <c r="J134" i="122"/>
  <c r="O133" i="122"/>
  <c r="N133" i="122"/>
  <c r="M133" i="122"/>
  <c r="L133" i="122"/>
  <c r="K133" i="122"/>
  <c r="J133" i="122"/>
  <c r="O132" i="122"/>
  <c r="N132" i="122"/>
  <c r="M132" i="122"/>
  <c r="L132" i="122"/>
  <c r="K132" i="122"/>
  <c r="J132" i="122"/>
  <c r="G146" i="122"/>
  <c r="F146" i="122"/>
  <c r="E146" i="122"/>
  <c r="D146" i="122"/>
  <c r="C146" i="122"/>
  <c r="B146" i="122"/>
  <c r="G145" i="122"/>
  <c r="F145" i="122"/>
  <c r="E145" i="122"/>
  <c r="D145" i="122"/>
  <c r="C145" i="122"/>
  <c r="B145" i="122"/>
  <c r="G144" i="122"/>
  <c r="F144" i="122"/>
  <c r="E144" i="122"/>
  <c r="D144" i="122"/>
  <c r="C144" i="122"/>
  <c r="B144" i="122"/>
  <c r="G143" i="122"/>
  <c r="F143" i="122"/>
  <c r="E143" i="122"/>
  <c r="D143" i="122"/>
  <c r="C143" i="122"/>
  <c r="B143" i="122"/>
  <c r="G142" i="122"/>
  <c r="F142" i="122"/>
  <c r="E142" i="122"/>
  <c r="D142" i="122"/>
  <c r="C142" i="122"/>
  <c r="B142" i="122"/>
  <c r="G141" i="122"/>
  <c r="F141" i="122"/>
  <c r="E141" i="122"/>
  <c r="D141" i="122"/>
  <c r="C141" i="122"/>
  <c r="B141" i="122"/>
  <c r="G140" i="122"/>
  <c r="F140" i="122"/>
  <c r="E140" i="122"/>
  <c r="D140" i="122"/>
  <c r="C140" i="122"/>
  <c r="B140" i="122"/>
  <c r="G139" i="122"/>
  <c r="F139" i="122"/>
  <c r="E139" i="122"/>
  <c r="D139" i="122"/>
  <c r="C139" i="122"/>
  <c r="B139" i="122"/>
  <c r="G138" i="122"/>
  <c r="F138" i="122"/>
  <c r="E138" i="122"/>
  <c r="D138" i="122"/>
  <c r="C138" i="122"/>
  <c r="B138" i="122"/>
  <c r="G137" i="122"/>
  <c r="F137" i="122"/>
  <c r="E137" i="122"/>
  <c r="D137" i="122"/>
  <c r="C137" i="122"/>
  <c r="B137" i="122"/>
  <c r="G135" i="122"/>
  <c r="F135" i="122"/>
  <c r="E135" i="122"/>
  <c r="D135" i="122"/>
  <c r="C135" i="122"/>
  <c r="B135" i="122"/>
  <c r="G134" i="122"/>
  <c r="F134" i="122"/>
  <c r="E134" i="122"/>
  <c r="D134" i="122"/>
  <c r="C134" i="122"/>
  <c r="B134" i="122"/>
  <c r="G133" i="122"/>
  <c r="F133" i="122"/>
  <c r="E133" i="122"/>
  <c r="D133" i="122"/>
  <c r="C133" i="122"/>
  <c r="B133" i="122"/>
  <c r="G132" i="122"/>
  <c r="F132" i="122"/>
  <c r="E132" i="122"/>
  <c r="D132" i="122"/>
  <c r="C132" i="122"/>
  <c r="B132" i="122"/>
  <c r="O146" i="121"/>
  <c r="N146" i="121"/>
  <c r="M146" i="121"/>
  <c r="L146" i="121"/>
  <c r="K146" i="121"/>
  <c r="J146" i="121"/>
  <c r="O145" i="121"/>
  <c r="N145" i="121"/>
  <c r="M145" i="121"/>
  <c r="L145" i="121"/>
  <c r="K145" i="121"/>
  <c r="J145" i="121"/>
  <c r="O144" i="121"/>
  <c r="N144" i="121"/>
  <c r="M144" i="121"/>
  <c r="L144" i="121"/>
  <c r="K144" i="121"/>
  <c r="J144" i="121"/>
  <c r="O143" i="121"/>
  <c r="N143" i="121"/>
  <c r="M143" i="121"/>
  <c r="L143" i="121"/>
  <c r="K143" i="121"/>
  <c r="J143" i="121"/>
  <c r="O142" i="121"/>
  <c r="N142" i="121"/>
  <c r="M142" i="121"/>
  <c r="L142" i="121"/>
  <c r="K142" i="121"/>
  <c r="J142" i="121"/>
  <c r="O141" i="121"/>
  <c r="N141" i="121"/>
  <c r="M141" i="121"/>
  <c r="L141" i="121"/>
  <c r="K141" i="121"/>
  <c r="J141" i="121"/>
  <c r="O140" i="121"/>
  <c r="N140" i="121"/>
  <c r="M140" i="121"/>
  <c r="L140" i="121"/>
  <c r="K140" i="121"/>
  <c r="J140" i="121"/>
  <c r="O139" i="121"/>
  <c r="N139" i="121"/>
  <c r="M139" i="121"/>
  <c r="L139" i="121"/>
  <c r="K139" i="121"/>
  <c r="J139" i="121"/>
  <c r="O138" i="121"/>
  <c r="N138" i="121"/>
  <c r="M138" i="121"/>
  <c r="L138" i="121"/>
  <c r="K138" i="121"/>
  <c r="J138" i="121"/>
  <c r="O137" i="121"/>
  <c r="N137" i="121"/>
  <c r="M137" i="121"/>
  <c r="L137" i="121"/>
  <c r="K137" i="121"/>
  <c r="J137" i="121"/>
  <c r="O135" i="121"/>
  <c r="N135" i="121"/>
  <c r="M135" i="121"/>
  <c r="L135" i="121"/>
  <c r="K135" i="121"/>
  <c r="J135" i="121"/>
  <c r="O134" i="121"/>
  <c r="N134" i="121"/>
  <c r="M134" i="121"/>
  <c r="L134" i="121"/>
  <c r="K134" i="121"/>
  <c r="J134" i="121"/>
  <c r="O133" i="121"/>
  <c r="N133" i="121"/>
  <c r="M133" i="121"/>
  <c r="L133" i="121"/>
  <c r="K133" i="121"/>
  <c r="J133" i="121"/>
  <c r="O132" i="121"/>
  <c r="N132" i="121"/>
  <c r="M132" i="121"/>
  <c r="L132" i="121"/>
  <c r="K132" i="121"/>
  <c r="J132" i="121"/>
  <c r="G146" i="121"/>
  <c r="F146" i="121"/>
  <c r="E146" i="121"/>
  <c r="D146" i="121"/>
  <c r="C146" i="121"/>
  <c r="B146" i="121"/>
  <c r="G145" i="121"/>
  <c r="F145" i="121"/>
  <c r="E145" i="121"/>
  <c r="D145" i="121"/>
  <c r="C145" i="121"/>
  <c r="B145" i="121"/>
  <c r="G144" i="121"/>
  <c r="F144" i="121"/>
  <c r="E144" i="121"/>
  <c r="D144" i="121"/>
  <c r="C144" i="121"/>
  <c r="B144" i="121"/>
  <c r="G143" i="121"/>
  <c r="F143" i="121"/>
  <c r="E143" i="121"/>
  <c r="D143" i="121"/>
  <c r="C143" i="121"/>
  <c r="B143" i="121"/>
  <c r="G142" i="121"/>
  <c r="F142" i="121"/>
  <c r="E142" i="121"/>
  <c r="D142" i="121"/>
  <c r="C142" i="121"/>
  <c r="B142" i="121"/>
  <c r="G141" i="121"/>
  <c r="F141" i="121"/>
  <c r="E141" i="121"/>
  <c r="D141" i="121"/>
  <c r="C141" i="121"/>
  <c r="B141" i="121"/>
  <c r="G140" i="121"/>
  <c r="F140" i="121"/>
  <c r="E140" i="121"/>
  <c r="D140" i="121"/>
  <c r="C140" i="121"/>
  <c r="B140" i="121"/>
  <c r="G139" i="121"/>
  <c r="F139" i="121"/>
  <c r="E139" i="121"/>
  <c r="D139" i="121"/>
  <c r="C139" i="121"/>
  <c r="B139" i="121"/>
  <c r="G138" i="121"/>
  <c r="F138" i="121"/>
  <c r="E138" i="121"/>
  <c r="D138" i="121"/>
  <c r="C138" i="121"/>
  <c r="B138" i="121"/>
  <c r="G137" i="121"/>
  <c r="F137" i="121"/>
  <c r="E137" i="121"/>
  <c r="D137" i="121"/>
  <c r="C137" i="121"/>
  <c r="B137" i="121"/>
  <c r="G135" i="121"/>
  <c r="F135" i="121"/>
  <c r="E135" i="121"/>
  <c r="D135" i="121"/>
  <c r="C135" i="121"/>
  <c r="B135" i="121"/>
  <c r="G134" i="121"/>
  <c r="F134" i="121"/>
  <c r="E134" i="121"/>
  <c r="D134" i="121"/>
  <c r="C134" i="121"/>
  <c r="B134" i="121"/>
  <c r="G133" i="121"/>
  <c r="F133" i="121"/>
  <c r="E133" i="121"/>
  <c r="D133" i="121"/>
  <c r="C133" i="121"/>
  <c r="B133" i="121"/>
  <c r="G132" i="121"/>
  <c r="F132" i="121"/>
  <c r="E132" i="121"/>
  <c r="D132" i="121"/>
  <c r="C132" i="121"/>
  <c r="B132" i="121"/>
  <c r="O146" i="120"/>
  <c r="N146" i="120"/>
  <c r="M146" i="120"/>
  <c r="L146" i="120"/>
  <c r="K146" i="120"/>
  <c r="J146" i="120"/>
  <c r="O145" i="120"/>
  <c r="N145" i="120"/>
  <c r="M145" i="120"/>
  <c r="L145" i="120"/>
  <c r="K145" i="120"/>
  <c r="J145" i="120"/>
  <c r="O144" i="120"/>
  <c r="N144" i="120"/>
  <c r="M144" i="120"/>
  <c r="L144" i="120"/>
  <c r="K144" i="120"/>
  <c r="J144" i="120"/>
  <c r="O143" i="120"/>
  <c r="N143" i="120"/>
  <c r="M143" i="120"/>
  <c r="L143" i="120"/>
  <c r="K143" i="120"/>
  <c r="J143" i="120"/>
  <c r="O142" i="120"/>
  <c r="N142" i="120"/>
  <c r="M142" i="120"/>
  <c r="L142" i="120"/>
  <c r="K142" i="120"/>
  <c r="J142" i="120"/>
  <c r="O141" i="120"/>
  <c r="N141" i="120"/>
  <c r="M141" i="120"/>
  <c r="L141" i="120"/>
  <c r="K141" i="120"/>
  <c r="J141" i="120"/>
  <c r="O140" i="120"/>
  <c r="N140" i="120"/>
  <c r="M140" i="120"/>
  <c r="L140" i="120"/>
  <c r="K140" i="120"/>
  <c r="J140" i="120"/>
  <c r="O139" i="120"/>
  <c r="N139" i="120"/>
  <c r="M139" i="120"/>
  <c r="L139" i="120"/>
  <c r="K139" i="120"/>
  <c r="J139" i="120"/>
  <c r="O138" i="120"/>
  <c r="N138" i="120"/>
  <c r="M138" i="120"/>
  <c r="L138" i="120"/>
  <c r="K138" i="120"/>
  <c r="J138" i="120"/>
  <c r="O137" i="120"/>
  <c r="N137" i="120"/>
  <c r="M137" i="120"/>
  <c r="L137" i="120"/>
  <c r="K137" i="120"/>
  <c r="J137" i="120"/>
  <c r="O135" i="120"/>
  <c r="N135" i="120"/>
  <c r="M135" i="120"/>
  <c r="L135" i="120"/>
  <c r="K135" i="120"/>
  <c r="J135" i="120"/>
  <c r="O134" i="120"/>
  <c r="N134" i="120"/>
  <c r="M134" i="120"/>
  <c r="L134" i="120"/>
  <c r="K134" i="120"/>
  <c r="J134" i="120"/>
  <c r="O133" i="120"/>
  <c r="N133" i="120"/>
  <c r="M133" i="120"/>
  <c r="L133" i="120"/>
  <c r="K133" i="120"/>
  <c r="J133" i="120"/>
  <c r="O132" i="120"/>
  <c r="N132" i="120"/>
  <c r="M132" i="120"/>
  <c r="L132" i="120"/>
  <c r="K132" i="120"/>
  <c r="J132" i="120"/>
  <c r="G146" i="120"/>
  <c r="F146" i="120"/>
  <c r="E146" i="120"/>
  <c r="D146" i="120"/>
  <c r="C146" i="120"/>
  <c r="B146" i="120"/>
  <c r="G145" i="120"/>
  <c r="F145" i="120"/>
  <c r="E145" i="120"/>
  <c r="D145" i="120"/>
  <c r="C145" i="120"/>
  <c r="B145" i="120"/>
  <c r="G144" i="120"/>
  <c r="F144" i="120"/>
  <c r="E144" i="120"/>
  <c r="D144" i="120"/>
  <c r="C144" i="120"/>
  <c r="B144" i="120"/>
  <c r="G143" i="120"/>
  <c r="F143" i="120"/>
  <c r="E143" i="120"/>
  <c r="D143" i="120"/>
  <c r="C143" i="120"/>
  <c r="B143" i="120"/>
  <c r="G142" i="120"/>
  <c r="F142" i="120"/>
  <c r="E142" i="120"/>
  <c r="D142" i="120"/>
  <c r="C142" i="120"/>
  <c r="B142" i="120"/>
  <c r="G141" i="120"/>
  <c r="F141" i="120"/>
  <c r="E141" i="120"/>
  <c r="D141" i="120"/>
  <c r="C141" i="120"/>
  <c r="B141" i="120"/>
  <c r="G140" i="120"/>
  <c r="F140" i="120"/>
  <c r="E140" i="120"/>
  <c r="D140" i="120"/>
  <c r="C140" i="120"/>
  <c r="B140" i="120"/>
  <c r="G139" i="120"/>
  <c r="F139" i="120"/>
  <c r="E139" i="120"/>
  <c r="D139" i="120"/>
  <c r="C139" i="120"/>
  <c r="B139" i="120"/>
  <c r="G138" i="120"/>
  <c r="F138" i="120"/>
  <c r="E138" i="120"/>
  <c r="D138" i="120"/>
  <c r="C138" i="120"/>
  <c r="B138" i="120"/>
  <c r="G137" i="120"/>
  <c r="F137" i="120"/>
  <c r="E137" i="120"/>
  <c r="D137" i="120"/>
  <c r="C137" i="120"/>
  <c r="B137" i="120"/>
  <c r="G135" i="120"/>
  <c r="F135" i="120"/>
  <c r="E135" i="120"/>
  <c r="D135" i="120"/>
  <c r="C135" i="120"/>
  <c r="B135" i="120"/>
  <c r="G134" i="120"/>
  <c r="F134" i="120"/>
  <c r="E134" i="120"/>
  <c r="D134" i="120"/>
  <c r="C134" i="120"/>
  <c r="B134" i="120"/>
  <c r="G133" i="120"/>
  <c r="F133" i="120"/>
  <c r="E133" i="120"/>
  <c r="D133" i="120"/>
  <c r="C133" i="120"/>
  <c r="B133" i="120"/>
  <c r="G132" i="120"/>
  <c r="F132" i="120"/>
  <c r="E132" i="120"/>
  <c r="D132" i="120"/>
  <c r="C132" i="120"/>
  <c r="B132" i="120"/>
  <c r="O146" i="55"/>
  <c r="N146" i="55"/>
  <c r="M146" i="55"/>
  <c r="L146" i="55"/>
  <c r="K146" i="55"/>
  <c r="J146" i="55"/>
  <c r="O145" i="55"/>
  <c r="N145" i="55"/>
  <c r="M145" i="55"/>
  <c r="L145" i="55"/>
  <c r="K145" i="55"/>
  <c r="J145" i="55"/>
  <c r="O144" i="55"/>
  <c r="N144" i="55"/>
  <c r="M144" i="55"/>
  <c r="L144" i="55"/>
  <c r="K144" i="55"/>
  <c r="J144" i="55"/>
  <c r="O143" i="55"/>
  <c r="N143" i="55"/>
  <c r="M143" i="55"/>
  <c r="L143" i="55"/>
  <c r="K143" i="55"/>
  <c r="J143" i="55"/>
  <c r="O142" i="55"/>
  <c r="N142" i="55"/>
  <c r="M142" i="55"/>
  <c r="L142" i="55"/>
  <c r="K142" i="55"/>
  <c r="J142" i="55"/>
  <c r="O141" i="55"/>
  <c r="N141" i="55"/>
  <c r="M141" i="55"/>
  <c r="L141" i="55"/>
  <c r="K141" i="55"/>
  <c r="J141" i="55"/>
  <c r="O140" i="55"/>
  <c r="N140" i="55"/>
  <c r="M140" i="55"/>
  <c r="L140" i="55"/>
  <c r="K140" i="55"/>
  <c r="J140" i="55"/>
  <c r="O139" i="55"/>
  <c r="N139" i="55"/>
  <c r="M139" i="55"/>
  <c r="L139" i="55"/>
  <c r="K139" i="55"/>
  <c r="J139" i="55"/>
  <c r="O138" i="55"/>
  <c r="N138" i="55"/>
  <c r="M138" i="55"/>
  <c r="L138" i="55"/>
  <c r="K138" i="55"/>
  <c r="J138" i="55"/>
  <c r="O137" i="55"/>
  <c r="N137" i="55"/>
  <c r="M137" i="55"/>
  <c r="L137" i="55"/>
  <c r="K137" i="55"/>
  <c r="J137" i="55"/>
  <c r="O132" i="55"/>
  <c r="N132" i="55"/>
  <c r="M132" i="55"/>
  <c r="L132" i="55"/>
  <c r="K132" i="55"/>
  <c r="J132" i="55"/>
  <c r="G146" i="55"/>
  <c r="F146" i="55"/>
  <c r="E146" i="55"/>
  <c r="D146" i="55"/>
  <c r="C146" i="55"/>
  <c r="B146" i="55"/>
  <c r="G145" i="55"/>
  <c r="F145" i="55"/>
  <c r="E145" i="55"/>
  <c r="D145" i="55"/>
  <c r="C145" i="55"/>
  <c r="B145" i="55"/>
  <c r="G144" i="55"/>
  <c r="F144" i="55"/>
  <c r="E144" i="55"/>
  <c r="D144" i="55"/>
  <c r="C144" i="55"/>
  <c r="B144" i="55"/>
  <c r="G143" i="55"/>
  <c r="F143" i="55"/>
  <c r="E143" i="55"/>
  <c r="D143" i="55"/>
  <c r="C143" i="55"/>
  <c r="B143" i="55"/>
  <c r="G142" i="55"/>
  <c r="F142" i="55"/>
  <c r="E142" i="55"/>
  <c r="D142" i="55"/>
  <c r="C142" i="55"/>
  <c r="B142" i="55"/>
  <c r="G141" i="55"/>
  <c r="F141" i="55"/>
  <c r="E141" i="55"/>
  <c r="D141" i="55"/>
  <c r="C141" i="55"/>
  <c r="B141" i="55"/>
  <c r="G140" i="55"/>
  <c r="F140" i="55"/>
  <c r="E140" i="55"/>
  <c r="D140" i="55"/>
  <c r="C140" i="55"/>
  <c r="B140" i="55"/>
  <c r="G139" i="55"/>
  <c r="F139" i="55"/>
  <c r="E139" i="55"/>
  <c r="D139" i="55"/>
  <c r="C139" i="55"/>
  <c r="B139" i="55"/>
  <c r="G138" i="55"/>
  <c r="F138" i="55"/>
  <c r="E138" i="55"/>
  <c r="D138" i="55"/>
  <c r="C138" i="55"/>
  <c r="B138" i="55"/>
  <c r="G137" i="55"/>
  <c r="F137" i="55"/>
  <c r="E137" i="55"/>
  <c r="D137" i="55"/>
  <c r="C137" i="55"/>
  <c r="B137" i="55"/>
  <c r="G132" i="55"/>
  <c r="F132" i="55"/>
  <c r="E132" i="55"/>
  <c r="D132" i="55"/>
  <c r="C132" i="55"/>
  <c r="B132" i="55"/>
  <c r="O146" i="56"/>
  <c r="N146" i="56"/>
  <c r="M146" i="56"/>
  <c r="L146" i="56"/>
  <c r="K146" i="56"/>
  <c r="J146" i="56"/>
  <c r="O145" i="56"/>
  <c r="N145" i="56"/>
  <c r="M145" i="56"/>
  <c r="L145" i="56"/>
  <c r="K145" i="56"/>
  <c r="J145" i="56"/>
  <c r="O144" i="56"/>
  <c r="N144" i="56"/>
  <c r="M144" i="56"/>
  <c r="L144" i="56"/>
  <c r="K144" i="56"/>
  <c r="J144" i="56"/>
  <c r="O143" i="56"/>
  <c r="N143" i="56"/>
  <c r="M143" i="56"/>
  <c r="L143" i="56"/>
  <c r="K143" i="56"/>
  <c r="J143" i="56"/>
  <c r="O142" i="56"/>
  <c r="N142" i="56"/>
  <c r="M142" i="56"/>
  <c r="L142" i="56"/>
  <c r="K142" i="56"/>
  <c r="J142" i="56"/>
  <c r="O141" i="56"/>
  <c r="N141" i="56"/>
  <c r="M141" i="56"/>
  <c r="L141" i="56"/>
  <c r="K141" i="56"/>
  <c r="J141" i="56"/>
  <c r="O140" i="56"/>
  <c r="N140" i="56"/>
  <c r="M140" i="56"/>
  <c r="L140" i="56"/>
  <c r="K140" i="56"/>
  <c r="J140" i="56"/>
  <c r="O139" i="56"/>
  <c r="N139" i="56"/>
  <c r="M139" i="56"/>
  <c r="L139" i="56"/>
  <c r="K139" i="56"/>
  <c r="J139" i="56"/>
  <c r="O138" i="56"/>
  <c r="N138" i="56"/>
  <c r="M138" i="56"/>
  <c r="L138" i="56"/>
  <c r="K138" i="56"/>
  <c r="J138" i="56"/>
  <c r="O137" i="56"/>
  <c r="N137" i="56"/>
  <c r="M137" i="56"/>
  <c r="L137" i="56"/>
  <c r="K137" i="56"/>
  <c r="J137" i="56"/>
  <c r="O132" i="56"/>
  <c r="N132" i="56"/>
  <c r="M132" i="56"/>
  <c r="L132" i="56"/>
  <c r="K132" i="56"/>
  <c r="J132" i="56"/>
  <c r="G146" i="56"/>
  <c r="F146" i="56"/>
  <c r="E146" i="56"/>
  <c r="D146" i="56"/>
  <c r="C146" i="56"/>
  <c r="B146" i="56"/>
  <c r="G145" i="56"/>
  <c r="F145" i="56"/>
  <c r="E145" i="56"/>
  <c r="D145" i="56"/>
  <c r="C145" i="56"/>
  <c r="B145" i="56"/>
  <c r="G144" i="56"/>
  <c r="F144" i="56"/>
  <c r="E144" i="56"/>
  <c r="D144" i="56"/>
  <c r="C144" i="56"/>
  <c r="B144" i="56"/>
  <c r="G143" i="56"/>
  <c r="F143" i="56"/>
  <c r="E143" i="56"/>
  <c r="D143" i="56"/>
  <c r="C143" i="56"/>
  <c r="B143" i="56"/>
  <c r="G142" i="56"/>
  <c r="F142" i="56"/>
  <c r="E142" i="56"/>
  <c r="D142" i="56"/>
  <c r="C142" i="56"/>
  <c r="B142" i="56"/>
  <c r="G141" i="56"/>
  <c r="F141" i="56"/>
  <c r="E141" i="56"/>
  <c r="D141" i="56"/>
  <c r="C141" i="56"/>
  <c r="B141" i="56"/>
  <c r="G140" i="56"/>
  <c r="F140" i="56"/>
  <c r="E140" i="56"/>
  <c r="D140" i="56"/>
  <c r="C140" i="56"/>
  <c r="B140" i="56"/>
  <c r="G139" i="56"/>
  <c r="F139" i="56"/>
  <c r="E139" i="56"/>
  <c r="D139" i="56"/>
  <c r="C139" i="56"/>
  <c r="B139" i="56"/>
  <c r="G138" i="56"/>
  <c r="F138" i="56"/>
  <c r="E138" i="56"/>
  <c r="D138" i="56"/>
  <c r="C138" i="56"/>
  <c r="B138" i="56"/>
  <c r="G137" i="56"/>
  <c r="F137" i="56"/>
  <c r="E137" i="56"/>
  <c r="D137" i="56"/>
  <c r="C137" i="56"/>
  <c r="B137" i="56"/>
  <c r="G132" i="56"/>
  <c r="F132" i="56"/>
  <c r="E132" i="56"/>
  <c r="D132" i="56"/>
  <c r="C132" i="56"/>
  <c r="B132" i="56"/>
  <c r="O146" i="53"/>
  <c r="N146" i="53"/>
  <c r="M146" i="53"/>
  <c r="L146" i="53"/>
  <c r="K146" i="53"/>
  <c r="J146" i="53"/>
  <c r="O145" i="53"/>
  <c r="N145" i="53"/>
  <c r="M145" i="53"/>
  <c r="L145" i="53"/>
  <c r="K145" i="53"/>
  <c r="J145" i="53"/>
  <c r="O144" i="53"/>
  <c r="N144" i="53"/>
  <c r="M144" i="53"/>
  <c r="L144" i="53"/>
  <c r="K144" i="53"/>
  <c r="J144" i="53"/>
  <c r="O143" i="53"/>
  <c r="N143" i="53"/>
  <c r="M143" i="53"/>
  <c r="L143" i="53"/>
  <c r="K143" i="53"/>
  <c r="J143" i="53"/>
  <c r="O142" i="53"/>
  <c r="N142" i="53"/>
  <c r="M142" i="53"/>
  <c r="L142" i="53"/>
  <c r="K142" i="53"/>
  <c r="J142" i="53"/>
  <c r="O141" i="53"/>
  <c r="N141" i="53"/>
  <c r="M141" i="53"/>
  <c r="L141" i="53"/>
  <c r="K141" i="53"/>
  <c r="J141" i="53"/>
  <c r="O140" i="53"/>
  <c r="N140" i="53"/>
  <c r="M140" i="53"/>
  <c r="L140" i="53"/>
  <c r="K140" i="53"/>
  <c r="J140" i="53"/>
  <c r="O139" i="53"/>
  <c r="N139" i="53"/>
  <c r="M139" i="53"/>
  <c r="L139" i="53"/>
  <c r="K139" i="53"/>
  <c r="J139" i="53"/>
  <c r="O138" i="53"/>
  <c r="N138" i="53"/>
  <c r="M138" i="53"/>
  <c r="L138" i="53"/>
  <c r="K138" i="53"/>
  <c r="J138" i="53"/>
  <c r="O137" i="53"/>
  <c r="N137" i="53"/>
  <c r="M137" i="53"/>
  <c r="L137" i="53"/>
  <c r="K137" i="53"/>
  <c r="J137" i="53"/>
  <c r="O132" i="53"/>
  <c r="N132" i="53"/>
  <c r="M132" i="53"/>
  <c r="L132" i="53"/>
  <c r="K132" i="53"/>
  <c r="J132" i="53"/>
  <c r="G146" i="53"/>
  <c r="F146" i="53"/>
  <c r="E146" i="53"/>
  <c r="D146" i="53"/>
  <c r="C146" i="53"/>
  <c r="B146" i="53"/>
  <c r="G145" i="53"/>
  <c r="F145" i="53"/>
  <c r="E145" i="53"/>
  <c r="D145" i="53"/>
  <c r="C145" i="53"/>
  <c r="B145" i="53"/>
  <c r="G144" i="53"/>
  <c r="F144" i="53"/>
  <c r="E144" i="53"/>
  <c r="D144" i="53"/>
  <c r="C144" i="53"/>
  <c r="B144" i="53"/>
  <c r="G143" i="53"/>
  <c r="F143" i="53"/>
  <c r="E143" i="53"/>
  <c r="D143" i="53"/>
  <c r="C143" i="53"/>
  <c r="B143" i="53"/>
  <c r="G142" i="53"/>
  <c r="F142" i="53"/>
  <c r="E142" i="53"/>
  <c r="D142" i="53"/>
  <c r="C142" i="53"/>
  <c r="B142" i="53"/>
  <c r="G141" i="53"/>
  <c r="F141" i="53"/>
  <c r="E141" i="53"/>
  <c r="D141" i="53"/>
  <c r="C141" i="53"/>
  <c r="B141" i="53"/>
  <c r="G140" i="53"/>
  <c r="F140" i="53"/>
  <c r="E140" i="53"/>
  <c r="D140" i="53"/>
  <c r="C140" i="53"/>
  <c r="B140" i="53"/>
  <c r="G139" i="53"/>
  <c r="F139" i="53"/>
  <c r="E139" i="53"/>
  <c r="D139" i="53"/>
  <c r="C139" i="53"/>
  <c r="B139" i="53"/>
  <c r="G138" i="53"/>
  <c r="F138" i="53"/>
  <c r="E138" i="53"/>
  <c r="D138" i="53"/>
  <c r="C138" i="53"/>
  <c r="B138" i="53"/>
  <c r="G137" i="53"/>
  <c r="F137" i="53"/>
  <c r="E137" i="53"/>
  <c r="D137" i="53"/>
  <c r="C137" i="53"/>
  <c r="B137" i="53"/>
  <c r="G132" i="53"/>
  <c r="F132" i="53"/>
  <c r="E132" i="53"/>
  <c r="D132" i="53"/>
  <c r="C132" i="53"/>
  <c r="B132" i="53"/>
  <c r="O146" i="54"/>
  <c r="N146" i="54"/>
  <c r="M146" i="54"/>
  <c r="L146" i="54"/>
  <c r="K146" i="54"/>
  <c r="J146" i="54"/>
  <c r="O145" i="54"/>
  <c r="N145" i="54"/>
  <c r="M145" i="54"/>
  <c r="L145" i="54"/>
  <c r="K145" i="54"/>
  <c r="J145" i="54"/>
  <c r="O144" i="54"/>
  <c r="N144" i="54"/>
  <c r="M144" i="54"/>
  <c r="L144" i="54"/>
  <c r="K144" i="54"/>
  <c r="J144" i="54"/>
  <c r="O143" i="54"/>
  <c r="N143" i="54"/>
  <c r="M143" i="54"/>
  <c r="L143" i="54"/>
  <c r="K143" i="54"/>
  <c r="J143" i="54"/>
  <c r="O142" i="54"/>
  <c r="N142" i="54"/>
  <c r="M142" i="54"/>
  <c r="L142" i="54"/>
  <c r="K142" i="54"/>
  <c r="J142" i="54"/>
  <c r="O141" i="54"/>
  <c r="N141" i="54"/>
  <c r="M141" i="54"/>
  <c r="L141" i="54"/>
  <c r="K141" i="54"/>
  <c r="J141" i="54"/>
  <c r="O140" i="54"/>
  <c r="N140" i="54"/>
  <c r="M140" i="54"/>
  <c r="L140" i="54"/>
  <c r="K140" i="54"/>
  <c r="J140" i="54"/>
  <c r="O139" i="54"/>
  <c r="N139" i="54"/>
  <c r="M139" i="54"/>
  <c r="L139" i="54"/>
  <c r="K139" i="54"/>
  <c r="J139" i="54"/>
  <c r="O138" i="54"/>
  <c r="N138" i="54"/>
  <c r="M138" i="54"/>
  <c r="L138" i="54"/>
  <c r="K138" i="54"/>
  <c r="J138" i="54"/>
  <c r="O137" i="54"/>
  <c r="N137" i="54"/>
  <c r="M137" i="54"/>
  <c r="L137" i="54"/>
  <c r="K137" i="54"/>
  <c r="J137" i="54"/>
  <c r="O132" i="54"/>
  <c r="N132" i="54"/>
  <c r="M132" i="54"/>
  <c r="L132" i="54"/>
  <c r="K132" i="54"/>
  <c r="J132" i="54"/>
  <c r="G146" i="54"/>
  <c r="F146" i="54"/>
  <c r="E146" i="54"/>
  <c r="D146" i="54"/>
  <c r="C146" i="54"/>
  <c r="B146" i="54"/>
  <c r="G145" i="54"/>
  <c r="F145" i="54"/>
  <c r="E145" i="54"/>
  <c r="D145" i="54"/>
  <c r="C145" i="54"/>
  <c r="B145" i="54"/>
  <c r="G144" i="54"/>
  <c r="F144" i="54"/>
  <c r="E144" i="54"/>
  <c r="D144" i="54"/>
  <c r="C144" i="54"/>
  <c r="B144" i="54"/>
  <c r="G143" i="54"/>
  <c r="F143" i="54"/>
  <c r="E143" i="54"/>
  <c r="D143" i="54"/>
  <c r="C143" i="54"/>
  <c r="B143" i="54"/>
  <c r="G142" i="54"/>
  <c r="F142" i="54"/>
  <c r="E142" i="54"/>
  <c r="D142" i="54"/>
  <c r="C142" i="54"/>
  <c r="B142" i="54"/>
  <c r="G141" i="54"/>
  <c r="F141" i="54"/>
  <c r="E141" i="54"/>
  <c r="D141" i="54"/>
  <c r="C141" i="54"/>
  <c r="B141" i="54"/>
  <c r="G140" i="54"/>
  <c r="F140" i="54"/>
  <c r="E140" i="54"/>
  <c r="D140" i="54"/>
  <c r="C140" i="54"/>
  <c r="B140" i="54"/>
  <c r="G139" i="54"/>
  <c r="F139" i="54"/>
  <c r="E139" i="54"/>
  <c r="D139" i="54"/>
  <c r="C139" i="54"/>
  <c r="B139" i="54"/>
  <c r="G138" i="54"/>
  <c r="F138" i="54"/>
  <c r="E138" i="54"/>
  <c r="D138" i="54"/>
  <c r="C138" i="54"/>
  <c r="B138" i="54"/>
  <c r="G137" i="54"/>
  <c r="F137" i="54"/>
  <c r="E137" i="54"/>
  <c r="D137" i="54"/>
  <c r="C137" i="54"/>
  <c r="B137" i="54"/>
  <c r="G132" i="54"/>
  <c r="F132" i="54"/>
  <c r="E132" i="54"/>
  <c r="D132" i="54"/>
  <c r="C132" i="54"/>
  <c r="B132" i="54"/>
  <c r="O146" i="95"/>
  <c r="N146" i="95"/>
  <c r="M146" i="95"/>
  <c r="L146" i="95"/>
  <c r="K146" i="95"/>
  <c r="J146" i="95"/>
  <c r="O145" i="95"/>
  <c r="N145" i="95"/>
  <c r="M145" i="95"/>
  <c r="L145" i="95"/>
  <c r="K145" i="95"/>
  <c r="J145" i="95"/>
  <c r="O144" i="95"/>
  <c r="N144" i="95"/>
  <c r="M144" i="95"/>
  <c r="L144" i="95"/>
  <c r="K144" i="95"/>
  <c r="J144" i="95"/>
  <c r="O143" i="95"/>
  <c r="N143" i="95"/>
  <c r="M143" i="95"/>
  <c r="L143" i="95"/>
  <c r="K143" i="95"/>
  <c r="J143" i="95"/>
  <c r="O142" i="95"/>
  <c r="N142" i="95"/>
  <c r="M142" i="95"/>
  <c r="L142" i="95"/>
  <c r="K142" i="95"/>
  <c r="J142" i="95"/>
  <c r="O141" i="95"/>
  <c r="N141" i="95"/>
  <c r="M141" i="95"/>
  <c r="L141" i="95"/>
  <c r="K141" i="95"/>
  <c r="J141" i="95"/>
  <c r="O140" i="95"/>
  <c r="N140" i="95"/>
  <c r="M140" i="95"/>
  <c r="L140" i="95"/>
  <c r="K140" i="95"/>
  <c r="J140" i="95"/>
  <c r="O139" i="95"/>
  <c r="N139" i="95"/>
  <c r="M139" i="95"/>
  <c r="L139" i="95"/>
  <c r="K139" i="95"/>
  <c r="J139" i="95"/>
  <c r="O138" i="95"/>
  <c r="N138" i="95"/>
  <c r="M138" i="95"/>
  <c r="L138" i="95"/>
  <c r="K138" i="95"/>
  <c r="J138" i="95"/>
  <c r="O137" i="95"/>
  <c r="N137" i="95"/>
  <c r="M137" i="95"/>
  <c r="L137" i="95"/>
  <c r="K137" i="95"/>
  <c r="J137" i="95"/>
  <c r="O136" i="95"/>
  <c r="N136" i="95"/>
  <c r="M136" i="95"/>
  <c r="L136" i="95"/>
  <c r="K136" i="95"/>
  <c r="J136" i="95"/>
  <c r="O135" i="95"/>
  <c r="N135" i="95"/>
  <c r="M135" i="95"/>
  <c r="L135" i="95"/>
  <c r="K135" i="95"/>
  <c r="J135" i="95"/>
  <c r="O134" i="95"/>
  <c r="N134" i="95"/>
  <c r="M134" i="95"/>
  <c r="L134" i="95"/>
  <c r="K134" i="95"/>
  <c r="J134" i="95"/>
  <c r="O133" i="95"/>
  <c r="N133" i="95"/>
  <c r="M133" i="95"/>
  <c r="L133" i="95"/>
  <c r="K133" i="95"/>
  <c r="J133" i="95"/>
  <c r="O132" i="95"/>
  <c r="N132" i="95"/>
  <c r="M132" i="95"/>
  <c r="L132" i="95"/>
  <c r="K132" i="95"/>
  <c r="J132" i="95"/>
  <c r="G146" i="95"/>
  <c r="F146" i="95"/>
  <c r="E146" i="95"/>
  <c r="D146" i="95"/>
  <c r="C146" i="95"/>
  <c r="B146" i="95"/>
  <c r="G145" i="95"/>
  <c r="F145" i="95"/>
  <c r="E145" i="95"/>
  <c r="D145" i="95"/>
  <c r="C145" i="95"/>
  <c r="B145" i="95"/>
  <c r="G144" i="95"/>
  <c r="F144" i="95"/>
  <c r="E144" i="95"/>
  <c r="D144" i="95"/>
  <c r="C144" i="95"/>
  <c r="B144" i="95"/>
  <c r="G143" i="95"/>
  <c r="F143" i="95"/>
  <c r="E143" i="95"/>
  <c r="D143" i="95"/>
  <c r="C143" i="95"/>
  <c r="B143" i="95"/>
  <c r="G142" i="95"/>
  <c r="F142" i="95"/>
  <c r="E142" i="95"/>
  <c r="D142" i="95"/>
  <c r="C142" i="95"/>
  <c r="B142" i="95"/>
  <c r="G141" i="95"/>
  <c r="F141" i="95"/>
  <c r="E141" i="95"/>
  <c r="D141" i="95"/>
  <c r="C141" i="95"/>
  <c r="B141" i="95"/>
  <c r="G140" i="95"/>
  <c r="F140" i="95"/>
  <c r="E140" i="95"/>
  <c r="D140" i="95"/>
  <c r="C140" i="95"/>
  <c r="B140" i="95"/>
  <c r="G139" i="95"/>
  <c r="F139" i="95"/>
  <c r="E139" i="95"/>
  <c r="D139" i="95"/>
  <c r="C139" i="95"/>
  <c r="B139" i="95"/>
  <c r="G138" i="95"/>
  <c r="F138" i="95"/>
  <c r="E138" i="95"/>
  <c r="D138" i="95"/>
  <c r="C138" i="95"/>
  <c r="B138" i="95"/>
  <c r="G137" i="95"/>
  <c r="F137" i="95"/>
  <c r="E137" i="95"/>
  <c r="D137" i="95"/>
  <c r="C137" i="95"/>
  <c r="B137" i="95"/>
  <c r="G136" i="95"/>
  <c r="F136" i="95"/>
  <c r="E136" i="95"/>
  <c r="D136" i="95"/>
  <c r="C136" i="95"/>
  <c r="B136" i="95"/>
  <c r="G135" i="95"/>
  <c r="F135" i="95"/>
  <c r="E135" i="95"/>
  <c r="D135" i="95"/>
  <c r="C135" i="95"/>
  <c r="B135" i="95"/>
  <c r="G134" i="95"/>
  <c r="F134" i="95"/>
  <c r="E134" i="95"/>
  <c r="D134" i="95"/>
  <c r="C134" i="95"/>
  <c r="B134" i="95"/>
  <c r="G133" i="95"/>
  <c r="F133" i="95"/>
  <c r="E133" i="95"/>
  <c r="D133" i="95"/>
  <c r="C133" i="95"/>
  <c r="B133" i="95"/>
  <c r="G132" i="95"/>
  <c r="F132" i="95"/>
  <c r="E132" i="95"/>
  <c r="D132" i="95"/>
  <c r="C132" i="95"/>
  <c r="B132" i="95"/>
  <c r="O146" i="94"/>
  <c r="N146" i="94"/>
  <c r="M146" i="94"/>
  <c r="L146" i="94"/>
  <c r="K146" i="94"/>
  <c r="J146" i="94"/>
  <c r="O145" i="94"/>
  <c r="N145" i="94"/>
  <c r="M145" i="94"/>
  <c r="L145" i="94"/>
  <c r="K145" i="94"/>
  <c r="J145" i="94"/>
  <c r="O144" i="94"/>
  <c r="N144" i="94"/>
  <c r="M144" i="94"/>
  <c r="L144" i="94"/>
  <c r="K144" i="94"/>
  <c r="J144" i="94"/>
  <c r="O143" i="94"/>
  <c r="N143" i="94"/>
  <c r="M143" i="94"/>
  <c r="L143" i="94"/>
  <c r="K143" i="94"/>
  <c r="J143" i="94"/>
  <c r="O142" i="94"/>
  <c r="N142" i="94"/>
  <c r="M142" i="94"/>
  <c r="L142" i="94"/>
  <c r="K142" i="94"/>
  <c r="J142" i="94"/>
  <c r="O141" i="94"/>
  <c r="N141" i="94"/>
  <c r="M141" i="94"/>
  <c r="L141" i="94"/>
  <c r="K141" i="94"/>
  <c r="J141" i="94"/>
  <c r="O140" i="94"/>
  <c r="N140" i="94"/>
  <c r="M140" i="94"/>
  <c r="L140" i="94"/>
  <c r="K140" i="94"/>
  <c r="J140" i="94"/>
  <c r="O139" i="94"/>
  <c r="N139" i="94"/>
  <c r="M139" i="94"/>
  <c r="L139" i="94"/>
  <c r="K139" i="94"/>
  <c r="J139" i="94"/>
  <c r="O138" i="94"/>
  <c r="N138" i="94"/>
  <c r="M138" i="94"/>
  <c r="L138" i="94"/>
  <c r="K138" i="94"/>
  <c r="J138" i="94"/>
  <c r="O137" i="94"/>
  <c r="N137" i="94"/>
  <c r="M137" i="94"/>
  <c r="L137" i="94"/>
  <c r="K137" i="94"/>
  <c r="J137" i="94"/>
  <c r="O136" i="94"/>
  <c r="N136" i="94"/>
  <c r="M136" i="94"/>
  <c r="L136" i="94"/>
  <c r="K136" i="94"/>
  <c r="J136" i="94"/>
  <c r="O135" i="94"/>
  <c r="N135" i="94"/>
  <c r="M135" i="94"/>
  <c r="L135" i="94"/>
  <c r="K135" i="94"/>
  <c r="J135" i="94"/>
  <c r="O134" i="94"/>
  <c r="N134" i="94"/>
  <c r="M134" i="94"/>
  <c r="L134" i="94"/>
  <c r="K134" i="94"/>
  <c r="J134" i="94"/>
  <c r="O133" i="94"/>
  <c r="N133" i="94"/>
  <c r="M133" i="94"/>
  <c r="L133" i="94"/>
  <c r="K133" i="94"/>
  <c r="J133" i="94"/>
  <c r="O132" i="94"/>
  <c r="N132" i="94"/>
  <c r="M132" i="94"/>
  <c r="L132" i="94"/>
  <c r="K132" i="94"/>
  <c r="J132" i="94"/>
  <c r="G146" i="94"/>
  <c r="F146" i="94"/>
  <c r="E146" i="94"/>
  <c r="D146" i="94"/>
  <c r="C146" i="94"/>
  <c r="B146" i="94"/>
  <c r="G145" i="94"/>
  <c r="F145" i="94"/>
  <c r="E145" i="94"/>
  <c r="D145" i="94"/>
  <c r="C145" i="94"/>
  <c r="B145" i="94"/>
  <c r="G144" i="94"/>
  <c r="F144" i="94"/>
  <c r="E144" i="94"/>
  <c r="D144" i="94"/>
  <c r="C144" i="94"/>
  <c r="B144" i="94"/>
  <c r="G143" i="94"/>
  <c r="F143" i="94"/>
  <c r="E143" i="94"/>
  <c r="D143" i="94"/>
  <c r="C143" i="94"/>
  <c r="B143" i="94"/>
  <c r="G142" i="94"/>
  <c r="F142" i="94"/>
  <c r="E142" i="94"/>
  <c r="D142" i="94"/>
  <c r="C142" i="94"/>
  <c r="B142" i="94"/>
  <c r="G141" i="94"/>
  <c r="F141" i="94"/>
  <c r="E141" i="94"/>
  <c r="D141" i="94"/>
  <c r="C141" i="94"/>
  <c r="B141" i="94"/>
  <c r="G140" i="94"/>
  <c r="F140" i="94"/>
  <c r="E140" i="94"/>
  <c r="D140" i="94"/>
  <c r="C140" i="94"/>
  <c r="B140" i="94"/>
  <c r="G139" i="94"/>
  <c r="F139" i="94"/>
  <c r="E139" i="94"/>
  <c r="D139" i="94"/>
  <c r="C139" i="94"/>
  <c r="B139" i="94"/>
  <c r="G138" i="94"/>
  <c r="F138" i="94"/>
  <c r="E138" i="94"/>
  <c r="D138" i="94"/>
  <c r="C138" i="94"/>
  <c r="B138" i="94"/>
  <c r="G137" i="94"/>
  <c r="F137" i="94"/>
  <c r="E137" i="94"/>
  <c r="D137" i="94"/>
  <c r="C137" i="94"/>
  <c r="B137" i="94"/>
  <c r="G136" i="94"/>
  <c r="F136" i="94"/>
  <c r="E136" i="94"/>
  <c r="D136" i="94"/>
  <c r="C136" i="94"/>
  <c r="B136" i="94"/>
  <c r="G135" i="94"/>
  <c r="F135" i="94"/>
  <c r="E135" i="94"/>
  <c r="D135" i="94"/>
  <c r="C135" i="94"/>
  <c r="B135" i="94"/>
  <c r="G134" i="94"/>
  <c r="F134" i="94"/>
  <c r="E134" i="94"/>
  <c r="D134" i="94"/>
  <c r="C134" i="94"/>
  <c r="B134" i="94"/>
  <c r="G133" i="94"/>
  <c r="F133" i="94"/>
  <c r="E133" i="94"/>
  <c r="D133" i="94"/>
  <c r="C133" i="94"/>
  <c r="B133" i="94"/>
  <c r="G132" i="94"/>
  <c r="F132" i="94"/>
  <c r="E132" i="94"/>
  <c r="D132" i="94"/>
  <c r="C132" i="94"/>
  <c r="B132" i="94"/>
  <c r="O146" i="128"/>
  <c r="N146" i="128"/>
  <c r="M146" i="128"/>
  <c r="L146" i="128"/>
  <c r="K146" i="128"/>
  <c r="J146" i="128"/>
  <c r="O145" i="128"/>
  <c r="N145" i="128"/>
  <c r="M145" i="128"/>
  <c r="L145" i="128"/>
  <c r="K145" i="128"/>
  <c r="J145" i="128"/>
  <c r="O144" i="128"/>
  <c r="N144" i="128"/>
  <c r="M144" i="128"/>
  <c r="L144" i="128"/>
  <c r="K144" i="128"/>
  <c r="J144" i="128"/>
  <c r="O143" i="128"/>
  <c r="N143" i="128"/>
  <c r="M143" i="128"/>
  <c r="L143" i="128"/>
  <c r="K143" i="128"/>
  <c r="J143" i="128"/>
  <c r="O142" i="128"/>
  <c r="N142" i="128"/>
  <c r="M142" i="128"/>
  <c r="L142" i="128"/>
  <c r="K142" i="128"/>
  <c r="J142" i="128"/>
  <c r="O141" i="128"/>
  <c r="N141" i="128"/>
  <c r="M141" i="128"/>
  <c r="L141" i="128"/>
  <c r="K141" i="128"/>
  <c r="J141" i="128"/>
  <c r="O140" i="128"/>
  <c r="N140" i="128"/>
  <c r="M140" i="128"/>
  <c r="L140" i="128"/>
  <c r="K140" i="128"/>
  <c r="J140" i="128"/>
  <c r="O139" i="128"/>
  <c r="N139" i="128"/>
  <c r="M139" i="128"/>
  <c r="L139" i="128"/>
  <c r="K139" i="128"/>
  <c r="J139" i="128"/>
  <c r="O138" i="128"/>
  <c r="N138" i="128"/>
  <c r="M138" i="128"/>
  <c r="L138" i="128"/>
  <c r="K138" i="128"/>
  <c r="J138" i="128"/>
  <c r="O137" i="128"/>
  <c r="N137" i="128"/>
  <c r="M137" i="128"/>
  <c r="L137" i="128"/>
  <c r="K137" i="128"/>
  <c r="J137" i="128"/>
  <c r="O136" i="128"/>
  <c r="N136" i="128"/>
  <c r="M136" i="128"/>
  <c r="L136" i="128"/>
  <c r="K136" i="128"/>
  <c r="J136" i="128"/>
  <c r="O135" i="128"/>
  <c r="N135" i="128"/>
  <c r="M135" i="128"/>
  <c r="L135" i="128"/>
  <c r="K135" i="128"/>
  <c r="J135" i="128"/>
  <c r="O134" i="128"/>
  <c r="N134" i="128"/>
  <c r="M134" i="128"/>
  <c r="L134" i="128"/>
  <c r="K134" i="128"/>
  <c r="J134" i="128"/>
  <c r="O133" i="128"/>
  <c r="N133" i="128"/>
  <c r="M133" i="128"/>
  <c r="L133" i="128"/>
  <c r="K133" i="128"/>
  <c r="J133" i="128"/>
  <c r="O132" i="128"/>
  <c r="N132" i="128"/>
  <c r="M132" i="128"/>
  <c r="L132" i="128"/>
  <c r="K132" i="128"/>
  <c r="J132" i="128"/>
  <c r="G146" i="128"/>
  <c r="F146" i="128"/>
  <c r="E146" i="128"/>
  <c r="D146" i="128"/>
  <c r="C146" i="128"/>
  <c r="B146" i="128"/>
  <c r="G145" i="128"/>
  <c r="F145" i="128"/>
  <c r="E145" i="128"/>
  <c r="D145" i="128"/>
  <c r="C145" i="128"/>
  <c r="B145" i="128"/>
  <c r="G144" i="128"/>
  <c r="F144" i="128"/>
  <c r="E144" i="128"/>
  <c r="D144" i="128"/>
  <c r="C144" i="128"/>
  <c r="B144" i="128"/>
  <c r="G143" i="128"/>
  <c r="F143" i="128"/>
  <c r="E143" i="128"/>
  <c r="D143" i="128"/>
  <c r="C143" i="128"/>
  <c r="B143" i="128"/>
  <c r="G142" i="128"/>
  <c r="F142" i="128"/>
  <c r="E142" i="128"/>
  <c r="D142" i="128"/>
  <c r="C142" i="128"/>
  <c r="B142" i="128"/>
  <c r="G141" i="128"/>
  <c r="F141" i="128"/>
  <c r="E141" i="128"/>
  <c r="D141" i="128"/>
  <c r="C141" i="128"/>
  <c r="B141" i="128"/>
  <c r="G140" i="128"/>
  <c r="F140" i="128"/>
  <c r="E140" i="128"/>
  <c r="D140" i="128"/>
  <c r="C140" i="128"/>
  <c r="B140" i="128"/>
  <c r="G139" i="128"/>
  <c r="F139" i="128"/>
  <c r="E139" i="128"/>
  <c r="D139" i="128"/>
  <c r="C139" i="128"/>
  <c r="B139" i="128"/>
  <c r="G138" i="128"/>
  <c r="F138" i="128"/>
  <c r="E138" i="128"/>
  <c r="D138" i="128"/>
  <c r="C138" i="128"/>
  <c r="B138" i="128"/>
  <c r="G137" i="128"/>
  <c r="F137" i="128"/>
  <c r="E137" i="128"/>
  <c r="D137" i="128"/>
  <c r="C137" i="128"/>
  <c r="B137" i="128"/>
  <c r="G136" i="128"/>
  <c r="F136" i="128"/>
  <c r="E136" i="128"/>
  <c r="D136" i="128"/>
  <c r="C136" i="128"/>
  <c r="B136" i="128"/>
  <c r="G135" i="128"/>
  <c r="F135" i="128"/>
  <c r="E135" i="128"/>
  <c r="D135" i="128"/>
  <c r="C135" i="128"/>
  <c r="B135" i="128"/>
  <c r="G134" i="128"/>
  <c r="F134" i="128"/>
  <c r="E134" i="128"/>
  <c r="D134" i="128"/>
  <c r="C134" i="128"/>
  <c r="B134" i="128"/>
  <c r="G133" i="128"/>
  <c r="F133" i="128"/>
  <c r="E133" i="128"/>
  <c r="D133" i="128"/>
  <c r="C133" i="128"/>
  <c r="B133" i="128"/>
  <c r="G132" i="128"/>
  <c r="F132" i="128"/>
  <c r="E132" i="128"/>
  <c r="D132" i="128"/>
  <c r="C132" i="128"/>
  <c r="B132" i="128"/>
  <c r="O146" i="127"/>
  <c r="N146" i="127"/>
  <c r="M146" i="127"/>
  <c r="L146" i="127"/>
  <c r="K146" i="127"/>
  <c r="J146" i="127"/>
  <c r="O145" i="127"/>
  <c r="N145" i="127"/>
  <c r="M145" i="127"/>
  <c r="L145" i="127"/>
  <c r="K145" i="127"/>
  <c r="J145" i="127"/>
  <c r="O144" i="127"/>
  <c r="N144" i="127"/>
  <c r="M144" i="127"/>
  <c r="L144" i="127"/>
  <c r="K144" i="127"/>
  <c r="J144" i="127"/>
  <c r="O143" i="127"/>
  <c r="N143" i="127"/>
  <c r="M143" i="127"/>
  <c r="L143" i="127"/>
  <c r="K143" i="127"/>
  <c r="J143" i="127"/>
  <c r="O142" i="127"/>
  <c r="N142" i="127"/>
  <c r="M142" i="127"/>
  <c r="L142" i="127"/>
  <c r="K142" i="127"/>
  <c r="J142" i="127"/>
  <c r="O141" i="127"/>
  <c r="N141" i="127"/>
  <c r="M141" i="127"/>
  <c r="L141" i="127"/>
  <c r="K141" i="127"/>
  <c r="J141" i="127"/>
  <c r="O140" i="127"/>
  <c r="N140" i="127"/>
  <c r="M140" i="127"/>
  <c r="L140" i="127"/>
  <c r="K140" i="127"/>
  <c r="J140" i="127"/>
  <c r="O139" i="127"/>
  <c r="N139" i="127"/>
  <c r="M139" i="127"/>
  <c r="L139" i="127"/>
  <c r="K139" i="127"/>
  <c r="J139" i="127"/>
  <c r="O138" i="127"/>
  <c r="N138" i="127"/>
  <c r="M138" i="127"/>
  <c r="L138" i="127"/>
  <c r="K138" i="127"/>
  <c r="J138" i="127"/>
  <c r="O137" i="127"/>
  <c r="N137" i="127"/>
  <c r="M137" i="127"/>
  <c r="L137" i="127"/>
  <c r="K137" i="127"/>
  <c r="J137" i="127"/>
  <c r="O136" i="127"/>
  <c r="N136" i="127"/>
  <c r="M136" i="127"/>
  <c r="L136" i="127"/>
  <c r="K136" i="127"/>
  <c r="J136" i="127"/>
  <c r="O135" i="127"/>
  <c r="N135" i="127"/>
  <c r="M135" i="127"/>
  <c r="L135" i="127"/>
  <c r="K135" i="127"/>
  <c r="J135" i="127"/>
  <c r="O134" i="127"/>
  <c r="N134" i="127"/>
  <c r="M134" i="127"/>
  <c r="L134" i="127"/>
  <c r="K134" i="127"/>
  <c r="J134" i="127"/>
  <c r="O133" i="127"/>
  <c r="N133" i="127"/>
  <c r="M133" i="127"/>
  <c r="L133" i="127"/>
  <c r="K133" i="127"/>
  <c r="J133" i="127"/>
  <c r="O132" i="127"/>
  <c r="N132" i="127"/>
  <c r="M132" i="127"/>
  <c r="L132" i="127"/>
  <c r="K132" i="127"/>
  <c r="J132" i="127"/>
  <c r="G146" i="127"/>
  <c r="F146" i="127"/>
  <c r="E146" i="127"/>
  <c r="D146" i="127"/>
  <c r="C146" i="127"/>
  <c r="B146" i="127"/>
  <c r="G145" i="127"/>
  <c r="F145" i="127"/>
  <c r="E145" i="127"/>
  <c r="D145" i="127"/>
  <c r="C145" i="127"/>
  <c r="B145" i="127"/>
  <c r="G144" i="127"/>
  <c r="F144" i="127"/>
  <c r="E144" i="127"/>
  <c r="D144" i="127"/>
  <c r="C144" i="127"/>
  <c r="B144" i="127"/>
  <c r="G143" i="127"/>
  <c r="F143" i="127"/>
  <c r="E143" i="127"/>
  <c r="D143" i="127"/>
  <c r="C143" i="127"/>
  <c r="B143" i="127"/>
  <c r="G142" i="127"/>
  <c r="F142" i="127"/>
  <c r="E142" i="127"/>
  <c r="D142" i="127"/>
  <c r="C142" i="127"/>
  <c r="B142" i="127"/>
  <c r="G141" i="127"/>
  <c r="F141" i="127"/>
  <c r="E141" i="127"/>
  <c r="D141" i="127"/>
  <c r="C141" i="127"/>
  <c r="B141" i="127"/>
  <c r="G140" i="127"/>
  <c r="F140" i="127"/>
  <c r="E140" i="127"/>
  <c r="D140" i="127"/>
  <c r="C140" i="127"/>
  <c r="B140" i="127"/>
  <c r="G139" i="127"/>
  <c r="F139" i="127"/>
  <c r="E139" i="127"/>
  <c r="D139" i="127"/>
  <c r="C139" i="127"/>
  <c r="B139" i="127"/>
  <c r="G138" i="127"/>
  <c r="F138" i="127"/>
  <c r="E138" i="127"/>
  <c r="D138" i="127"/>
  <c r="C138" i="127"/>
  <c r="B138" i="127"/>
  <c r="G137" i="127"/>
  <c r="F137" i="127"/>
  <c r="E137" i="127"/>
  <c r="D137" i="127"/>
  <c r="C137" i="127"/>
  <c r="B137" i="127"/>
  <c r="G136" i="127"/>
  <c r="F136" i="127"/>
  <c r="E136" i="127"/>
  <c r="D136" i="127"/>
  <c r="C136" i="127"/>
  <c r="B136" i="127"/>
  <c r="G135" i="127"/>
  <c r="F135" i="127"/>
  <c r="E135" i="127"/>
  <c r="D135" i="127"/>
  <c r="C135" i="127"/>
  <c r="B135" i="127"/>
  <c r="G134" i="127"/>
  <c r="F134" i="127"/>
  <c r="E134" i="127"/>
  <c r="D134" i="127"/>
  <c r="C134" i="127"/>
  <c r="B134" i="127"/>
  <c r="G133" i="127"/>
  <c r="F133" i="127"/>
  <c r="E133" i="127"/>
  <c r="D133" i="127"/>
  <c r="C133" i="127"/>
  <c r="B133" i="127"/>
  <c r="G132" i="127"/>
  <c r="F132" i="127"/>
  <c r="E132" i="127"/>
  <c r="D132" i="127"/>
  <c r="C132" i="127"/>
  <c r="B132" i="127"/>
  <c r="O146" i="65"/>
  <c r="N146" i="65"/>
  <c r="M146" i="65"/>
  <c r="L146" i="65"/>
  <c r="K146" i="65"/>
  <c r="J146" i="65"/>
  <c r="O145" i="65"/>
  <c r="N145" i="65"/>
  <c r="M145" i="65"/>
  <c r="L145" i="65"/>
  <c r="K145" i="65"/>
  <c r="J145" i="65"/>
  <c r="O144" i="65"/>
  <c r="N144" i="65"/>
  <c r="M144" i="65"/>
  <c r="L144" i="65"/>
  <c r="K144" i="65"/>
  <c r="J144" i="65"/>
  <c r="O143" i="65"/>
  <c r="N143" i="65"/>
  <c r="M143" i="65"/>
  <c r="L143" i="65"/>
  <c r="K143" i="65"/>
  <c r="J143" i="65"/>
  <c r="O142" i="65"/>
  <c r="N142" i="65"/>
  <c r="M142" i="65"/>
  <c r="L142" i="65"/>
  <c r="K142" i="65"/>
  <c r="J142" i="65"/>
  <c r="O141" i="65"/>
  <c r="N141" i="65"/>
  <c r="M141" i="65"/>
  <c r="L141" i="65"/>
  <c r="K141" i="65"/>
  <c r="J141" i="65"/>
  <c r="O140" i="65"/>
  <c r="N140" i="65"/>
  <c r="M140" i="65"/>
  <c r="L140" i="65"/>
  <c r="K140" i="65"/>
  <c r="J140" i="65"/>
  <c r="O139" i="65"/>
  <c r="N139" i="65"/>
  <c r="M139" i="65"/>
  <c r="L139" i="65"/>
  <c r="K139" i="65"/>
  <c r="J139" i="65"/>
  <c r="O138" i="65"/>
  <c r="N138" i="65"/>
  <c r="M138" i="65"/>
  <c r="L138" i="65"/>
  <c r="K138" i="65"/>
  <c r="J138" i="65"/>
  <c r="O137" i="65"/>
  <c r="N137" i="65"/>
  <c r="M137" i="65"/>
  <c r="L137" i="65"/>
  <c r="K137" i="65"/>
  <c r="J137" i="65"/>
  <c r="O136" i="65"/>
  <c r="N136" i="65"/>
  <c r="M136" i="65"/>
  <c r="L136" i="65"/>
  <c r="K136" i="65"/>
  <c r="J136" i="65"/>
  <c r="O135" i="65"/>
  <c r="N135" i="65"/>
  <c r="M135" i="65"/>
  <c r="L135" i="65"/>
  <c r="K135" i="65"/>
  <c r="J135" i="65"/>
  <c r="O134" i="65"/>
  <c r="N134" i="65"/>
  <c r="M134" i="65"/>
  <c r="L134" i="65"/>
  <c r="K134" i="65"/>
  <c r="J134" i="65"/>
  <c r="O133" i="65"/>
  <c r="N133" i="65"/>
  <c r="M133" i="65"/>
  <c r="L133" i="65"/>
  <c r="K133" i="65"/>
  <c r="J133" i="65"/>
  <c r="O132" i="65"/>
  <c r="N132" i="65"/>
  <c r="M132" i="65"/>
  <c r="L132" i="65"/>
  <c r="K132" i="65"/>
  <c r="J132" i="65"/>
  <c r="G146" i="65"/>
  <c r="F146" i="65"/>
  <c r="E146" i="65"/>
  <c r="D146" i="65"/>
  <c r="C146" i="65"/>
  <c r="B146" i="65"/>
  <c r="G145" i="65"/>
  <c r="F145" i="65"/>
  <c r="E145" i="65"/>
  <c r="D145" i="65"/>
  <c r="C145" i="65"/>
  <c r="B145" i="65"/>
  <c r="G144" i="65"/>
  <c r="F144" i="65"/>
  <c r="E144" i="65"/>
  <c r="D144" i="65"/>
  <c r="C144" i="65"/>
  <c r="B144" i="65"/>
  <c r="G143" i="65"/>
  <c r="F143" i="65"/>
  <c r="E143" i="65"/>
  <c r="D143" i="65"/>
  <c r="C143" i="65"/>
  <c r="B143" i="65"/>
  <c r="G142" i="65"/>
  <c r="F142" i="65"/>
  <c r="E142" i="65"/>
  <c r="D142" i="65"/>
  <c r="C142" i="65"/>
  <c r="B142" i="65"/>
  <c r="G141" i="65"/>
  <c r="F141" i="65"/>
  <c r="E141" i="65"/>
  <c r="D141" i="65"/>
  <c r="C141" i="65"/>
  <c r="B141" i="65"/>
  <c r="G140" i="65"/>
  <c r="F140" i="65"/>
  <c r="E140" i="65"/>
  <c r="D140" i="65"/>
  <c r="C140" i="65"/>
  <c r="B140" i="65"/>
  <c r="G139" i="65"/>
  <c r="F139" i="65"/>
  <c r="E139" i="65"/>
  <c r="D139" i="65"/>
  <c r="C139" i="65"/>
  <c r="B139" i="65"/>
  <c r="G138" i="65"/>
  <c r="F138" i="65"/>
  <c r="E138" i="65"/>
  <c r="D138" i="65"/>
  <c r="C138" i="65"/>
  <c r="B138" i="65"/>
  <c r="G137" i="65"/>
  <c r="F137" i="65"/>
  <c r="E137" i="65"/>
  <c r="D137" i="65"/>
  <c r="C137" i="65"/>
  <c r="B137" i="65"/>
  <c r="G136" i="65"/>
  <c r="F136" i="65"/>
  <c r="E136" i="65"/>
  <c r="D136" i="65"/>
  <c r="C136" i="65"/>
  <c r="B136" i="65"/>
  <c r="G135" i="65"/>
  <c r="F135" i="65"/>
  <c r="E135" i="65"/>
  <c r="D135" i="65"/>
  <c r="C135" i="65"/>
  <c r="B135" i="65"/>
  <c r="G134" i="65"/>
  <c r="F134" i="65"/>
  <c r="E134" i="65"/>
  <c r="D134" i="65"/>
  <c r="C134" i="65"/>
  <c r="B134" i="65"/>
  <c r="G133" i="65"/>
  <c r="F133" i="65"/>
  <c r="E133" i="65"/>
  <c r="D133" i="65"/>
  <c r="C133" i="65"/>
  <c r="B133" i="65"/>
  <c r="G132" i="65"/>
  <c r="F132" i="65"/>
  <c r="E132" i="65"/>
  <c r="D132" i="65"/>
  <c r="C132" i="65"/>
  <c r="B132" i="65"/>
  <c r="O146" i="64"/>
  <c r="N146" i="64"/>
  <c r="M146" i="64"/>
  <c r="L146" i="64"/>
  <c r="K146" i="64"/>
  <c r="J146" i="64"/>
  <c r="O145" i="64"/>
  <c r="N145" i="64"/>
  <c r="M145" i="64"/>
  <c r="L145" i="64"/>
  <c r="K145" i="64"/>
  <c r="J145" i="64"/>
  <c r="O144" i="64"/>
  <c r="N144" i="64"/>
  <c r="M144" i="64"/>
  <c r="L144" i="64"/>
  <c r="K144" i="64"/>
  <c r="J144" i="64"/>
  <c r="O143" i="64"/>
  <c r="N143" i="64"/>
  <c r="M143" i="64"/>
  <c r="L143" i="64"/>
  <c r="K143" i="64"/>
  <c r="J143" i="64"/>
  <c r="O142" i="64"/>
  <c r="N142" i="64"/>
  <c r="M142" i="64"/>
  <c r="L142" i="64"/>
  <c r="K142" i="64"/>
  <c r="J142" i="64"/>
  <c r="O141" i="64"/>
  <c r="N141" i="64"/>
  <c r="M141" i="64"/>
  <c r="L141" i="64"/>
  <c r="K141" i="64"/>
  <c r="J141" i="64"/>
  <c r="O140" i="64"/>
  <c r="N140" i="64"/>
  <c r="M140" i="64"/>
  <c r="L140" i="64"/>
  <c r="K140" i="64"/>
  <c r="J140" i="64"/>
  <c r="O139" i="64"/>
  <c r="N139" i="64"/>
  <c r="M139" i="64"/>
  <c r="L139" i="64"/>
  <c r="K139" i="64"/>
  <c r="J139" i="64"/>
  <c r="O138" i="64"/>
  <c r="N138" i="64"/>
  <c r="M138" i="64"/>
  <c r="L138" i="64"/>
  <c r="K138" i="64"/>
  <c r="J138" i="64"/>
  <c r="O137" i="64"/>
  <c r="N137" i="64"/>
  <c r="M137" i="64"/>
  <c r="L137" i="64"/>
  <c r="K137" i="64"/>
  <c r="J137" i="64"/>
  <c r="O136" i="64"/>
  <c r="N136" i="64"/>
  <c r="M136" i="64"/>
  <c r="L136" i="64"/>
  <c r="K136" i="64"/>
  <c r="J136" i="64"/>
  <c r="O135" i="64"/>
  <c r="N135" i="64"/>
  <c r="M135" i="64"/>
  <c r="L135" i="64"/>
  <c r="K135" i="64"/>
  <c r="J135" i="64"/>
  <c r="O134" i="64"/>
  <c r="N134" i="64"/>
  <c r="M134" i="64"/>
  <c r="L134" i="64"/>
  <c r="K134" i="64"/>
  <c r="J134" i="64"/>
  <c r="O133" i="64"/>
  <c r="N133" i="64"/>
  <c r="M133" i="64"/>
  <c r="L133" i="64"/>
  <c r="K133" i="64"/>
  <c r="J133" i="64"/>
  <c r="O132" i="64"/>
  <c r="N132" i="64"/>
  <c r="M132" i="64"/>
  <c r="L132" i="64"/>
  <c r="K132" i="64"/>
  <c r="J132" i="64"/>
  <c r="G146" i="64"/>
  <c r="F146" i="64"/>
  <c r="E146" i="64"/>
  <c r="D146" i="64"/>
  <c r="C146" i="64"/>
  <c r="B146" i="64"/>
  <c r="G145" i="64"/>
  <c r="F145" i="64"/>
  <c r="E145" i="64"/>
  <c r="D145" i="64"/>
  <c r="C145" i="64"/>
  <c r="B145" i="64"/>
  <c r="G144" i="64"/>
  <c r="F144" i="64"/>
  <c r="E144" i="64"/>
  <c r="D144" i="64"/>
  <c r="C144" i="64"/>
  <c r="B144" i="64"/>
  <c r="G143" i="64"/>
  <c r="F143" i="64"/>
  <c r="E143" i="64"/>
  <c r="D143" i="64"/>
  <c r="C143" i="64"/>
  <c r="B143" i="64"/>
  <c r="G142" i="64"/>
  <c r="F142" i="64"/>
  <c r="E142" i="64"/>
  <c r="D142" i="64"/>
  <c r="C142" i="64"/>
  <c r="B142" i="64"/>
  <c r="G141" i="64"/>
  <c r="F141" i="64"/>
  <c r="E141" i="64"/>
  <c r="D141" i="64"/>
  <c r="C141" i="64"/>
  <c r="B141" i="64"/>
  <c r="G140" i="64"/>
  <c r="F140" i="64"/>
  <c r="E140" i="64"/>
  <c r="D140" i="64"/>
  <c r="C140" i="64"/>
  <c r="B140" i="64"/>
  <c r="G139" i="64"/>
  <c r="F139" i="64"/>
  <c r="E139" i="64"/>
  <c r="D139" i="64"/>
  <c r="C139" i="64"/>
  <c r="B139" i="64"/>
  <c r="G138" i="64"/>
  <c r="F138" i="64"/>
  <c r="E138" i="64"/>
  <c r="D138" i="64"/>
  <c r="C138" i="64"/>
  <c r="B138" i="64"/>
  <c r="G137" i="64"/>
  <c r="F137" i="64"/>
  <c r="E137" i="64"/>
  <c r="D137" i="64"/>
  <c r="C137" i="64"/>
  <c r="B137" i="64"/>
  <c r="G136" i="64"/>
  <c r="F136" i="64"/>
  <c r="E136" i="64"/>
  <c r="D136" i="64"/>
  <c r="C136" i="64"/>
  <c r="B136" i="64"/>
  <c r="G135" i="64"/>
  <c r="F135" i="64"/>
  <c r="E135" i="64"/>
  <c r="D135" i="64"/>
  <c r="C135" i="64"/>
  <c r="B135" i="64"/>
  <c r="G134" i="64"/>
  <c r="F134" i="64"/>
  <c r="E134" i="64"/>
  <c r="D134" i="64"/>
  <c r="C134" i="64"/>
  <c r="B134" i="64"/>
  <c r="G133" i="64"/>
  <c r="F133" i="64"/>
  <c r="E133" i="64"/>
  <c r="D133" i="64"/>
  <c r="C133" i="64"/>
  <c r="B133" i="64"/>
  <c r="G132" i="64"/>
  <c r="F132" i="64"/>
  <c r="E132" i="64"/>
  <c r="D132" i="64"/>
  <c r="C132" i="64"/>
  <c r="B132" i="64"/>
  <c r="O146" i="76"/>
  <c r="N146" i="76"/>
  <c r="M146" i="76"/>
  <c r="L146" i="76"/>
  <c r="K146" i="76"/>
  <c r="J146" i="76"/>
  <c r="O145" i="76"/>
  <c r="N145" i="76"/>
  <c r="M145" i="76"/>
  <c r="L145" i="76"/>
  <c r="K145" i="76"/>
  <c r="J145" i="76"/>
  <c r="O144" i="76"/>
  <c r="N144" i="76"/>
  <c r="M144" i="76"/>
  <c r="L144" i="76"/>
  <c r="K144" i="76"/>
  <c r="J144" i="76"/>
  <c r="O143" i="76"/>
  <c r="N143" i="76"/>
  <c r="M143" i="76"/>
  <c r="L143" i="76"/>
  <c r="K143" i="76"/>
  <c r="J143" i="76"/>
  <c r="O142" i="76"/>
  <c r="N142" i="76"/>
  <c r="M142" i="76"/>
  <c r="L142" i="76"/>
  <c r="K142" i="76"/>
  <c r="J142" i="76"/>
  <c r="O141" i="76"/>
  <c r="N141" i="76"/>
  <c r="M141" i="76"/>
  <c r="L141" i="76"/>
  <c r="K141" i="76"/>
  <c r="J141" i="76"/>
  <c r="O140" i="76"/>
  <c r="N140" i="76"/>
  <c r="M140" i="76"/>
  <c r="L140" i="76"/>
  <c r="K140" i="76"/>
  <c r="J140" i="76"/>
  <c r="O139" i="76"/>
  <c r="N139" i="76"/>
  <c r="M139" i="76"/>
  <c r="L139" i="76"/>
  <c r="K139" i="76"/>
  <c r="J139" i="76"/>
  <c r="O138" i="76"/>
  <c r="N138" i="76"/>
  <c r="M138" i="76"/>
  <c r="L138" i="76"/>
  <c r="K138" i="76"/>
  <c r="J138" i="76"/>
  <c r="O137" i="76"/>
  <c r="N137" i="76"/>
  <c r="M137" i="76"/>
  <c r="L137" i="76"/>
  <c r="K137" i="76"/>
  <c r="J137" i="76"/>
  <c r="O136" i="76"/>
  <c r="N136" i="76"/>
  <c r="M136" i="76"/>
  <c r="L136" i="76"/>
  <c r="K136" i="76"/>
  <c r="J136" i="76"/>
  <c r="O135" i="76"/>
  <c r="N135" i="76"/>
  <c r="M135" i="76"/>
  <c r="L135" i="76"/>
  <c r="K135" i="76"/>
  <c r="J135" i="76"/>
  <c r="O134" i="76"/>
  <c r="N134" i="76"/>
  <c r="M134" i="76"/>
  <c r="L134" i="76"/>
  <c r="K134" i="76"/>
  <c r="J134" i="76"/>
  <c r="O133" i="76"/>
  <c r="N133" i="76"/>
  <c r="M133" i="76"/>
  <c r="L133" i="76"/>
  <c r="K133" i="76"/>
  <c r="J133" i="76"/>
  <c r="O132" i="76"/>
  <c r="N132" i="76"/>
  <c r="M132" i="76"/>
  <c r="L132" i="76"/>
  <c r="K132" i="76"/>
  <c r="J132" i="76"/>
  <c r="G146" i="76"/>
  <c r="F146" i="76"/>
  <c r="E146" i="76"/>
  <c r="D146" i="76"/>
  <c r="C146" i="76"/>
  <c r="B146" i="76"/>
  <c r="G145" i="76"/>
  <c r="F145" i="76"/>
  <c r="E145" i="76"/>
  <c r="D145" i="76"/>
  <c r="C145" i="76"/>
  <c r="B145" i="76"/>
  <c r="G144" i="76"/>
  <c r="F144" i="76"/>
  <c r="E144" i="76"/>
  <c r="D144" i="76"/>
  <c r="C144" i="76"/>
  <c r="B144" i="76"/>
  <c r="G143" i="76"/>
  <c r="F143" i="76"/>
  <c r="E143" i="76"/>
  <c r="D143" i="76"/>
  <c r="C143" i="76"/>
  <c r="B143" i="76"/>
  <c r="G142" i="76"/>
  <c r="F142" i="76"/>
  <c r="E142" i="76"/>
  <c r="D142" i="76"/>
  <c r="C142" i="76"/>
  <c r="B142" i="76"/>
  <c r="G141" i="76"/>
  <c r="F141" i="76"/>
  <c r="E141" i="76"/>
  <c r="D141" i="76"/>
  <c r="C141" i="76"/>
  <c r="B141" i="76"/>
  <c r="G140" i="76"/>
  <c r="F140" i="76"/>
  <c r="E140" i="76"/>
  <c r="D140" i="76"/>
  <c r="C140" i="76"/>
  <c r="B140" i="76"/>
  <c r="G139" i="76"/>
  <c r="F139" i="76"/>
  <c r="E139" i="76"/>
  <c r="D139" i="76"/>
  <c r="C139" i="76"/>
  <c r="B139" i="76"/>
  <c r="G138" i="76"/>
  <c r="F138" i="76"/>
  <c r="E138" i="76"/>
  <c r="D138" i="76"/>
  <c r="C138" i="76"/>
  <c r="B138" i="76"/>
  <c r="G137" i="76"/>
  <c r="F137" i="76"/>
  <c r="E137" i="76"/>
  <c r="D137" i="76"/>
  <c r="C137" i="76"/>
  <c r="B137" i="76"/>
  <c r="G136" i="76"/>
  <c r="F136" i="76"/>
  <c r="E136" i="76"/>
  <c r="D136" i="76"/>
  <c r="C136" i="76"/>
  <c r="B136" i="76"/>
  <c r="G135" i="76"/>
  <c r="F135" i="76"/>
  <c r="E135" i="76"/>
  <c r="D135" i="76"/>
  <c r="C135" i="76"/>
  <c r="B135" i="76"/>
  <c r="G134" i="76"/>
  <c r="F134" i="76"/>
  <c r="E134" i="76"/>
  <c r="D134" i="76"/>
  <c r="C134" i="76"/>
  <c r="B134" i="76"/>
  <c r="G133" i="76"/>
  <c r="F133" i="76"/>
  <c r="E133" i="76"/>
  <c r="D133" i="76"/>
  <c r="C133" i="76"/>
  <c r="B133" i="76"/>
  <c r="G132" i="76"/>
  <c r="F132" i="76"/>
  <c r="E132" i="76"/>
  <c r="D132" i="76"/>
  <c r="C132" i="76"/>
  <c r="B132" i="76"/>
  <c r="O146" i="75"/>
  <c r="N146" i="75"/>
  <c r="M146" i="75"/>
  <c r="L146" i="75"/>
  <c r="K146" i="75"/>
  <c r="J146" i="75"/>
  <c r="O145" i="75"/>
  <c r="N145" i="75"/>
  <c r="M145" i="75"/>
  <c r="L145" i="75"/>
  <c r="K145" i="75"/>
  <c r="J145" i="75"/>
  <c r="O144" i="75"/>
  <c r="N144" i="75"/>
  <c r="M144" i="75"/>
  <c r="L144" i="75"/>
  <c r="K144" i="75"/>
  <c r="J144" i="75"/>
  <c r="O143" i="75"/>
  <c r="N143" i="75"/>
  <c r="M143" i="75"/>
  <c r="L143" i="75"/>
  <c r="K143" i="75"/>
  <c r="J143" i="75"/>
  <c r="O142" i="75"/>
  <c r="N142" i="75"/>
  <c r="M142" i="75"/>
  <c r="L142" i="75"/>
  <c r="K142" i="75"/>
  <c r="J142" i="75"/>
  <c r="O141" i="75"/>
  <c r="N141" i="75"/>
  <c r="M141" i="75"/>
  <c r="L141" i="75"/>
  <c r="K141" i="75"/>
  <c r="J141" i="75"/>
  <c r="O140" i="75"/>
  <c r="N140" i="75"/>
  <c r="M140" i="75"/>
  <c r="L140" i="75"/>
  <c r="K140" i="75"/>
  <c r="J140" i="75"/>
  <c r="O139" i="75"/>
  <c r="N139" i="75"/>
  <c r="M139" i="75"/>
  <c r="L139" i="75"/>
  <c r="K139" i="75"/>
  <c r="J139" i="75"/>
  <c r="O138" i="75"/>
  <c r="N138" i="75"/>
  <c r="M138" i="75"/>
  <c r="L138" i="75"/>
  <c r="K138" i="75"/>
  <c r="J138" i="75"/>
  <c r="O137" i="75"/>
  <c r="N137" i="75"/>
  <c r="M137" i="75"/>
  <c r="L137" i="75"/>
  <c r="K137" i="75"/>
  <c r="J137" i="75"/>
  <c r="O136" i="75"/>
  <c r="N136" i="75"/>
  <c r="M136" i="75"/>
  <c r="L136" i="75"/>
  <c r="K136" i="75"/>
  <c r="J136" i="75"/>
  <c r="O135" i="75"/>
  <c r="N135" i="75"/>
  <c r="M135" i="75"/>
  <c r="L135" i="75"/>
  <c r="K135" i="75"/>
  <c r="J135" i="75"/>
  <c r="O134" i="75"/>
  <c r="N134" i="75"/>
  <c r="M134" i="75"/>
  <c r="L134" i="75"/>
  <c r="K134" i="75"/>
  <c r="J134" i="75"/>
  <c r="O133" i="75"/>
  <c r="N133" i="75"/>
  <c r="M133" i="75"/>
  <c r="L133" i="75"/>
  <c r="K133" i="75"/>
  <c r="J133" i="75"/>
  <c r="O132" i="75"/>
  <c r="N132" i="75"/>
  <c r="M132" i="75"/>
  <c r="L132" i="75"/>
  <c r="K132" i="75"/>
  <c r="J132" i="75"/>
  <c r="G146" i="75"/>
  <c r="F146" i="75"/>
  <c r="E146" i="75"/>
  <c r="D146" i="75"/>
  <c r="C146" i="75"/>
  <c r="B146" i="75"/>
  <c r="G145" i="75"/>
  <c r="F145" i="75"/>
  <c r="E145" i="75"/>
  <c r="D145" i="75"/>
  <c r="C145" i="75"/>
  <c r="B145" i="75"/>
  <c r="G144" i="75"/>
  <c r="F144" i="75"/>
  <c r="E144" i="75"/>
  <c r="D144" i="75"/>
  <c r="C144" i="75"/>
  <c r="B144" i="75"/>
  <c r="G143" i="75"/>
  <c r="F143" i="75"/>
  <c r="E143" i="75"/>
  <c r="D143" i="75"/>
  <c r="C143" i="75"/>
  <c r="B143" i="75"/>
  <c r="G142" i="75"/>
  <c r="F142" i="75"/>
  <c r="E142" i="75"/>
  <c r="D142" i="75"/>
  <c r="C142" i="75"/>
  <c r="B142" i="75"/>
  <c r="G141" i="75"/>
  <c r="F141" i="75"/>
  <c r="E141" i="75"/>
  <c r="D141" i="75"/>
  <c r="C141" i="75"/>
  <c r="B141" i="75"/>
  <c r="G140" i="75"/>
  <c r="F140" i="75"/>
  <c r="E140" i="75"/>
  <c r="D140" i="75"/>
  <c r="C140" i="75"/>
  <c r="B140" i="75"/>
  <c r="G139" i="75"/>
  <c r="F139" i="75"/>
  <c r="E139" i="75"/>
  <c r="D139" i="75"/>
  <c r="C139" i="75"/>
  <c r="B139" i="75"/>
  <c r="G138" i="75"/>
  <c r="F138" i="75"/>
  <c r="E138" i="75"/>
  <c r="D138" i="75"/>
  <c r="C138" i="75"/>
  <c r="B138" i="75"/>
  <c r="G137" i="75"/>
  <c r="F137" i="75"/>
  <c r="E137" i="75"/>
  <c r="D137" i="75"/>
  <c r="C137" i="75"/>
  <c r="B137" i="75"/>
  <c r="G136" i="75"/>
  <c r="F136" i="75"/>
  <c r="E136" i="75"/>
  <c r="D136" i="75"/>
  <c r="C136" i="75"/>
  <c r="B136" i="75"/>
  <c r="G135" i="75"/>
  <c r="F135" i="75"/>
  <c r="E135" i="75"/>
  <c r="D135" i="75"/>
  <c r="C135" i="75"/>
  <c r="B135" i="75"/>
  <c r="G134" i="75"/>
  <c r="F134" i="75"/>
  <c r="E134" i="75"/>
  <c r="D134" i="75"/>
  <c r="C134" i="75"/>
  <c r="B134" i="75"/>
  <c r="G133" i="75"/>
  <c r="F133" i="75"/>
  <c r="E133" i="75"/>
  <c r="D133" i="75"/>
  <c r="C133" i="75"/>
  <c r="B133" i="75"/>
  <c r="G132" i="75"/>
  <c r="F132" i="75"/>
  <c r="E132" i="75"/>
  <c r="D132" i="75"/>
  <c r="C132" i="75"/>
  <c r="B132" i="75"/>
  <c r="O146" i="52"/>
  <c r="N146" i="52"/>
  <c r="M146" i="52"/>
  <c r="L146" i="52"/>
  <c r="K146" i="52"/>
  <c r="J146" i="52"/>
  <c r="O145" i="52"/>
  <c r="N145" i="52"/>
  <c r="M145" i="52"/>
  <c r="L145" i="52"/>
  <c r="K145" i="52"/>
  <c r="J145" i="52"/>
  <c r="O144" i="52"/>
  <c r="N144" i="52"/>
  <c r="M144" i="52"/>
  <c r="L144" i="52"/>
  <c r="K144" i="52"/>
  <c r="J144" i="52"/>
  <c r="O143" i="52"/>
  <c r="N143" i="52"/>
  <c r="M143" i="52"/>
  <c r="L143" i="52"/>
  <c r="K143" i="52"/>
  <c r="J143" i="52"/>
  <c r="O142" i="52"/>
  <c r="N142" i="52"/>
  <c r="M142" i="52"/>
  <c r="L142" i="52"/>
  <c r="K142" i="52"/>
  <c r="J142" i="52"/>
  <c r="O141" i="52"/>
  <c r="N141" i="52"/>
  <c r="M141" i="52"/>
  <c r="L141" i="52"/>
  <c r="K141" i="52"/>
  <c r="J141" i="52"/>
  <c r="O140" i="52"/>
  <c r="N140" i="52"/>
  <c r="M140" i="52"/>
  <c r="L140" i="52"/>
  <c r="K140" i="52"/>
  <c r="J140" i="52"/>
  <c r="O138" i="52"/>
  <c r="N138" i="52"/>
  <c r="M138" i="52"/>
  <c r="L138" i="52"/>
  <c r="K138" i="52"/>
  <c r="J138" i="52"/>
  <c r="O137" i="52"/>
  <c r="N137" i="52"/>
  <c r="M137" i="52"/>
  <c r="L137" i="52"/>
  <c r="K137" i="52"/>
  <c r="J137" i="52"/>
  <c r="O136" i="52"/>
  <c r="N136" i="52"/>
  <c r="M136" i="52"/>
  <c r="L136" i="52"/>
  <c r="K136" i="52"/>
  <c r="J136" i="52"/>
  <c r="O135" i="52"/>
  <c r="N135" i="52"/>
  <c r="M135" i="52"/>
  <c r="L135" i="52"/>
  <c r="K135" i="52"/>
  <c r="J135" i="52"/>
  <c r="O134" i="52"/>
  <c r="N134" i="52"/>
  <c r="M134" i="52"/>
  <c r="L134" i="52"/>
  <c r="K134" i="52"/>
  <c r="J134" i="52"/>
  <c r="O133" i="52"/>
  <c r="N133" i="52"/>
  <c r="M133" i="52"/>
  <c r="L133" i="52"/>
  <c r="K133" i="52"/>
  <c r="J133" i="52"/>
  <c r="O132" i="52"/>
  <c r="N132" i="52"/>
  <c r="M132" i="52"/>
  <c r="L132" i="52"/>
  <c r="K132" i="52"/>
  <c r="J132" i="52"/>
  <c r="G146" i="52"/>
  <c r="F146" i="52"/>
  <c r="E146" i="52"/>
  <c r="D146" i="52"/>
  <c r="C146" i="52"/>
  <c r="B146" i="52"/>
  <c r="G145" i="52"/>
  <c r="F145" i="52"/>
  <c r="E145" i="52"/>
  <c r="D145" i="52"/>
  <c r="C145" i="52"/>
  <c r="B145" i="52"/>
  <c r="G144" i="52"/>
  <c r="F144" i="52"/>
  <c r="E144" i="52"/>
  <c r="D144" i="52"/>
  <c r="C144" i="52"/>
  <c r="B144" i="52"/>
  <c r="G143" i="52"/>
  <c r="F143" i="52"/>
  <c r="E143" i="52"/>
  <c r="D143" i="52"/>
  <c r="C143" i="52"/>
  <c r="B143" i="52"/>
  <c r="G142" i="52"/>
  <c r="F142" i="52"/>
  <c r="E142" i="52"/>
  <c r="D142" i="52"/>
  <c r="C142" i="52"/>
  <c r="B142" i="52"/>
  <c r="G141" i="52"/>
  <c r="F141" i="52"/>
  <c r="E141" i="52"/>
  <c r="D141" i="52"/>
  <c r="C141" i="52"/>
  <c r="B141" i="52"/>
  <c r="G140" i="52"/>
  <c r="F140" i="52"/>
  <c r="E140" i="52"/>
  <c r="D140" i="52"/>
  <c r="C140" i="52"/>
  <c r="B140" i="52"/>
  <c r="G138" i="52"/>
  <c r="F138" i="52"/>
  <c r="E138" i="52"/>
  <c r="D138" i="52"/>
  <c r="C138" i="52"/>
  <c r="B138" i="52"/>
  <c r="G137" i="52"/>
  <c r="F137" i="52"/>
  <c r="E137" i="52"/>
  <c r="D137" i="52"/>
  <c r="C137" i="52"/>
  <c r="B137" i="52"/>
  <c r="G136" i="52"/>
  <c r="F136" i="52"/>
  <c r="E136" i="52"/>
  <c r="D136" i="52"/>
  <c r="C136" i="52"/>
  <c r="B136" i="52"/>
  <c r="G135" i="52"/>
  <c r="F135" i="52"/>
  <c r="E135" i="52"/>
  <c r="D135" i="52"/>
  <c r="C135" i="52"/>
  <c r="B135" i="52"/>
  <c r="G134" i="52"/>
  <c r="F134" i="52"/>
  <c r="E134" i="52"/>
  <c r="D134" i="52"/>
  <c r="C134" i="52"/>
  <c r="B134" i="52"/>
  <c r="G133" i="52"/>
  <c r="F133" i="52"/>
  <c r="E133" i="52"/>
  <c r="D133" i="52"/>
  <c r="C133" i="52"/>
  <c r="B133" i="52"/>
  <c r="G132" i="52"/>
  <c r="F132" i="52"/>
  <c r="E132" i="52"/>
  <c r="D132" i="52"/>
  <c r="C132" i="52"/>
  <c r="B132" i="52"/>
  <c r="O146" i="51"/>
  <c r="N146" i="51"/>
  <c r="M146" i="51"/>
  <c r="L146" i="51"/>
  <c r="K146" i="51"/>
  <c r="J146" i="51"/>
  <c r="O145" i="51"/>
  <c r="N145" i="51"/>
  <c r="M145" i="51"/>
  <c r="L145" i="51"/>
  <c r="K145" i="51"/>
  <c r="J145" i="51"/>
  <c r="O144" i="51"/>
  <c r="N144" i="51"/>
  <c r="M144" i="51"/>
  <c r="L144" i="51"/>
  <c r="K144" i="51"/>
  <c r="J144" i="51"/>
  <c r="O143" i="51"/>
  <c r="N143" i="51"/>
  <c r="M143" i="51"/>
  <c r="L143" i="51"/>
  <c r="K143" i="51"/>
  <c r="J143" i="51"/>
  <c r="O142" i="51"/>
  <c r="N142" i="51"/>
  <c r="M142" i="51"/>
  <c r="L142" i="51"/>
  <c r="K142" i="51"/>
  <c r="J142" i="51"/>
  <c r="O141" i="51"/>
  <c r="N141" i="51"/>
  <c r="M141" i="51"/>
  <c r="L141" i="51"/>
  <c r="K141" i="51"/>
  <c r="J141" i="51"/>
  <c r="O140" i="51"/>
  <c r="N140" i="51"/>
  <c r="M140" i="51"/>
  <c r="L140" i="51"/>
  <c r="K140" i="51"/>
  <c r="J140" i="51"/>
  <c r="O138" i="51"/>
  <c r="N138" i="51"/>
  <c r="M138" i="51"/>
  <c r="L138" i="51"/>
  <c r="K138" i="51"/>
  <c r="J138" i="51"/>
  <c r="O137" i="51"/>
  <c r="N137" i="51"/>
  <c r="M137" i="51"/>
  <c r="L137" i="51"/>
  <c r="K137" i="51"/>
  <c r="J137" i="51"/>
  <c r="O136" i="51"/>
  <c r="N136" i="51"/>
  <c r="M136" i="51"/>
  <c r="L136" i="51"/>
  <c r="K136" i="51"/>
  <c r="J136" i="51"/>
  <c r="O135" i="51"/>
  <c r="N135" i="51"/>
  <c r="M135" i="51"/>
  <c r="L135" i="51"/>
  <c r="K135" i="51"/>
  <c r="J135" i="51"/>
  <c r="O134" i="51"/>
  <c r="N134" i="51"/>
  <c r="M134" i="51"/>
  <c r="L134" i="51"/>
  <c r="K134" i="51"/>
  <c r="J134" i="51"/>
  <c r="O133" i="51"/>
  <c r="N133" i="51"/>
  <c r="M133" i="51"/>
  <c r="L133" i="51"/>
  <c r="K133" i="51"/>
  <c r="J133" i="51"/>
  <c r="O132" i="51"/>
  <c r="N132" i="51"/>
  <c r="M132" i="51"/>
  <c r="L132" i="51"/>
  <c r="K132" i="51"/>
  <c r="J132" i="51"/>
  <c r="G146" i="51"/>
  <c r="F146" i="51"/>
  <c r="E146" i="51"/>
  <c r="D146" i="51"/>
  <c r="C146" i="51"/>
  <c r="B146" i="51"/>
  <c r="G145" i="51"/>
  <c r="F145" i="51"/>
  <c r="E145" i="51"/>
  <c r="D145" i="51"/>
  <c r="C145" i="51"/>
  <c r="B145" i="51"/>
  <c r="G144" i="51"/>
  <c r="F144" i="51"/>
  <c r="E144" i="51"/>
  <c r="D144" i="51"/>
  <c r="C144" i="51"/>
  <c r="B144" i="51"/>
  <c r="G143" i="51"/>
  <c r="F143" i="51"/>
  <c r="E143" i="51"/>
  <c r="D143" i="51"/>
  <c r="C143" i="51"/>
  <c r="B143" i="51"/>
  <c r="G142" i="51"/>
  <c r="F142" i="51"/>
  <c r="E142" i="51"/>
  <c r="D142" i="51"/>
  <c r="C142" i="51"/>
  <c r="B142" i="51"/>
  <c r="G141" i="51"/>
  <c r="F141" i="51"/>
  <c r="E141" i="51"/>
  <c r="D141" i="51"/>
  <c r="C141" i="51"/>
  <c r="B141" i="51"/>
  <c r="G140" i="51"/>
  <c r="F140" i="51"/>
  <c r="E140" i="51"/>
  <c r="D140" i="51"/>
  <c r="C140" i="51"/>
  <c r="B140" i="51"/>
  <c r="G138" i="51"/>
  <c r="F138" i="51"/>
  <c r="E138" i="51"/>
  <c r="D138" i="51"/>
  <c r="C138" i="51"/>
  <c r="B138" i="51"/>
  <c r="G137" i="51"/>
  <c r="F137" i="51"/>
  <c r="E137" i="51"/>
  <c r="D137" i="51"/>
  <c r="C137" i="51"/>
  <c r="B137" i="51"/>
  <c r="G136" i="51"/>
  <c r="F136" i="51"/>
  <c r="E136" i="51"/>
  <c r="D136" i="51"/>
  <c r="C136" i="51"/>
  <c r="B136" i="51"/>
  <c r="G135" i="51"/>
  <c r="F135" i="51"/>
  <c r="E135" i="51"/>
  <c r="D135" i="51"/>
  <c r="C135" i="51"/>
  <c r="B135" i="51"/>
  <c r="G134" i="51"/>
  <c r="F134" i="51"/>
  <c r="E134" i="51"/>
  <c r="D134" i="51"/>
  <c r="C134" i="51"/>
  <c r="B134" i="51"/>
  <c r="G133" i="51"/>
  <c r="F133" i="51"/>
  <c r="E133" i="51"/>
  <c r="D133" i="51"/>
  <c r="C133" i="51"/>
  <c r="B133" i="51"/>
  <c r="G132" i="51"/>
  <c r="F132" i="51"/>
  <c r="E132" i="51"/>
  <c r="D132" i="51"/>
  <c r="C132" i="51"/>
  <c r="B132" i="51"/>
  <c r="O146" i="117"/>
  <c r="N146" i="117"/>
  <c r="M146" i="117"/>
  <c r="L146" i="117"/>
  <c r="K146" i="117"/>
  <c r="J146" i="117"/>
  <c r="O145" i="117"/>
  <c r="N145" i="117"/>
  <c r="M145" i="117"/>
  <c r="L145" i="117"/>
  <c r="K145" i="117"/>
  <c r="J145" i="117"/>
  <c r="O144" i="117"/>
  <c r="N144" i="117"/>
  <c r="M144" i="117"/>
  <c r="L144" i="117"/>
  <c r="K144" i="117"/>
  <c r="J144" i="117"/>
  <c r="O143" i="117"/>
  <c r="N143" i="117"/>
  <c r="M143" i="117"/>
  <c r="L143" i="117"/>
  <c r="K143" i="117"/>
  <c r="J143" i="117"/>
  <c r="O142" i="117"/>
  <c r="N142" i="117"/>
  <c r="M142" i="117"/>
  <c r="L142" i="117"/>
  <c r="K142" i="117"/>
  <c r="J142" i="117"/>
  <c r="O141" i="117"/>
  <c r="N141" i="117"/>
  <c r="M141" i="117"/>
  <c r="L141" i="117"/>
  <c r="K141" i="117"/>
  <c r="J141" i="117"/>
  <c r="O140" i="117"/>
  <c r="N140" i="117"/>
  <c r="M140" i="117"/>
  <c r="L140" i="117"/>
  <c r="K140" i="117"/>
  <c r="J140" i="117"/>
  <c r="O139" i="117"/>
  <c r="N139" i="117"/>
  <c r="M139" i="117"/>
  <c r="L139" i="117"/>
  <c r="K139" i="117"/>
  <c r="J139" i="117"/>
  <c r="O138" i="117"/>
  <c r="N138" i="117"/>
  <c r="M138" i="117"/>
  <c r="L138" i="117"/>
  <c r="K138" i="117"/>
  <c r="J138" i="117"/>
  <c r="O137" i="117"/>
  <c r="N137" i="117"/>
  <c r="M137" i="117"/>
  <c r="L137" i="117"/>
  <c r="K137" i="117"/>
  <c r="J137" i="117"/>
  <c r="O136" i="117"/>
  <c r="N136" i="117"/>
  <c r="M136" i="117"/>
  <c r="L136" i="117"/>
  <c r="K136" i="117"/>
  <c r="J136" i="117"/>
  <c r="O135" i="117"/>
  <c r="N135" i="117"/>
  <c r="M135" i="117"/>
  <c r="L135" i="117"/>
  <c r="K135" i="117"/>
  <c r="J135" i="117"/>
  <c r="O134" i="117"/>
  <c r="N134" i="117"/>
  <c r="M134" i="117"/>
  <c r="L134" i="117"/>
  <c r="K134" i="117"/>
  <c r="J134" i="117"/>
  <c r="O133" i="117"/>
  <c r="N133" i="117"/>
  <c r="M133" i="117"/>
  <c r="L133" i="117"/>
  <c r="K133" i="117"/>
  <c r="J133" i="117"/>
  <c r="O132" i="117"/>
  <c r="N132" i="117"/>
  <c r="M132" i="117"/>
  <c r="L132" i="117"/>
  <c r="K132" i="117"/>
  <c r="J132" i="117"/>
  <c r="G146" i="117"/>
  <c r="F146" i="117"/>
  <c r="E146" i="117"/>
  <c r="D146" i="117"/>
  <c r="C146" i="117"/>
  <c r="B146" i="117"/>
  <c r="G145" i="117"/>
  <c r="F145" i="117"/>
  <c r="E145" i="117"/>
  <c r="D145" i="117"/>
  <c r="C145" i="117"/>
  <c r="B145" i="117"/>
  <c r="G144" i="117"/>
  <c r="F144" i="117"/>
  <c r="E144" i="117"/>
  <c r="D144" i="117"/>
  <c r="C144" i="117"/>
  <c r="B144" i="117"/>
  <c r="G143" i="117"/>
  <c r="F143" i="117"/>
  <c r="E143" i="117"/>
  <c r="D143" i="117"/>
  <c r="C143" i="117"/>
  <c r="B143" i="117"/>
  <c r="G142" i="117"/>
  <c r="F142" i="117"/>
  <c r="E142" i="117"/>
  <c r="D142" i="117"/>
  <c r="C142" i="117"/>
  <c r="B142" i="117"/>
  <c r="G141" i="117"/>
  <c r="F141" i="117"/>
  <c r="E141" i="117"/>
  <c r="D141" i="117"/>
  <c r="C141" i="117"/>
  <c r="B141" i="117"/>
  <c r="G140" i="117"/>
  <c r="F140" i="117"/>
  <c r="E140" i="117"/>
  <c r="D140" i="117"/>
  <c r="C140" i="117"/>
  <c r="B140" i="117"/>
  <c r="G139" i="117"/>
  <c r="F139" i="117"/>
  <c r="E139" i="117"/>
  <c r="D139" i="117"/>
  <c r="C139" i="117"/>
  <c r="B139" i="117"/>
  <c r="G138" i="117"/>
  <c r="F138" i="117"/>
  <c r="E138" i="117"/>
  <c r="D138" i="117"/>
  <c r="C138" i="117"/>
  <c r="B138" i="117"/>
  <c r="G137" i="117"/>
  <c r="F137" i="117"/>
  <c r="E137" i="117"/>
  <c r="D137" i="117"/>
  <c r="C137" i="117"/>
  <c r="B137" i="117"/>
  <c r="G136" i="117"/>
  <c r="F136" i="117"/>
  <c r="E136" i="117"/>
  <c r="D136" i="117"/>
  <c r="C136" i="117"/>
  <c r="B136" i="117"/>
  <c r="G135" i="117"/>
  <c r="F135" i="117"/>
  <c r="E135" i="117"/>
  <c r="D135" i="117"/>
  <c r="C135" i="117"/>
  <c r="B135" i="117"/>
  <c r="G134" i="117"/>
  <c r="F134" i="117"/>
  <c r="E134" i="117"/>
  <c r="D134" i="117"/>
  <c r="C134" i="117"/>
  <c r="B134" i="117"/>
  <c r="G133" i="117"/>
  <c r="F133" i="117"/>
  <c r="E133" i="117"/>
  <c r="D133" i="117"/>
  <c r="C133" i="117"/>
  <c r="B133" i="117"/>
  <c r="G132" i="117"/>
  <c r="F132" i="117"/>
  <c r="E132" i="117"/>
  <c r="D132" i="117"/>
  <c r="C132" i="117"/>
  <c r="B132" i="117"/>
  <c r="O146" i="59"/>
  <c r="N146" i="59"/>
  <c r="M146" i="59"/>
  <c r="L146" i="59"/>
  <c r="K146" i="59"/>
  <c r="J146" i="59"/>
  <c r="O145" i="59"/>
  <c r="N145" i="59"/>
  <c r="M145" i="59"/>
  <c r="L145" i="59"/>
  <c r="K145" i="59"/>
  <c r="J145" i="59"/>
  <c r="O144" i="59"/>
  <c r="N144" i="59"/>
  <c r="M144" i="59"/>
  <c r="L144" i="59"/>
  <c r="K144" i="59"/>
  <c r="J144" i="59"/>
  <c r="O143" i="59"/>
  <c r="N143" i="59"/>
  <c r="M143" i="59"/>
  <c r="L143" i="59"/>
  <c r="K143" i="59"/>
  <c r="J143" i="59"/>
  <c r="O142" i="59"/>
  <c r="N142" i="59"/>
  <c r="M142" i="59"/>
  <c r="L142" i="59"/>
  <c r="K142" i="59"/>
  <c r="J142" i="59"/>
  <c r="O141" i="59"/>
  <c r="N141" i="59"/>
  <c r="M141" i="59"/>
  <c r="L141" i="59"/>
  <c r="K141" i="59"/>
  <c r="J141" i="59"/>
  <c r="O140" i="59"/>
  <c r="N140" i="59"/>
  <c r="M140" i="59"/>
  <c r="L140" i="59"/>
  <c r="K140" i="59"/>
  <c r="J140" i="59"/>
  <c r="O139" i="59"/>
  <c r="N139" i="59"/>
  <c r="M139" i="59"/>
  <c r="L139" i="59"/>
  <c r="K139" i="59"/>
  <c r="J139" i="59"/>
  <c r="O138" i="59"/>
  <c r="N138" i="59"/>
  <c r="M138" i="59"/>
  <c r="L138" i="59"/>
  <c r="K138" i="59"/>
  <c r="J138" i="59"/>
  <c r="O137" i="59"/>
  <c r="N137" i="59"/>
  <c r="M137" i="59"/>
  <c r="L137" i="59"/>
  <c r="K137" i="59"/>
  <c r="J137" i="59"/>
  <c r="O136" i="59"/>
  <c r="N136" i="59"/>
  <c r="M136" i="59"/>
  <c r="L136" i="59"/>
  <c r="K136" i="59"/>
  <c r="J136" i="59"/>
  <c r="O135" i="59"/>
  <c r="N135" i="59"/>
  <c r="M135" i="59"/>
  <c r="L135" i="59"/>
  <c r="K135" i="59"/>
  <c r="J135" i="59"/>
  <c r="O134" i="59"/>
  <c r="N134" i="59"/>
  <c r="M134" i="59"/>
  <c r="L134" i="59"/>
  <c r="K134" i="59"/>
  <c r="J134" i="59"/>
  <c r="O133" i="59"/>
  <c r="N133" i="59"/>
  <c r="M133" i="59"/>
  <c r="L133" i="59"/>
  <c r="K133" i="59"/>
  <c r="J133" i="59"/>
  <c r="O132" i="59"/>
  <c r="N132" i="59"/>
  <c r="M132" i="59"/>
  <c r="L132" i="59"/>
  <c r="K132" i="59"/>
  <c r="J132" i="59"/>
  <c r="G146" i="59"/>
  <c r="F146" i="59"/>
  <c r="E146" i="59"/>
  <c r="D146" i="59"/>
  <c r="C146" i="59"/>
  <c r="B146" i="59"/>
  <c r="G145" i="59"/>
  <c r="F145" i="59"/>
  <c r="E145" i="59"/>
  <c r="D145" i="59"/>
  <c r="C145" i="59"/>
  <c r="B145" i="59"/>
  <c r="G144" i="59"/>
  <c r="F144" i="59"/>
  <c r="E144" i="59"/>
  <c r="D144" i="59"/>
  <c r="C144" i="59"/>
  <c r="B144" i="59"/>
  <c r="G143" i="59"/>
  <c r="F143" i="59"/>
  <c r="E143" i="59"/>
  <c r="D143" i="59"/>
  <c r="C143" i="59"/>
  <c r="B143" i="59"/>
  <c r="G142" i="59"/>
  <c r="F142" i="59"/>
  <c r="E142" i="59"/>
  <c r="D142" i="59"/>
  <c r="C142" i="59"/>
  <c r="B142" i="59"/>
  <c r="G141" i="59"/>
  <c r="F141" i="59"/>
  <c r="E141" i="59"/>
  <c r="D141" i="59"/>
  <c r="C141" i="59"/>
  <c r="B141" i="59"/>
  <c r="G140" i="59"/>
  <c r="F140" i="59"/>
  <c r="E140" i="59"/>
  <c r="D140" i="59"/>
  <c r="C140" i="59"/>
  <c r="B140" i="59"/>
  <c r="G139" i="59"/>
  <c r="F139" i="59"/>
  <c r="E139" i="59"/>
  <c r="D139" i="59"/>
  <c r="C139" i="59"/>
  <c r="B139" i="59"/>
  <c r="G138" i="59"/>
  <c r="F138" i="59"/>
  <c r="E138" i="59"/>
  <c r="D138" i="59"/>
  <c r="C138" i="59"/>
  <c r="B138" i="59"/>
  <c r="G137" i="59"/>
  <c r="F137" i="59"/>
  <c r="E137" i="59"/>
  <c r="D137" i="59"/>
  <c r="C137" i="59"/>
  <c r="B137" i="59"/>
  <c r="G136" i="59"/>
  <c r="F136" i="59"/>
  <c r="E136" i="59"/>
  <c r="D136" i="59"/>
  <c r="C136" i="59"/>
  <c r="B136" i="59"/>
  <c r="G135" i="59"/>
  <c r="F135" i="59"/>
  <c r="E135" i="59"/>
  <c r="D135" i="59"/>
  <c r="C135" i="59"/>
  <c r="B135" i="59"/>
  <c r="G134" i="59"/>
  <c r="F134" i="59"/>
  <c r="E134" i="59"/>
  <c r="D134" i="59"/>
  <c r="C134" i="59"/>
  <c r="B134" i="59"/>
  <c r="G133" i="59"/>
  <c r="F133" i="59"/>
  <c r="E133" i="59"/>
  <c r="D133" i="59"/>
  <c r="C133" i="59"/>
  <c r="B133" i="59"/>
  <c r="G132" i="59"/>
  <c r="F132" i="59"/>
  <c r="E132" i="59"/>
  <c r="D132" i="59"/>
  <c r="C132" i="59"/>
  <c r="B132" i="59"/>
  <c r="O146" i="58"/>
  <c r="N146" i="58"/>
  <c r="M146" i="58"/>
  <c r="L146" i="58"/>
  <c r="K146" i="58"/>
  <c r="J146" i="58"/>
  <c r="O145" i="58"/>
  <c r="N145" i="58"/>
  <c r="M145" i="58"/>
  <c r="L145" i="58"/>
  <c r="K145" i="58"/>
  <c r="J145" i="58"/>
  <c r="O144" i="58"/>
  <c r="N144" i="58"/>
  <c r="M144" i="58"/>
  <c r="L144" i="58"/>
  <c r="K144" i="58"/>
  <c r="J144" i="58"/>
  <c r="O143" i="58"/>
  <c r="N143" i="58"/>
  <c r="M143" i="58"/>
  <c r="L143" i="58"/>
  <c r="K143" i="58"/>
  <c r="J143" i="58"/>
  <c r="O142" i="58"/>
  <c r="N142" i="58"/>
  <c r="M142" i="58"/>
  <c r="L142" i="58"/>
  <c r="K142" i="58"/>
  <c r="J142" i="58"/>
  <c r="O141" i="58"/>
  <c r="N141" i="58"/>
  <c r="M141" i="58"/>
  <c r="L141" i="58"/>
  <c r="K141" i="58"/>
  <c r="J141" i="58"/>
  <c r="O140" i="58"/>
  <c r="N140" i="58"/>
  <c r="M140" i="58"/>
  <c r="L140" i="58"/>
  <c r="K140" i="58"/>
  <c r="J140" i="58"/>
  <c r="O139" i="58"/>
  <c r="N139" i="58"/>
  <c r="M139" i="58"/>
  <c r="L139" i="58"/>
  <c r="K139" i="58"/>
  <c r="J139" i="58"/>
  <c r="O138" i="58"/>
  <c r="N138" i="58"/>
  <c r="M138" i="58"/>
  <c r="L138" i="58"/>
  <c r="K138" i="58"/>
  <c r="J138" i="58"/>
  <c r="O137" i="58"/>
  <c r="N137" i="58"/>
  <c r="M137" i="58"/>
  <c r="L137" i="58"/>
  <c r="K137" i="58"/>
  <c r="J137" i="58"/>
  <c r="O136" i="58"/>
  <c r="N136" i="58"/>
  <c r="M136" i="58"/>
  <c r="L136" i="58"/>
  <c r="K136" i="58"/>
  <c r="J136" i="58"/>
  <c r="O135" i="58"/>
  <c r="N135" i="58"/>
  <c r="M135" i="58"/>
  <c r="L135" i="58"/>
  <c r="K135" i="58"/>
  <c r="J135" i="58"/>
  <c r="O134" i="58"/>
  <c r="N134" i="58"/>
  <c r="M134" i="58"/>
  <c r="L134" i="58"/>
  <c r="K134" i="58"/>
  <c r="J134" i="58"/>
  <c r="O133" i="58"/>
  <c r="N133" i="58"/>
  <c r="M133" i="58"/>
  <c r="L133" i="58"/>
  <c r="K133" i="58"/>
  <c r="J133" i="58"/>
  <c r="O132" i="58"/>
  <c r="N132" i="58"/>
  <c r="M132" i="58"/>
  <c r="L132" i="58"/>
  <c r="K132" i="58"/>
  <c r="J132" i="58"/>
  <c r="G146" i="58"/>
  <c r="F146" i="58"/>
  <c r="E146" i="58"/>
  <c r="D146" i="58"/>
  <c r="C146" i="58"/>
  <c r="B146" i="58"/>
  <c r="G145" i="58"/>
  <c r="F145" i="58"/>
  <c r="E145" i="58"/>
  <c r="D145" i="58"/>
  <c r="C145" i="58"/>
  <c r="B145" i="58"/>
  <c r="G144" i="58"/>
  <c r="F144" i="58"/>
  <c r="E144" i="58"/>
  <c r="D144" i="58"/>
  <c r="C144" i="58"/>
  <c r="B144" i="58"/>
  <c r="G143" i="58"/>
  <c r="F143" i="58"/>
  <c r="E143" i="58"/>
  <c r="D143" i="58"/>
  <c r="C143" i="58"/>
  <c r="B143" i="58"/>
  <c r="G142" i="58"/>
  <c r="F142" i="58"/>
  <c r="E142" i="58"/>
  <c r="D142" i="58"/>
  <c r="C142" i="58"/>
  <c r="B142" i="58"/>
  <c r="G141" i="58"/>
  <c r="F141" i="58"/>
  <c r="E141" i="58"/>
  <c r="D141" i="58"/>
  <c r="C141" i="58"/>
  <c r="B141" i="58"/>
  <c r="G140" i="58"/>
  <c r="F140" i="58"/>
  <c r="E140" i="58"/>
  <c r="D140" i="58"/>
  <c r="C140" i="58"/>
  <c r="B140" i="58"/>
  <c r="G139" i="58"/>
  <c r="F139" i="58"/>
  <c r="E139" i="58"/>
  <c r="D139" i="58"/>
  <c r="C139" i="58"/>
  <c r="B139" i="58"/>
  <c r="G138" i="58"/>
  <c r="F138" i="58"/>
  <c r="E138" i="58"/>
  <c r="D138" i="58"/>
  <c r="C138" i="58"/>
  <c r="B138" i="58"/>
  <c r="G137" i="58"/>
  <c r="F137" i="58"/>
  <c r="E137" i="58"/>
  <c r="D137" i="58"/>
  <c r="C137" i="58"/>
  <c r="B137" i="58"/>
  <c r="G136" i="58"/>
  <c r="F136" i="58"/>
  <c r="E136" i="58"/>
  <c r="D136" i="58"/>
  <c r="C136" i="58"/>
  <c r="B136" i="58"/>
  <c r="G135" i="58"/>
  <c r="F135" i="58"/>
  <c r="E135" i="58"/>
  <c r="D135" i="58"/>
  <c r="C135" i="58"/>
  <c r="B135" i="58"/>
  <c r="G134" i="58"/>
  <c r="F134" i="58"/>
  <c r="E134" i="58"/>
  <c r="D134" i="58"/>
  <c r="C134" i="58"/>
  <c r="B134" i="58"/>
  <c r="G133" i="58"/>
  <c r="F133" i="58"/>
  <c r="E133" i="58"/>
  <c r="D133" i="58"/>
  <c r="C133" i="58"/>
  <c r="B133" i="58"/>
  <c r="G132" i="58"/>
  <c r="F132" i="58"/>
  <c r="E132" i="58"/>
  <c r="D132" i="58"/>
  <c r="C132" i="58"/>
  <c r="B132" i="58"/>
  <c r="O146" i="57"/>
  <c r="N146" i="57"/>
  <c r="M146" i="57"/>
  <c r="L146" i="57"/>
  <c r="K146" i="57"/>
  <c r="J146" i="57"/>
  <c r="O145" i="57"/>
  <c r="N145" i="57"/>
  <c r="M145" i="57"/>
  <c r="L145" i="57"/>
  <c r="K145" i="57"/>
  <c r="J145" i="57"/>
  <c r="O144" i="57"/>
  <c r="N144" i="57"/>
  <c r="M144" i="57"/>
  <c r="L144" i="57"/>
  <c r="K144" i="57"/>
  <c r="J144" i="57"/>
  <c r="O143" i="57"/>
  <c r="N143" i="57"/>
  <c r="M143" i="57"/>
  <c r="L143" i="57"/>
  <c r="K143" i="57"/>
  <c r="J143" i="57"/>
  <c r="O142" i="57"/>
  <c r="N142" i="57"/>
  <c r="M142" i="57"/>
  <c r="L142" i="57"/>
  <c r="K142" i="57"/>
  <c r="J142" i="57"/>
  <c r="O141" i="57"/>
  <c r="N141" i="57"/>
  <c r="M141" i="57"/>
  <c r="L141" i="57"/>
  <c r="K141" i="57"/>
  <c r="J141" i="57"/>
  <c r="O140" i="57"/>
  <c r="N140" i="57"/>
  <c r="M140" i="57"/>
  <c r="L140" i="57"/>
  <c r="K140" i="57"/>
  <c r="J140" i="57"/>
  <c r="O139" i="57"/>
  <c r="N139" i="57"/>
  <c r="M139" i="57"/>
  <c r="L139" i="57"/>
  <c r="K139" i="57"/>
  <c r="J139" i="57"/>
  <c r="O138" i="57"/>
  <c r="N138" i="57"/>
  <c r="M138" i="57"/>
  <c r="L138" i="57"/>
  <c r="K138" i="57"/>
  <c r="J138" i="57"/>
  <c r="O137" i="57"/>
  <c r="N137" i="57"/>
  <c r="M137" i="57"/>
  <c r="L137" i="57"/>
  <c r="K137" i="57"/>
  <c r="J137" i="57"/>
  <c r="O136" i="57"/>
  <c r="N136" i="57"/>
  <c r="M136" i="57"/>
  <c r="L136" i="57"/>
  <c r="K136" i="57"/>
  <c r="J136" i="57"/>
  <c r="O135" i="57"/>
  <c r="N135" i="57"/>
  <c r="M135" i="57"/>
  <c r="L135" i="57"/>
  <c r="K135" i="57"/>
  <c r="J135" i="57"/>
  <c r="O134" i="57"/>
  <c r="N134" i="57"/>
  <c r="M134" i="57"/>
  <c r="L134" i="57"/>
  <c r="K134" i="57"/>
  <c r="J134" i="57"/>
  <c r="O133" i="57"/>
  <c r="N133" i="57"/>
  <c r="M133" i="57"/>
  <c r="L133" i="57"/>
  <c r="K133" i="57"/>
  <c r="J133" i="57"/>
  <c r="O132" i="57"/>
  <c r="N132" i="57"/>
  <c r="M132" i="57"/>
  <c r="L132" i="57"/>
  <c r="K132" i="57"/>
  <c r="J132" i="57"/>
  <c r="G146" i="57"/>
  <c r="F146" i="57"/>
  <c r="E146" i="57"/>
  <c r="D146" i="57"/>
  <c r="C146" i="57"/>
  <c r="B146" i="57"/>
  <c r="G145" i="57"/>
  <c r="F145" i="57"/>
  <c r="E145" i="57"/>
  <c r="D145" i="57"/>
  <c r="C145" i="57"/>
  <c r="B145" i="57"/>
  <c r="G144" i="57"/>
  <c r="F144" i="57"/>
  <c r="E144" i="57"/>
  <c r="D144" i="57"/>
  <c r="C144" i="57"/>
  <c r="B144" i="57"/>
  <c r="G143" i="57"/>
  <c r="F143" i="57"/>
  <c r="E143" i="57"/>
  <c r="D143" i="57"/>
  <c r="C143" i="57"/>
  <c r="B143" i="57"/>
  <c r="G142" i="57"/>
  <c r="F142" i="57"/>
  <c r="E142" i="57"/>
  <c r="D142" i="57"/>
  <c r="C142" i="57"/>
  <c r="B142" i="57"/>
  <c r="G141" i="57"/>
  <c r="F141" i="57"/>
  <c r="E141" i="57"/>
  <c r="D141" i="57"/>
  <c r="C141" i="57"/>
  <c r="B141" i="57"/>
  <c r="G140" i="57"/>
  <c r="F140" i="57"/>
  <c r="E140" i="57"/>
  <c r="D140" i="57"/>
  <c r="C140" i="57"/>
  <c r="B140" i="57"/>
  <c r="G139" i="57"/>
  <c r="F139" i="57"/>
  <c r="E139" i="57"/>
  <c r="D139" i="57"/>
  <c r="C139" i="57"/>
  <c r="B139" i="57"/>
  <c r="G138" i="57"/>
  <c r="F138" i="57"/>
  <c r="E138" i="57"/>
  <c r="D138" i="57"/>
  <c r="C138" i="57"/>
  <c r="B138" i="57"/>
  <c r="G137" i="57"/>
  <c r="F137" i="57"/>
  <c r="E137" i="57"/>
  <c r="D137" i="57"/>
  <c r="C137" i="57"/>
  <c r="B137" i="57"/>
  <c r="G136" i="57"/>
  <c r="F136" i="57"/>
  <c r="E136" i="57"/>
  <c r="D136" i="57"/>
  <c r="C136" i="57"/>
  <c r="B136" i="57"/>
  <c r="G135" i="57"/>
  <c r="F135" i="57"/>
  <c r="E135" i="57"/>
  <c r="D135" i="57"/>
  <c r="C135" i="57"/>
  <c r="B135" i="57"/>
  <c r="G134" i="57"/>
  <c r="F134" i="57"/>
  <c r="E134" i="57"/>
  <c r="D134" i="57"/>
  <c r="C134" i="57"/>
  <c r="B134" i="57"/>
  <c r="G133" i="57"/>
  <c r="F133" i="57"/>
  <c r="E133" i="57"/>
  <c r="D133" i="57"/>
  <c r="C133" i="57"/>
  <c r="B133" i="57"/>
  <c r="G132" i="57"/>
  <c r="F132" i="57"/>
  <c r="E132" i="57"/>
  <c r="D132" i="57"/>
  <c r="C132" i="57"/>
  <c r="B132" i="57"/>
  <c r="O146" i="50"/>
  <c r="N146" i="50"/>
  <c r="M146" i="50"/>
  <c r="L146" i="50"/>
  <c r="K146" i="50"/>
  <c r="J146" i="50"/>
  <c r="O145" i="50"/>
  <c r="N145" i="50"/>
  <c r="M145" i="50"/>
  <c r="L145" i="50"/>
  <c r="K145" i="50"/>
  <c r="J145" i="50"/>
  <c r="O144" i="50"/>
  <c r="N144" i="50"/>
  <c r="M144" i="50"/>
  <c r="L144" i="50"/>
  <c r="K144" i="50"/>
  <c r="J144" i="50"/>
  <c r="O143" i="50"/>
  <c r="N143" i="50"/>
  <c r="M143" i="50"/>
  <c r="L143" i="50"/>
  <c r="K143" i="50"/>
  <c r="J143" i="50"/>
  <c r="O142" i="50"/>
  <c r="N142" i="50"/>
  <c r="M142" i="50"/>
  <c r="L142" i="50"/>
  <c r="K142" i="50"/>
  <c r="J142" i="50"/>
  <c r="O141" i="50"/>
  <c r="N141" i="50"/>
  <c r="M141" i="50"/>
  <c r="L141" i="50"/>
  <c r="K141" i="50"/>
  <c r="J141" i="50"/>
  <c r="O140" i="50"/>
  <c r="N140" i="50"/>
  <c r="M140" i="50"/>
  <c r="L140" i="50"/>
  <c r="K140" i="50"/>
  <c r="J140" i="50"/>
  <c r="O139" i="50"/>
  <c r="N139" i="50"/>
  <c r="M139" i="50"/>
  <c r="L139" i="50"/>
  <c r="K139" i="50"/>
  <c r="J139" i="50"/>
  <c r="O138" i="50"/>
  <c r="N138" i="50"/>
  <c r="M138" i="50"/>
  <c r="L138" i="50"/>
  <c r="K138" i="50"/>
  <c r="J138" i="50"/>
  <c r="O137" i="50"/>
  <c r="N137" i="50"/>
  <c r="M137" i="50"/>
  <c r="L137" i="50"/>
  <c r="K137" i="50"/>
  <c r="J137" i="50"/>
  <c r="O136" i="50"/>
  <c r="N136" i="50"/>
  <c r="M136" i="50"/>
  <c r="L136" i="50"/>
  <c r="K136" i="50"/>
  <c r="J136" i="50"/>
  <c r="O135" i="50"/>
  <c r="N135" i="50"/>
  <c r="M135" i="50"/>
  <c r="L135" i="50"/>
  <c r="K135" i="50"/>
  <c r="J135" i="50"/>
  <c r="O134" i="50"/>
  <c r="N134" i="50"/>
  <c r="M134" i="50"/>
  <c r="L134" i="50"/>
  <c r="K134" i="50"/>
  <c r="J134" i="50"/>
  <c r="O133" i="50"/>
  <c r="N133" i="50"/>
  <c r="M133" i="50"/>
  <c r="L133" i="50"/>
  <c r="K133" i="50"/>
  <c r="J133" i="50"/>
  <c r="O132" i="50"/>
  <c r="N132" i="50"/>
  <c r="M132" i="50"/>
  <c r="L132" i="50"/>
  <c r="K132" i="50"/>
  <c r="J132" i="50"/>
  <c r="G146" i="50"/>
  <c r="F146" i="50"/>
  <c r="E146" i="50"/>
  <c r="D146" i="50"/>
  <c r="C146" i="50"/>
  <c r="B146" i="50"/>
  <c r="G145" i="50"/>
  <c r="F145" i="50"/>
  <c r="E145" i="50"/>
  <c r="D145" i="50"/>
  <c r="C145" i="50"/>
  <c r="B145" i="50"/>
  <c r="G144" i="50"/>
  <c r="F144" i="50"/>
  <c r="E144" i="50"/>
  <c r="D144" i="50"/>
  <c r="C144" i="50"/>
  <c r="B144" i="50"/>
  <c r="G143" i="50"/>
  <c r="F143" i="50"/>
  <c r="E143" i="50"/>
  <c r="D143" i="50"/>
  <c r="C143" i="50"/>
  <c r="B143" i="50"/>
  <c r="G142" i="50"/>
  <c r="F142" i="50"/>
  <c r="E142" i="50"/>
  <c r="D142" i="50"/>
  <c r="C142" i="50"/>
  <c r="B142" i="50"/>
  <c r="G141" i="50"/>
  <c r="F141" i="50"/>
  <c r="E141" i="50"/>
  <c r="D141" i="50"/>
  <c r="C141" i="50"/>
  <c r="B141" i="50"/>
  <c r="G140" i="50"/>
  <c r="F140" i="50"/>
  <c r="E140" i="50"/>
  <c r="D140" i="50"/>
  <c r="C140" i="50"/>
  <c r="B140" i="50"/>
  <c r="G139" i="50"/>
  <c r="F139" i="50"/>
  <c r="E139" i="50"/>
  <c r="D139" i="50"/>
  <c r="C139" i="50"/>
  <c r="B139" i="50"/>
  <c r="G138" i="50"/>
  <c r="F138" i="50"/>
  <c r="E138" i="50"/>
  <c r="D138" i="50"/>
  <c r="C138" i="50"/>
  <c r="B138" i="50"/>
  <c r="G137" i="50"/>
  <c r="F137" i="50"/>
  <c r="E137" i="50"/>
  <c r="D137" i="50"/>
  <c r="C137" i="50"/>
  <c r="B137" i="50"/>
  <c r="G136" i="50"/>
  <c r="F136" i="50"/>
  <c r="E136" i="50"/>
  <c r="D136" i="50"/>
  <c r="C136" i="50"/>
  <c r="B136" i="50"/>
  <c r="G135" i="50"/>
  <c r="F135" i="50"/>
  <c r="E135" i="50"/>
  <c r="D135" i="50"/>
  <c r="C135" i="50"/>
  <c r="B135" i="50"/>
  <c r="G134" i="50"/>
  <c r="F134" i="50"/>
  <c r="E134" i="50"/>
  <c r="D134" i="50"/>
  <c r="C134" i="50"/>
  <c r="B134" i="50"/>
  <c r="G133" i="50"/>
  <c r="F133" i="50"/>
  <c r="E133" i="50"/>
  <c r="D133" i="50"/>
  <c r="C133" i="50"/>
  <c r="B133" i="50"/>
  <c r="G132" i="50"/>
  <c r="F132" i="50"/>
  <c r="E132" i="50"/>
  <c r="D132" i="50"/>
  <c r="C132" i="50"/>
  <c r="B132" i="50"/>
  <c r="O146" i="49"/>
  <c r="N146" i="49"/>
  <c r="M146" i="49"/>
  <c r="L146" i="49"/>
  <c r="K146" i="49"/>
  <c r="J146" i="49"/>
  <c r="O145" i="49"/>
  <c r="N145" i="49"/>
  <c r="M145" i="49"/>
  <c r="L145" i="49"/>
  <c r="K145" i="49"/>
  <c r="J145" i="49"/>
  <c r="O144" i="49"/>
  <c r="N144" i="49"/>
  <c r="M144" i="49"/>
  <c r="L144" i="49"/>
  <c r="K144" i="49"/>
  <c r="J144" i="49"/>
  <c r="O143" i="49"/>
  <c r="N143" i="49"/>
  <c r="M143" i="49"/>
  <c r="L143" i="49"/>
  <c r="K143" i="49"/>
  <c r="J143" i="49"/>
  <c r="O142" i="49"/>
  <c r="N142" i="49"/>
  <c r="M142" i="49"/>
  <c r="L142" i="49"/>
  <c r="K142" i="49"/>
  <c r="J142" i="49"/>
  <c r="O141" i="49"/>
  <c r="N141" i="49"/>
  <c r="M141" i="49"/>
  <c r="L141" i="49"/>
  <c r="K141" i="49"/>
  <c r="J141" i="49"/>
  <c r="O140" i="49"/>
  <c r="N140" i="49"/>
  <c r="M140" i="49"/>
  <c r="L140" i="49"/>
  <c r="K140" i="49"/>
  <c r="J140" i="49"/>
  <c r="O139" i="49"/>
  <c r="N139" i="49"/>
  <c r="M139" i="49"/>
  <c r="L139" i="49"/>
  <c r="K139" i="49"/>
  <c r="J139" i="49"/>
  <c r="O138" i="49"/>
  <c r="N138" i="49"/>
  <c r="M138" i="49"/>
  <c r="L138" i="49"/>
  <c r="K138" i="49"/>
  <c r="J138" i="49"/>
  <c r="O137" i="49"/>
  <c r="N137" i="49"/>
  <c r="M137" i="49"/>
  <c r="L137" i="49"/>
  <c r="K137" i="49"/>
  <c r="J137" i="49"/>
  <c r="O136" i="49"/>
  <c r="N136" i="49"/>
  <c r="M136" i="49"/>
  <c r="L136" i="49"/>
  <c r="K136" i="49"/>
  <c r="J136" i="49"/>
  <c r="O135" i="49"/>
  <c r="N135" i="49"/>
  <c r="M135" i="49"/>
  <c r="L135" i="49"/>
  <c r="K135" i="49"/>
  <c r="J135" i="49"/>
  <c r="O134" i="49"/>
  <c r="N134" i="49"/>
  <c r="M134" i="49"/>
  <c r="L134" i="49"/>
  <c r="K134" i="49"/>
  <c r="J134" i="49"/>
  <c r="O133" i="49"/>
  <c r="N133" i="49"/>
  <c r="M133" i="49"/>
  <c r="L133" i="49"/>
  <c r="K133" i="49"/>
  <c r="J133" i="49"/>
  <c r="O132" i="49"/>
  <c r="N132" i="49"/>
  <c r="M132" i="49"/>
  <c r="L132" i="49"/>
  <c r="K132" i="49"/>
  <c r="J132" i="49"/>
  <c r="G146" i="49"/>
  <c r="F146" i="49"/>
  <c r="E146" i="49"/>
  <c r="D146" i="49"/>
  <c r="C146" i="49"/>
  <c r="B146" i="49"/>
  <c r="G145" i="49"/>
  <c r="F145" i="49"/>
  <c r="E145" i="49"/>
  <c r="D145" i="49"/>
  <c r="C145" i="49"/>
  <c r="B145" i="49"/>
  <c r="G144" i="49"/>
  <c r="F144" i="49"/>
  <c r="E144" i="49"/>
  <c r="D144" i="49"/>
  <c r="C144" i="49"/>
  <c r="B144" i="49"/>
  <c r="G143" i="49"/>
  <c r="F143" i="49"/>
  <c r="E143" i="49"/>
  <c r="D143" i="49"/>
  <c r="C143" i="49"/>
  <c r="B143" i="49"/>
  <c r="G142" i="49"/>
  <c r="F142" i="49"/>
  <c r="E142" i="49"/>
  <c r="D142" i="49"/>
  <c r="C142" i="49"/>
  <c r="B142" i="49"/>
  <c r="G141" i="49"/>
  <c r="F141" i="49"/>
  <c r="E141" i="49"/>
  <c r="D141" i="49"/>
  <c r="C141" i="49"/>
  <c r="B141" i="49"/>
  <c r="G140" i="49"/>
  <c r="F140" i="49"/>
  <c r="E140" i="49"/>
  <c r="D140" i="49"/>
  <c r="C140" i="49"/>
  <c r="B140" i="49"/>
  <c r="G139" i="49"/>
  <c r="F139" i="49"/>
  <c r="E139" i="49"/>
  <c r="D139" i="49"/>
  <c r="C139" i="49"/>
  <c r="B139" i="49"/>
  <c r="G138" i="49"/>
  <c r="F138" i="49"/>
  <c r="E138" i="49"/>
  <c r="D138" i="49"/>
  <c r="C138" i="49"/>
  <c r="B138" i="49"/>
  <c r="G137" i="49"/>
  <c r="F137" i="49"/>
  <c r="E137" i="49"/>
  <c r="D137" i="49"/>
  <c r="C137" i="49"/>
  <c r="B137" i="49"/>
  <c r="G136" i="49"/>
  <c r="F136" i="49"/>
  <c r="E136" i="49"/>
  <c r="D136" i="49"/>
  <c r="C136" i="49"/>
  <c r="B136" i="49"/>
  <c r="G135" i="49"/>
  <c r="F135" i="49"/>
  <c r="E135" i="49"/>
  <c r="D135" i="49"/>
  <c r="C135" i="49"/>
  <c r="B135" i="49"/>
  <c r="G134" i="49"/>
  <c r="F134" i="49"/>
  <c r="E134" i="49"/>
  <c r="D134" i="49"/>
  <c r="C134" i="49"/>
  <c r="B134" i="49"/>
  <c r="G133" i="49"/>
  <c r="F133" i="49"/>
  <c r="E133" i="49"/>
  <c r="D133" i="49"/>
  <c r="C133" i="49"/>
  <c r="B133" i="49"/>
  <c r="G132" i="49"/>
  <c r="F132" i="49"/>
  <c r="E132" i="49"/>
  <c r="D132" i="49"/>
  <c r="C132" i="49"/>
  <c r="B132" i="49"/>
  <c r="O146" i="48"/>
  <c r="N146" i="48"/>
  <c r="M146" i="48"/>
  <c r="L146" i="48"/>
  <c r="K146" i="48"/>
  <c r="J146" i="48"/>
  <c r="O145" i="48"/>
  <c r="N145" i="48"/>
  <c r="M145" i="48"/>
  <c r="L145" i="48"/>
  <c r="K145" i="48"/>
  <c r="J145" i="48"/>
  <c r="O144" i="48"/>
  <c r="N144" i="48"/>
  <c r="M144" i="48"/>
  <c r="L144" i="48"/>
  <c r="K144" i="48"/>
  <c r="J144" i="48"/>
  <c r="O143" i="48"/>
  <c r="N143" i="48"/>
  <c r="M143" i="48"/>
  <c r="L143" i="48"/>
  <c r="K143" i="48"/>
  <c r="J143" i="48"/>
  <c r="O142" i="48"/>
  <c r="N142" i="48"/>
  <c r="M142" i="48"/>
  <c r="L142" i="48"/>
  <c r="K142" i="48"/>
  <c r="J142" i="48"/>
  <c r="O141" i="48"/>
  <c r="N141" i="48"/>
  <c r="M141" i="48"/>
  <c r="L141" i="48"/>
  <c r="K141" i="48"/>
  <c r="J141" i="48"/>
  <c r="O140" i="48"/>
  <c r="N140" i="48"/>
  <c r="M140" i="48"/>
  <c r="L140" i="48"/>
  <c r="K140" i="48"/>
  <c r="J140" i="48"/>
  <c r="O139" i="48"/>
  <c r="N139" i="48"/>
  <c r="M139" i="48"/>
  <c r="L139" i="48"/>
  <c r="K139" i="48"/>
  <c r="J139" i="48"/>
  <c r="O138" i="48"/>
  <c r="N138" i="48"/>
  <c r="M138" i="48"/>
  <c r="L138" i="48"/>
  <c r="K138" i="48"/>
  <c r="J138" i="48"/>
  <c r="O137" i="48"/>
  <c r="N137" i="48"/>
  <c r="M137" i="48"/>
  <c r="L137" i="48"/>
  <c r="K137" i="48"/>
  <c r="J137" i="48"/>
  <c r="O136" i="48"/>
  <c r="N136" i="48"/>
  <c r="M136" i="48"/>
  <c r="L136" i="48"/>
  <c r="K136" i="48"/>
  <c r="J136" i="48"/>
  <c r="O135" i="48"/>
  <c r="N135" i="48"/>
  <c r="M135" i="48"/>
  <c r="L135" i="48"/>
  <c r="K135" i="48"/>
  <c r="J135" i="48"/>
  <c r="O134" i="48"/>
  <c r="N134" i="48"/>
  <c r="M134" i="48"/>
  <c r="L134" i="48"/>
  <c r="K134" i="48"/>
  <c r="J134" i="48"/>
  <c r="O133" i="48"/>
  <c r="N133" i="48"/>
  <c r="M133" i="48"/>
  <c r="L133" i="48"/>
  <c r="K133" i="48"/>
  <c r="J133" i="48"/>
  <c r="O132" i="48"/>
  <c r="N132" i="48"/>
  <c r="M132" i="48"/>
  <c r="L132" i="48"/>
  <c r="K132" i="48"/>
  <c r="J132" i="48"/>
  <c r="G146" i="48"/>
  <c r="F146" i="48"/>
  <c r="E146" i="48"/>
  <c r="D146" i="48"/>
  <c r="C146" i="48"/>
  <c r="B146" i="48"/>
  <c r="G145" i="48"/>
  <c r="F145" i="48"/>
  <c r="E145" i="48"/>
  <c r="D145" i="48"/>
  <c r="C145" i="48"/>
  <c r="B145" i="48"/>
  <c r="G144" i="48"/>
  <c r="F144" i="48"/>
  <c r="E144" i="48"/>
  <c r="D144" i="48"/>
  <c r="C144" i="48"/>
  <c r="B144" i="48"/>
  <c r="G143" i="48"/>
  <c r="F143" i="48"/>
  <c r="E143" i="48"/>
  <c r="D143" i="48"/>
  <c r="C143" i="48"/>
  <c r="B143" i="48"/>
  <c r="G142" i="48"/>
  <c r="F142" i="48"/>
  <c r="E142" i="48"/>
  <c r="D142" i="48"/>
  <c r="C142" i="48"/>
  <c r="B142" i="48"/>
  <c r="G141" i="48"/>
  <c r="F141" i="48"/>
  <c r="E141" i="48"/>
  <c r="D141" i="48"/>
  <c r="C141" i="48"/>
  <c r="B141" i="48"/>
  <c r="G140" i="48"/>
  <c r="F140" i="48"/>
  <c r="E140" i="48"/>
  <c r="D140" i="48"/>
  <c r="C140" i="48"/>
  <c r="B140" i="48"/>
  <c r="G139" i="48"/>
  <c r="F139" i="48"/>
  <c r="E139" i="48"/>
  <c r="D139" i="48"/>
  <c r="C139" i="48"/>
  <c r="B139" i="48"/>
  <c r="G138" i="48"/>
  <c r="F138" i="48"/>
  <c r="E138" i="48"/>
  <c r="D138" i="48"/>
  <c r="C138" i="48"/>
  <c r="B138" i="48"/>
  <c r="G137" i="48"/>
  <c r="F137" i="48"/>
  <c r="E137" i="48"/>
  <c r="D137" i="48"/>
  <c r="C137" i="48"/>
  <c r="B137" i="48"/>
  <c r="G136" i="48"/>
  <c r="F136" i="48"/>
  <c r="E136" i="48"/>
  <c r="D136" i="48"/>
  <c r="C136" i="48"/>
  <c r="B136" i="48"/>
  <c r="G135" i="48"/>
  <c r="F135" i="48"/>
  <c r="E135" i="48"/>
  <c r="D135" i="48"/>
  <c r="C135" i="48"/>
  <c r="B135" i="48"/>
  <c r="G134" i="48"/>
  <c r="F134" i="48"/>
  <c r="E134" i="48"/>
  <c r="D134" i="48"/>
  <c r="C134" i="48"/>
  <c r="B134" i="48"/>
  <c r="G133" i="48"/>
  <c r="F133" i="48"/>
  <c r="E133" i="48"/>
  <c r="D133" i="48"/>
  <c r="C133" i="48"/>
  <c r="B133" i="48"/>
  <c r="G132" i="48"/>
  <c r="F132" i="48"/>
  <c r="E132" i="48"/>
  <c r="D132" i="48"/>
  <c r="C132" i="48"/>
  <c r="B132" i="48"/>
  <c r="O146" i="47"/>
  <c r="N146" i="47"/>
  <c r="M146" i="47"/>
  <c r="L146" i="47"/>
  <c r="K146" i="47"/>
  <c r="J146" i="47"/>
  <c r="O145" i="47"/>
  <c r="N145" i="47"/>
  <c r="M145" i="47"/>
  <c r="L145" i="47"/>
  <c r="K145" i="47"/>
  <c r="J145" i="47"/>
  <c r="O144" i="47"/>
  <c r="N144" i="47"/>
  <c r="M144" i="47"/>
  <c r="L144" i="47"/>
  <c r="K144" i="47"/>
  <c r="J144" i="47"/>
  <c r="O143" i="47"/>
  <c r="N143" i="47"/>
  <c r="M143" i="47"/>
  <c r="L143" i="47"/>
  <c r="K143" i="47"/>
  <c r="J143" i="47"/>
  <c r="O142" i="47"/>
  <c r="N142" i="47"/>
  <c r="M142" i="47"/>
  <c r="L142" i="47"/>
  <c r="K142" i="47"/>
  <c r="J142" i="47"/>
  <c r="O141" i="47"/>
  <c r="N141" i="47"/>
  <c r="M141" i="47"/>
  <c r="L141" i="47"/>
  <c r="K141" i="47"/>
  <c r="J141" i="47"/>
  <c r="O140" i="47"/>
  <c r="N140" i="47"/>
  <c r="M140" i="47"/>
  <c r="L140" i="47"/>
  <c r="K140" i="47"/>
  <c r="J140" i="47"/>
  <c r="O139" i="47"/>
  <c r="N139" i="47"/>
  <c r="M139" i="47"/>
  <c r="L139" i="47"/>
  <c r="K139" i="47"/>
  <c r="J139" i="47"/>
  <c r="O138" i="47"/>
  <c r="N138" i="47"/>
  <c r="M138" i="47"/>
  <c r="L138" i="47"/>
  <c r="K138" i="47"/>
  <c r="J138" i="47"/>
  <c r="O137" i="47"/>
  <c r="N137" i="47"/>
  <c r="M137" i="47"/>
  <c r="L137" i="47"/>
  <c r="K137" i="47"/>
  <c r="J137" i="47"/>
  <c r="O136" i="47"/>
  <c r="N136" i="47"/>
  <c r="M136" i="47"/>
  <c r="L136" i="47"/>
  <c r="K136" i="47"/>
  <c r="J136" i="47"/>
  <c r="O135" i="47"/>
  <c r="N135" i="47"/>
  <c r="M135" i="47"/>
  <c r="L135" i="47"/>
  <c r="K135" i="47"/>
  <c r="J135" i="47"/>
  <c r="O134" i="47"/>
  <c r="N134" i="47"/>
  <c r="M134" i="47"/>
  <c r="L134" i="47"/>
  <c r="K134" i="47"/>
  <c r="J134" i="47"/>
  <c r="O133" i="47"/>
  <c r="N133" i="47"/>
  <c r="M133" i="47"/>
  <c r="L133" i="47"/>
  <c r="K133" i="47"/>
  <c r="J133" i="47"/>
  <c r="O132" i="47"/>
  <c r="N132" i="47"/>
  <c r="M132" i="47"/>
  <c r="L132" i="47"/>
  <c r="K132" i="47"/>
  <c r="J132" i="47"/>
  <c r="G146" i="47"/>
  <c r="F146" i="47"/>
  <c r="E146" i="47"/>
  <c r="D146" i="47"/>
  <c r="C146" i="47"/>
  <c r="B146" i="47"/>
  <c r="G145" i="47"/>
  <c r="F145" i="47"/>
  <c r="E145" i="47"/>
  <c r="D145" i="47"/>
  <c r="C145" i="47"/>
  <c r="B145" i="47"/>
  <c r="G144" i="47"/>
  <c r="F144" i="47"/>
  <c r="E144" i="47"/>
  <c r="D144" i="47"/>
  <c r="C144" i="47"/>
  <c r="B144" i="47"/>
  <c r="G143" i="47"/>
  <c r="F143" i="47"/>
  <c r="E143" i="47"/>
  <c r="D143" i="47"/>
  <c r="C143" i="47"/>
  <c r="B143" i="47"/>
  <c r="G142" i="47"/>
  <c r="F142" i="47"/>
  <c r="E142" i="47"/>
  <c r="D142" i="47"/>
  <c r="C142" i="47"/>
  <c r="B142" i="47"/>
  <c r="G141" i="47"/>
  <c r="F141" i="47"/>
  <c r="E141" i="47"/>
  <c r="D141" i="47"/>
  <c r="C141" i="47"/>
  <c r="B141" i="47"/>
  <c r="G140" i="47"/>
  <c r="F140" i="47"/>
  <c r="E140" i="47"/>
  <c r="D140" i="47"/>
  <c r="C140" i="47"/>
  <c r="B140" i="47"/>
  <c r="G139" i="47"/>
  <c r="F139" i="47"/>
  <c r="E139" i="47"/>
  <c r="D139" i="47"/>
  <c r="C139" i="47"/>
  <c r="B139" i="47"/>
  <c r="G138" i="47"/>
  <c r="F138" i="47"/>
  <c r="E138" i="47"/>
  <c r="D138" i="47"/>
  <c r="C138" i="47"/>
  <c r="B138" i="47"/>
  <c r="G137" i="47"/>
  <c r="F137" i="47"/>
  <c r="E137" i="47"/>
  <c r="D137" i="47"/>
  <c r="C137" i="47"/>
  <c r="B137" i="47"/>
  <c r="G136" i="47"/>
  <c r="F136" i="47"/>
  <c r="E136" i="47"/>
  <c r="D136" i="47"/>
  <c r="C136" i="47"/>
  <c r="B136" i="47"/>
  <c r="G135" i="47"/>
  <c r="F135" i="47"/>
  <c r="E135" i="47"/>
  <c r="D135" i="47"/>
  <c r="C135" i="47"/>
  <c r="B135" i="47"/>
  <c r="G134" i="47"/>
  <c r="F134" i="47"/>
  <c r="E134" i="47"/>
  <c r="D134" i="47"/>
  <c r="C134" i="47"/>
  <c r="B134" i="47"/>
  <c r="G133" i="47"/>
  <c r="F133" i="47"/>
  <c r="E133" i="47"/>
  <c r="D133" i="47"/>
  <c r="C133" i="47"/>
  <c r="B133" i="47"/>
  <c r="G132" i="47"/>
  <c r="F132" i="47"/>
  <c r="E132" i="47"/>
  <c r="D132" i="47"/>
  <c r="C132" i="47"/>
  <c r="B132" i="47"/>
  <c r="O146" i="66"/>
  <c r="N146" i="66"/>
  <c r="M146" i="66"/>
  <c r="L146" i="66"/>
  <c r="K146" i="66"/>
  <c r="J146" i="66"/>
  <c r="O145" i="66"/>
  <c r="N145" i="66"/>
  <c r="M145" i="66"/>
  <c r="L145" i="66"/>
  <c r="K145" i="66"/>
  <c r="J145" i="66"/>
  <c r="O144" i="66"/>
  <c r="N144" i="66"/>
  <c r="M144" i="66"/>
  <c r="L144" i="66"/>
  <c r="K144" i="66"/>
  <c r="J144" i="66"/>
  <c r="O143" i="66"/>
  <c r="N143" i="66"/>
  <c r="M143" i="66"/>
  <c r="L143" i="66"/>
  <c r="K143" i="66"/>
  <c r="J143" i="66"/>
  <c r="O142" i="66"/>
  <c r="N142" i="66"/>
  <c r="M142" i="66"/>
  <c r="L142" i="66"/>
  <c r="K142" i="66"/>
  <c r="J142" i="66"/>
  <c r="O137" i="66"/>
  <c r="N137" i="66"/>
  <c r="M137" i="66"/>
  <c r="L137" i="66"/>
  <c r="K137" i="66"/>
  <c r="J137" i="66"/>
  <c r="O136" i="66"/>
  <c r="N136" i="66"/>
  <c r="M136" i="66"/>
  <c r="L136" i="66"/>
  <c r="K136" i="66"/>
  <c r="J136" i="66"/>
  <c r="O135" i="66"/>
  <c r="N135" i="66"/>
  <c r="M135" i="66"/>
  <c r="L135" i="66"/>
  <c r="K135" i="66"/>
  <c r="J135" i="66"/>
  <c r="O134" i="66"/>
  <c r="N134" i="66"/>
  <c r="M134" i="66"/>
  <c r="L134" i="66"/>
  <c r="K134" i="66"/>
  <c r="J134" i="66"/>
  <c r="O133" i="66"/>
  <c r="N133" i="66"/>
  <c r="M133" i="66"/>
  <c r="L133" i="66"/>
  <c r="K133" i="66"/>
  <c r="J133" i="66"/>
  <c r="O132" i="66"/>
  <c r="N132" i="66"/>
  <c r="M132" i="66"/>
  <c r="L132" i="66"/>
  <c r="K132" i="66"/>
  <c r="J132" i="66"/>
  <c r="G146" i="66"/>
  <c r="F146" i="66"/>
  <c r="E146" i="66"/>
  <c r="D146" i="66"/>
  <c r="C146" i="66"/>
  <c r="B146" i="66"/>
  <c r="G145" i="66"/>
  <c r="F145" i="66"/>
  <c r="E145" i="66"/>
  <c r="D145" i="66"/>
  <c r="C145" i="66"/>
  <c r="B145" i="66"/>
  <c r="G144" i="66"/>
  <c r="F144" i="66"/>
  <c r="E144" i="66"/>
  <c r="D144" i="66"/>
  <c r="C144" i="66"/>
  <c r="B144" i="66"/>
  <c r="G143" i="66"/>
  <c r="F143" i="66"/>
  <c r="E143" i="66"/>
  <c r="D143" i="66"/>
  <c r="C143" i="66"/>
  <c r="B143" i="66"/>
  <c r="G142" i="66"/>
  <c r="F142" i="66"/>
  <c r="E142" i="66"/>
  <c r="D142" i="66"/>
  <c r="C142" i="66"/>
  <c r="B142" i="66"/>
  <c r="G137" i="66"/>
  <c r="F137" i="66"/>
  <c r="E137" i="66"/>
  <c r="D137" i="66"/>
  <c r="C137" i="66"/>
  <c r="B137" i="66"/>
  <c r="G136" i="66"/>
  <c r="F136" i="66"/>
  <c r="E136" i="66"/>
  <c r="D136" i="66"/>
  <c r="C136" i="66"/>
  <c r="B136" i="66"/>
  <c r="G135" i="66"/>
  <c r="F135" i="66"/>
  <c r="E135" i="66"/>
  <c r="D135" i="66"/>
  <c r="C135" i="66"/>
  <c r="B135" i="66"/>
  <c r="G134" i="66"/>
  <c r="F134" i="66"/>
  <c r="E134" i="66"/>
  <c r="D134" i="66"/>
  <c r="C134" i="66"/>
  <c r="B134" i="66"/>
  <c r="G133" i="66"/>
  <c r="F133" i="66"/>
  <c r="E133" i="66"/>
  <c r="D133" i="66"/>
  <c r="C133" i="66"/>
  <c r="B133" i="66"/>
  <c r="G132" i="66"/>
  <c r="F132" i="66"/>
  <c r="E132" i="66"/>
  <c r="D132" i="66"/>
  <c r="C132" i="66"/>
  <c r="B132" i="66"/>
  <c r="O146" i="129"/>
  <c r="N146" i="129"/>
  <c r="M146" i="129"/>
  <c r="L146" i="129"/>
  <c r="K146" i="129"/>
  <c r="J146" i="129"/>
  <c r="O145" i="129"/>
  <c r="N145" i="129"/>
  <c r="M145" i="129"/>
  <c r="L145" i="129"/>
  <c r="K145" i="129"/>
  <c r="J145" i="129"/>
  <c r="O144" i="129"/>
  <c r="N144" i="129"/>
  <c r="M144" i="129"/>
  <c r="L144" i="129"/>
  <c r="K144" i="129"/>
  <c r="J144" i="129"/>
  <c r="O143" i="129"/>
  <c r="N143" i="129"/>
  <c r="M143" i="129"/>
  <c r="L143" i="129"/>
  <c r="K143" i="129"/>
  <c r="J143" i="129"/>
  <c r="O142" i="129"/>
  <c r="N142" i="129"/>
  <c r="M142" i="129"/>
  <c r="L142" i="129"/>
  <c r="K142" i="129"/>
  <c r="J142" i="129"/>
  <c r="O140" i="129"/>
  <c r="N140" i="129"/>
  <c r="M140" i="129"/>
  <c r="L140" i="129"/>
  <c r="K140" i="129"/>
  <c r="J140" i="129"/>
  <c r="O139" i="129"/>
  <c r="N139" i="129"/>
  <c r="M139" i="129"/>
  <c r="L139" i="129"/>
  <c r="K139" i="129"/>
  <c r="J139" i="129"/>
  <c r="O138" i="129"/>
  <c r="N138" i="129"/>
  <c r="M138" i="129"/>
  <c r="L138" i="129"/>
  <c r="K138" i="129"/>
  <c r="J138" i="129"/>
  <c r="O137" i="129"/>
  <c r="N137" i="129"/>
  <c r="M137" i="129"/>
  <c r="L137" i="129"/>
  <c r="K137" i="129"/>
  <c r="J137" i="129"/>
  <c r="O136" i="129"/>
  <c r="N136" i="129"/>
  <c r="M136" i="129"/>
  <c r="L136" i="129"/>
  <c r="K136" i="129"/>
  <c r="J136" i="129"/>
  <c r="O135" i="129"/>
  <c r="N135" i="129"/>
  <c r="M135" i="129"/>
  <c r="L135" i="129"/>
  <c r="K135" i="129"/>
  <c r="J135" i="129"/>
  <c r="O134" i="129"/>
  <c r="N134" i="129"/>
  <c r="M134" i="129"/>
  <c r="L134" i="129"/>
  <c r="K134" i="129"/>
  <c r="J134" i="129"/>
  <c r="O133" i="129"/>
  <c r="N133" i="129"/>
  <c r="M133" i="129"/>
  <c r="L133" i="129"/>
  <c r="K133" i="129"/>
  <c r="J133" i="129"/>
  <c r="O132" i="129"/>
  <c r="N132" i="129"/>
  <c r="M132" i="129"/>
  <c r="L132" i="129"/>
  <c r="K132" i="129"/>
  <c r="J132" i="129"/>
  <c r="G146" i="129"/>
  <c r="F146" i="129"/>
  <c r="E146" i="129"/>
  <c r="D146" i="129"/>
  <c r="C146" i="129"/>
  <c r="B146" i="129"/>
  <c r="G145" i="129"/>
  <c r="F145" i="129"/>
  <c r="E145" i="129"/>
  <c r="D145" i="129"/>
  <c r="C145" i="129"/>
  <c r="B145" i="129"/>
  <c r="G144" i="129"/>
  <c r="F144" i="129"/>
  <c r="E144" i="129"/>
  <c r="D144" i="129"/>
  <c r="C144" i="129"/>
  <c r="B144" i="129"/>
  <c r="G143" i="129"/>
  <c r="F143" i="129"/>
  <c r="E143" i="129"/>
  <c r="D143" i="129"/>
  <c r="C143" i="129"/>
  <c r="B143" i="129"/>
  <c r="G142" i="129"/>
  <c r="F142" i="129"/>
  <c r="E142" i="129"/>
  <c r="D142" i="129"/>
  <c r="C142" i="129"/>
  <c r="B142" i="129"/>
  <c r="G140" i="129"/>
  <c r="F140" i="129"/>
  <c r="E140" i="129"/>
  <c r="D140" i="129"/>
  <c r="C140" i="129"/>
  <c r="B140" i="129"/>
  <c r="G139" i="129"/>
  <c r="F139" i="129"/>
  <c r="E139" i="129"/>
  <c r="D139" i="129"/>
  <c r="C139" i="129"/>
  <c r="B139" i="129"/>
  <c r="G138" i="129"/>
  <c r="F138" i="129"/>
  <c r="E138" i="129"/>
  <c r="D138" i="129"/>
  <c r="C138" i="129"/>
  <c r="B138" i="129"/>
  <c r="G137" i="129"/>
  <c r="F137" i="129"/>
  <c r="E137" i="129"/>
  <c r="D137" i="129"/>
  <c r="C137" i="129"/>
  <c r="B137" i="129"/>
  <c r="G136" i="129"/>
  <c r="F136" i="129"/>
  <c r="E136" i="129"/>
  <c r="D136" i="129"/>
  <c r="C136" i="129"/>
  <c r="B136" i="129"/>
  <c r="G135" i="129"/>
  <c r="F135" i="129"/>
  <c r="E135" i="129"/>
  <c r="D135" i="129"/>
  <c r="C135" i="129"/>
  <c r="B135" i="129"/>
  <c r="G134" i="129"/>
  <c r="F134" i="129"/>
  <c r="E134" i="129"/>
  <c r="D134" i="129"/>
  <c r="C134" i="129"/>
  <c r="B134" i="129"/>
  <c r="G133" i="129"/>
  <c r="F133" i="129"/>
  <c r="E133" i="129"/>
  <c r="D133" i="129"/>
  <c r="C133" i="129"/>
  <c r="B133" i="129"/>
  <c r="G132" i="129"/>
  <c r="F132" i="129"/>
  <c r="E132" i="129"/>
  <c r="D132" i="129"/>
  <c r="C132" i="129"/>
  <c r="B132" i="129"/>
  <c r="O146" i="118"/>
  <c r="N146" i="118"/>
  <c r="M146" i="118"/>
  <c r="L146" i="118"/>
  <c r="K146" i="118"/>
  <c r="J146" i="118"/>
  <c r="O145" i="118"/>
  <c r="N145" i="118"/>
  <c r="M145" i="118"/>
  <c r="L145" i="118"/>
  <c r="K145" i="118"/>
  <c r="J145" i="118"/>
  <c r="O144" i="118"/>
  <c r="N144" i="118"/>
  <c r="M144" i="118"/>
  <c r="L144" i="118"/>
  <c r="K144" i="118"/>
  <c r="J144" i="118"/>
  <c r="O143" i="118"/>
  <c r="N143" i="118"/>
  <c r="M143" i="118"/>
  <c r="L143" i="118"/>
  <c r="K143" i="118"/>
  <c r="J143" i="118"/>
  <c r="O142" i="118"/>
  <c r="N142" i="118"/>
  <c r="M142" i="118"/>
  <c r="L142" i="118"/>
  <c r="K142" i="118"/>
  <c r="J142" i="118"/>
  <c r="O137" i="118"/>
  <c r="N137" i="118"/>
  <c r="M137" i="118"/>
  <c r="L137" i="118"/>
  <c r="K137" i="118"/>
  <c r="J137" i="118"/>
  <c r="O136" i="118"/>
  <c r="N136" i="118"/>
  <c r="M136" i="118"/>
  <c r="L136" i="118"/>
  <c r="K136" i="118"/>
  <c r="J136" i="118"/>
  <c r="O135" i="118"/>
  <c r="N135" i="118"/>
  <c r="M135" i="118"/>
  <c r="L135" i="118"/>
  <c r="K135" i="118"/>
  <c r="J135" i="118"/>
  <c r="O134" i="118"/>
  <c r="N134" i="118"/>
  <c r="M134" i="118"/>
  <c r="L134" i="118"/>
  <c r="K134" i="118"/>
  <c r="J134" i="118"/>
  <c r="O133" i="118"/>
  <c r="N133" i="118"/>
  <c r="M133" i="118"/>
  <c r="L133" i="118"/>
  <c r="K133" i="118"/>
  <c r="J133" i="118"/>
  <c r="O132" i="118"/>
  <c r="N132" i="118"/>
  <c r="M132" i="118"/>
  <c r="L132" i="118"/>
  <c r="K132" i="118"/>
  <c r="J132" i="118"/>
  <c r="G146" i="118"/>
  <c r="F146" i="118"/>
  <c r="E146" i="118"/>
  <c r="D146" i="118"/>
  <c r="C146" i="118"/>
  <c r="B146" i="118"/>
  <c r="G145" i="118"/>
  <c r="F145" i="118"/>
  <c r="E145" i="118"/>
  <c r="D145" i="118"/>
  <c r="C145" i="118"/>
  <c r="B145" i="118"/>
  <c r="G144" i="118"/>
  <c r="F144" i="118"/>
  <c r="E144" i="118"/>
  <c r="D144" i="118"/>
  <c r="C144" i="118"/>
  <c r="B144" i="118"/>
  <c r="G143" i="118"/>
  <c r="F143" i="118"/>
  <c r="E143" i="118"/>
  <c r="D143" i="118"/>
  <c r="C143" i="118"/>
  <c r="B143" i="118"/>
  <c r="G142" i="118"/>
  <c r="F142" i="118"/>
  <c r="E142" i="118"/>
  <c r="D142" i="118"/>
  <c r="C142" i="118"/>
  <c r="B142" i="118"/>
  <c r="G137" i="118"/>
  <c r="F137" i="118"/>
  <c r="E137" i="118"/>
  <c r="D137" i="118"/>
  <c r="C137" i="118"/>
  <c r="B137" i="118"/>
  <c r="G136" i="118"/>
  <c r="F136" i="118"/>
  <c r="E136" i="118"/>
  <c r="D136" i="118"/>
  <c r="C136" i="118"/>
  <c r="B136" i="118"/>
  <c r="G135" i="118"/>
  <c r="F135" i="118"/>
  <c r="E135" i="118"/>
  <c r="D135" i="118"/>
  <c r="C135" i="118"/>
  <c r="B135" i="118"/>
  <c r="G134" i="118"/>
  <c r="F134" i="118"/>
  <c r="E134" i="118"/>
  <c r="D134" i="118"/>
  <c r="C134" i="118"/>
  <c r="B134" i="118"/>
  <c r="G133" i="118"/>
  <c r="F133" i="118"/>
  <c r="E133" i="118"/>
  <c r="D133" i="118"/>
  <c r="C133" i="118"/>
  <c r="B133" i="118"/>
  <c r="G132" i="118"/>
  <c r="F132" i="118"/>
  <c r="E132" i="118"/>
  <c r="D132" i="118"/>
  <c r="C132" i="118"/>
  <c r="B132" i="118"/>
  <c r="O146" i="45"/>
  <c r="N146" i="45"/>
  <c r="M146" i="45"/>
  <c r="L146" i="45"/>
  <c r="K146" i="45"/>
  <c r="J146" i="45"/>
  <c r="O145" i="45"/>
  <c r="N145" i="45"/>
  <c r="M145" i="45"/>
  <c r="L145" i="45"/>
  <c r="K145" i="45"/>
  <c r="J145" i="45"/>
  <c r="O144" i="45"/>
  <c r="N144" i="45"/>
  <c r="M144" i="45"/>
  <c r="L144" i="45"/>
  <c r="K144" i="45"/>
  <c r="J144" i="45"/>
  <c r="O143" i="45"/>
  <c r="N143" i="45"/>
  <c r="M143" i="45"/>
  <c r="L143" i="45"/>
  <c r="K143" i="45"/>
  <c r="J143" i="45"/>
  <c r="O142" i="45"/>
  <c r="N142" i="45"/>
  <c r="M142" i="45"/>
  <c r="L142" i="45"/>
  <c r="K142" i="45"/>
  <c r="J142" i="45"/>
  <c r="O137" i="45"/>
  <c r="N137" i="45"/>
  <c r="M137" i="45"/>
  <c r="L137" i="45"/>
  <c r="K137" i="45"/>
  <c r="J137" i="45"/>
  <c r="O136" i="45"/>
  <c r="N136" i="45"/>
  <c r="M136" i="45"/>
  <c r="L136" i="45"/>
  <c r="K136" i="45"/>
  <c r="J136" i="45"/>
  <c r="O135" i="45"/>
  <c r="N135" i="45"/>
  <c r="M135" i="45"/>
  <c r="L135" i="45"/>
  <c r="K135" i="45"/>
  <c r="J135" i="45"/>
  <c r="O134" i="45"/>
  <c r="N134" i="45"/>
  <c r="M134" i="45"/>
  <c r="L134" i="45"/>
  <c r="K134" i="45"/>
  <c r="J134" i="45"/>
  <c r="O133" i="45"/>
  <c r="N133" i="45"/>
  <c r="M133" i="45"/>
  <c r="L133" i="45"/>
  <c r="K133" i="45"/>
  <c r="J133" i="45"/>
  <c r="O132" i="45"/>
  <c r="N132" i="45"/>
  <c r="M132" i="45"/>
  <c r="L132" i="45"/>
  <c r="K132" i="45"/>
  <c r="J132" i="45"/>
  <c r="G146" i="45"/>
  <c r="F146" i="45"/>
  <c r="E146" i="45"/>
  <c r="D146" i="45"/>
  <c r="C146" i="45"/>
  <c r="B146" i="45"/>
  <c r="G145" i="45"/>
  <c r="F145" i="45"/>
  <c r="E145" i="45"/>
  <c r="D145" i="45"/>
  <c r="C145" i="45"/>
  <c r="B145" i="45"/>
  <c r="G144" i="45"/>
  <c r="F144" i="45"/>
  <c r="E144" i="45"/>
  <c r="D144" i="45"/>
  <c r="C144" i="45"/>
  <c r="B144" i="45"/>
  <c r="G143" i="45"/>
  <c r="F143" i="45"/>
  <c r="E143" i="45"/>
  <c r="D143" i="45"/>
  <c r="C143" i="45"/>
  <c r="B143" i="45"/>
  <c r="G142" i="45"/>
  <c r="F142" i="45"/>
  <c r="E142" i="45"/>
  <c r="D142" i="45"/>
  <c r="C142" i="45"/>
  <c r="B142" i="45"/>
  <c r="G137" i="45"/>
  <c r="F137" i="45"/>
  <c r="E137" i="45"/>
  <c r="D137" i="45"/>
  <c r="C137" i="45"/>
  <c r="B137" i="45"/>
  <c r="G136" i="45"/>
  <c r="F136" i="45"/>
  <c r="E136" i="45"/>
  <c r="D136" i="45"/>
  <c r="C136" i="45"/>
  <c r="B136" i="45"/>
  <c r="G135" i="45"/>
  <c r="F135" i="45"/>
  <c r="E135" i="45"/>
  <c r="D135" i="45"/>
  <c r="C135" i="45"/>
  <c r="B135" i="45"/>
  <c r="G134" i="45"/>
  <c r="F134" i="45"/>
  <c r="E134" i="45"/>
  <c r="D134" i="45"/>
  <c r="C134" i="45"/>
  <c r="B134" i="45"/>
  <c r="G133" i="45"/>
  <c r="F133" i="45"/>
  <c r="E133" i="45"/>
  <c r="D133" i="45"/>
  <c r="C133" i="45"/>
  <c r="B133" i="45"/>
  <c r="G132" i="45"/>
  <c r="F132" i="45"/>
  <c r="E132" i="45"/>
  <c r="D132" i="45"/>
  <c r="C132" i="45"/>
  <c r="B132" i="45"/>
  <c r="O146" i="44"/>
  <c r="N146" i="44"/>
  <c r="M146" i="44"/>
  <c r="L146" i="44"/>
  <c r="K146" i="44"/>
  <c r="J146" i="44"/>
  <c r="O145" i="44"/>
  <c r="N145" i="44"/>
  <c r="M145" i="44"/>
  <c r="L145" i="44"/>
  <c r="K145" i="44"/>
  <c r="J145" i="44"/>
  <c r="O144" i="44"/>
  <c r="N144" i="44"/>
  <c r="M144" i="44"/>
  <c r="L144" i="44"/>
  <c r="K144" i="44"/>
  <c r="J144" i="44"/>
  <c r="O143" i="44"/>
  <c r="N143" i="44"/>
  <c r="M143" i="44"/>
  <c r="L143" i="44"/>
  <c r="K143" i="44"/>
  <c r="J143" i="44"/>
  <c r="O142" i="44"/>
  <c r="N142" i="44"/>
  <c r="M142" i="44"/>
  <c r="L142" i="44"/>
  <c r="K142" i="44"/>
  <c r="J142" i="44"/>
  <c r="O141" i="44"/>
  <c r="N141" i="44"/>
  <c r="M141" i="44"/>
  <c r="L141" i="44"/>
  <c r="K141" i="44"/>
  <c r="J141" i="44"/>
  <c r="O140" i="44"/>
  <c r="N140" i="44"/>
  <c r="M140" i="44"/>
  <c r="L140" i="44"/>
  <c r="K140" i="44"/>
  <c r="J140" i="44"/>
  <c r="O139" i="44"/>
  <c r="N139" i="44"/>
  <c r="M139" i="44"/>
  <c r="L139" i="44"/>
  <c r="K139" i="44"/>
  <c r="J139" i="44"/>
  <c r="O138" i="44"/>
  <c r="N138" i="44"/>
  <c r="M138" i="44"/>
  <c r="L138" i="44"/>
  <c r="K138" i="44"/>
  <c r="J138" i="44"/>
  <c r="O137" i="44"/>
  <c r="N137" i="44"/>
  <c r="M137" i="44"/>
  <c r="L137" i="44"/>
  <c r="K137" i="44"/>
  <c r="J137" i="44"/>
  <c r="O136" i="44"/>
  <c r="N136" i="44"/>
  <c r="M136" i="44"/>
  <c r="L136" i="44"/>
  <c r="K136" i="44"/>
  <c r="J136" i="44"/>
  <c r="O135" i="44"/>
  <c r="N135" i="44"/>
  <c r="M135" i="44"/>
  <c r="L135" i="44"/>
  <c r="K135" i="44"/>
  <c r="J135" i="44"/>
  <c r="O134" i="44"/>
  <c r="N134" i="44"/>
  <c r="M134" i="44"/>
  <c r="L134" i="44"/>
  <c r="K134" i="44"/>
  <c r="J134" i="44"/>
  <c r="O133" i="44"/>
  <c r="N133" i="44"/>
  <c r="M133" i="44"/>
  <c r="L133" i="44"/>
  <c r="K133" i="44"/>
  <c r="J133" i="44"/>
  <c r="O132" i="44"/>
  <c r="N132" i="44"/>
  <c r="M132" i="44"/>
  <c r="L132" i="44"/>
  <c r="K132" i="44"/>
  <c r="J132" i="44"/>
  <c r="G146" i="44"/>
  <c r="F146" i="44"/>
  <c r="E146" i="44"/>
  <c r="D146" i="44"/>
  <c r="C146" i="44"/>
  <c r="B146" i="44"/>
  <c r="G145" i="44"/>
  <c r="F145" i="44"/>
  <c r="E145" i="44"/>
  <c r="D145" i="44"/>
  <c r="C145" i="44"/>
  <c r="B145" i="44"/>
  <c r="G144" i="44"/>
  <c r="F144" i="44"/>
  <c r="E144" i="44"/>
  <c r="D144" i="44"/>
  <c r="C144" i="44"/>
  <c r="B144" i="44"/>
  <c r="G143" i="44"/>
  <c r="F143" i="44"/>
  <c r="E143" i="44"/>
  <c r="D143" i="44"/>
  <c r="C143" i="44"/>
  <c r="B143" i="44"/>
  <c r="G142" i="44"/>
  <c r="F142" i="44"/>
  <c r="E142" i="44"/>
  <c r="D142" i="44"/>
  <c r="C142" i="44"/>
  <c r="B142" i="44"/>
  <c r="G141" i="44"/>
  <c r="F141" i="44"/>
  <c r="E141" i="44"/>
  <c r="D141" i="44"/>
  <c r="C141" i="44"/>
  <c r="B141" i="44"/>
  <c r="G140" i="44"/>
  <c r="F140" i="44"/>
  <c r="E140" i="44"/>
  <c r="D140" i="44"/>
  <c r="C140" i="44"/>
  <c r="B140" i="44"/>
  <c r="G139" i="44"/>
  <c r="F139" i="44"/>
  <c r="E139" i="44"/>
  <c r="D139" i="44"/>
  <c r="C139" i="44"/>
  <c r="B139" i="44"/>
  <c r="G138" i="44"/>
  <c r="F138" i="44"/>
  <c r="E138" i="44"/>
  <c r="D138" i="44"/>
  <c r="C138" i="44"/>
  <c r="B138" i="44"/>
  <c r="G137" i="44"/>
  <c r="F137" i="44"/>
  <c r="E137" i="44"/>
  <c r="D137" i="44"/>
  <c r="C137" i="44"/>
  <c r="B137" i="44"/>
  <c r="G136" i="44"/>
  <c r="F136" i="44"/>
  <c r="E136" i="44"/>
  <c r="D136" i="44"/>
  <c r="C136" i="44"/>
  <c r="B136" i="44"/>
  <c r="G135" i="44"/>
  <c r="F135" i="44"/>
  <c r="E135" i="44"/>
  <c r="D135" i="44"/>
  <c r="C135" i="44"/>
  <c r="B135" i="44"/>
  <c r="G134" i="44"/>
  <c r="F134" i="44"/>
  <c r="E134" i="44"/>
  <c r="D134" i="44"/>
  <c r="C134" i="44"/>
  <c r="B134" i="44"/>
  <c r="G133" i="44"/>
  <c r="F133" i="44"/>
  <c r="E133" i="44"/>
  <c r="D133" i="44"/>
  <c r="C133" i="44"/>
  <c r="B133" i="44"/>
  <c r="G132" i="44"/>
  <c r="F132" i="44"/>
  <c r="E132" i="44"/>
  <c r="D132" i="44"/>
  <c r="C132" i="44"/>
  <c r="B132" i="44"/>
  <c r="O146" i="43"/>
  <c r="N146" i="43"/>
  <c r="M146" i="43"/>
  <c r="L146" i="43"/>
  <c r="K146" i="43"/>
  <c r="J146" i="43"/>
  <c r="O145" i="43"/>
  <c r="N145" i="43"/>
  <c r="M145" i="43"/>
  <c r="L145" i="43"/>
  <c r="K145" i="43"/>
  <c r="J145" i="43"/>
  <c r="O144" i="43"/>
  <c r="N144" i="43"/>
  <c r="M144" i="43"/>
  <c r="L144" i="43"/>
  <c r="K144" i="43"/>
  <c r="J144" i="43"/>
  <c r="O143" i="43"/>
  <c r="N143" i="43"/>
  <c r="M143" i="43"/>
  <c r="L143" i="43"/>
  <c r="K143" i="43"/>
  <c r="J143" i="43"/>
  <c r="O142" i="43"/>
  <c r="N142" i="43"/>
  <c r="M142" i="43"/>
  <c r="L142" i="43"/>
  <c r="K142" i="43"/>
  <c r="J142" i="43"/>
  <c r="O141" i="43"/>
  <c r="N141" i="43"/>
  <c r="M141" i="43"/>
  <c r="L141" i="43"/>
  <c r="K141" i="43"/>
  <c r="J141" i="43"/>
  <c r="O140" i="43"/>
  <c r="N140" i="43"/>
  <c r="M140" i="43"/>
  <c r="L140" i="43"/>
  <c r="K140" i="43"/>
  <c r="J140" i="43"/>
  <c r="O139" i="43"/>
  <c r="N139" i="43"/>
  <c r="M139" i="43"/>
  <c r="L139" i="43"/>
  <c r="K139" i="43"/>
  <c r="J139" i="43"/>
  <c r="O138" i="43"/>
  <c r="N138" i="43"/>
  <c r="M138" i="43"/>
  <c r="L138" i="43"/>
  <c r="K138" i="43"/>
  <c r="J138" i="43"/>
  <c r="O137" i="43"/>
  <c r="N137" i="43"/>
  <c r="M137" i="43"/>
  <c r="L137" i="43"/>
  <c r="K137" i="43"/>
  <c r="J137" i="43"/>
  <c r="O136" i="43"/>
  <c r="N136" i="43"/>
  <c r="M136" i="43"/>
  <c r="L136" i="43"/>
  <c r="K136" i="43"/>
  <c r="J136" i="43"/>
  <c r="O135" i="43"/>
  <c r="N135" i="43"/>
  <c r="M135" i="43"/>
  <c r="L135" i="43"/>
  <c r="K135" i="43"/>
  <c r="J135" i="43"/>
  <c r="O134" i="43"/>
  <c r="N134" i="43"/>
  <c r="M134" i="43"/>
  <c r="L134" i="43"/>
  <c r="K134" i="43"/>
  <c r="J134" i="43"/>
  <c r="O133" i="43"/>
  <c r="N133" i="43"/>
  <c r="M133" i="43"/>
  <c r="L133" i="43"/>
  <c r="K133" i="43"/>
  <c r="J133" i="43"/>
  <c r="O132" i="43"/>
  <c r="N132" i="43"/>
  <c r="M132" i="43"/>
  <c r="L132" i="43"/>
  <c r="K132" i="43"/>
  <c r="J132" i="43"/>
  <c r="G146" i="43"/>
  <c r="F146" i="43"/>
  <c r="E146" i="43"/>
  <c r="D146" i="43"/>
  <c r="C146" i="43"/>
  <c r="B146" i="43"/>
  <c r="G145" i="43"/>
  <c r="F145" i="43"/>
  <c r="E145" i="43"/>
  <c r="D145" i="43"/>
  <c r="C145" i="43"/>
  <c r="B145" i="43"/>
  <c r="G144" i="43"/>
  <c r="F144" i="43"/>
  <c r="E144" i="43"/>
  <c r="D144" i="43"/>
  <c r="C144" i="43"/>
  <c r="B144" i="43"/>
  <c r="G143" i="43"/>
  <c r="F143" i="43"/>
  <c r="E143" i="43"/>
  <c r="D143" i="43"/>
  <c r="C143" i="43"/>
  <c r="B143" i="43"/>
  <c r="G142" i="43"/>
  <c r="F142" i="43"/>
  <c r="E142" i="43"/>
  <c r="D142" i="43"/>
  <c r="C142" i="43"/>
  <c r="B142" i="43"/>
  <c r="G141" i="43"/>
  <c r="F141" i="43"/>
  <c r="E141" i="43"/>
  <c r="D141" i="43"/>
  <c r="C141" i="43"/>
  <c r="B141" i="43"/>
  <c r="G140" i="43"/>
  <c r="F140" i="43"/>
  <c r="E140" i="43"/>
  <c r="D140" i="43"/>
  <c r="C140" i="43"/>
  <c r="B140" i="43"/>
  <c r="G139" i="43"/>
  <c r="F139" i="43"/>
  <c r="E139" i="43"/>
  <c r="D139" i="43"/>
  <c r="C139" i="43"/>
  <c r="B139" i="43"/>
  <c r="G138" i="43"/>
  <c r="F138" i="43"/>
  <c r="E138" i="43"/>
  <c r="D138" i="43"/>
  <c r="C138" i="43"/>
  <c r="B138" i="43"/>
  <c r="G137" i="43"/>
  <c r="F137" i="43"/>
  <c r="E137" i="43"/>
  <c r="D137" i="43"/>
  <c r="C137" i="43"/>
  <c r="B137" i="43"/>
  <c r="G136" i="43"/>
  <c r="F136" i="43"/>
  <c r="E136" i="43"/>
  <c r="D136" i="43"/>
  <c r="C136" i="43"/>
  <c r="B136" i="43"/>
  <c r="G135" i="43"/>
  <c r="F135" i="43"/>
  <c r="E135" i="43"/>
  <c r="D135" i="43"/>
  <c r="C135" i="43"/>
  <c r="B135" i="43"/>
  <c r="G134" i="43"/>
  <c r="F134" i="43"/>
  <c r="E134" i="43"/>
  <c r="D134" i="43"/>
  <c r="C134" i="43"/>
  <c r="B134" i="43"/>
  <c r="G133" i="43"/>
  <c r="F133" i="43"/>
  <c r="E133" i="43"/>
  <c r="D133" i="43"/>
  <c r="C133" i="43"/>
  <c r="B133" i="43"/>
  <c r="G132" i="43"/>
  <c r="F132" i="43"/>
  <c r="E132" i="43"/>
  <c r="D132" i="43"/>
  <c r="C132" i="43"/>
  <c r="B132" i="43"/>
  <c r="O146" i="126"/>
  <c r="N146" i="126"/>
  <c r="M146" i="126"/>
  <c r="L146" i="126"/>
  <c r="K146" i="126"/>
  <c r="J146" i="126"/>
  <c r="O145" i="126"/>
  <c r="N145" i="126"/>
  <c r="M145" i="126"/>
  <c r="L145" i="126"/>
  <c r="K145" i="126"/>
  <c r="J145" i="126"/>
  <c r="O144" i="126"/>
  <c r="N144" i="126"/>
  <c r="M144" i="126"/>
  <c r="L144" i="126"/>
  <c r="K144" i="126"/>
  <c r="J144" i="126"/>
  <c r="O143" i="126"/>
  <c r="N143" i="126"/>
  <c r="M143" i="126"/>
  <c r="L143" i="126"/>
  <c r="K143" i="126"/>
  <c r="J143" i="126"/>
  <c r="O142" i="126"/>
  <c r="N142" i="126"/>
  <c r="M142" i="126"/>
  <c r="L142" i="126"/>
  <c r="K142" i="126"/>
  <c r="J142" i="126"/>
  <c r="O141" i="126"/>
  <c r="N141" i="126"/>
  <c r="M141" i="126"/>
  <c r="L141" i="126"/>
  <c r="K141" i="126"/>
  <c r="J141" i="126"/>
  <c r="O140" i="126"/>
  <c r="N140" i="126"/>
  <c r="M140" i="126"/>
  <c r="L140" i="126"/>
  <c r="K140" i="126"/>
  <c r="J140" i="126"/>
  <c r="O139" i="126"/>
  <c r="N139" i="126"/>
  <c r="M139" i="126"/>
  <c r="L139" i="126"/>
  <c r="K139" i="126"/>
  <c r="J139" i="126"/>
  <c r="O138" i="126"/>
  <c r="N138" i="126"/>
  <c r="M138" i="126"/>
  <c r="L138" i="126"/>
  <c r="K138" i="126"/>
  <c r="J138" i="126"/>
  <c r="O137" i="126"/>
  <c r="N137" i="126"/>
  <c r="M137" i="126"/>
  <c r="L137" i="126"/>
  <c r="K137" i="126"/>
  <c r="J137" i="126"/>
  <c r="O136" i="126"/>
  <c r="N136" i="126"/>
  <c r="M136" i="126"/>
  <c r="L136" i="126"/>
  <c r="K136" i="126"/>
  <c r="J136" i="126"/>
  <c r="O135" i="126"/>
  <c r="N135" i="126"/>
  <c r="M135" i="126"/>
  <c r="L135" i="126"/>
  <c r="K135" i="126"/>
  <c r="J135" i="126"/>
  <c r="O134" i="126"/>
  <c r="N134" i="126"/>
  <c r="M134" i="126"/>
  <c r="L134" i="126"/>
  <c r="K134" i="126"/>
  <c r="J134" i="126"/>
  <c r="O133" i="126"/>
  <c r="N133" i="126"/>
  <c r="M133" i="126"/>
  <c r="L133" i="126"/>
  <c r="K133" i="126"/>
  <c r="J133" i="126"/>
  <c r="O132" i="126"/>
  <c r="N132" i="126"/>
  <c r="M132" i="126"/>
  <c r="L132" i="126"/>
  <c r="K132" i="126"/>
  <c r="J132" i="126"/>
  <c r="B133" i="126"/>
  <c r="C133" i="126"/>
  <c r="D133" i="126"/>
  <c r="E133" i="126"/>
  <c r="F133" i="126"/>
  <c r="G133" i="126"/>
  <c r="B134" i="126"/>
  <c r="C134" i="126"/>
  <c r="D134" i="126"/>
  <c r="E134" i="126"/>
  <c r="F134" i="126"/>
  <c r="G134" i="126"/>
  <c r="B135" i="126"/>
  <c r="C135" i="126"/>
  <c r="D135" i="126"/>
  <c r="E135" i="126"/>
  <c r="F135" i="126"/>
  <c r="G135" i="126"/>
  <c r="B136" i="126"/>
  <c r="C136" i="126"/>
  <c r="D136" i="126"/>
  <c r="E136" i="126"/>
  <c r="F136" i="126"/>
  <c r="G136" i="126"/>
  <c r="B137" i="126"/>
  <c r="C137" i="126"/>
  <c r="D137" i="126"/>
  <c r="E137" i="126"/>
  <c r="F137" i="126"/>
  <c r="G137" i="126"/>
  <c r="B138" i="126"/>
  <c r="C138" i="126"/>
  <c r="D138" i="126"/>
  <c r="E138" i="126"/>
  <c r="F138" i="126"/>
  <c r="G138" i="126"/>
  <c r="B139" i="126"/>
  <c r="C139" i="126"/>
  <c r="D139" i="126"/>
  <c r="E139" i="126"/>
  <c r="F139" i="126"/>
  <c r="G139" i="126"/>
  <c r="B140" i="126"/>
  <c r="C140" i="126"/>
  <c r="D140" i="126"/>
  <c r="E140" i="126"/>
  <c r="F140" i="126"/>
  <c r="G140" i="126"/>
  <c r="B141" i="126"/>
  <c r="C141" i="126"/>
  <c r="D141" i="126"/>
  <c r="E141" i="126"/>
  <c r="F141" i="126"/>
  <c r="G141" i="126"/>
  <c r="B142" i="126"/>
  <c r="C142" i="126"/>
  <c r="D142" i="126"/>
  <c r="E142" i="126"/>
  <c r="F142" i="126"/>
  <c r="G142" i="126"/>
  <c r="B143" i="126"/>
  <c r="C143" i="126"/>
  <c r="D143" i="126"/>
  <c r="E143" i="126"/>
  <c r="F143" i="126"/>
  <c r="G143" i="126"/>
  <c r="B144" i="126"/>
  <c r="C144" i="126"/>
  <c r="D144" i="126"/>
  <c r="E144" i="126"/>
  <c r="F144" i="126"/>
  <c r="G144" i="126"/>
  <c r="B145" i="126"/>
  <c r="C145" i="126"/>
  <c r="D145" i="126"/>
  <c r="E145" i="126"/>
  <c r="F145" i="126"/>
  <c r="G145" i="126"/>
  <c r="B146" i="126"/>
  <c r="C146" i="126"/>
  <c r="D146" i="126"/>
  <c r="E146" i="126"/>
  <c r="F146" i="126"/>
  <c r="G146" i="126"/>
  <c r="C132" i="126"/>
  <c r="D132" i="126"/>
  <c r="E132" i="126"/>
  <c r="F132" i="126"/>
  <c r="G132" i="126"/>
  <c r="B132" i="126"/>
  <c r="I5" i="27"/>
  <c r="I6" i="27" s="1"/>
  <c r="I7" i="27" s="1"/>
  <c r="I8" i="27" s="1"/>
  <c r="I9" i="27" s="1"/>
  <c r="I10" i="27" s="1"/>
  <c r="I11" i="27" s="1"/>
  <c r="I12" i="27" s="1"/>
  <c r="I13" i="27" s="1"/>
  <c r="A5" i="27"/>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B106" i="130" l="1"/>
  <c r="A99" i="130"/>
  <c r="A98" i="130"/>
  <c r="I98" i="130" s="1"/>
  <c r="A97" i="130"/>
  <c r="A91" i="130"/>
  <c r="I91" i="130"/>
  <c r="A90" i="130"/>
  <c r="A89" i="130"/>
  <c r="A81" i="130"/>
  <c r="A80" i="130"/>
  <c r="A84" i="130"/>
  <c r="I84" i="130" s="1"/>
  <c r="A83" i="130"/>
  <c r="I83" i="130" s="1"/>
  <c r="A63" i="130"/>
  <c r="I63" i="130"/>
  <c r="A60" i="130"/>
  <c r="A62" i="130"/>
  <c r="A61" i="130"/>
  <c r="I42" i="130"/>
  <c r="A38" i="130"/>
  <c r="I46" i="130"/>
  <c r="I38" i="130"/>
  <c r="A34" i="130"/>
  <c r="I34" i="130" s="1"/>
  <c r="A30" i="130"/>
  <c r="I131" i="130"/>
  <c r="I130" i="130"/>
  <c r="I129" i="130"/>
  <c r="I128" i="130"/>
  <c r="I127" i="130"/>
  <c r="I126" i="130"/>
  <c r="I125" i="130"/>
  <c r="I124" i="130"/>
  <c r="I123" i="130"/>
  <c r="I122" i="130"/>
  <c r="I121" i="130"/>
  <c r="I120" i="130"/>
  <c r="I119" i="130"/>
  <c r="I118" i="130"/>
  <c r="I117" i="130"/>
  <c r="I116" i="130"/>
  <c r="I115" i="130"/>
  <c r="I112" i="130"/>
  <c r="I110" i="130"/>
  <c r="O109" i="130"/>
  <c r="N109" i="130"/>
  <c r="M109" i="130"/>
  <c r="L109" i="130"/>
  <c r="K109" i="130"/>
  <c r="J109" i="130"/>
  <c r="I109" i="130"/>
  <c r="G109" i="130"/>
  <c r="F109" i="130"/>
  <c r="E109" i="130"/>
  <c r="D109" i="130"/>
  <c r="C109" i="130"/>
  <c r="B109" i="130"/>
  <c r="I108" i="130"/>
  <c r="O107" i="130"/>
  <c r="O108" i="130" s="1"/>
  <c r="N107" i="130"/>
  <c r="N108" i="130" s="1"/>
  <c r="M107" i="130"/>
  <c r="M108" i="130" s="1"/>
  <c r="L107" i="130"/>
  <c r="L108" i="130" s="1"/>
  <c r="K107" i="130"/>
  <c r="K108" i="130" s="1"/>
  <c r="J107" i="130"/>
  <c r="J108" i="130" s="1"/>
  <c r="I107" i="130"/>
  <c r="G107" i="130"/>
  <c r="G108" i="130" s="1"/>
  <c r="F107" i="130"/>
  <c r="F108" i="130" s="1"/>
  <c r="E107" i="130"/>
  <c r="E108" i="130" s="1"/>
  <c r="D107" i="130"/>
  <c r="D108" i="130" s="1"/>
  <c r="C107" i="130"/>
  <c r="C108" i="130" s="1"/>
  <c r="B107" i="130"/>
  <c r="B108" i="130" s="1"/>
  <c r="O106" i="130"/>
  <c r="N106" i="130"/>
  <c r="M106" i="130"/>
  <c r="L106" i="130"/>
  <c r="K106" i="130"/>
  <c r="J106" i="130"/>
  <c r="I106" i="130"/>
  <c r="G106" i="130"/>
  <c r="F106" i="130"/>
  <c r="E106" i="130"/>
  <c r="D106" i="130"/>
  <c r="C106" i="130"/>
  <c r="O105" i="130"/>
  <c r="N105" i="130"/>
  <c r="M105" i="130"/>
  <c r="L105" i="130"/>
  <c r="K105" i="130"/>
  <c r="J105" i="130"/>
  <c r="I105" i="130"/>
  <c r="G105" i="130"/>
  <c r="F105" i="130"/>
  <c r="E105" i="130"/>
  <c r="D105" i="130"/>
  <c r="C105" i="130"/>
  <c r="B105" i="130"/>
  <c r="I102" i="130"/>
  <c r="I100" i="130"/>
  <c r="I99" i="130"/>
  <c r="I97" i="130"/>
  <c r="I96" i="130"/>
  <c r="A96" i="130"/>
  <c r="A95" i="130"/>
  <c r="I95" i="130" s="1"/>
  <c r="I94" i="130"/>
  <c r="I93" i="130"/>
  <c r="I92" i="130"/>
  <c r="I90" i="130"/>
  <c r="I89" i="130"/>
  <c r="I88" i="130"/>
  <c r="A88" i="130"/>
  <c r="I87" i="130"/>
  <c r="A87" i="130"/>
  <c r="I86" i="130"/>
  <c r="O84" i="130"/>
  <c r="O99" i="130" s="1"/>
  <c r="N84" i="130"/>
  <c r="N91" i="130" s="1"/>
  <c r="M84" i="130"/>
  <c r="M99" i="130" s="1"/>
  <c r="L84" i="130"/>
  <c r="L99" i="130" s="1"/>
  <c r="K84" i="130"/>
  <c r="K91" i="130" s="1"/>
  <c r="J84" i="130"/>
  <c r="J99" i="130" s="1"/>
  <c r="G84" i="130"/>
  <c r="G91" i="130" s="1"/>
  <c r="F84" i="130"/>
  <c r="F91" i="130" s="1"/>
  <c r="E84" i="130"/>
  <c r="E99" i="130" s="1"/>
  <c r="D84" i="130"/>
  <c r="D91" i="130" s="1"/>
  <c r="C84" i="130"/>
  <c r="C91" i="130" s="1"/>
  <c r="B84" i="130"/>
  <c r="B99" i="130" s="1"/>
  <c r="O83" i="130"/>
  <c r="O90" i="130" s="1"/>
  <c r="N83" i="130"/>
  <c r="N98" i="130" s="1"/>
  <c r="M83" i="130"/>
  <c r="M98" i="130" s="1"/>
  <c r="L83" i="130"/>
  <c r="L90" i="130" s="1"/>
  <c r="K83" i="130"/>
  <c r="K90" i="130" s="1"/>
  <c r="J83" i="130"/>
  <c r="J90" i="130" s="1"/>
  <c r="G83" i="130"/>
  <c r="G98" i="130" s="1"/>
  <c r="F83" i="130"/>
  <c r="F98" i="130" s="1"/>
  <c r="E83" i="130"/>
  <c r="E90" i="130" s="1"/>
  <c r="D83" i="130"/>
  <c r="D90" i="130" s="1"/>
  <c r="C83" i="130"/>
  <c r="C98" i="130" s="1"/>
  <c r="B83" i="130"/>
  <c r="B90" i="130" s="1"/>
  <c r="O82" i="130"/>
  <c r="O97" i="130" s="1"/>
  <c r="N82" i="130"/>
  <c r="N97" i="130" s="1"/>
  <c r="M82" i="130"/>
  <c r="M97" i="130" s="1"/>
  <c r="L82" i="130"/>
  <c r="L97" i="130" s="1"/>
  <c r="K82" i="130"/>
  <c r="K97" i="130" s="1"/>
  <c r="J82" i="130"/>
  <c r="J97" i="130" s="1"/>
  <c r="G82" i="130"/>
  <c r="G89" i="130" s="1"/>
  <c r="F82" i="130"/>
  <c r="F89" i="130" s="1"/>
  <c r="E82" i="130"/>
  <c r="E97" i="130" s="1"/>
  <c r="D82" i="130"/>
  <c r="D97" i="130" s="1"/>
  <c r="C82" i="130"/>
  <c r="C89" i="130" s="1"/>
  <c r="B82" i="130"/>
  <c r="B97" i="130" s="1"/>
  <c r="I82" i="130"/>
  <c r="I81" i="130"/>
  <c r="I80" i="130"/>
  <c r="I79" i="130"/>
  <c r="I78" i="130"/>
  <c r="I77" i="130"/>
  <c r="I76" i="130"/>
  <c r="I70" i="130"/>
  <c r="I62" i="130"/>
  <c r="I61" i="130"/>
  <c r="I60" i="130"/>
  <c r="I56" i="130"/>
  <c r="G54" i="130"/>
  <c r="F54" i="130"/>
  <c r="E54" i="130"/>
  <c r="D54" i="130"/>
  <c r="C54" i="130"/>
  <c r="B54" i="130"/>
  <c r="G53" i="130"/>
  <c r="F53" i="130"/>
  <c r="E53" i="130"/>
  <c r="D53" i="130"/>
  <c r="C53" i="130"/>
  <c r="B53" i="130"/>
  <c r="I52" i="130"/>
  <c r="G52" i="130"/>
  <c r="F52" i="130"/>
  <c r="E52" i="130"/>
  <c r="D52" i="130"/>
  <c r="C52" i="130"/>
  <c r="I51" i="130"/>
  <c r="G51" i="130"/>
  <c r="F51" i="130"/>
  <c r="E51" i="130"/>
  <c r="D51" i="130"/>
  <c r="C51" i="130"/>
  <c r="B51" i="130"/>
  <c r="B52" i="130" s="1"/>
  <c r="I50" i="130"/>
  <c r="O31" i="130"/>
  <c r="O51" i="130" s="1"/>
  <c r="O52" i="130" s="1"/>
  <c r="N31" i="130"/>
  <c r="N51" i="130" s="1"/>
  <c r="N52" i="130" s="1"/>
  <c r="M31" i="130"/>
  <c r="M51" i="130" s="1"/>
  <c r="M52" i="130" s="1"/>
  <c r="L31" i="130"/>
  <c r="L51" i="130" s="1"/>
  <c r="L52" i="130" s="1"/>
  <c r="K31" i="130"/>
  <c r="K51" i="130" s="1"/>
  <c r="K52" i="130" s="1"/>
  <c r="J31" i="130"/>
  <c r="J51" i="130" s="1"/>
  <c r="J52" i="130" s="1"/>
  <c r="I30" i="130"/>
  <c r="D17" i="130"/>
  <c r="C17" i="130"/>
  <c r="D16" i="130"/>
  <c r="C16" i="130"/>
  <c r="D15" i="130"/>
  <c r="C15" i="130"/>
  <c r="C14" i="130"/>
  <c r="A75" i="130" s="1"/>
  <c r="I75" i="130" s="1"/>
  <c r="C13" i="130"/>
  <c r="E80" i="130" s="1"/>
  <c r="C9" i="130"/>
  <c r="O105" i="79"/>
  <c r="N105" i="79"/>
  <c r="M105" i="79"/>
  <c r="L105" i="79"/>
  <c r="K105" i="79"/>
  <c r="J105" i="79"/>
  <c r="O105" i="80"/>
  <c r="N105" i="80"/>
  <c r="M105" i="80"/>
  <c r="L105" i="80"/>
  <c r="K105" i="80"/>
  <c r="J105" i="80"/>
  <c r="O105" i="84"/>
  <c r="N105" i="84"/>
  <c r="M105" i="84"/>
  <c r="L105" i="84"/>
  <c r="K105" i="84"/>
  <c r="J105" i="84"/>
  <c r="O105" i="85"/>
  <c r="N105" i="85"/>
  <c r="M105" i="85"/>
  <c r="L105" i="85"/>
  <c r="K105" i="85"/>
  <c r="J105" i="85"/>
  <c r="O105" i="83"/>
  <c r="N105" i="83"/>
  <c r="M105" i="83"/>
  <c r="L105" i="83"/>
  <c r="K105" i="83"/>
  <c r="J105" i="83"/>
  <c r="O105" i="119"/>
  <c r="N105" i="119"/>
  <c r="M105" i="119"/>
  <c r="L105" i="119"/>
  <c r="K105" i="119"/>
  <c r="J105" i="119"/>
  <c r="O105" i="98"/>
  <c r="N105" i="98"/>
  <c r="M105" i="98"/>
  <c r="L105" i="98"/>
  <c r="K105" i="98"/>
  <c r="J105" i="98"/>
  <c r="O105" i="70"/>
  <c r="N105" i="70"/>
  <c r="M105" i="70"/>
  <c r="L105" i="70"/>
  <c r="K105" i="70"/>
  <c r="J105" i="70"/>
  <c r="O105" i="69"/>
  <c r="N105" i="69"/>
  <c r="M105" i="69"/>
  <c r="L105" i="69"/>
  <c r="K105" i="69"/>
  <c r="J105" i="69"/>
  <c r="O105" i="68"/>
  <c r="N105" i="68"/>
  <c r="M105" i="68"/>
  <c r="L105" i="68"/>
  <c r="K105" i="68"/>
  <c r="J105" i="68"/>
  <c r="O105" i="62"/>
  <c r="N105" i="62"/>
  <c r="M105" i="62"/>
  <c r="L105" i="62"/>
  <c r="K105" i="62"/>
  <c r="J105" i="62"/>
  <c r="N99" i="130" l="1"/>
  <c r="N110" i="130"/>
  <c r="O110" i="130"/>
  <c r="J110" i="130"/>
  <c r="O91" i="130"/>
  <c r="F97" i="130"/>
  <c r="K89" i="130"/>
  <c r="B98" i="130"/>
  <c r="K98" i="130"/>
  <c r="J98" i="130"/>
  <c r="L91" i="130"/>
  <c r="M91" i="130"/>
  <c r="D99" i="130"/>
  <c r="L98" i="130"/>
  <c r="K99" i="130"/>
  <c r="G80" i="130"/>
  <c r="G81" i="130" s="1"/>
  <c r="G75" i="130" s="1"/>
  <c r="J89" i="130"/>
  <c r="G97" i="130"/>
  <c r="M90" i="130"/>
  <c r="F80" i="130"/>
  <c r="G110" i="130"/>
  <c r="F110" i="130"/>
  <c r="C110" i="130"/>
  <c r="B110" i="130"/>
  <c r="M110" i="130"/>
  <c r="K110" i="130"/>
  <c r="L110" i="130"/>
  <c r="E81" i="130"/>
  <c r="E85" i="130" s="1"/>
  <c r="E87" i="130"/>
  <c r="D110" i="130"/>
  <c r="E110" i="130"/>
  <c r="L89" i="130"/>
  <c r="N90" i="130"/>
  <c r="M89" i="130"/>
  <c r="N89" i="130"/>
  <c r="O98" i="130"/>
  <c r="B91" i="130"/>
  <c r="C99" i="130"/>
  <c r="C90" i="130"/>
  <c r="E91" i="130"/>
  <c r="B89" i="130"/>
  <c r="D98" i="130"/>
  <c r="F99" i="130"/>
  <c r="C80" i="130"/>
  <c r="D89" i="130"/>
  <c r="F90" i="130"/>
  <c r="C97" i="130"/>
  <c r="E98" i="130"/>
  <c r="G99" i="130"/>
  <c r="B80" i="130"/>
  <c r="A74" i="130"/>
  <c r="I74" i="130" s="1"/>
  <c r="D80" i="130"/>
  <c r="E89" i="130"/>
  <c r="G90" i="130"/>
  <c r="J91" i="130"/>
  <c r="O89" i="130"/>
  <c r="O105" i="116"/>
  <c r="N105" i="116"/>
  <c r="M105" i="116"/>
  <c r="L105" i="116"/>
  <c r="K105" i="116"/>
  <c r="J105" i="116"/>
  <c r="O105" i="97"/>
  <c r="N105" i="97"/>
  <c r="M105" i="97"/>
  <c r="L105" i="97"/>
  <c r="K105" i="97"/>
  <c r="J105" i="97"/>
  <c r="O105" i="96"/>
  <c r="N105" i="96"/>
  <c r="M105" i="96"/>
  <c r="L105" i="96"/>
  <c r="K105" i="96"/>
  <c r="J105" i="96"/>
  <c r="O105" i="89"/>
  <c r="N105" i="89"/>
  <c r="M105" i="89"/>
  <c r="L105" i="89"/>
  <c r="K105" i="89"/>
  <c r="J105" i="89"/>
  <c r="O105" i="88"/>
  <c r="N105" i="88"/>
  <c r="M105" i="88"/>
  <c r="L105" i="88"/>
  <c r="K105" i="88"/>
  <c r="J105" i="88"/>
  <c r="O105" i="82"/>
  <c r="N105" i="82"/>
  <c r="M105" i="82"/>
  <c r="L105" i="82"/>
  <c r="K105" i="82"/>
  <c r="J105" i="82"/>
  <c r="O105" i="81"/>
  <c r="N105" i="81"/>
  <c r="M105" i="81"/>
  <c r="L105" i="81"/>
  <c r="K105" i="81"/>
  <c r="J105" i="81"/>
  <c r="G87" i="130" l="1"/>
  <c r="F81" i="130"/>
  <c r="F87" i="130"/>
  <c r="G85" i="130"/>
  <c r="G88" i="130"/>
  <c r="E88" i="130"/>
  <c r="E92" i="130" s="1"/>
  <c r="E75" i="130"/>
  <c r="C87" i="130"/>
  <c r="C81" i="130"/>
  <c r="D81" i="130"/>
  <c r="D85" i="130" s="1"/>
  <c r="D87" i="130"/>
  <c r="B87" i="130"/>
  <c r="B81" i="130"/>
  <c r="B85" i="130" s="1"/>
  <c r="O105" i="78"/>
  <c r="N105" i="78"/>
  <c r="M105" i="78"/>
  <c r="L105" i="78"/>
  <c r="K105" i="78"/>
  <c r="J105" i="78"/>
  <c r="O105" i="77"/>
  <c r="N105" i="77"/>
  <c r="M105" i="77"/>
  <c r="L105" i="77"/>
  <c r="K105" i="77"/>
  <c r="J105" i="77"/>
  <c r="O105" i="123"/>
  <c r="N105" i="123"/>
  <c r="M105" i="123"/>
  <c r="L105" i="123"/>
  <c r="K105" i="123"/>
  <c r="J105" i="123"/>
  <c r="O105" i="122"/>
  <c r="N105" i="122"/>
  <c r="M105" i="122"/>
  <c r="L105" i="122"/>
  <c r="K105" i="122"/>
  <c r="J105" i="122"/>
  <c r="O105" i="121"/>
  <c r="N105" i="121"/>
  <c r="M105" i="121"/>
  <c r="L105" i="121"/>
  <c r="K105" i="121"/>
  <c r="J105" i="121"/>
  <c r="O105" i="120"/>
  <c r="N105" i="120"/>
  <c r="M105" i="120"/>
  <c r="L105" i="120"/>
  <c r="K105" i="120"/>
  <c r="J105" i="120"/>
  <c r="O105" i="55"/>
  <c r="N105" i="55"/>
  <c r="M105" i="55"/>
  <c r="L105" i="55"/>
  <c r="K105" i="55"/>
  <c r="J105" i="55"/>
  <c r="O105" i="56"/>
  <c r="N105" i="56"/>
  <c r="M105" i="56"/>
  <c r="L105" i="56"/>
  <c r="K105" i="56"/>
  <c r="J105" i="56"/>
  <c r="O105" i="53"/>
  <c r="N105" i="53"/>
  <c r="M105" i="53"/>
  <c r="L105" i="53"/>
  <c r="K105" i="53"/>
  <c r="J105" i="53"/>
  <c r="G92" i="130" l="1"/>
  <c r="F85" i="130"/>
  <c r="F75" i="130"/>
  <c r="F88" i="130"/>
  <c r="F92" i="130" s="1"/>
  <c r="C75" i="130"/>
  <c r="C88" i="130"/>
  <c r="C92" i="130" s="1"/>
  <c r="B75" i="130"/>
  <c r="B88" i="130"/>
  <c r="B92" i="130" s="1"/>
  <c r="D88" i="130"/>
  <c r="D92" i="130" s="1"/>
  <c r="D75" i="130"/>
  <c r="C85" i="130"/>
  <c r="O105" i="54"/>
  <c r="N105" i="54"/>
  <c r="M105" i="54"/>
  <c r="L105" i="54"/>
  <c r="K105" i="54"/>
  <c r="J105" i="54" l="1"/>
  <c r="J31" i="54"/>
  <c r="J107" i="120" l="1"/>
  <c r="J107" i="94"/>
  <c r="J31" i="120" l="1"/>
  <c r="I147" i="129" l="1"/>
  <c r="A146" i="129"/>
  <c r="A145" i="129"/>
  <c r="I144" i="129"/>
  <c r="A144" i="129"/>
  <c r="I143" i="129"/>
  <c r="A143" i="129"/>
  <c r="I142" i="129"/>
  <c r="A142" i="129"/>
  <c r="I141" i="129"/>
  <c r="A141" i="129"/>
  <c r="A140" i="129"/>
  <c r="A139" i="129"/>
  <c r="A138" i="129"/>
  <c r="A137" i="129"/>
  <c r="I136" i="129"/>
  <c r="A136" i="129"/>
  <c r="I135" i="129"/>
  <c r="A135" i="129"/>
  <c r="I134" i="129"/>
  <c r="A134" i="129"/>
  <c r="I133" i="129"/>
  <c r="A133" i="129"/>
  <c r="A132" i="129"/>
  <c r="I131" i="129"/>
  <c r="I130" i="129"/>
  <c r="I129" i="129"/>
  <c r="I128" i="129"/>
  <c r="I127" i="129"/>
  <c r="I126" i="129"/>
  <c r="I125" i="129"/>
  <c r="I124" i="129"/>
  <c r="I123" i="129"/>
  <c r="I122" i="129"/>
  <c r="I121" i="129"/>
  <c r="I120" i="129"/>
  <c r="I119" i="129"/>
  <c r="I118" i="129"/>
  <c r="I117" i="129"/>
  <c r="I116" i="129"/>
  <c r="I115" i="129"/>
  <c r="I112" i="129"/>
  <c r="I110" i="129"/>
  <c r="O109" i="129"/>
  <c r="N109" i="129"/>
  <c r="M109" i="129"/>
  <c r="L109" i="129"/>
  <c r="K109" i="129"/>
  <c r="J109" i="129"/>
  <c r="I109" i="129"/>
  <c r="G109" i="129"/>
  <c r="F109" i="129"/>
  <c r="E109" i="129"/>
  <c r="D109" i="129"/>
  <c r="C109" i="129"/>
  <c r="B109" i="129"/>
  <c r="I108" i="129"/>
  <c r="I107" i="129"/>
  <c r="G107" i="129"/>
  <c r="G108" i="129" s="1"/>
  <c r="I106" i="129"/>
  <c r="I105" i="129"/>
  <c r="G105" i="129"/>
  <c r="F105" i="129"/>
  <c r="F107" i="129" s="1"/>
  <c r="F108" i="129" s="1"/>
  <c r="E105" i="129"/>
  <c r="E107" i="129" s="1"/>
  <c r="E108" i="129" s="1"/>
  <c r="D105" i="129"/>
  <c r="D107" i="129" s="1"/>
  <c r="D108" i="129" s="1"/>
  <c r="C105" i="129"/>
  <c r="C107" i="129" s="1"/>
  <c r="C108" i="129" s="1"/>
  <c r="B105" i="129"/>
  <c r="B107" i="129" s="1"/>
  <c r="B108" i="129" s="1"/>
  <c r="I102" i="129"/>
  <c r="I100" i="129"/>
  <c r="A99" i="129"/>
  <c r="I99" i="129" s="1"/>
  <c r="A98" i="129"/>
  <c r="I98" i="129" s="1"/>
  <c r="A97" i="129"/>
  <c r="I97" i="129" s="1"/>
  <c r="A96" i="129"/>
  <c r="I96" i="129" s="1"/>
  <c r="I95" i="129"/>
  <c r="A95" i="129"/>
  <c r="I94" i="129"/>
  <c r="I93" i="129"/>
  <c r="I92" i="129"/>
  <c r="A91" i="129"/>
  <c r="I91" i="129" s="1"/>
  <c r="A90" i="129"/>
  <c r="I90" i="129" s="1"/>
  <c r="A89" i="129"/>
  <c r="I89" i="129" s="1"/>
  <c r="I88" i="129"/>
  <c r="A88" i="129"/>
  <c r="A87" i="129"/>
  <c r="I87" i="129" s="1"/>
  <c r="I86" i="129"/>
  <c r="O84" i="129"/>
  <c r="O91" i="129" s="1"/>
  <c r="N84" i="129"/>
  <c r="N91" i="129" s="1"/>
  <c r="M84" i="129"/>
  <c r="M91" i="129" s="1"/>
  <c r="L84" i="129"/>
  <c r="L99" i="129" s="1"/>
  <c r="K84" i="129"/>
  <c r="K99" i="129" s="1"/>
  <c r="J84" i="129"/>
  <c r="J99" i="129" s="1"/>
  <c r="G84" i="129"/>
  <c r="G99" i="129" s="1"/>
  <c r="F84" i="129"/>
  <c r="F99" i="129" s="1"/>
  <c r="E84" i="129"/>
  <c r="E99" i="129" s="1"/>
  <c r="D84" i="129"/>
  <c r="D99" i="129" s="1"/>
  <c r="C84" i="129"/>
  <c r="C99" i="129" s="1"/>
  <c r="B84" i="129"/>
  <c r="B99" i="129" s="1"/>
  <c r="A84" i="129"/>
  <c r="I84" i="129" s="1"/>
  <c r="O83" i="129"/>
  <c r="O98" i="129" s="1"/>
  <c r="N83" i="129"/>
  <c r="N90" i="129" s="1"/>
  <c r="M83" i="129"/>
  <c r="M98" i="129" s="1"/>
  <c r="L83" i="129"/>
  <c r="L98" i="129" s="1"/>
  <c r="K83" i="129"/>
  <c r="K90" i="129" s="1"/>
  <c r="J83" i="129"/>
  <c r="J98" i="129" s="1"/>
  <c r="G83" i="129"/>
  <c r="G98" i="129" s="1"/>
  <c r="F83" i="129"/>
  <c r="F90" i="129" s="1"/>
  <c r="E83" i="129"/>
  <c r="E98" i="129" s="1"/>
  <c r="D83" i="129"/>
  <c r="D98" i="129" s="1"/>
  <c r="C83" i="129"/>
  <c r="C90" i="129" s="1"/>
  <c r="B83" i="129"/>
  <c r="B98" i="129" s="1"/>
  <c r="A83" i="129"/>
  <c r="I83" i="129" s="1"/>
  <c r="A82" i="129"/>
  <c r="I82" i="129" s="1"/>
  <c r="A81" i="129"/>
  <c r="I81" i="129" s="1"/>
  <c r="I80" i="129"/>
  <c r="A80" i="129"/>
  <c r="I79" i="129"/>
  <c r="A78" i="129"/>
  <c r="I78" i="129" s="1"/>
  <c r="A77" i="129"/>
  <c r="I77" i="129" s="1"/>
  <c r="I70" i="129"/>
  <c r="I63" i="129"/>
  <c r="A63" i="129"/>
  <c r="A62" i="129"/>
  <c r="I62" i="129" s="1"/>
  <c r="I61" i="129"/>
  <c r="A61" i="129"/>
  <c r="A60" i="129"/>
  <c r="I60" i="129" s="1"/>
  <c r="I56" i="129"/>
  <c r="G54" i="129"/>
  <c r="F54" i="129"/>
  <c r="E54" i="129"/>
  <c r="D54" i="129"/>
  <c r="C54" i="129"/>
  <c r="B54" i="129"/>
  <c r="G53" i="129"/>
  <c r="F53" i="129"/>
  <c r="E53" i="129"/>
  <c r="D53" i="129"/>
  <c r="C53" i="129"/>
  <c r="B53" i="129"/>
  <c r="I52" i="129"/>
  <c r="G52" i="129"/>
  <c r="F52" i="129"/>
  <c r="E52" i="129"/>
  <c r="C52" i="129"/>
  <c r="B52" i="129"/>
  <c r="I51" i="129"/>
  <c r="G51" i="129"/>
  <c r="F51" i="129"/>
  <c r="E51" i="129"/>
  <c r="D51" i="129"/>
  <c r="D52" i="129" s="1"/>
  <c r="C51" i="129"/>
  <c r="B51" i="129"/>
  <c r="I50" i="129"/>
  <c r="I46" i="129"/>
  <c r="A46" i="129"/>
  <c r="A42" i="129"/>
  <c r="I42" i="129" s="1"/>
  <c r="O39" i="129"/>
  <c r="O105" i="129" s="1"/>
  <c r="O107" i="129" s="1"/>
  <c r="O108" i="129" s="1"/>
  <c r="N39" i="129"/>
  <c r="N105" i="129" s="1"/>
  <c r="N107" i="129" s="1"/>
  <c r="N108" i="129" s="1"/>
  <c r="M39" i="129"/>
  <c r="M105" i="129" s="1"/>
  <c r="M107" i="129" s="1"/>
  <c r="M108" i="129" s="1"/>
  <c r="L39" i="129"/>
  <c r="L105" i="129" s="1"/>
  <c r="L107" i="129" s="1"/>
  <c r="L108" i="129" s="1"/>
  <c r="K39" i="129"/>
  <c r="K105" i="129" s="1"/>
  <c r="K107" i="129" s="1"/>
  <c r="K108" i="129" s="1"/>
  <c r="J39" i="129"/>
  <c r="J105" i="129" s="1"/>
  <c r="J107" i="129" s="1"/>
  <c r="J108" i="129" s="1"/>
  <c r="A38" i="129"/>
  <c r="I38" i="129" s="1"/>
  <c r="I34" i="129"/>
  <c r="A34" i="129"/>
  <c r="O31" i="129"/>
  <c r="O51" i="129" s="1"/>
  <c r="O52" i="129" s="1"/>
  <c r="N31" i="129"/>
  <c r="M31" i="129"/>
  <c r="M51" i="129" s="1"/>
  <c r="M52" i="129" s="1"/>
  <c r="L31" i="129"/>
  <c r="K31" i="129"/>
  <c r="J31" i="129"/>
  <c r="A30" i="129"/>
  <c r="I30" i="129" s="1"/>
  <c r="I27" i="129"/>
  <c r="D17" i="129"/>
  <c r="C17" i="129"/>
  <c r="D16" i="129"/>
  <c r="C16" i="129"/>
  <c r="C15" i="129"/>
  <c r="C14" i="129"/>
  <c r="A75" i="129" s="1"/>
  <c r="I75" i="129" s="1"/>
  <c r="C13" i="129"/>
  <c r="G80" i="129" s="1"/>
  <c r="C9" i="129"/>
  <c r="I147" i="128"/>
  <c r="A146" i="128"/>
  <c r="A145" i="128"/>
  <c r="I144" i="128"/>
  <c r="A144" i="128"/>
  <c r="I143" i="128"/>
  <c r="A143" i="128"/>
  <c r="I142" i="128"/>
  <c r="A142" i="128"/>
  <c r="I141" i="128"/>
  <c r="A141" i="128"/>
  <c r="A140" i="128"/>
  <c r="A139" i="128"/>
  <c r="A138" i="128"/>
  <c r="A137" i="128"/>
  <c r="I136" i="128"/>
  <c r="A136" i="128"/>
  <c r="I135" i="128"/>
  <c r="A135" i="128"/>
  <c r="I134" i="128"/>
  <c r="A134" i="128"/>
  <c r="I133" i="128"/>
  <c r="A133" i="128"/>
  <c r="A132" i="128"/>
  <c r="I131" i="128"/>
  <c r="I130" i="128"/>
  <c r="I129" i="128"/>
  <c r="I128" i="128"/>
  <c r="I127" i="128"/>
  <c r="I126" i="128"/>
  <c r="I125" i="128"/>
  <c r="I124" i="128"/>
  <c r="I123" i="128"/>
  <c r="I122" i="128"/>
  <c r="I121" i="128"/>
  <c r="I120" i="128"/>
  <c r="I119" i="128"/>
  <c r="I118" i="128"/>
  <c r="I117" i="128"/>
  <c r="I116" i="128"/>
  <c r="I115" i="128"/>
  <c r="I112" i="128"/>
  <c r="I110" i="128"/>
  <c r="O109" i="128"/>
  <c r="N109" i="128"/>
  <c r="M109" i="128"/>
  <c r="L109" i="128"/>
  <c r="K109" i="128"/>
  <c r="J109" i="128"/>
  <c r="I109" i="128"/>
  <c r="G109" i="128"/>
  <c r="F109" i="128"/>
  <c r="E109" i="128"/>
  <c r="D109" i="128"/>
  <c r="C109" i="128"/>
  <c r="B109" i="128"/>
  <c r="I108" i="128"/>
  <c r="F108" i="128"/>
  <c r="B108" i="128"/>
  <c r="O107" i="128"/>
  <c r="O108" i="128" s="1"/>
  <c r="N107" i="128"/>
  <c r="N108" i="128" s="1"/>
  <c r="M107" i="128"/>
  <c r="M108" i="128" s="1"/>
  <c r="L107" i="128"/>
  <c r="L108" i="128" s="1"/>
  <c r="K107" i="128"/>
  <c r="K108" i="128" s="1"/>
  <c r="J107" i="128"/>
  <c r="J108" i="128" s="1"/>
  <c r="I107" i="128"/>
  <c r="G107" i="128"/>
  <c r="G108" i="128" s="1"/>
  <c r="F107" i="128"/>
  <c r="E107" i="128"/>
  <c r="E108" i="128" s="1"/>
  <c r="D107" i="128"/>
  <c r="D108" i="128" s="1"/>
  <c r="C107" i="128"/>
  <c r="C108" i="128" s="1"/>
  <c r="B107" i="128"/>
  <c r="I106" i="128"/>
  <c r="I105" i="128"/>
  <c r="G105" i="128"/>
  <c r="F105" i="128"/>
  <c r="E105" i="128"/>
  <c r="D105" i="128"/>
  <c r="C105" i="128"/>
  <c r="B105" i="128"/>
  <c r="I102" i="128"/>
  <c r="I100" i="128"/>
  <c r="A99" i="128"/>
  <c r="I99" i="128" s="1"/>
  <c r="A98" i="128"/>
  <c r="I98" i="128" s="1"/>
  <c r="I97" i="128"/>
  <c r="A97" i="128"/>
  <c r="I96" i="128"/>
  <c r="A96" i="128"/>
  <c r="I95" i="128"/>
  <c r="A95" i="128"/>
  <c r="I94" i="128"/>
  <c r="I93" i="128"/>
  <c r="I92" i="128"/>
  <c r="A91" i="128"/>
  <c r="I91" i="128" s="1"/>
  <c r="A90" i="128"/>
  <c r="I90" i="128" s="1"/>
  <c r="A89" i="128"/>
  <c r="I89" i="128" s="1"/>
  <c r="I88" i="128"/>
  <c r="A88" i="128"/>
  <c r="I87" i="128"/>
  <c r="A87" i="128"/>
  <c r="I86" i="128"/>
  <c r="O84" i="128"/>
  <c r="O91" i="128" s="1"/>
  <c r="N84" i="128"/>
  <c r="N99" i="128" s="1"/>
  <c r="M84" i="128"/>
  <c r="M91" i="128" s="1"/>
  <c r="L84" i="128"/>
  <c r="L99" i="128" s="1"/>
  <c r="K84" i="128"/>
  <c r="K91" i="128" s="1"/>
  <c r="J84" i="128"/>
  <c r="J99" i="128" s="1"/>
  <c r="G84" i="128"/>
  <c r="G99" i="128" s="1"/>
  <c r="F84" i="128"/>
  <c r="F99" i="128" s="1"/>
  <c r="E84" i="128"/>
  <c r="E91" i="128" s="1"/>
  <c r="D84" i="128"/>
  <c r="D99" i="128" s="1"/>
  <c r="C84" i="128"/>
  <c r="C99" i="128" s="1"/>
  <c r="B84" i="128"/>
  <c r="B99" i="128" s="1"/>
  <c r="A84" i="128"/>
  <c r="I84" i="128" s="1"/>
  <c r="O83" i="128"/>
  <c r="O90" i="128" s="1"/>
  <c r="N83" i="128"/>
  <c r="N98" i="128" s="1"/>
  <c r="M83" i="128"/>
  <c r="M90" i="128" s="1"/>
  <c r="L83" i="128"/>
  <c r="L90" i="128" s="1"/>
  <c r="K83" i="128"/>
  <c r="K90" i="128" s="1"/>
  <c r="J83" i="128"/>
  <c r="J98" i="128" s="1"/>
  <c r="G83" i="128"/>
  <c r="G98" i="128" s="1"/>
  <c r="F83" i="128"/>
  <c r="F90" i="128" s="1"/>
  <c r="E83" i="128"/>
  <c r="E98" i="128" s="1"/>
  <c r="D83" i="128"/>
  <c r="D98" i="128" s="1"/>
  <c r="C83" i="128"/>
  <c r="C90" i="128" s="1"/>
  <c r="B83" i="128"/>
  <c r="B98" i="128" s="1"/>
  <c r="A83" i="128"/>
  <c r="I83" i="128" s="1"/>
  <c r="I82" i="128"/>
  <c r="G82" i="128"/>
  <c r="G97" i="128" s="1"/>
  <c r="F82" i="128"/>
  <c r="F89" i="128" s="1"/>
  <c r="E82" i="128"/>
  <c r="E97" i="128" s="1"/>
  <c r="D82" i="128"/>
  <c r="D89" i="128" s="1"/>
  <c r="C82" i="128"/>
  <c r="C97" i="128" s="1"/>
  <c r="B82" i="128"/>
  <c r="B97" i="128" s="1"/>
  <c r="A82" i="128"/>
  <c r="O81" i="128"/>
  <c r="O96" i="128" s="1"/>
  <c r="N81" i="128"/>
  <c r="N96" i="128" s="1"/>
  <c r="M81" i="128"/>
  <c r="M96" i="128" s="1"/>
  <c r="L81" i="128"/>
  <c r="L88" i="128" s="1"/>
  <c r="K81" i="128"/>
  <c r="K96" i="128" s="1"/>
  <c r="J81" i="128"/>
  <c r="J88" i="128" s="1"/>
  <c r="G81" i="128"/>
  <c r="G88" i="128" s="1"/>
  <c r="F81" i="128"/>
  <c r="F88" i="128" s="1"/>
  <c r="E81" i="128"/>
  <c r="E96" i="128" s="1"/>
  <c r="D81" i="128"/>
  <c r="D88" i="128" s="1"/>
  <c r="C81" i="128"/>
  <c r="C96" i="128" s="1"/>
  <c r="B81" i="128"/>
  <c r="B88" i="128" s="1"/>
  <c r="A81" i="128"/>
  <c r="I81" i="128" s="1"/>
  <c r="I80" i="128"/>
  <c r="A80" i="128"/>
  <c r="I79" i="128"/>
  <c r="A78" i="128"/>
  <c r="I78" i="128" s="1"/>
  <c r="A77" i="128"/>
  <c r="I77" i="128" s="1"/>
  <c r="O76" i="128"/>
  <c r="O82" i="128" s="1"/>
  <c r="N76" i="128"/>
  <c r="N82" i="128" s="1"/>
  <c r="N89" i="128" s="1"/>
  <c r="M76" i="128"/>
  <c r="M82" i="128" s="1"/>
  <c r="M97" i="128" s="1"/>
  <c r="L76" i="128"/>
  <c r="L82" i="128" s="1"/>
  <c r="K76" i="128"/>
  <c r="K82" i="128" s="1"/>
  <c r="K89" i="128" s="1"/>
  <c r="J76" i="128"/>
  <c r="J82" i="128" s="1"/>
  <c r="A76" i="128"/>
  <c r="I76" i="128" s="1"/>
  <c r="O75" i="128"/>
  <c r="N75" i="128"/>
  <c r="M75" i="128"/>
  <c r="L75" i="128"/>
  <c r="K75" i="128"/>
  <c r="J75" i="128"/>
  <c r="G75" i="128"/>
  <c r="F75" i="128"/>
  <c r="E75" i="128"/>
  <c r="D75" i="128"/>
  <c r="C75" i="128"/>
  <c r="B75" i="128"/>
  <c r="A75" i="128"/>
  <c r="I75" i="128" s="1"/>
  <c r="I70" i="128"/>
  <c r="A63" i="128"/>
  <c r="I63" i="128" s="1"/>
  <c r="A62" i="128"/>
  <c r="I62" i="128" s="1"/>
  <c r="I61" i="128"/>
  <c r="A61" i="128"/>
  <c r="I60" i="128"/>
  <c r="A60" i="128"/>
  <c r="I56" i="128"/>
  <c r="G54" i="128"/>
  <c r="F54" i="128"/>
  <c r="E54" i="128"/>
  <c r="D54" i="128"/>
  <c r="C54" i="128"/>
  <c r="B54" i="128"/>
  <c r="G53" i="128"/>
  <c r="F53" i="128"/>
  <c r="E53" i="128"/>
  <c r="D53" i="128"/>
  <c r="C53" i="128"/>
  <c r="B53" i="128"/>
  <c r="I52" i="128"/>
  <c r="G52" i="128"/>
  <c r="C52" i="128"/>
  <c r="B52" i="128"/>
  <c r="I51" i="128"/>
  <c r="G51" i="128"/>
  <c r="F51" i="128"/>
  <c r="F52" i="128" s="1"/>
  <c r="E51" i="128"/>
  <c r="E52" i="128" s="1"/>
  <c r="D51" i="128"/>
  <c r="D52" i="128" s="1"/>
  <c r="C51" i="128"/>
  <c r="B51" i="128"/>
  <c r="I50" i="128"/>
  <c r="A46" i="128"/>
  <c r="I46" i="128" s="1"/>
  <c r="A42" i="128"/>
  <c r="I42" i="128" s="1"/>
  <c r="A38" i="128"/>
  <c r="I38" i="128" s="1"/>
  <c r="A34" i="128"/>
  <c r="I34" i="128" s="1"/>
  <c r="O31" i="128"/>
  <c r="O105" i="128" s="1"/>
  <c r="N31" i="128"/>
  <c r="N105" i="128" s="1"/>
  <c r="M31" i="128"/>
  <c r="M105" i="128" s="1"/>
  <c r="L31" i="128"/>
  <c r="L105" i="128" s="1"/>
  <c r="K31" i="128"/>
  <c r="K105" i="128" s="1"/>
  <c r="J31" i="128"/>
  <c r="J105" i="128" s="1"/>
  <c r="I30" i="128"/>
  <c r="A30" i="128"/>
  <c r="I27" i="128"/>
  <c r="D17" i="128"/>
  <c r="C17" i="128"/>
  <c r="D16" i="128"/>
  <c r="C16" i="128"/>
  <c r="D15" i="128"/>
  <c r="C15" i="128"/>
  <c r="D14" i="128"/>
  <c r="C14" i="128"/>
  <c r="C13" i="128"/>
  <c r="G80" i="128" s="1"/>
  <c r="C9" i="128"/>
  <c r="I147" i="127"/>
  <c r="I146" i="127"/>
  <c r="A146" i="127"/>
  <c r="A145" i="127"/>
  <c r="I144" i="127"/>
  <c r="A144" i="127"/>
  <c r="A143" i="127"/>
  <c r="I142" i="127"/>
  <c r="A142" i="127"/>
  <c r="A141" i="127"/>
  <c r="A140" i="127"/>
  <c r="A139" i="127"/>
  <c r="I138" i="127"/>
  <c r="A138" i="127"/>
  <c r="A137" i="127"/>
  <c r="I136" i="127"/>
  <c r="A136" i="127"/>
  <c r="A135" i="127"/>
  <c r="I134" i="127"/>
  <c r="A134" i="127"/>
  <c r="A133" i="127"/>
  <c r="A132" i="127"/>
  <c r="I131" i="127"/>
  <c r="I130" i="127"/>
  <c r="I129" i="127"/>
  <c r="I128" i="127"/>
  <c r="I127" i="127"/>
  <c r="I126" i="127"/>
  <c r="I125" i="127"/>
  <c r="I124" i="127"/>
  <c r="I123" i="127"/>
  <c r="I122" i="127"/>
  <c r="I121" i="127"/>
  <c r="I120" i="127"/>
  <c r="I119" i="127"/>
  <c r="I118" i="127"/>
  <c r="I117" i="127"/>
  <c r="I116" i="127"/>
  <c r="I115" i="127"/>
  <c r="I112" i="127"/>
  <c r="I110" i="127"/>
  <c r="O109" i="127"/>
  <c r="N109" i="127"/>
  <c r="M109" i="127"/>
  <c r="L109" i="127"/>
  <c r="K109" i="127"/>
  <c r="J109" i="127"/>
  <c r="I109" i="127"/>
  <c r="G109" i="127"/>
  <c r="F109" i="127"/>
  <c r="E109" i="127"/>
  <c r="D109" i="127"/>
  <c r="C109" i="127"/>
  <c r="B109" i="127"/>
  <c r="I108" i="127"/>
  <c r="O107" i="127"/>
  <c r="O108" i="127" s="1"/>
  <c r="N107" i="127"/>
  <c r="N108" i="127" s="1"/>
  <c r="M107" i="127"/>
  <c r="M108" i="127" s="1"/>
  <c r="L107" i="127"/>
  <c r="L108" i="127" s="1"/>
  <c r="K107" i="127"/>
  <c r="K108" i="127" s="1"/>
  <c r="J107" i="127"/>
  <c r="J108" i="127" s="1"/>
  <c r="I107" i="127"/>
  <c r="G107" i="127"/>
  <c r="G108" i="127" s="1"/>
  <c r="F107" i="127"/>
  <c r="F108" i="127" s="1"/>
  <c r="E107" i="127"/>
  <c r="E108" i="127" s="1"/>
  <c r="D107" i="127"/>
  <c r="D108" i="127" s="1"/>
  <c r="C107" i="127"/>
  <c r="C108" i="127" s="1"/>
  <c r="B107" i="127"/>
  <c r="B108" i="127" s="1"/>
  <c r="I106" i="127"/>
  <c r="I105" i="127"/>
  <c r="G105" i="127"/>
  <c r="F105" i="127"/>
  <c r="E105" i="127"/>
  <c r="D105" i="127"/>
  <c r="C105" i="127"/>
  <c r="B105" i="127"/>
  <c r="I102" i="127"/>
  <c r="I100" i="127"/>
  <c r="A99" i="127"/>
  <c r="I99" i="127" s="1"/>
  <c r="A98" i="127"/>
  <c r="I98" i="127" s="1"/>
  <c r="A97" i="127"/>
  <c r="I97" i="127" s="1"/>
  <c r="A96" i="127"/>
  <c r="I96" i="127" s="1"/>
  <c r="A95" i="127"/>
  <c r="I95" i="127" s="1"/>
  <c r="I94" i="127"/>
  <c r="I93" i="127"/>
  <c r="I92" i="127"/>
  <c r="A91" i="127"/>
  <c r="I91" i="127" s="1"/>
  <c r="A90" i="127"/>
  <c r="I90" i="127" s="1"/>
  <c r="A89" i="127"/>
  <c r="I89" i="127" s="1"/>
  <c r="A88" i="127"/>
  <c r="I88" i="127" s="1"/>
  <c r="A87" i="127"/>
  <c r="I87" i="127" s="1"/>
  <c r="I86" i="127"/>
  <c r="O84" i="127"/>
  <c r="O99" i="127" s="1"/>
  <c r="N84" i="127"/>
  <c r="N91" i="127" s="1"/>
  <c r="M84" i="127"/>
  <c r="M91" i="127" s="1"/>
  <c r="L84" i="127"/>
  <c r="L99" i="127" s="1"/>
  <c r="K84" i="127"/>
  <c r="K99" i="127" s="1"/>
  <c r="J84" i="127"/>
  <c r="J99" i="127" s="1"/>
  <c r="I84" i="127"/>
  <c r="G84" i="127"/>
  <c r="G99" i="127" s="1"/>
  <c r="F84" i="127"/>
  <c r="F91" i="127" s="1"/>
  <c r="E84" i="127"/>
  <c r="E99" i="127" s="1"/>
  <c r="D84" i="127"/>
  <c r="D99" i="127" s="1"/>
  <c r="C84" i="127"/>
  <c r="C99" i="127" s="1"/>
  <c r="B84" i="127"/>
  <c r="B99" i="127" s="1"/>
  <c r="A84" i="127"/>
  <c r="O83" i="127"/>
  <c r="O98" i="127" s="1"/>
  <c r="N83" i="127"/>
  <c r="N90" i="127" s="1"/>
  <c r="M83" i="127"/>
  <c r="M98" i="127" s="1"/>
  <c r="L83" i="127"/>
  <c r="L90" i="127" s="1"/>
  <c r="K83" i="127"/>
  <c r="K90" i="127" s="1"/>
  <c r="J83" i="127"/>
  <c r="J98" i="127" s="1"/>
  <c r="G83" i="127"/>
  <c r="G98" i="127" s="1"/>
  <c r="F83" i="127"/>
  <c r="F98" i="127" s="1"/>
  <c r="E83" i="127"/>
  <c r="E98" i="127" s="1"/>
  <c r="D83" i="127"/>
  <c r="D90" i="127" s="1"/>
  <c r="C83" i="127"/>
  <c r="C98" i="127" s="1"/>
  <c r="B83" i="127"/>
  <c r="B98" i="127" s="1"/>
  <c r="A83" i="127"/>
  <c r="I83" i="127" s="1"/>
  <c r="G82" i="127"/>
  <c r="G97" i="127" s="1"/>
  <c r="F82" i="127"/>
  <c r="F97" i="127" s="1"/>
  <c r="E82" i="127"/>
  <c r="E97" i="127" s="1"/>
  <c r="D82" i="127"/>
  <c r="D97" i="127" s="1"/>
  <c r="C82" i="127"/>
  <c r="C97" i="127" s="1"/>
  <c r="B82" i="127"/>
  <c r="B97" i="127" s="1"/>
  <c r="A82" i="127"/>
  <c r="I82" i="127" s="1"/>
  <c r="A81" i="127"/>
  <c r="I81" i="127" s="1"/>
  <c r="A80" i="127"/>
  <c r="I80" i="127" s="1"/>
  <c r="I79" i="127"/>
  <c r="A78" i="127"/>
  <c r="I78" i="127" s="1"/>
  <c r="A77" i="127"/>
  <c r="I77" i="127" s="1"/>
  <c r="O76" i="127"/>
  <c r="O82" i="127" s="1"/>
  <c r="N76" i="127"/>
  <c r="N82" i="127" s="1"/>
  <c r="M76" i="127"/>
  <c r="M82" i="127" s="1"/>
  <c r="L76" i="127"/>
  <c r="L82" i="127" s="1"/>
  <c r="K76" i="127"/>
  <c r="K82" i="127" s="1"/>
  <c r="J76" i="127"/>
  <c r="J82" i="127" s="1"/>
  <c r="J97" i="127" s="1"/>
  <c r="A76" i="127"/>
  <c r="I76" i="127" s="1"/>
  <c r="I70" i="127"/>
  <c r="I63" i="127"/>
  <c r="A63" i="127"/>
  <c r="A62" i="127"/>
  <c r="I62" i="127" s="1"/>
  <c r="A61" i="127"/>
  <c r="I61" i="127" s="1"/>
  <c r="A60" i="127"/>
  <c r="I60" i="127" s="1"/>
  <c r="I56" i="127"/>
  <c r="G54" i="127"/>
  <c r="F54" i="127"/>
  <c r="E54" i="127"/>
  <c r="D54" i="127"/>
  <c r="C54" i="127"/>
  <c r="B54" i="127"/>
  <c r="G53" i="127"/>
  <c r="F53" i="127"/>
  <c r="E53" i="127"/>
  <c r="D53" i="127"/>
  <c r="C53" i="127"/>
  <c r="B53" i="127"/>
  <c r="I52" i="127"/>
  <c r="G52" i="127"/>
  <c r="F52" i="127"/>
  <c r="E52" i="127"/>
  <c r="D52" i="127"/>
  <c r="C52" i="127"/>
  <c r="I51" i="127"/>
  <c r="G51" i="127"/>
  <c r="F51" i="127"/>
  <c r="E51" i="127"/>
  <c r="D51" i="127"/>
  <c r="C51" i="127"/>
  <c r="B51" i="127"/>
  <c r="B52" i="127" s="1"/>
  <c r="I50" i="127"/>
  <c r="I46" i="127"/>
  <c r="A46" i="127"/>
  <c r="A42" i="127"/>
  <c r="I42" i="127" s="1"/>
  <c r="I38" i="127"/>
  <c r="A38" i="127"/>
  <c r="A34" i="127"/>
  <c r="I34" i="127" s="1"/>
  <c r="O31" i="127"/>
  <c r="O105" i="127" s="1"/>
  <c r="N31" i="127"/>
  <c r="N105" i="127" s="1"/>
  <c r="M31" i="127"/>
  <c r="M105" i="127" s="1"/>
  <c r="L31" i="127"/>
  <c r="L105" i="127" s="1"/>
  <c r="K31" i="127"/>
  <c r="K105" i="127" s="1"/>
  <c r="J31" i="127"/>
  <c r="J105" i="127" s="1"/>
  <c r="A30" i="127"/>
  <c r="I30" i="127" s="1"/>
  <c r="I27" i="127"/>
  <c r="D17" i="127"/>
  <c r="C17" i="127"/>
  <c r="D16" i="127"/>
  <c r="C16" i="127"/>
  <c r="D15" i="127"/>
  <c r="C15" i="127"/>
  <c r="C14" i="127"/>
  <c r="A75" i="127" s="1"/>
  <c r="I75" i="127" s="1"/>
  <c r="C13" i="127"/>
  <c r="G80" i="127" s="1"/>
  <c r="C9" i="127"/>
  <c r="K82" i="129" l="1"/>
  <c r="L82" i="129"/>
  <c r="M82" i="129"/>
  <c r="N82" i="129"/>
  <c r="O82" i="129"/>
  <c r="J82" i="129"/>
  <c r="C82" i="129"/>
  <c r="D82" i="129"/>
  <c r="E82" i="129"/>
  <c r="F82" i="129"/>
  <c r="G82" i="129"/>
  <c r="B82" i="129"/>
  <c r="M51" i="127"/>
  <c r="M52" i="127" s="1"/>
  <c r="J51" i="129"/>
  <c r="J52" i="129" s="1"/>
  <c r="J51" i="128"/>
  <c r="J52" i="128" s="1"/>
  <c r="N51" i="129"/>
  <c r="N52" i="129" s="1"/>
  <c r="M99" i="129"/>
  <c r="O99" i="129"/>
  <c r="L90" i="129"/>
  <c r="N98" i="129"/>
  <c r="N99" i="129"/>
  <c r="M90" i="129"/>
  <c r="B91" i="129"/>
  <c r="C91" i="129"/>
  <c r="K98" i="129"/>
  <c r="G81" i="129"/>
  <c r="G87" i="129"/>
  <c r="K51" i="129"/>
  <c r="K52" i="129" s="1"/>
  <c r="L51" i="129"/>
  <c r="L52" i="129" s="1"/>
  <c r="O90" i="129"/>
  <c r="B90" i="129"/>
  <c r="D91" i="129"/>
  <c r="E91" i="129"/>
  <c r="I140" i="129"/>
  <c r="I132" i="129"/>
  <c r="D90" i="129"/>
  <c r="F91" i="129"/>
  <c r="C98" i="129"/>
  <c r="B80" i="129"/>
  <c r="E90" i="129"/>
  <c r="G91" i="129"/>
  <c r="I139" i="129"/>
  <c r="G90" i="129"/>
  <c r="J91" i="129"/>
  <c r="F98" i="129"/>
  <c r="I138" i="129"/>
  <c r="I146" i="129"/>
  <c r="D80" i="129"/>
  <c r="A76" i="129"/>
  <c r="I76" i="129" s="1"/>
  <c r="E80" i="129"/>
  <c r="K91" i="129"/>
  <c r="F80" i="129"/>
  <c r="J90" i="129"/>
  <c r="L91" i="129"/>
  <c r="I137" i="129"/>
  <c r="I145" i="129"/>
  <c r="A74" i="129"/>
  <c r="I74" i="129" s="1"/>
  <c r="C80" i="129"/>
  <c r="E89" i="128"/>
  <c r="L98" i="128"/>
  <c r="M99" i="128"/>
  <c r="N90" i="128"/>
  <c r="O99" i="128"/>
  <c r="J91" i="128"/>
  <c r="C88" i="128"/>
  <c r="N91" i="128"/>
  <c r="L91" i="128"/>
  <c r="K97" i="128"/>
  <c r="E88" i="128"/>
  <c r="F98" i="128"/>
  <c r="K98" i="128"/>
  <c r="M98" i="128"/>
  <c r="G89" i="128"/>
  <c r="K99" i="128"/>
  <c r="G90" i="128"/>
  <c r="J90" i="128"/>
  <c r="D97" i="128"/>
  <c r="F97" i="128"/>
  <c r="D96" i="128"/>
  <c r="F96" i="128"/>
  <c r="G96" i="128"/>
  <c r="J96" i="128"/>
  <c r="B96" i="128"/>
  <c r="O147" i="128"/>
  <c r="L97" i="128"/>
  <c r="L89" i="128"/>
  <c r="O97" i="128"/>
  <c r="O89" i="128"/>
  <c r="J97" i="128"/>
  <c r="J89" i="128"/>
  <c r="G85" i="128"/>
  <c r="G95" i="128"/>
  <c r="G87" i="128"/>
  <c r="M89" i="128"/>
  <c r="K51" i="128"/>
  <c r="K52" i="128" s="1"/>
  <c r="O98" i="128"/>
  <c r="M88" i="128"/>
  <c r="K88" i="128"/>
  <c r="B91" i="128"/>
  <c r="L96" i="128"/>
  <c r="N97" i="128"/>
  <c r="O51" i="128"/>
  <c r="O52" i="128" s="1"/>
  <c r="A74" i="128"/>
  <c r="I74" i="128" s="1"/>
  <c r="N88" i="128"/>
  <c r="C91" i="128"/>
  <c r="B90" i="128"/>
  <c r="I132" i="128"/>
  <c r="I140" i="128"/>
  <c r="L51" i="128"/>
  <c r="L52" i="128" s="1"/>
  <c r="N51" i="128"/>
  <c r="N52" i="128" s="1"/>
  <c r="O88" i="128"/>
  <c r="B89" i="128"/>
  <c r="D90" i="128"/>
  <c r="F91" i="128"/>
  <c r="C98" i="128"/>
  <c r="E99" i="128"/>
  <c r="D91" i="128"/>
  <c r="B80" i="128"/>
  <c r="C89" i="128"/>
  <c r="E90" i="128"/>
  <c r="G91" i="128"/>
  <c r="I139" i="128"/>
  <c r="M51" i="128"/>
  <c r="M52" i="128" s="1"/>
  <c r="C80" i="128"/>
  <c r="D80" i="128"/>
  <c r="I138" i="128"/>
  <c r="I146" i="128"/>
  <c r="E80" i="128"/>
  <c r="F80" i="128"/>
  <c r="I137" i="128"/>
  <c r="I145" i="128"/>
  <c r="B91" i="127"/>
  <c r="L98" i="127"/>
  <c r="M90" i="127"/>
  <c r="N98" i="127"/>
  <c r="N99" i="127"/>
  <c r="O90" i="127"/>
  <c r="M97" i="127"/>
  <c r="M89" i="127"/>
  <c r="N89" i="127"/>
  <c r="N97" i="127"/>
  <c r="A74" i="127"/>
  <c r="I74" i="127" s="1"/>
  <c r="B80" i="127"/>
  <c r="B95" i="127" s="1"/>
  <c r="C80" i="127"/>
  <c r="C87" i="127" s="1"/>
  <c r="O91" i="127"/>
  <c r="D80" i="127"/>
  <c r="E80" i="127"/>
  <c r="J89" i="127"/>
  <c r="J51" i="127"/>
  <c r="J52" i="127" s="1"/>
  <c r="L51" i="127"/>
  <c r="L52" i="127" s="1"/>
  <c r="G81" i="127"/>
  <c r="G85" i="127" s="1"/>
  <c r="G95" i="127"/>
  <c r="G87" i="127"/>
  <c r="O97" i="127"/>
  <c r="O89" i="127"/>
  <c r="K97" i="127"/>
  <c r="K89" i="127"/>
  <c r="L97" i="127"/>
  <c r="L89" i="127"/>
  <c r="O51" i="127"/>
  <c r="O52" i="127" s="1"/>
  <c r="K98" i="127"/>
  <c r="M99" i="127"/>
  <c r="B89" i="127"/>
  <c r="K51" i="127"/>
  <c r="K52" i="127" s="1"/>
  <c r="I135" i="127"/>
  <c r="I143" i="127"/>
  <c r="C91" i="127"/>
  <c r="I133" i="127"/>
  <c r="I141" i="127"/>
  <c r="B90" i="127"/>
  <c r="D91" i="127"/>
  <c r="C90" i="127"/>
  <c r="E91" i="127"/>
  <c r="I132" i="127"/>
  <c r="I140" i="127"/>
  <c r="N51" i="127"/>
  <c r="N52" i="127" s="1"/>
  <c r="C89" i="127"/>
  <c r="E90" i="127"/>
  <c r="G91" i="127"/>
  <c r="D98" i="127"/>
  <c r="F99" i="127"/>
  <c r="I139" i="127"/>
  <c r="D89" i="127"/>
  <c r="F90" i="127"/>
  <c r="E89" i="127"/>
  <c r="G90" i="127"/>
  <c r="J91" i="127"/>
  <c r="F89" i="127"/>
  <c r="K91" i="127"/>
  <c r="F80" i="127"/>
  <c r="G89" i="127"/>
  <c r="J90" i="127"/>
  <c r="L91" i="127"/>
  <c r="I137" i="127"/>
  <c r="I145" i="127"/>
  <c r="I147" i="126"/>
  <c r="I146" i="126"/>
  <c r="A146" i="126"/>
  <c r="A145" i="126"/>
  <c r="I144" i="126"/>
  <c r="A144" i="126"/>
  <c r="A143" i="126"/>
  <c r="I142" i="126"/>
  <c r="A142" i="126"/>
  <c r="A141" i="126"/>
  <c r="A140" i="126"/>
  <c r="A139" i="126"/>
  <c r="I138" i="126"/>
  <c r="A138" i="126"/>
  <c r="A137" i="126"/>
  <c r="I136" i="126"/>
  <c r="A136" i="126"/>
  <c r="A135" i="126"/>
  <c r="I134" i="126"/>
  <c r="A134" i="126"/>
  <c r="A133" i="126"/>
  <c r="A132" i="126"/>
  <c r="I131" i="126"/>
  <c r="I130" i="126"/>
  <c r="I129" i="126"/>
  <c r="I128" i="126"/>
  <c r="I127" i="126"/>
  <c r="I126" i="126"/>
  <c r="I125" i="126"/>
  <c r="I124" i="126"/>
  <c r="I123" i="126"/>
  <c r="I122" i="126"/>
  <c r="I121" i="126"/>
  <c r="I120" i="126"/>
  <c r="I119" i="126"/>
  <c r="I118" i="126"/>
  <c r="I117" i="126"/>
  <c r="I116" i="126"/>
  <c r="I115" i="126"/>
  <c r="I112" i="126"/>
  <c r="I110" i="126"/>
  <c r="O109" i="126"/>
  <c r="N109" i="126"/>
  <c r="M109" i="126"/>
  <c r="L109" i="126"/>
  <c r="K109" i="126"/>
  <c r="J109" i="126"/>
  <c r="I109" i="126"/>
  <c r="G109" i="126"/>
  <c r="F109" i="126"/>
  <c r="E109" i="126"/>
  <c r="D109" i="126"/>
  <c r="C109" i="126"/>
  <c r="B109" i="126"/>
  <c r="I108" i="126"/>
  <c r="F108" i="126"/>
  <c r="E108" i="126"/>
  <c r="O107" i="126"/>
  <c r="O108" i="126" s="1"/>
  <c r="N107" i="126"/>
  <c r="N108" i="126" s="1"/>
  <c r="M107" i="126"/>
  <c r="M108" i="126" s="1"/>
  <c r="L107" i="126"/>
  <c r="L108" i="126" s="1"/>
  <c r="K107" i="126"/>
  <c r="K108" i="126" s="1"/>
  <c r="J107" i="126"/>
  <c r="J108" i="126" s="1"/>
  <c r="I107" i="126"/>
  <c r="G107" i="126"/>
  <c r="G108" i="126" s="1"/>
  <c r="F107" i="126"/>
  <c r="E107" i="126"/>
  <c r="D107" i="126"/>
  <c r="D108" i="126" s="1"/>
  <c r="C107" i="126"/>
  <c r="C108" i="126" s="1"/>
  <c r="B107" i="126"/>
  <c r="B108" i="126" s="1"/>
  <c r="O106" i="126"/>
  <c r="N106" i="126"/>
  <c r="M106" i="126"/>
  <c r="L106" i="126"/>
  <c r="K106" i="126"/>
  <c r="J106" i="126"/>
  <c r="I106" i="126"/>
  <c r="G106" i="126"/>
  <c r="F106" i="126"/>
  <c r="E106" i="126"/>
  <c r="D106" i="126"/>
  <c r="C106" i="126"/>
  <c r="B106" i="126"/>
  <c r="O105" i="126"/>
  <c r="N105" i="126"/>
  <c r="M105" i="126"/>
  <c r="L105" i="126"/>
  <c r="K105" i="126"/>
  <c r="J105" i="126"/>
  <c r="I105" i="126"/>
  <c r="G105" i="126"/>
  <c r="F105" i="126"/>
  <c r="E105" i="126"/>
  <c r="D105" i="126"/>
  <c r="C105" i="126"/>
  <c r="B105" i="126"/>
  <c r="I102" i="126"/>
  <c r="I100" i="126"/>
  <c r="I99" i="126"/>
  <c r="A99" i="126"/>
  <c r="A98" i="126"/>
  <c r="I98" i="126" s="1"/>
  <c r="I97" i="126"/>
  <c r="A97" i="126"/>
  <c r="A96" i="126"/>
  <c r="I96" i="126" s="1"/>
  <c r="A95" i="126"/>
  <c r="I95" i="126" s="1"/>
  <c r="I94" i="126"/>
  <c r="I93" i="126"/>
  <c r="I92" i="126"/>
  <c r="I91" i="126"/>
  <c r="A91" i="126"/>
  <c r="I90" i="126"/>
  <c r="A90" i="126"/>
  <c r="A89" i="126"/>
  <c r="I89" i="126" s="1"/>
  <c r="I88" i="126"/>
  <c r="A88" i="126"/>
  <c r="A87" i="126"/>
  <c r="I87" i="126" s="1"/>
  <c r="I86" i="126"/>
  <c r="O84" i="126"/>
  <c r="O99" i="126" s="1"/>
  <c r="N84" i="126"/>
  <c r="N91" i="126" s="1"/>
  <c r="M84" i="126"/>
  <c r="M91" i="126" s="1"/>
  <c r="L84" i="126"/>
  <c r="L99" i="126" s="1"/>
  <c r="K84" i="126"/>
  <c r="K99" i="126" s="1"/>
  <c r="J84" i="126"/>
  <c r="J99" i="126" s="1"/>
  <c r="G84" i="126"/>
  <c r="G99" i="126" s="1"/>
  <c r="F84" i="126"/>
  <c r="F99" i="126" s="1"/>
  <c r="E84" i="126"/>
  <c r="E99" i="126" s="1"/>
  <c r="D84" i="126"/>
  <c r="D99" i="126" s="1"/>
  <c r="C84" i="126"/>
  <c r="C99" i="126" s="1"/>
  <c r="B84" i="126"/>
  <c r="B99" i="126" s="1"/>
  <c r="A84" i="126"/>
  <c r="I84" i="126" s="1"/>
  <c r="O83" i="126"/>
  <c r="O98" i="126" s="1"/>
  <c r="N83" i="126"/>
  <c r="N90" i="126" s="1"/>
  <c r="M83" i="126"/>
  <c r="M98" i="126" s="1"/>
  <c r="L83" i="126"/>
  <c r="L98" i="126" s="1"/>
  <c r="K83" i="126"/>
  <c r="K90" i="126" s="1"/>
  <c r="J83" i="126"/>
  <c r="J98" i="126" s="1"/>
  <c r="G83" i="126"/>
  <c r="G98" i="126" s="1"/>
  <c r="F83" i="126"/>
  <c r="F98" i="126" s="1"/>
  <c r="E83" i="126"/>
  <c r="E98" i="126" s="1"/>
  <c r="D83" i="126"/>
  <c r="D98" i="126" s="1"/>
  <c r="C83" i="126"/>
  <c r="C98" i="126" s="1"/>
  <c r="B83" i="126"/>
  <c r="B98" i="126" s="1"/>
  <c r="A83" i="126"/>
  <c r="I83" i="126" s="1"/>
  <c r="I82" i="126"/>
  <c r="G82" i="126"/>
  <c r="G97" i="126" s="1"/>
  <c r="F82" i="126"/>
  <c r="F97" i="126" s="1"/>
  <c r="E82" i="126"/>
  <c r="E97" i="126" s="1"/>
  <c r="D82" i="126"/>
  <c r="D89" i="126" s="1"/>
  <c r="C82" i="126"/>
  <c r="C97" i="126" s="1"/>
  <c r="B82" i="126"/>
  <c r="B97" i="126" s="1"/>
  <c r="A82" i="126"/>
  <c r="O81" i="126"/>
  <c r="O96" i="126" s="1"/>
  <c r="N81" i="126"/>
  <c r="N96" i="126" s="1"/>
  <c r="M81" i="126"/>
  <c r="M96" i="126" s="1"/>
  <c r="L81" i="126"/>
  <c r="L96" i="126" s="1"/>
  <c r="K81" i="126"/>
  <c r="K96" i="126" s="1"/>
  <c r="J81" i="126"/>
  <c r="J88" i="126" s="1"/>
  <c r="G81" i="126"/>
  <c r="G88" i="126" s="1"/>
  <c r="F81" i="126"/>
  <c r="F88" i="126" s="1"/>
  <c r="E81" i="126"/>
  <c r="E96" i="126" s="1"/>
  <c r="D81" i="126"/>
  <c r="D96" i="126" s="1"/>
  <c r="C81" i="126"/>
  <c r="C96" i="126" s="1"/>
  <c r="B81" i="126"/>
  <c r="B96" i="126" s="1"/>
  <c r="A81" i="126"/>
  <c r="I81" i="126" s="1"/>
  <c r="I80" i="126"/>
  <c r="A80" i="126"/>
  <c r="I79" i="126"/>
  <c r="A78" i="126"/>
  <c r="I78" i="126" s="1"/>
  <c r="A77" i="126"/>
  <c r="I77" i="126" s="1"/>
  <c r="O76" i="126"/>
  <c r="O82" i="126" s="1"/>
  <c r="N76" i="126"/>
  <c r="N82" i="126" s="1"/>
  <c r="N97" i="126" s="1"/>
  <c r="M76" i="126"/>
  <c r="M82" i="126" s="1"/>
  <c r="M97" i="126" s="1"/>
  <c r="L76" i="126"/>
  <c r="L82" i="126" s="1"/>
  <c r="K76" i="126"/>
  <c r="K82" i="126" s="1"/>
  <c r="J76" i="126"/>
  <c r="J82" i="126" s="1"/>
  <c r="J97" i="126" s="1"/>
  <c r="A76" i="126"/>
  <c r="I76" i="126" s="1"/>
  <c r="O75" i="126"/>
  <c r="N75" i="126"/>
  <c r="M75" i="126"/>
  <c r="L75" i="126"/>
  <c r="K75" i="126"/>
  <c r="J75" i="126"/>
  <c r="G75" i="126"/>
  <c r="F75" i="126"/>
  <c r="E75" i="126"/>
  <c r="D75" i="126"/>
  <c r="C75" i="126"/>
  <c r="B75" i="126"/>
  <c r="A75" i="126"/>
  <c r="I75" i="126" s="1"/>
  <c r="I70" i="126"/>
  <c r="A63" i="126"/>
  <c r="I63" i="126" s="1"/>
  <c r="A62" i="126"/>
  <c r="I62" i="126" s="1"/>
  <c r="A61" i="126"/>
  <c r="I61" i="126" s="1"/>
  <c r="A60" i="126"/>
  <c r="I60" i="126" s="1"/>
  <c r="I56" i="126"/>
  <c r="O54" i="126"/>
  <c r="N54" i="126"/>
  <c r="M54" i="126"/>
  <c r="L54" i="126"/>
  <c r="K54" i="126"/>
  <c r="J54" i="126"/>
  <c r="G54" i="126"/>
  <c r="F54" i="126"/>
  <c r="E54" i="126"/>
  <c r="D54" i="126"/>
  <c r="C54" i="126"/>
  <c r="B54" i="126"/>
  <c r="O53" i="126"/>
  <c r="N53" i="126"/>
  <c r="M53" i="126"/>
  <c r="L53" i="126"/>
  <c r="K53" i="126"/>
  <c r="J53" i="126"/>
  <c r="G53" i="126"/>
  <c r="F53" i="126"/>
  <c r="E53" i="126"/>
  <c r="D53" i="126"/>
  <c r="C53" i="126"/>
  <c r="B53" i="126"/>
  <c r="I52" i="126"/>
  <c r="F52" i="126"/>
  <c r="E52" i="126"/>
  <c r="D52" i="126"/>
  <c r="I51" i="126"/>
  <c r="G51" i="126"/>
  <c r="G52" i="126" s="1"/>
  <c r="F51" i="126"/>
  <c r="E51" i="126"/>
  <c r="D51" i="126"/>
  <c r="C51" i="126"/>
  <c r="C52" i="126" s="1"/>
  <c r="B51" i="126"/>
  <c r="B52" i="126" s="1"/>
  <c r="I50" i="126"/>
  <c r="A46" i="126"/>
  <c r="I46" i="126" s="1"/>
  <c r="I42" i="126"/>
  <c r="A42" i="126"/>
  <c r="A38" i="126"/>
  <c r="I38" i="126" s="1"/>
  <c r="A34" i="126"/>
  <c r="I34" i="126" s="1"/>
  <c r="O31" i="126"/>
  <c r="O51" i="126" s="1"/>
  <c r="O52" i="126" s="1"/>
  <c r="N31" i="126"/>
  <c r="N51" i="126" s="1"/>
  <c r="N52" i="126" s="1"/>
  <c r="M31" i="126"/>
  <c r="M51" i="126" s="1"/>
  <c r="M52" i="126" s="1"/>
  <c r="L31" i="126"/>
  <c r="L51" i="126" s="1"/>
  <c r="L52" i="126" s="1"/>
  <c r="K31" i="126"/>
  <c r="K51" i="126" s="1"/>
  <c r="K52" i="126" s="1"/>
  <c r="J31" i="126"/>
  <c r="J51" i="126" s="1"/>
  <c r="J52" i="126" s="1"/>
  <c r="I30" i="126"/>
  <c r="A30" i="126"/>
  <c r="I27" i="126"/>
  <c r="D17" i="126"/>
  <c r="C17" i="126"/>
  <c r="D16" i="126"/>
  <c r="C16" i="126"/>
  <c r="D15" i="126"/>
  <c r="C15" i="126"/>
  <c r="D14" i="126"/>
  <c r="C14" i="126"/>
  <c r="C13" i="126"/>
  <c r="G80" i="126" s="1"/>
  <c r="C9" i="126"/>
  <c r="I147" i="125"/>
  <c r="A146" i="125"/>
  <c r="A145" i="125"/>
  <c r="I144" i="125"/>
  <c r="A144" i="125"/>
  <c r="I143" i="125"/>
  <c r="A143" i="125"/>
  <c r="I142" i="125"/>
  <c r="A142" i="125"/>
  <c r="I141" i="125"/>
  <c r="A141" i="125"/>
  <c r="A140" i="125"/>
  <c r="A139" i="125"/>
  <c r="I138" i="125"/>
  <c r="A138" i="125"/>
  <c r="A137" i="125"/>
  <c r="I136" i="125"/>
  <c r="A136" i="125"/>
  <c r="I135" i="125"/>
  <c r="A135" i="125"/>
  <c r="I134" i="125"/>
  <c r="A134" i="125"/>
  <c r="I133" i="125"/>
  <c r="A133" i="125"/>
  <c r="A132" i="125"/>
  <c r="I131" i="125"/>
  <c r="I130" i="125"/>
  <c r="I129" i="125"/>
  <c r="I128" i="125"/>
  <c r="I127" i="125"/>
  <c r="I126" i="125"/>
  <c r="I125" i="125"/>
  <c r="I124" i="125"/>
  <c r="I123" i="125"/>
  <c r="I122" i="125"/>
  <c r="I121" i="125"/>
  <c r="I120" i="125"/>
  <c r="I119" i="125"/>
  <c r="I118" i="125"/>
  <c r="I117" i="125"/>
  <c r="I116" i="125"/>
  <c r="I115" i="125"/>
  <c r="I112" i="125"/>
  <c r="I110" i="125"/>
  <c r="O109" i="125"/>
  <c r="N109" i="125"/>
  <c r="M109" i="125"/>
  <c r="L109" i="125"/>
  <c r="K109" i="125"/>
  <c r="J109" i="125"/>
  <c r="I109" i="125"/>
  <c r="G109" i="125"/>
  <c r="F109" i="125"/>
  <c r="E109" i="125"/>
  <c r="D109" i="125"/>
  <c r="C109" i="125"/>
  <c r="B109" i="125"/>
  <c r="I108" i="125"/>
  <c r="F108" i="125"/>
  <c r="B108" i="125"/>
  <c r="O107" i="125"/>
  <c r="O108" i="125" s="1"/>
  <c r="N107" i="125"/>
  <c r="N108" i="125" s="1"/>
  <c r="M107" i="125"/>
  <c r="M108" i="125" s="1"/>
  <c r="L107" i="125"/>
  <c r="L108" i="125" s="1"/>
  <c r="K107" i="125"/>
  <c r="K108" i="125" s="1"/>
  <c r="J107" i="125"/>
  <c r="J108" i="125" s="1"/>
  <c r="I107" i="125"/>
  <c r="G107" i="125"/>
  <c r="G108" i="125" s="1"/>
  <c r="F107" i="125"/>
  <c r="E107" i="125"/>
  <c r="E108" i="125" s="1"/>
  <c r="D107" i="125"/>
  <c r="D108" i="125" s="1"/>
  <c r="C107" i="125"/>
  <c r="C108" i="125" s="1"/>
  <c r="B107" i="125"/>
  <c r="O106" i="125"/>
  <c r="N106" i="125"/>
  <c r="M106" i="125"/>
  <c r="L106" i="125"/>
  <c r="K106" i="125"/>
  <c r="J106" i="125"/>
  <c r="I106" i="125"/>
  <c r="G106" i="125"/>
  <c r="F106" i="125"/>
  <c r="E106" i="125"/>
  <c r="D106" i="125"/>
  <c r="C106" i="125"/>
  <c r="B106" i="125"/>
  <c r="O105" i="125"/>
  <c r="N105" i="125"/>
  <c r="M105" i="125"/>
  <c r="L105" i="125"/>
  <c r="K105" i="125"/>
  <c r="J105" i="125"/>
  <c r="I105" i="125"/>
  <c r="G105" i="125"/>
  <c r="F105" i="125"/>
  <c r="E105" i="125"/>
  <c r="D105" i="125"/>
  <c r="C105" i="125"/>
  <c r="B105" i="125"/>
  <c r="I102" i="125"/>
  <c r="I100" i="125"/>
  <c r="A99" i="125"/>
  <c r="I99" i="125" s="1"/>
  <c r="A98" i="125"/>
  <c r="I98" i="125" s="1"/>
  <c r="I97" i="125"/>
  <c r="A97" i="125"/>
  <c r="I96" i="125"/>
  <c r="A96" i="125"/>
  <c r="A95" i="125"/>
  <c r="I95" i="125" s="1"/>
  <c r="I94" i="125"/>
  <c r="I93" i="125"/>
  <c r="I92" i="125"/>
  <c r="A91" i="125"/>
  <c r="I91" i="125" s="1"/>
  <c r="I90" i="125"/>
  <c r="A90" i="125"/>
  <c r="I89" i="125"/>
  <c r="A89" i="125"/>
  <c r="I88" i="125"/>
  <c r="A88" i="125"/>
  <c r="A87" i="125"/>
  <c r="I87" i="125" s="1"/>
  <c r="I86" i="125"/>
  <c r="O84" i="125"/>
  <c r="O99" i="125" s="1"/>
  <c r="N84" i="125"/>
  <c r="N99" i="125" s="1"/>
  <c r="M84" i="125"/>
  <c r="M91" i="125" s="1"/>
  <c r="L84" i="125"/>
  <c r="L99" i="125" s="1"/>
  <c r="K84" i="125"/>
  <c r="K99" i="125" s="1"/>
  <c r="J84" i="125"/>
  <c r="J91" i="125" s="1"/>
  <c r="G84" i="125"/>
  <c r="G99" i="125" s="1"/>
  <c r="F84" i="125"/>
  <c r="F99" i="125" s="1"/>
  <c r="E84" i="125"/>
  <c r="E99" i="125" s="1"/>
  <c r="D84" i="125"/>
  <c r="D99" i="125" s="1"/>
  <c r="C84" i="125"/>
  <c r="C99" i="125" s="1"/>
  <c r="B84" i="125"/>
  <c r="B99" i="125" s="1"/>
  <c r="A84" i="125"/>
  <c r="I84" i="125" s="1"/>
  <c r="O83" i="125"/>
  <c r="O98" i="125" s="1"/>
  <c r="N83" i="125"/>
  <c r="N98" i="125" s="1"/>
  <c r="M83" i="125"/>
  <c r="M98" i="125" s="1"/>
  <c r="L83" i="125"/>
  <c r="L98" i="125" s="1"/>
  <c r="K83" i="125"/>
  <c r="K90" i="125" s="1"/>
  <c r="J83" i="125"/>
  <c r="J98" i="125" s="1"/>
  <c r="G83" i="125"/>
  <c r="G90" i="125" s="1"/>
  <c r="F83" i="125"/>
  <c r="F90" i="125" s="1"/>
  <c r="E83" i="125"/>
  <c r="E98" i="125" s="1"/>
  <c r="D83" i="125"/>
  <c r="D98" i="125" s="1"/>
  <c r="C83" i="125"/>
  <c r="C98" i="125" s="1"/>
  <c r="B83" i="125"/>
  <c r="B98" i="125" s="1"/>
  <c r="A83" i="125"/>
  <c r="I83" i="125" s="1"/>
  <c r="I82" i="125"/>
  <c r="G82" i="125"/>
  <c r="G97" i="125" s="1"/>
  <c r="F82" i="125"/>
  <c r="F97" i="125" s="1"/>
  <c r="E82" i="125"/>
  <c r="E97" i="125" s="1"/>
  <c r="D82" i="125"/>
  <c r="D89" i="125" s="1"/>
  <c r="C82" i="125"/>
  <c r="C97" i="125" s="1"/>
  <c r="B82" i="125"/>
  <c r="B97" i="125" s="1"/>
  <c r="A82" i="125"/>
  <c r="O81" i="125"/>
  <c r="O96" i="125" s="1"/>
  <c r="N81" i="125"/>
  <c r="N96" i="125" s="1"/>
  <c r="M81" i="125"/>
  <c r="M96" i="125" s="1"/>
  <c r="L81" i="125"/>
  <c r="L96" i="125" s="1"/>
  <c r="K81" i="125"/>
  <c r="K96" i="125" s="1"/>
  <c r="J81" i="125"/>
  <c r="J96" i="125" s="1"/>
  <c r="G81" i="125"/>
  <c r="G88" i="125" s="1"/>
  <c r="F81" i="125"/>
  <c r="F88" i="125" s="1"/>
  <c r="E81" i="125"/>
  <c r="E96" i="125" s="1"/>
  <c r="D81" i="125"/>
  <c r="D96" i="125" s="1"/>
  <c r="C81" i="125"/>
  <c r="C88" i="125" s="1"/>
  <c r="B81" i="125"/>
  <c r="B88" i="125" s="1"/>
  <c r="A81" i="125"/>
  <c r="I81" i="125" s="1"/>
  <c r="I80" i="125"/>
  <c r="A80" i="125"/>
  <c r="I79" i="125"/>
  <c r="A78" i="125"/>
  <c r="I78" i="125" s="1"/>
  <c r="A77" i="125"/>
  <c r="I77" i="125" s="1"/>
  <c r="O76" i="125"/>
  <c r="O82" i="125" s="1"/>
  <c r="N76" i="125"/>
  <c r="N82" i="125" s="1"/>
  <c r="N97" i="125" s="1"/>
  <c r="M76" i="125"/>
  <c r="M82" i="125" s="1"/>
  <c r="M97" i="125" s="1"/>
  <c r="L76" i="125"/>
  <c r="L82" i="125" s="1"/>
  <c r="K76" i="125"/>
  <c r="K82" i="125" s="1"/>
  <c r="J76" i="125"/>
  <c r="J82" i="125" s="1"/>
  <c r="J89" i="125" s="1"/>
  <c r="A76" i="125"/>
  <c r="I76" i="125" s="1"/>
  <c r="O75" i="125"/>
  <c r="N75" i="125"/>
  <c r="M75" i="125"/>
  <c r="L75" i="125"/>
  <c r="K75" i="125"/>
  <c r="J75" i="125"/>
  <c r="G75" i="125"/>
  <c r="F75" i="125"/>
  <c r="E75" i="125"/>
  <c r="D75" i="125"/>
  <c r="C75" i="125"/>
  <c r="B75" i="125"/>
  <c r="A75" i="125"/>
  <c r="I75" i="125" s="1"/>
  <c r="I70" i="125"/>
  <c r="A63" i="125"/>
  <c r="I63" i="125" s="1"/>
  <c r="A62" i="125"/>
  <c r="I62" i="125" s="1"/>
  <c r="A61" i="125"/>
  <c r="I61" i="125" s="1"/>
  <c r="I60" i="125"/>
  <c r="A60" i="125"/>
  <c r="I56" i="125"/>
  <c r="O54" i="125"/>
  <c r="N54" i="125"/>
  <c r="M54" i="125"/>
  <c r="L54" i="125"/>
  <c r="K54" i="125"/>
  <c r="J54" i="125"/>
  <c r="G54" i="125"/>
  <c r="F54" i="125"/>
  <c r="E54" i="125"/>
  <c r="D54" i="125"/>
  <c r="C54" i="125"/>
  <c r="B54" i="125"/>
  <c r="O53" i="125"/>
  <c r="N53" i="125"/>
  <c r="M53" i="125"/>
  <c r="L53" i="125"/>
  <c r="K53" i="125"/>
  <c r="J53" i="125"/>
  <c r="G53" i="125"/>
  <c r="F53" i="125"/>
  <c r="E53" i="125"/>
  <c r="D53" i="125"/>
  <c r="C53" i="125"/>
  <c r="B53" i="125"/>
  <c r="I52" i="125"/>
  <c r="F52" i="125"/>
  <c r="E52" i="125"/>
  <c r="D52" i="125"/>
  <c r="O51" i="125"/>
  <c r="O52" i="125" s="1"/>
  <c r="I51" i="125"/>
  <c r="G51" i="125"/>
  <c r="G52" i="125" s="1"/>
  <c r="F51" i="125"/>
  <c r="E51" i="125"/>
  <c r="D51" i="125"/>
  <c r="C51" i="125"/>
  <c r="C52" i="125" s="1"/>
  <c r="B51" i="125"/>
  <c r="B52" i="125" s="1"/>
  <c r="I50" i="125"/>
  <c r="A46" i="125"/>
  <c r="I46" i="125" s="1"/>
  <c r="I42" i="125"/>
  <c r="A42" i="125"/>
  <c r="A38" i="125"/>
  <c r="I38" i="125" s="1"/>
  <c r="A34" i="125"/>
  <c r="I34" i="125" s="1"/>
  <c r="O31" i="125"/>
  <c r="N31" i="125"/>
  <c r="N51" i="125" s="1"/>
  <c r="N52" i="125" s="1"/>
  <c r="M31" i="125"/>
  <c r="M51" i="125" s="1"/>
  <c r="M52" i="125" s="1"/>
  <c r="L31" i="125"/>
  <c r="L51" i="125" s="1"/>
  <c r="L52" i="125" s="1"/>
  <c r="K31" i="125"/>
  <c r="K51" i="125" s="1"/>
  <c r="K52" i="125" s="1"/>
  <c r="J31" i="125"/>
  <c r="J51" i="125" s="1"/>
  <c r="J52" i="125" s="1"/>
  <c r="I30" i="125"/>
  <c r="A30" i="125"/>
  <c r="I27" i="125"/>
  <c r="D17" i="125"/>
  <c r="C17" i="125"/>
  <c r="D16" i="125"/>
  <c r="C16" i="125"/>
  <c r="D15" i="125"/>
  <c r="C15" i="125"/>
  <c r="D14" i="125"/>
  <c r="C14" i="125"/>
  <c r="C13" i="125"/>
  <c r="G80" i="125" s="1"/>
  <c r="C9" i="125"/>
  <c r="I147" i="124"/>
  <c r="I146" i="124"/>
  <c r="A146" i="124"/>
  <c r="A145" i="124"/>
  <c r="I144" i="124"/>
  <c r="A144" i="124"/>
  <c r="A143" i="124"/>
  <c r="I142" i="124"/>
  <c r="A142" i="124"/>
  <c r="A141" i="124"/>
  <c r="A140" i="124"/>
  <c r="A139" i="124"/>
  <c r="I138" i="124"/>
  <c r="A138" i="124"/>
  <c r="A137" i="124"/>
  <c r="I137" i="124" s="1"/>
  <c r="I136" i="124"/>
  <c r="A136" i="124"/>
  <c r="A135" i="124"/>
  <c r="I134" i="124"/>
  <c r="A134" i="124"/>
  <c r="A133" i="124"/>
  <c r="A132" i="124"/>
  <c r="I131" i="124"/>
  <c r="I130" i="124"/>
  <c r="I129" i="124"/>
  <c r="I128" i="124"/>
  <c r="I127" i="124"/>
  <c r="I126" i="124"/>
  <c r="I125" i="124"/>
  <c r="I124" i="124"/>
  <c r="I123" i="124"/>
  <c r="I122" i="124"/>
  <c r="I121" i="124"/>
  <c r="I120" i="124"/>
  <c r="I119" i="124"/>
  <c r="I118" i="124"/>
  <c r="I117" i="124"/>
  <c r="I116" i="124"/>
  <c r="I115" i="124"/>
  <c r="I112" i="124"/>
  <c r="I110" i="124"/>
  <c r="O109" i="124"/>
  <c r="N109" i="124"/>
  <c r="M109" i="124"/>
  <c r="L109" i="124"/>
  <c r="K109" i="124"/>
  <c r="J109" i="124"/>
  <c r="I109" i="124"/>
  <c r="G109" i="124"/>
  <c r="F109" i="124"/>
  <c r="E109" i="124"/>
  <c r="D109" i="124"/>
  <c r="C109" i="124"/>
  <c r="B109" i="124"/>
  <c r="I108" i="124"/>
  <c r="F108" i="124"/>
  <c r="O107" i="124"/>
  <c r="O108" i="124" s="1"/>
  <c r="N107" i="124"/>
  <c r="N108" i="124" s="1"/>
  <c r="M107" i="124"/>
  <c r="M108" i="124" s="1"/>
  <c r="L107" i="124"/>
  <c r="L108" i="124" s="1"/>
  <c r="K107" i="124"/>
  <c r="K108" i="124" s="1"/>
  <c r="J107" i="124"/>
  <c r="J108" i="124" s="1"/>
  <c r="I107" i="124"/>
  <c r="G107" i="124"/>
  <c r="G108" i="124" s="1"/>
  <c r="F107" i="124"/>
  <c r="E107" i="124"/>
  <c r="E108" i="124" s="1"/>
  <c r="D107" i="124"/>
  <c r="D108" i="124" s="1"/>
  <c r="C107" i="124"/>
  <c r="C108" i="124" s="1"/>
  <c r="B107" i="124"/>
  <c r="B108" i="124" s="1"/>
  <c r="O106" i="124"/>
  <c r="N106" i="124"/>
  <c r="M106" i="124"/>
  <c r="L106" i="124"/>
  <c r="K106" i="124"/>
  <c r="J106" i="124"/>
  <c r="I106" i="124"/>
  <c r="G106" i="124"/>
  <c r="F106" i="124"/>
  <c r="E106" i="124"/>
  <c r="D106" i="124"/>
  <c r="C106" i="124"/>
  <c r="B106" i="124"/>
  <c r="O105" i="124"/>
  <c r="N105" i="124"/>
  <c r="M105" i="124"/>
  <c r="L105" i="124"/>
  <c r="K105" i="124"/>
  <c r="J105" i="124"/>
  <c r="I105" i="124"/>
  <c r="G105" i="124"/>
  <c r="F105" i="124"/>
  <c r="E105" i="124"/>
  <c r="D105" i="124"/>
  <c r="C105" i="124"/>
  <c r="B105" i="124"/>
  <c r="I102" i="124"/>
  <c r="I100" i="124"/>
  <c r="I99" i="124"/>
  <c r="A99" i="124"/>
  <c r="I98" i="124"/>
  <c r="A98" i="124"/>
  <c r="I97" i="124"/>
  <c r="A97" i="124"/>
  <c r="A96" i="124"/>
  <c r="I96" i="124" s="1"/>
  <c r="I95" i="124"/>
  <c r="A95" i="124"/>
  <c r="I94" i="124"/>
  <c r="I93" i="124"/>
  <c r="I92" i="124"/>
  <c r="I91" i="124"/>
  <c r="A91" i="124"/>
  <c r="A90" i="124"/>
  <c r="I90" i="124" s="1"/>
  <c r="I89" i="124"/>
  <c r="A89" i="124"/>
  <c r="I88" i="124"/>
  <c r="A88" i="124"/>
  <c r="A87" i="124"/>
  <c r="I87" i="124" s="1"/>
  <c r="I86" i="124"/>
  <c r="O84" i="124"/>
  <c r="O99" i="124" s="1"/>
  <c r="N84" i="124"/>
  <c r="N91" i="124" s="1"/>
  <c r="M84" i="124"/>
  <c r="M91" i="124" s="1"/>
  <c r="L84" i="124"/>
  <c r="L99" i="124" s="1"/>
  <c r="K84" i="124"/>
  <c r="K91" i="124" s="1"/>
  <c r="J84" i="124"/>
  <c r="J91" i="124" s="1"/>
  <c r="G84" i="124"/>
  <c r="G91" i="124" s="1"/>
  <c r="F84" i="124"/>
  <c r="F99" i="124" s="1"/>
  <c r="E84" i="124"/>
  <c r="E99" i="124" s="1"/>
  <c r="D84" i="124"/>
  <c r="D91" i="124" s="1"/>
  <c r="C84" i="124"/>
  <c r="C99" i="124" s="1"/>
  <c r="B84" i="124"/>
  <c r="B99" i="124" s="1"/>
  <c r="A84" i="124"/>
  <c r="I84" i="124" s="1"/>
  <c r="O83" i="124"/>
  <c r="O98" i="124" s="1"/>
  <c r="N83" i="124"/>
  <c r="N98" i="124" s="1"/>
  <c r="M83" i="124"/>
  <c r="M98" i="124" s="1"/>
  <c r="L83" i="124"/>
  <c r="L98" i="124" s="1"/>
  <c r="K83" i="124"/>
  <c r="K90" i="124" s="1"/>
  <c r="J83" i="124"/>
  <c r="J98" i="124" s="1"/>
  <c r="G83" i="124"/>
  <c r="G90" i="124" s="1"/>
  <c r="F83" i="124"/>
  <c r="F90" i="124" s="1"/>
  <c r="E83" i="124"/>
  <c r="E90" i="124" s="1"/>
  <c r="D83" i="124"/>
  <c r="D98" i="124" s="1"/>
  <c r="C83" i="124"/>
  <c r="C98" i="124" s="1"/>
  <c r="B83" i="124"/>
  <c r="B90" i="124" s="1"/>
  <c r="A83" i="124"/>
  <c r="I83" i="124" s="1"/>
  <c r="I82" i="124"/>
  <c r="G82" i="124"/>
  <c r="G97" i="124" s="1"/>
  <c r="F82" i="124"/>
  <c r="F97" i="124" s="1"/>
  <c r="E82" i="124"/>
  <c r="E89" i="124" s="1"/>
  <c r="D82" i="124"/>
  <c r="D89" i="124" s="1"/>
  <c r="C82" i="124"/>
  <c r="C89" i="124" s="1"/>
  <c r="B82" i="124"/>
  <c r="B97" i="124" s="1"/>
  <c r="A82" i="124"/>
  <c r="O81" i="124"/>
  <c r="O88" i="124" s="1"/>
  <c r="N81" i="124"/>
  <c r="N88" i="124" s="1"/>
  <c r="M81" i="124"/>
  <c r="M96" i="124" s="1"/>
  <c r="L81" i="124"/>
  <c r="L88" i="124" s="1"/>
  <c r="K81" i="124"/>
  <c r="K96" i="124" s="1"/>
  <c r="J81" i="124"/>
  <c r="J96" i="124" s="1"/>
  <c r="I81" i="124"/>
  <c r="G81" i="124"/>
  <c r="G88" i="124" s="1"/>
  <c r="F81" i="124"/>
  <c r="F88" i="124" s="1"/>
  <c r="E81" i="124"/>
  <c r="E96" i="124" s="1"/>
  <c r="D81" i="124"/>
  <c r="D88" i="124" s="1"/>
  <c r="C81" i="124"/>
  <c r="C96" i="124" s="1"/>
  <c r="B81" i="124"/>
  <c r="B96" i="124" s="1"/>
  <c r="A81" i="124"/>
  <c r="I80" i="124"/>
  <c r="A80" i="124"/>
  <c r="I79" i="124"/>
  <c r="A78" i="124"/>
  <c r="I78" i="124" s="1"/>
  <c r="A77" i="124"/>
  <c r="I77" i="124" s="1"/>
  <c r="O76" i="124"/>
  <c r="O82" i="124" s="1"/>
  <c r="N76" i="124"/>
  <c r="N82" i="124" s="1"/>
  <c r="N89" i="124" s="1"/>
  <c r="M76" i="124"/>
  <c r="M82" i="124" s="1"/>
  <c r="M97" i="124" s="1"/>
  <c r="L76" i="124"/>
  <c r="L82" i="124" s="1"/>
  <c r="L97" i="124" s="1"/>
  <c r="K76" i="124"/>
  <c r="K82" i="124" s="1"/>
  <c r="J76" i="124"/>
  <c r="J82" i="124" s="1"/>
  <c r="A76" i="124"/>
  <c r="I76" i="124" s="1"/>
  <c r="O75" i="124"/>
  <c r="N75" i="124"/>
  <c r="M75" i="124"/>
  <c r="L75" i="124"/>
  <c r="K75" i="124"/>
  <c r="J75" i="124"/>
  <c r="G75" i="124"/>
  <c r="F75" i="124"/>
  <c r="E75" i="124"/>
  <c r="D75" i="124"/>
  <c r="C75" i="124"/>
  <c r="B75" i="124"/>
  <c r="A75" i="124"/>
  <c r="I75" i="124" s="1"/>
  <c r="I70" i="124"/>
  <c r="A63" i="124"/>
  <c r="I63" i="124" s="1"/>
  <c r="A62" i="124"/>
  <c r="I62" i="124" s="1"/>
  <c r="A61" i="124"/>
  <c r="I61" i="124" s="1"/>
  <c r="A60" i="124"/>
  <c r="I60" i="124" s="1"/>
  <c r="I56" i="124"/>
  <c r="O54" i="124"/>
  <c r="N54" i="124"/>
  <c r="M54" i="124"/>
  <c r="L54" i="124"/>
  <c r="K54" i="124"/>
  <c r="J54" i="124"/>
  <c r="G54" i="124"/>
  <c r="F54" i="124"/>
  <c r="E54" i="124"/>
  <c r="D54" i="124"/>
  <c r="C54" i="124"/>
  <c r="B54" i="124"/>
  <c r="O53" i="124"/>
  <c r="N53" i="124"/>
  <c r="M53" i="124"/>
  <c r="L53" i="124"/>
  <c r="K53" i="124"/>
  <c r="J53" i="124"/>
  <c r="G53" i="124"/>
  <c r="F53" i="124"/>
  <c r="E53" i="124"/>
  <c r="D53" i="124"/>
  <c r="C53" i="124"/>
  <c r="B53" i="124"/>
  <c r="I52" i="124"/>
  <c r="G52" i="124"/>
  <c r="F52" i="124"/>
  <c r="E52" i="124"/>
  <c r="D52" i="124"/>
  <c r="C52" i="124"/>
  <c r="I51" i="124"/>
  <c r="G51" i="124"/>
  <c r="F51" i="124"/>
  <c r="E51" i="124"/>
  <c r="D51" i="124"/>
  <c r="C51" i="124"/>
  <c r="B51" i="124"/>
  <c r="B52" i="124" s="1"/>
  <c r="I50" i="124"/>
  <c r="I46" i="124"/>
  <c r="A46" i="124"/>
  <c r="A42" i="124"/>
  <c r="I42" i="124" s="1"/>
  <c r="A38" i="124"/>
  <c r="I38" i="124" s="1"/>
  <c r="A34" i="124"/>
  <c r="I34" i="124" s="1"/>
  <c r="O31" i="124"/>
  <c r="O51" i="124" s="1"/>
  <c r="O52" i="124" s="1"/>
  <c r="N31" i="124"/>
  <c r="N51" i="124" s="1"/>
  <c r="N52" i="124" s="1"/>
  <c r="M31" i="124"/>
  <c r="M51" i="124" s="1"/>
  <c r="M52" i="124" s="1"/>
  <c r="L31" i="124"/>
  <c r="L51" i="124" s="1"/>
  <c r="L52" i="124" s="1"/>
  <c r="K31" i="124"/>
  <c r="K51" i="124" s="1"/>
  <c r="K52" i="124" s="1"/>
  <c r="J31" i="124"/>
  <c r="J51" i="124" s="1"/>
  <c r="J52" i="124" s="1"/>
  <c r="A30" i="124"/>
  <c r="I30" i="124" s="1"/>
  <c r="I27" i="124"/>
  <c r="D17" i="124"/>
  <c r="C17" i="124"/>
  <c r="D16" i="124"/>
  <c r="C16" i="124"/>
  <c r="D15" i="124"/>
  <c r="C15" i="124"/>
  <c r="D14" i="124"/>
  <c r="C14" i="124"/>
  <c r="C13" i="124"/>
  <c r="E80" i="124" s="1"/>
  <c r="C9" i="124"/>
  <c r="B110" i="125" l="1"/>
  <c r="C110" i="126"/>
  <c r="F110" i="125"/>
  <c r="D110" i="126"/>
  <c r="E110" i="126"/>
  <c r="F110" i="124"/>
  <c r="F110" i="126"/>
  <c r="M110" i="126"/>
  <c r="N110" i="126"/>
  <c r="J110" i="125"/>
  <c r="L110" i="125"/>
  <c r="O110" i="125"/>
  <c r="K110" i="125"/>
  <c r="J110" i="124"/>
  <c r="K110" i="124"/>
  <c r="N110" i="125"/>
  <c r="J110" i="126"/>
  <c r="K110" i="126"/>
  <c r="L110" i="126"/>
  <c r="O110" i="124"/>
  <c r="G85" i="129"/>
  <c r="E97" i="129"/>
  <c r="E106" i="129" s="1"/>
  <c r="E110" i="129" s="1"/>
  <c r="E89" i="129"/>
  <c r="C97" i="129"/>
  <c r="C106" i="129" s="1"/>
  <c r="C110" i="129" s="1"/>
  <c r="C89" i="129"/>
  <c r="B97" i="129"/>
  <c r="B106" i="129" s="1"/>
  <c r="B110" i="129" s="1"/>
  <c r="B89" i="129"/>
  <c r="G75" i="129"/>
  <c r="G88" i="129"/>
  <c r="F97" i="129"/>
  <c r="F106" i="129" s="1"/>
  <c r="F110" i="129" s="1"/>
  <c r="F89" i="129"/>
  <c r="B81" i="129"/>
  <c r="B87" i="129"/>
  <c r="F81" i="129"/>
  <c r="F85" i="129" s="1"/>
  <c r="F87" i="129"/>
  <c r="D87" i="129"/>
  <c r="D81" i="129"/>
  <c r="D85" i="129" s="1"/>
  <c r="E81" i="129"/>
  <c r="E85" i="129" s="1"/>
  <c r="E87" i="129"/>
  <c r="D89" i="129"/>
  <c r="D97" i="129"/>
  <c r="D106" i="129" s="1"/>
  <c r="D110" i="129" s="1"/>
  <c r="G97" i="129"/>
  <c r="G106" i="129" s="1"/>
  <c r="G110" i="129" s="1"/>
  <c r="G89" i="129"/>
  <c r="C87" i="129"/>
  <c r="C81" i="129"/>
  <c r="C85" i="129" s="1"/>
  <c r="G92" i="128"/>
  <c r="N147" i="128"/>
  <c r="M147" i="128"/>
  <c r="B85" i="128"/>
  <c r="B95" i="128"/>
  <c r="B87" i="128"/>
  <c r="B92" i="128" s="1"/>
  <c r="B147" i="128"/>
  <c r="D147" i="128"/>
  <c r="E147" i="128"/>
  <c r="D87" i="128"/>
  <c r="D92" i="128" s="1"/>
  <c r="D85" i="128"/>
  <c r="D95" i="128"/>
  <c r="G100" i="128"/>
  <c r="G106" i="128"/>
  <c r="G110" i="128" s="1"/>
  <c r="F147" i="128"/>
  <c r="F87" i="128"/>
  <c r="F92" i="128" s="1"/>
  <c r="F85" i="128"/>
  <c r="F95" i="128"/>
  <c r="J147" i="128"/>
  <c r="K147" i="128"/>
  <c r="C147" i="128"/>
  <c r="L147" i="128"/>
  <c r="E95" i="128"/>
  <c r="E87" i="128"/>
  <c r="E92" i="128" s="1"/>
  <c r="E85" i="128"/>
  <c r="C95" i="128"/>
  <c r="C87" i="128"/>
  <c r="C92" i="128" s="1"/>
  <c r="C85" i="128"/>
  <c r="G147" i="128"/>
  <c r="M81" i="127"/>
  <c r="B87" i="127"/>
  <c r="E97" i="124"/>
  <c r="O81" i="127"/>
  <c r="O75" i="127" s="1"/>
  <c r="B88" i="126"/>
  <c r="D97" i="124"/>
  <c r="F89" i="126"/>
  <c r="B88" i="124"/>
  <c r="B91" i="126"/>
  <c r="L90" i="125"/>
  <c r="N99" i="124"/>
  <c r="N91" i="125"/>
  <c r="K81" i="127"/>
  <c r="C97" i="124"/>
  <c r="M110" i="124"/>
  <c r="D97" i="126"/>
  <c r="G98" i="124"/>
  <c r="N88" i="125"/>
  <c r="L147" i="127"/>
  <c r="M99" i="125"/>
  <c r="K91" i="126"/>
  <c r="E87" i="127"/>
  <c r="E95" i="127"/>
  <c r="E81" i="127"/>
  <c r="F90" i="126"/>
  <c r="D87" i="127"/>
  <c r="D81" i="127"/>
  <c r="D85" i="127" s="1"/>
  <c r="L90" i="124"/>
  <c r="K98" i="126"/>
  <c r="C95" i="127"/>
  <c r="C81" i="127"/>
  <c r="B91" i="124"/>
  <c r="N99" i="126"/>
  <c r="B81" i="127"/>
  <c r="B96" i="125"/>
  <c r="J91" i="126"/>
  <c r="L81" i="127"/>
  <c r="L96" i="127" s="1"/>
  <c r="J99" i="125"/>
  <c r="J99" i="124"/>
  <c r="C96" i="125"/>
  <c r="G96" i="125"/>
  <c r="O147" i="127"/>
  <c r="C88" i="124"/>
  <c r="E89" i="125"/>
  <c r="G96" i="124"/>
  <c r="C147" i="127"/>
  <c r="D95" i="127"/>
  <c r="D106" i="127" s="1"/>
  <c r="D110" i="127" s="1"/>
  <c r="N75" i="127"/>
  <c r="B106" i="127"/>
  <c r="B110" i="127" s="1"/>
  <c r="J75" i="127"/>
  <c r="E147" i="127"/>
  <c r="J147" i="127"/>
  <c r="N147" i="127"/>
  <c r="B147" i="127"/>
  <c r="F95" i="127"/>
  <c r="F87" i="127"/>
  <c r="F81" i="127"/>
  <c r="K147" i="127"/>
  <c r="D147" i="127"/>
  <c r="M75" i="127"/>
  <c r="G147" i="127"/>
  <c r="G106" i="127"/>
  <c r="G110" i="127" s="1"/>
  <c r="M147" i="127"/>
  <c r="G75" i="127"/>
  <c r="G96" i="127"/>
  <c r="G100" i="127" s="1"/>
  <c r="G88" i="127"/>
  <c r="G92" i="127" s="1"/>
  <c r="F147" i="127"/>
  <c r="D80" i="124"/>
  <c r="D87" i="124" s="1"/>
  <c r="E98" i="124"/>
  <c r="O91" i="125"/>
  <c r="J97" i="125"/>
  <c r="J89" i="126"/>
  <c r="F80" i="124"/>
  <c r="F85" i="124" s="1"/>
  <c r="F98" i="124"/>
  <c r="M99" i="126"/>
  <c r="C80" i="124"/>
  <c r="F89" i="125"/>
  <c r="F89" i="124"/>
  <c r="G98" i="125"/>
  <c r="J80" i="126"/>
  <c r="G90" i="126"/>
  <c r="D96" i="124"/>
  <c r="F98" i="125"/>
  <c r="K98" i="125"/>
  <c r="L90" i="126"/>
  <c r="M88" i="124"/>
  <c r="G80" i="124"/>
  <c r="G85" i="124" s="1"/>
  <c r="A74" i="124"/>
  <c r="I74" i="124" s="1"/>
  <c r="G99" i="124"/>
  <c r="M90" i="126"/>
  <c r="M90" i="125"/>
  <c r="F96" i="125"/>
  <c r="D88" i="125"/>
  <c r="B91" i="125"/>
  <c r="M88" i="126"/>
  <c r="K99" i="124"/>
  <c r="C91" i="125"/>
  <c r="D97" i="125"/>
  <c r="O91" i="126"/>
  <c r="M88" i="125"/>
  <c r="K91" i="125"/>
  <c r="E89" i="126"/>
  <c r="N98" i="126"/>
  <c r="J96" i="126"/>
  <c r="G96" i="126"/>
  <c r="D88" i="126"/>
  <c r="F96" i="126"/>
  <c r="C88" i="126"/>
  <c r="O97" i="126"/>
  <c r="O89" i="126"/>
  <c r="G110" i="126"/>
  <c r="G85" i="126"/>
  <c r="G87" i="126"/>
  <c r="K97" i="126"/>
  <c r="K89" i="126"/>
  <c r="B110" i="126"/>
  <c r="L97" i="126"/>
  <c r="L89" i="126"/>
  <c r="O110" i="126"/>
  <c r="K80" i="126"/>
  <c r="I135" i="126"/>
  <c r="I143" i="126"/>
  <c r="L80" i="126"/>
  <c r="K88" i="126"/>
  <c r="M89" i="126"/>
  <c r="O90" i="126"/>
  <c r="M80" i="126"/>
  <c r="L88" i="126"/>
  <c r="N89" i="126"/>
  <c r="N80" i="126"/>
  <c r="O80" i="126"/>
  <c r="N88" i="126"/>
  <c r="C91" i="126"/>
  <c r="I133" i="126"/>
  <c r="I141" i="126"/>
  <c r="O88" i="126"/>
  <c r="B90" i="126"/>
  <c r="D91" i="126"/>
  <c r="C90" i="126"/>
  <c r="E91" i="126"/>
  <c r="I132" i="126"/>
  <c r="I140" i="126"/>
  <c r="B89" i="126"/>
  <c r="D90" i="126"/>
  <c r="F91" i="126"/>
  <c r="B80" i="126"/>
  <c r="C89" i="126"/>
  <c r="E90" i="126"/>
  <c r="G91" i="126"/>
  <c r="I139" i="126"/>
  <c r="C80" i="126"/>
  <c r="A74" i="126"/>
  <c r="I74" i="126" s="1"/>
  <c r="D80" i="126"/>
  <c r="E80" i="126"/>
  <c r="F80" i="126"/>
  <c r="E88" i="126"/>
  <c r="G89" i="126"/>
  <c r="J90" i="126"/>
  <c r="L91" i="126"/>
  <c r="I137" i="126"/>
  <c r="I145" i="126"/>
  <c r="D110" i="125"/>
  <c r="L97" i="125"/>
  <c r="L89" i="125"/>
  <c r="E110" i="125"/>
  <c r="K97" i="125"/>
  <c r="K89" i="125"/>
  <c r="C110" i="125"/>
  <c r="G110" i="125"/>
  <c r="G85" i="125"/>
  <c r="G87" i="125"/>
  <c r="O97" i="125"/>
  <c r="O89" i="125"/>
  <c r="M110" i="125"/>
  <c r="K80" i="125"/>
  <c r="J88" i="125"/>
  <c r="N90" i="125"/>
  <c r="J80" i="125"/>
  <c r="L80" i="125"/>
  <c r="K88" i="125"/>
  <c r="M89" i="125"/>
  <c r="O90" i="125"/>
  <c r="M80" i="125"/>
  <c r="L88" i="125"/>
  <c r="N89" i="125"/>
  <c r="O80" i="125"/>
  <c r="O88" i="125"/>
  <c r="B90" i="125"/>
  <c r="D91" i="125"/>
  <c r="N80" i="125"/>
  <c r="C90" i="125"/>
  <c r="E91" i="125"/>
  <c r="I132" i="125"/>
  <c r="I140" i="125"/>
  <c r="B89" i="125"/>
  <c r="D90" i="125"/>
  <c r="F91" i="125"/>
  <c r="B80" i="125"/>
  <c r="C89" i="125"/>
  <c r="E90" i="125"/>
  <c r="G91" i="125"/>
  <c r="I139" i="125"/>
  <c r="C80" i="125"/>
  <c r="I146" i="125"/>
  <c r="A74" i="125"/>
  <c r="I74" i="125" s="1"/>
  <c r="E80" i="125"/>
  <c r="D80" i="125"/>
  <c r="F80" i="125"/>
  <c r="E88" i="125"/>
  <c r="G89" i="125"/>
  <c r="J90" i="125"/>
  <c r="L91" i="125"/>
  <c r="I137" i="125"/>
  <c r="I145" i="125"/>
  <c r="K97" i="124"/>
  <c r="K89" i="124"/>
  <c r="B110" i="124"/>
  <c r="C110" i="124"/>
  <c r="D110" i="124"/>
  <c r="O97" i="124"/>
  <c r="O89" i="124"/>
  <c r="E110" i="124"/>
  <c r="G110" i="124"/>
  <c r="E85" i="124"/>
  <c r="E87" i="124"/>
  <c r="L110" i="124"/>
  <c r="J89" i="124"/>
  <c r="J97" i="124"/>
  <c r="N110" i="124"/>
  <c r="J80" i="124"/>
  <c r="M90" i="124"/>
  <c r="O91" i="124"/>
  <c r="K80" i="124"/>
  <c r="J88" i="124"/>
  <c r="L89" i="124"/>
  <c r="N90" i="124"/>
  <c r="I135" i="124"/>
  <c r="I143" i="124"/>
  <c r="M99" i="124"/>
  <c r="L80" i="124"/>
  <c r="K88" i="124"/>
  <c r="M89" i="124"/>
  <c r="O90" i="124"/>
  <c r="L96" i="124"/>
  <c r="N97" i="124"/>
  <c r="I133" i="124"/>
  <c r="I141" i="124"/>
  <c r="F96" i="124"/>
  <c r="C91" i="124"/>
  <c r="N96" i="124"/>
  <c r="C90" i="124"/>
  <c r="E91" i="124"/>
  <c r="O96" i="124"/>
  <c r="B98" i="124"/>
  <c r="D99" i="124"/>
  <c r="I132" i="124"/>
  <c r="I140" i="124"/>
  <c r="N80" i="124"/>
  <c r="O80" i="124"/>
  <c r="B89" i="124"/>
  <c r="D90" i="124"/>
  <c r="F91" i="124"/>
  <c r="K98" i="124"/>
  <c r="M80" i="124"/>
  <c r="B80" i="124"/>
  <c r="I139" i="124"/>
  <c r="E88" i="124"/>
  <c r="G89" i="124"/>
  <c r="J90" i="124"/>
  <c r="L91" i="124"/>
  <c r="I145" i="124"/>
  <c r="J39" i="71"/>
  <c r="J31" i="86"/>
  <c r="K31" i="86"/>
  <c r="L31" i="86"/>
  <c r="M31" i="86"/>
  <c r="N31" i="86"/>
  <c r="O31" i="86"/>
  <c r="O33" i="98"/>
  <c r="O54" i="98" s="1"/>
  <c r="N33" i="98"/>
  <c r="N54" i="98" s="1"/>
  <c r="M33" i="98"/>
  <c r="M54" i="98" s="1"/>
  <c r="L33" i="98"/>
  <c r="L54" i="98" s="1"/>
  <c r="K33" i="98"/>
  <c r="K54" i="98" s="1"/>
  <c r="J33" i="98"/>
  <c r="J54" i="98" s="1"/>
  <c r="O32" i="98"/>
  <c r="O53" i="98" s="1"/>
  <c r="N32" i="98"/>
  <c r="N53" i="98" s="1"/>
  <c r="M32" i="98"/>
  <c r="M53" i="98" s="1"/>
  <c r="L32" i="98"/>
  <c r="L53" i="98" s="1"/>
  <c r="K32" i="98"/>
  <c r="K53" i="98" s="1"/>
  <c r="J32" i="98"/>
  <c r="J53" i="98" s="1"/>
  <c r="O31" i="98"/>
  <c r="N31" i="98"/>
  <c r="M31" i="98"/>
  <c r="L31" i="98"/>
  <c r="K31" i="98"/>
  <c r="J31" i="98"/>
  <c r="O31" i="70"/>
  <c r="N31" i="70"/>
  <c r="M31" i="70"/>
  <c r="L31" i="70"/>
  <c r="K31" i="70"/>
  <c r="J31" i="70"/>
  <c r="O31" i="69"/>
  <c r="N31" i="69"/>
  <c r="M31" i="69"/>
  <c r="L31" i="69"/>
  <c r="K31" i="69"/>
  <c r="J31" i="69"/>
  <c r="O31" i="68"/>
  <c r="N31" i="68"/>
  <c r="M31" i="68"/>
  <c r="L31" i="68"/>
  <c r="K31" i="68"/>
  <c r="J31" i="68"/>
  <c r="O31" i="62"/>
  <c r="N31" i="62"/>
  <c r="M31" i="62"/>
  <c r="L31" i="62"/>
  <c r="K31" i="62"/>
  <c r="J31" i="62"/>
  <c r="O31" i="116"/>
  <c r="N31" i="116"/>
  <c r="M31" i="116"/>
  <c r="L31" i="116"/>
  <c r="K31" i="116"/>
  <c r="J31" i="116"/>
  <c r="O31" i="74"/>
  <c r="N31" i="74"/>
  <c r="M31" i="74"/>
  <c r="L31" i="74"/>
  <c r="K31" i="74"/>
  <c r="J31" i="74"/>
  <c r="O31" i="67"/>
  <c r="N31" i="67"/>
  <c r="M31" i="67"/>
  <c r="L31" i="67"/>
  <c r="K31" i="67"/>
  <c r="J31" i="67"/>
  <c r="O31" i="61"/>
  <c r="N31" i="61"/>
  <c r="M31" i="61"/>
  <c r="L31" i="61"/>
  <c r="K31" i="61"/>
  <c r="J31" i="61"/>
  <c r="O31" i="60"/>
  <c r="N31" i="60"/>
  <c r="M31" i="60"/>
  <c r="L31" i="60"/>
  <c r="K31" i="60"/>
  <c r="J31" i="60"/>
  <c r="O39" i="73"/>
  <c r="N39" i="73"/>
  <c r="M39" i="73"/>
  <c r="L39" i="73"/>
  <c r="K39" i="73"/>
  <c r="J39" i="73"/>
  <c r="O39" i="72"/>
  <c r="N39" i="72"/>
  <c r="M39" i="72"/>
  <c r="L39" i="72"/>
  <c r="K39" i="72"/>
  <c r="J39" i="72"/>
  <c r="O39" i="71"/>
  <c r="N39" i="71"/>
  <c r="M39" i="71"/>
  <c r="L39" i="71"/>
  <c r="K39" i="71"/>
  <c r="O31" i="73"/>
  <c r="N31" i="73"/>
  <c r="M31" i="73"/>
  <c r="L31" i="73"/>
  <c r="K31" i="73"/>
  <c r="J31" i="73"/>
  <c r="O31" i="72"/>
  <c r="N31" i="72"/>
  <c r="M31" i="72"/>
  <c r="L31" i="72"/>
  <c r="K31" i="72"/>
  <c r="J31" i="72"/>
  <c r="O31" i="71"/>
  <c r="N31" i="71"/>
  <c r="M31" i="71"/>
  <c r="L31" i="71"/>
  <c r="K31" i="71"/>
  <c r="J31" i="71"/>
  <c r="O31" i="119"/>
  <c r="N31" i="119"/>
  <c r="M31" i="119"/>
  <c r="L31" i="119"/>
  <c r="K31" i="119"/>
  <c r="J31" i="119"/>
  <c r="O31" i="83"/>
  <c r="N31" i="83"/>
  <c r="M31" i="83"/>
  <c r="L31" i="83"/>
  <c r="K31" i="83"/>
  <c r="J31" i="83"/>
  <c r="O31" i="85"/>
  <c r="N31" i="85"/>
  <c r="M31" i="85"/>
  <c r="L31" i="85"/>
  <c r="K31" i="85"/>
  <c r="J31" i="85"/>
  <c r="O31" i="84"/>
  <c r="N31" i="84"/>
  <c r="M31" i="84"/>
  <c r="L31" i="84"/>
  <c r="K31" i="84"/>
  <c r="J31" i="84"/>
  <c r="O31" i="97"/>
  <c r="N31" i="97"/>
  <c r="M31" i="97"/>
  <c r="L31" i="97"/>
  <c r="K31" i="97"/>
  <c r="J31" i="97"/>
  <c r="O31" i="96"/>
  <c r="N31" i="96"/>
  <c r="M31" i="96"/>
  <c r="L31" i="96"/>
  <c r="K31" i="96"/>
  <c r="J31" i="96"/>
  <c r="O31" i="89"/>
  <c r="N31" i="89"/>
  <c r="M31" i="89"/>
  <c r="L31" i="89"/>
  <c r="K31" i="89"/>
  <c r="J31" i="89"/>
  <c r="O31" i="88"/>
  <c r="N31" i="88"/>
  <c r="M31" i="88"/>
  <c r="L31" i="88"/>
  <c r="K31" i="88"/>
  <c r="J31" i="88"/>
  <c r="O31" i="82"/>
  <c r="N31" i="82"/>
  <c r="M31" i="82"/>
  <c r="L31" i="82"/>
  <c r="K31" i="82"/>
  <c r="J31" i="82"/>
  <c r="O31" i="81"/>
  <c r="N31" i="81"/>
  <c r="M31" i="81"/>
  <c r="L31" i="81"/>
  <c r="K31" i="81"/>
  <c r="J31" i="81"/>
  <c r="O31" i="80"/>
  <c r="N31" i="80"/>
  <c r="M31" i="80"/>
  <c r="L31" i="80"/>
  <c r="K31" i="80"/>
  <c r="J31" i="80"/>
  <c r="O31" i="79"/>
  <c r="N31" i="79"/>
  <c r="M31" i="79"/>
  <c r="L31" i="79"/>
  <c r="K31" i="79"/>
  <c r="J31" i="79"/>
  <c r="O31" i="78"/>
  <c r="N31" i="78"/>
  <c r="M31" i="78"/>
  <c r="L31" i="78"/>
  <c r="K31" i="78"/>
  <c r="J31" i="78"/>
  <c r="O31" i="77"/>
  <c r="N31" i="77"/>
  <c r="M31" i="77"/>
  <c r="L31" i="77"/>
  <c r="K31" i="77"/>
  <c r="J31" i="77"/>
  <c r="O31" i="123"/>
  <c r="N31" i="123"/>
  <c r="M31" i="123"/>
  <c r="L31" i="123"/>
  <c r="K31" i="123"/>
  <c r="J31" i="123"/>
  <c r="O31" i="122"/>
  <c r="N31" i="122"/>
  <c r="M31" i="122"/>
  <c r="L31" i="122"/>
  <c r="K31" i="122"/>
  <c r="J31" i="122"/>
  <c r="O31" i="121"/>
  <c r="N31" i="121"/>
  <c r="M31" i="121"/>
  <c r="L31" i="121"/>
  <c r="K31" i="121"/>
  <c r="J31" i="121"/>
  <c r="O31" i="120"/>
  <c r="N31" i="120"/>
  <c r="M31" i="120"/>
  <c r="L31" i="120"/>
  <c r="K31" i="120"/>
  <c r="O31" i="55"/>
  <c r="N31" i="55"/>
  <c r="M31" i="55"/>
  <c r="L31" i="55"/>
  <c r="K31" i="55"/>
  <c r="J31" i="55"/>
  <c r="O31" i="56"/>
  <c r="N31" i="56"/>
  <c r="M31" i="56"/>
  <c r="L31" i="56"/>
  <c r="K31" i="56"/>
  <c r="J31" i="56"/>
  <c r="O31" i="53"/>
  <c r="N31" i="53"/>
  <c r="M31" i="53"/>
  <c r="L31" i="53"/>
  <c r="K31" i="53"/>
  <c r="J31" i="53"/>
  <c r="O31" i="54"/>
  <c r="N31" i="54"/>
  <c r="M31" i="54"/>
  <c r="L31" i="54"/>
  <c r="K31" i="54"/>
  <c r="O31" i="95"/>
  <c r="N31" i="95"/>
  <c r="M31" i="95"/>
  <c r="L31" i="95"/>
  <c r="K31" i="95"/>
  <c r="J31" i="95"/>
  <c r="O31" i="94"/>
  <c r="N31" i="94"/>
  <c r="M31" i="94"/>
  <c r="L31" i="94"/>
  <c r="K31" i="94"/>
  <c r="J31" i="94"/>
  <c r="O31" i="65"/>
  <c r="N31" i="65"/>
  <c r="M31" i="65"/>
  <c r="L31" i="65"/>
  <c r="K31" i="65"/>
  <c r="J31" i="65"/>
  <c r="O31" i="64"/>
  <c r="N31" i="64"/>
  <c r="M31" i="64"/>
  <c r="L31" i="64"/>
  <c r="K31" i="64"/>
  <c r="J31" i="64"/>
  <c r="K31" i="76"/>
  <c r="L31" i="76"/>
  <c r="M31" i="76"/>
  <c r="N31" i="76"/>
  <c r="O31" i="76"/>
  <c r="J31" i="76"/>
  <c r="K31" i="75"/>
  <c r="L31" i="75"/>
  <c r="M31" i="75"/>
  <c r="N31" i="75"/>
  <c r="O31" i="75"/>
  <c r="J31" i="75"/>
  <c r="K31" i="52"/>
  <c r="L31" i="52"/>
  <c r="M31" i="52"/>
  <c r="N31" i="52"/>
  <c r="O31" i="52"/>
  <c r="J31" i="52"/>
  <c r="O31" i="51"/>
  <c r="N31" i="51"/>
  <c r="M31" i="51"/>
  <c r="L31" i="51"/>
  <c r="K31" i="51"/>
  <c r="J31" i="51"/>
  <c r="K31" i="117"/>
  <c r="L31" i="117"/>
  <c r="M31" i="117"/>
  <c r="N31" i="117"/>
  <c r="O31" i="117"/>
  <c r="J31" i="117"/>
  <c r="K31" i="59"/>
  <c r="L31" i="59"/>
  <c r="M31" i="59"/>
  <c r="N31" i="59"/>
  <c r="O31" i="59"/>
  <c r="J31" i="59"/>
  <c r="K31" i="58"/>
  <c r="L31" i="58"/>
  <c r="M31" i="58"/>
  <c r="N31" i="58"/>
  <c r="O31" i="58"/>
  <c r="J31" i="58"/>
  <c r="K31" i="57"/>
  <c r="L31" i="57"/>
  <c r="M31" i="57"/>
  <c r="N31" i="57"/>
  <c r="O31" i="57"/>
  <c r="J31" i="57"/>
  <c r="K31" i="50"/>
  <c r="L31" i="50"/>
  <c r="M31" i="50"/>
  <c r="N31" i="50"/>
  <c r="O31" i="50"/>
  <c r="J31" i="50"/>
  <c r="K31" i="49"/>
  <c r="L31" i="49"/>
  <c r="M31" i="49"/>
  <c r="N31" i="49"/>
  <c r="O31" i="49"/>
  <c r="J31" i="49"/>
  <c r="K31" i="48"/>
  <c r="L31" i="48"/>
  <c r="M31" i="48"/>
  <c r="N31" i="48"/>
  <c r="O31" i="48"/>
  <c r="J31" i="48"/>
  <c r="O31" i="47"/>
  <c r="N31" i="47"/>
  <c r="M31" i="47"/>
  <c r="L31" i="47"/>
  <c r="K31" i="47"/>
  <c r="J31" i="47"/>
  <c r="K31" i="66"/>
  <c r="L31" i="66"/>
  <c r="M31" i="66"/>
  <c r="N31" i="66"/>
  <c r="O31" i="66"/>
  <c r="J31" i="66"/>
  <c r="K31" i="118"/>
  <c r="L31" i="118"/>
  <c r="M31" i="118"/>
  <c r="N31" i="118"/>
  <c r="O31" i="118"/>
  <c r="J31" i="118"/>
  <c r="K31" i="45"/>
  <c r="L31" i="45"/>
  <c r="M31" i="45"/>
  <c r="N31" i="45"/>
  <c r="O31" i="45"/>
  <c r="J31" i="45"/>
  <c r="K31" i="44"/>
  <c r="L31" i="44"/>
  <c r="M31" i="44"/>
  <c r="N31" i="44"/>
  <c r="O31" i="44"/>
  <c r="J31" i="44"/>
  <c r="K31" i="43"/>
  <c r="L31" i="43"/>
  <c r="M31" i="43"/>
  <c r="N31" i="43"/>
  <c r="O31" i="43"/>
  <c r="J31" i="43"/>
  <c r="O39" i="45"/>
  <c r="N39" i="45"/>
  <c r="M39" i="45"/>
  <c r="L39" i="45"/>
  <c r="K39" i="45"/>
  <c r="J39" i="45"/>
  <c r="O39" i="66"/>
  <c r="N39" i="66"/>
  <c r="M39" i="66"/>
  <c r="L39" i="66"/>
  <c r="K39" i="66"/>
  <c r="J39" i="66"/>
  <c r="K39" i="118"/>
  <c r="L39" i="118"/>
  <c r="M39" i="118"/>
  <c r="N39" i="118"/>
  <c r="O39" i="118"/>
  <c r="J39" i="118"/>
  <c r="I34" i="66"/>
  <c r="M88" i="127" l="1"/>
  <c r="G92" i="129"/>
  <c r="B75" i="129"/>
  <c r="B88" i="129"/>
  <c r="B92" i="129" s="1"/>
  <c r="B85" i="129"/>
  <c r="F88" i="129"/>
  <c r="F92" i="129" s="1"/>
  <c r="F75" i="129"/>
  <c r="E88" i="129"/>
  <c r="E92" i="129" s="1"/>
  <c r="E75" i="129"/>
  <c r="C88" i="129"/>
  <c r="C92" i="129" s="1"/>
  <c r="C75" i="129"/>
  <c r="D88" i="129"/>
  <c r="D92" i="129" s="1"/>
  <c r="D75" i="129"/>
  <c r="G87" i="124"/>
  <c r="G92" i="124" s="1"/>
  <c r="M96" i="127"/>
  <c r="D106" i="128"/>
  <c r="D110" i="128" s="1"/>
  <c r="D100" i="128"/>
  <c r="C106" i="128"/>
  <c r="C110" i="128" s="1"/>
  <c r="C100" i="128"/>
  <c r="F100" i="128"/>
  <c r="F106" i="128"/>
  <c r="F110" i="128" s="1"/>
  <c r="E106" i="128"/>
  <c r="E110" i="128" s="1"/>
  <c r="E100" i="128"/>
  <c r="B106" i="128"/>
  <c r="B110" i="128" s="1"/>
  <c r="B100" i="128"/>
  <c r="O96" i="127"/>
  <c r="L75" i="127"/>
  <c r="K88" i="127"/>
  <c r="C87" i="124"/>
  <c r="C92" i="124" s="1"/>
  <c r="C85" i="124"/>
  <c r="K75" i="127"/>
  <c r="O88" i="127"/>
  <c r="L88" i="127"/>
  <c r="K96" i="127"/>
  <c r="D92" i="124"/>
  <c r="F87" i="124"/>
  <c r="F92" i="124" s="1"/>
  <c r="D85" i="124"/>
  <c r="C96" i="127"/>
  <c r="C100" i="127" s="1"/>
  <c r="C88" i="127"/>
  <c r="C92" i="127" s="1"/>
  <c r="C85" i="127"/>
  <c r="C75" i="127"/>
  <c r="B75" i="127"/>
  <c r="B88" i="127"/>
  <c r="B92" i="127" s="1"/>
  <c r="B96" i="127"/>
  <c r="B100" i="127" s="1"/>
  <c r="C106" i="127"/>
  <c r="C110" i="127" s="1"/>
  <c r="L147" i="125"/>
  <c r="D96" i="127"/>
  <c r="D100" i="127" s="1"/>
  <c r="D75" i="127"/>
  <c r="D88" i="127"/>
  <c r="D92" i="127" s="1"/>
  <c r="B85" i="127"/>
  <c r="E96" i="127"/>
  <c r="E100" i="127" s="1"/>
  <c r="E88" i="127"/>
  <c r="E92" i="127" s="1"/>
  <c r="E75" i="127"/>
  <c r="G147" i="124"/>
  <c r="E106" i="127"/>
  <c r="E110" i="127" s="1"/>
  <c r="D147" i="124"/>
  <c r="E85" i="127"/>
  <c r="F88" i="127"/>
  <c r="F92" i="127" s="1"/>
  <c r="F75" i="127"/>
  <c r="F96" i="127"/>
  <c r="F100" i="127" s="1"/>
  <c r="F106" i="127"/>
  <c r="F110" i="127" s="1"/>
  <c r="F85" i="127"/>
  <c r="M147" i="124"/>
  <c r="J87" i="126"/>
  <c r="J92" i="126" s="1"/>
  <c r="E92" i="124"/>
  <c r="C147" i="125"/>
  <c r="L147" i="124"/>
  <c r="J85" i="126"/>
  <c r="O147" i="124"/>
  <c r="O147" i="125"/>
  <c r="O147" i="126"/>
  <c r="L147" i="126"/>
  <c r="K85" i="126"/>
  <c r="K87" i="126"/>
  <c r="K92" i="126" s="1"/>
  <c r="C87" i="126"/>
  <c r="C92" i="126" s="1"/>
  <c r="C85" i="126"/>
  <c r="B85" i="126"/>
  <c r="B87" i="126"/>
  <c r="B92" i="126" s="1"/>
  <c r="E147" i="126"/>
  <c r="C147" i="126"/>
  <c r="N147" i="126"/>
  <c r="N85" i="126"/>
  <c r="N87" i="126"/>
  <c r="N92" i="126" s="1"/>
  <c r="E87" i="126"/>
  <c r="E92" i="126" s="1"/>
  <c r="E85" i="126"/>
  <c r="L85" i="126"/>
  <c r="L87" i="126"/>
  <c r="L92" i="126" s="1"/>
  <c r="G147" i="126"/>
  <c r="F147" i="126"/>
  <c r="D147" i="126"/>
  <c r="G92" i="126"/>
  <c r="M147" i="126"/>
  <c r="D87" i="126"/>
  <c r="D92" i="126" s="1"/>
  <c r="D85" i="126"/>
  <c r="J147" i="126"/>
  <c r="F87" i="126"/>
  <c r="F92" i="126" s="1"/>
  <c r="F85" i="126"/>
  <c r="K147" i="126"/>
  <c r="O85" i="126"/>
  <c r="O87" i="126"/>
  <c r="O92" i="126" s="1"/>
  <c r="M85" i="126"/>
  <c r="M87" i="126"/>
  <c r="M92" i="126" s="1"/>
  <c r="B147" i="126"/>
  <c r="K85" i="125"/>
  <c r="K87" i="125"/>
  <c r="K92" i="125" s="1"/>
  <c r="O85" i="125"/>
  <c r="O87" i="125"/>
  <c r="O92" i="125" s="1"/>
  <c r="M147" i="125"/>
  <c r="G147" i="125"/>
  <c r="G92" i="125"/>
  <c r="L85" i="125"/>
  <c r="L87" i="125"/>
  <c r="L92" i="125" s="1"/>
  <c r="E147" i="125"/>
  <c r="J85" i="125"/>
  <c r="J87" i="125"/>
  <c r="J92" i="125" s="1"/>
  <c r="E87" i="125"/>
  <c r="E92" i="125" s="1"/>
  <c r="E85" i="125"/>
  <c r="J147" i="125"/>
  <c r="D147" i="125"/>
  <c r="F147" i="125"/>
  <c r="F87" i="125"/>
  <c r="F92" i="125" s="1"/>
  <c r="F85" i="125"/>
  <c r="K147" i="125"/>
  <c r="D87" i="125"/>
  <c r="D92" i="125" s="1"/>
  <c r="D85" i="125"/>
  <c r="N85" i="125"/>
  <c r="N87" i="125"/>
  <c r="N92" i="125" s="1"/>
  <c r="M85" i="125"/>
  <c r="M87" i="125"/>
  <c r="M92" i="125" s="1"/>
  <c r="B147" i="125"/>
  <c r="N147" i="125"/>
  <c r="C87" i="125"/>
  <c r="C92" i="125" s="1"/>
  <c r="C85" i="125"/>
  <c r="B85" i="125"/>
  <c r="B87" i="125"/>
  <c r="B92" i="125" s="1"/>
  <c r="F147" i="124"/>
  <c r="J85" i="124"/>
  <c r="J87" i="124"/>
  <c r="J92" i="124" s="1"/>
  <c r="C147" i="124"/>
  <c r="O85" i="124"/>
  <c r="O87" i="124"/>
  <c r="O92" i="124" s="1"/>
  <c r="M87" i="124"/>
  <c r="M92" i="124" s="1"/>
  <c r="M85" i="124"/>
  <c r="K85" i="124"/>
  <c r="K87" i="124"/>
  <c r="K92" i="124" s="1"/>
  <c r="J147" i="124"/>
  <c r="B147" i="124"/>
  <c r="K147" i="124"/>
  <c r="N85" i="124"/>
  <c r="N87" i="124"/>
  <c r="N92" i="124" s="1"/>
  <c r="N147" i="124"/>
  <c r="B87" i="124"/>
  <c r="B92" i="124" s="1"/>
  <c r="B85" i="124"/>
  <c r="E147" i="124"/>
  <c r="L85" i="124"/>
  <c r="L87" i="124"/>
  <c r="L92" i="124" s="1"/>
  <c r="B105" i="118"/>
  <c r="B105" i="120"/>
  <c r="B107" i="120"/>
  <c r="B108" i="120" s="1"/>
  <c r="I147" i="123"/>
  <c r="A146" i="123"/>
  <c r="A145" i="123"/>
  <c r="I144" i="123"/>
  <c r="A144" i="123"/>
  <c r="I143" i="123"/>
  <c r="A143" i="123"/>
  <c r="I142" i="123"/>
  <c r="A142" i="123"/>
  <c r="I141" i="123"/>
  <c r="A141" i="123"/>
  <c r="A140" i="123"/>
  <c r="A139" i="123"/>
  <c r="A138" i="123"/>
  <c r="A137" i="123"/>
  <c r="I136" i="123"/>
  <c r="A136" i="123"/>
  <c r="A135" i="123"/>
  <c r="I135" i="123" s="1"/>
  <c r="A134" i="123"/>
  <c r="I134" i="123" s="1"/>
  <c r="A133" i="123"/>
  <c r="I133" i="123" s="1"/>
  <c r="A132" i="123"/>
  <c r="I131" i="123"/>
  <c r="I130" i="123"/>
  <c r="I129" i="123"/>
  <c r="I128" i="123"/>
  <c r="I127" i="123"/>
  <c r="I126" i="123"/>
  <c r="I125" i="123"/>
  <c r="I124" i="123"/>
  <c r="I123" i="123"/>
  <c r="I122" i="123"/>
  <c r="I121" i="123"/>
  <c r="I120" i="123"/>
  <c r="I119" i="123"/>
  <c r="I118" i="123"/>
  <c r="I117" i="123"/>
  <c r="I116" i="123"/>
  <c r="I115" i="123"/>
  <c r="I112" i="123"/>
  <c r="I110" i="123"/>
  <c r="O109" i="123"/>
  <c r="N109" i="123"/>
  <c r="M109" i="123"/>
  <c r="L109" i="123"/>
  <c r="K109" i="123"/>
  <c r="J109" i="123"/>
  <c r="I109" i="123"/>
  <c r="G109" i="123"/>
  <c r="F109" i="123"/>
  <c r="E109" i="123"/>
  <c r="D109" i="123"/>
  <c r="C109" i="123"/>
  <c r="B109" i="123"/>
  <c r="I108" i="123"/>
  <c r="I107" i="123"/>
  <c r="G107" i="123"/>
  <c r="G108" i="123" s="1"/>
  <c r="D107" i="123"/>
  <c r="D108" i="123" s="1"/>
  <c r="I106" i="123"/>
  <c r="L107" i="123"/>
  <c r="L108" i="123" s="1"/>
  <c r="I105" i="123"/>
  <c r="G105" i="123"/>
  <c r="F105" i="123"/>
  <c r="F107" i="123" s="1"/>
  <c r="F108" i="123" s="1"/>
  <c r="E105" i="123"/>
  <c r="E107" i="123" s="1"/>
  <c r="E108" i="123" s="1"/>
  <c r="D105" i="123"/>
  <c r="C105" i="123"/>
  <c r="C107" i="123" s="1"/>
  <c r="C108" i="123" s="1"/>
  <c r="B105" i="123"/>
  <c r="B107" i="123" s="1"/>
  <c r="B108" i="123" s="1"/>
  <c r="I102" i="123"/>
  <c r="I100" i="123"/>
  <c r="A99" i="123"/>
  <c r="I99" i="123" s="1"/>
  <c r="A98" i="123"/>
  <c r="I98" i="123" s="1"/>
  <c r="I97" i="123"/>
  <c r="A97" i="123"/>
  <c r="I96" i="123"/>
  <c r="A96" i="123"/>
  <c r="I95" i="123"/>
  <c r="A95" i="123"/>
  <c r="I94" i="123"/>
  <c r="I93" i="123"/>
  <c r="I92" i="123"/>
  <c r="A91" i="123"/>
  <c r="I91" i="123" s="1"/>
  <c r="A90" i="123"/>
  <c r="I90" i="123" s="1"/>
  <c r="I89" i="123"/>
  <c r="A89" i="123"/>
  <c r="I88" i="123"/>
  <c r="A88" i="123"/>
  <c r="A87" i="123"/>
  <c r="I87" i="123" s="1"/>
  <c r="I86" i="123"/>
  <c r="O84" i="123"/>
  <c r="O91" i="123" s="1"/>
  <c r="N84" i="123"/>
  <c r="N91" i="123" s="1"/>
  <c r="M84" i="123"/>
  <c r="M91" i="123" s="1"/>
  <c r="L84" i="123"/>
  <c r="L99" i="123" s="1"/>
  <c r="K84" i="123"/>
  <c r="K99" i="123" s="1"/>
  <c r="J84" i="123"/>
  <c r="J91" i="123" s="1"/>
  <c r="G84" i="123"/>
  <c r="G99" i="123" s="1"/>
  <c r="F84" i="123"/>
  <c r="F99" i="123" s="1"/>
  <c r="E84" i="123"/>
  <c r="E99" i="123" s="1"/>
  <c r="D84" i="123"/>
  <c r="D99" i="123" s="1"/>
  <c r="C84" i="123"/>
  <c r="C91" i="123" s="1"/>
  <c r="B84" i="123"/>
  <c r="B99" i="123" s="1"/>
  <c r="A84" i="123"/>
  <c r="I84" i="123" s="1"/>
  <c r="O83" i="123"/>
  <c r="O98" i="123" s="1"/>
  <c r="N83" i="123"/>
  <c r="N98" i="123" s="1"/>
  <c r="M83" i="123"/>
  <c r="M98" i="123" s="1"/>
  <c r="L83" i="123"/>
  <c r="L90" i="123" s="1"/>
  <c r="K83" i="123"/>
  <c r="K90" i="123" s="1"/>
  <c r="J83" i="123"/>
  <c r="J98" i="123" s="1"/>
  <c r="I83" i="123"/>
  <c r="G83" i="123"/>
  <c r="G98" i="123" s="1"/>
  <c r="F83" i="123"/>
  <c r="F90" i="123" s="1"/>
  <c r="E83" i="123"/>
  <c r="E98" i="123" s="1"/>
  <c r="D83" i="123"/>
  <c r="D98" i="123" s="1"/>
  <c r="C83" i="123"/>
  <c r="C98" i="123" s="1"/>
  <c r="B83" i="123"/>
  <c r="B98" i="123" s="1"/>
  <c r="A83" i="123"/>
  <c r="G82" i="123"/>
  <c r="G97" i="123" s="1"/>
  <c r="F82" i="123"/>
  <c r="F97" i="123" s="1"/>
  <c r="E82" i="123"/>
  <c r="E97" i="123" s="1"/>
  <c r="D82" i="123"/>
  <c r="D89" i="123" s="1"/>
  <c r="C82" i="123"/>
  <c r="C97" i="123" s="1"/>
  <c r="B82" i="123"/>
  <c r="B97" i="123" s="1"/>
  <c r="A82" i="123"/>
  <c r="I82" i="123" s="1"/>
  <c r="O81" i="123"/>
  <c r="O96" i="123" s="1"/>
  <c r="N81" i="123"/>
  <c r="N96" i="123" s="1"/>
  <c r="M81" i="123"/>
  <c r="M96" i="123" s="1"/>
  <c r="L81" i="123"/>
  <c r="L96" i="123" s="1"/>
  <c r="K81" i="123"/>
  <c r="K96" i="123" s="1"/>
  <c r="J81" i="123"/>
  <c r="J96" i="123" s="1"/>
  <c r="G81" i="123"/>
  <c r="G96" i="123" s="1"/>
  <c r="F81" i="123"/>
  <c r="F88" i="123" s="1"/>
  <c r="E81" i="123"/>
  <c r="E96" i="123" s="1"/>
  <c r="D81" i="123"/>
  <c r="D96" i="123" s="1"/>
  <c r="C81" i="123"/>
  <c r="C96" i="123" s="1"/>
  <c r="B81" i="123"/>
  <c r="B88" i="123" s="1"/>
  <c r="A81" i="123"/>
  <c r="I81" i="123" s="1"/>
  <c r="I80" i="123"/>
  <c r="A80" i="123"/>
  <c r="I79" i="123"/>
  <c r="A78" i="123"/>
  <c r="I78" i="123" s="1"/>
  <c r="A77" i="123"/>
  <c r="I77" i="123" s="1"/>
  <c r="O76" i="123"/>
  <c r="O82" i="123" s="1"/>
  <c r="O97" i="123" s="1"/>
  <c r="N76" i="123"/>
  <c r="N82" i="123" s="1"/>
  <c r="N97" i="123" s="1"/>
  <c r="M76" i="123"/>
  <c r="M82" i="123" s="1"/>
  <c r="M97" i="123" s="1"/>
  <c r="L76" i="123"/>
  <c r="L82" i="123" s="1"/>
  <c r="K76" i="123"/>
  <c r="K82" i="123" s="1"/>
  <c r="K97" i="123" s="1"/>
  <c r="J76" i="123"/>
  <c r="J82" i="123" s="1"/>
  <c r="J97" i="123" s="1"/>
  <c r="A76" i="123"/>
  <c r="I76" i="123" s="1"/>
  <c r="O75" i="123"/>
  <c r="N75" i="123"/>
  <c r="M75" i="123"/>
  <c r="L75" i="123"/>
  <c r="K75" i="123"/>
  <c r="J75" i="123"/>
  <c r="G75" i="123"/>
  <c r="F75" i="123"/>
  <c r="E75" i="123"/>
  <c r="D75" i="123"/>
  <c r="C75" i="123"/>
  <c r="B75" i="123"/>
  <c r="A75" i="123"/>
  <c r="I75" i="123" s="1"/>
  <c r="I70" i="123"/>
  <c r="I63" i="123"/>
  <c r="A63" i="123"/>
  <c r="A62" i="123"/>
  <c r="I62" i="123" s="1"/>
  <c r="A61" i="123"/>
  <c r="I61" i="123" s="1"/>
  <c r="I60" i="123"/>
  <c r="A60" i="123"/>
  <c r="I56" i="123"/>
  <c r="G54" i="123"/>
  <c r="F54" i="123"/>
  <c r="E54" i="123"/>
  <c r="D54" i="123"/>
  <c r="C54" i="123"/>
  <c r="B54" i="123"/>
  <c r="G53" i="123"/>
  <c r="F53" i="123"/>
  <c r="E53" i="123"/>
  <c r="D53" i="123"/>
  <c r="C53" i="123"/>
  <c r="B53" i="123"/>
  <c r="I52" i="123"/>
  <c r="F52" i="123"/>
  <c r="E52" i="123"/>
  <c r="O51" i="123"/>
  <c r="O52" i="123" s="1"/>
  <c r="I51" i="123"/>
  <c r="G51" i="123"/>
  <c r="G52" i="123" s="1"/>
  <c r="F51" i="123"/>
  <c r="E51" i="123"/>
  <c r="D51" i="123"/>
  <c r="D52" i="123" s="1"/>
  <c r="C51" i="123"/>
  <c r="C52" i="123" s="1"/>
  <c r="B51" i="123"/>
  <c r="B52" i="123" s="1"/>
  <c r="I50" i="123"/>
  <c r="A46" i="123"/>
  <c r="I46" i="123" s="1"/>
  <c r="I42" i="123"/>
  <c r="A42" i="123"/>
  <c r="I38" i="123"/>
  <c r="A38" i="123"/>
  <c r="A34" i="123"/>
  <c r="I34" i="123" s="1"/>
  <c r="O107" i="123"/>
  <c r="O108" i="123" s="1"/>
  <c r="N107" i="123"/>
  <c r="N108" i="123" s="1"/>
  <c r="M107" i="123"/>
  <c r="M108" i="123" s="1"/>
  <c r="L51" i="123"/>
  <c r="L52" i="123" s="1"/>
  <c r="K107" i="123"/>
  <c r="K108" i="123" s="1"/>
  <c r="J107" i="123"/>
  <c r="J108" i="123" s="1"/>
  <c r="I30" i="123"/>
  <c r="A30" i="123"/>
  <c r="I27" i="123"/>
  <c r="D17" i="123"/>
  <c r="C17" i="123"/>
  <c r="D16" i="123"/>
  <c r="C16" i="123"/>
  <c r="D15" i="123"/>
  <c r="C15" i="123"/>
  <c r="D14" i="123"/>
  <c r="C14" i="123"/>
  <c r="C13" i="123"/>
  <c r="C9" i="123"/>
  <c r="I147" i="122"/>
  <c r="A146" i="122"/>
  <c r="A145" i="122"/>
  <c r="I144" i="122"/>
  <c r="A144" i="122"/>
  <c r="I143" i="122"/>
  <c r="A143" i="122"/>
  <c r="I142" i="122"/>
  <c r="A142" i="122"/>
  <c r="I141" i="122"/>
  <c r="A141" i="122"/>
  <c r="A140" i="122"/>
  <c r="A139" i="122"/>
  <c r="A138" i="122"/>
  <c r="A137" i="122"/>
  <c r="I136" i="122"/>
  <c r="A136" i="122"/>
  <c r="A135" i="122"/>
  <c r="I135" i="122" s="1"/>
  <c r="A134" i="122"/>
  <c r="I134" i="122" s="1"/>
  <c r="A133" i="122"/>
  <c r="I133" i="122" s="1"/>
  <c r="A132" i="122"/>
  <c r="I131" i="122"/>
  <c r="I130" i="122"/>
  <c r="I129" i="122"/>
  <c r="I128" i="122"/>
  <c r="I127" i="122"/>
  <c r="I126" i="122"/>
  <c r="I125" i="122"/>
  <c r="I124" i="122"/>
  <c r="I123" i="122"/>
  <c r="I122" i="122"/>
  <c r="I121" i="122"/>
  <c r="I120" i="122"/>
  <c r="I119" i="122"/>
  <c r="I118" i="122"/>
  <c r="I117" i="122"/>
  <c r="I116" i="122"/>
  <c r="I115" i="122"/>
  <c r="I112" i="122"/>
  <c r="I110" i="122"/>
  <c r="O109" i="122"/>
  <c r="N109" i="122"/>
  <c r="M109" i="122"/>
  <c r="L109" i="122"/>
  <c r="K109" i="122"/>
  <c r="J109" i="122"/>
  <c r="I109" i="122"/>
  <c r="G109" i="122"/>
  <c r="F109" i="122"/>
  <c r="E109" i="122"/>
  <c r="D109" i="122"/>
  <c r="C109" i="122"/>
  <c r="B109" i="122"/>
  <c r="I108" i="122"/>
  <c r="I107" i="122"/>
  <c r="G107" i="122"/>
  <c r="G108" i="122" s="1"/>
  <c r="I106" i="122"/>
  <c r="I105" i="122"/>
  <c r="G105" i="122"/>
  <c r="F105" i="122"/>
  <c r="F107" i="122" s="1"/>
  <c r="F108" i="122" s="1"/>
  <c r="E105" i="122"/>
  <c r="E107" i="122" s="1"/>
  <c r="E108" i="122" s="1"/>
  <c r="D105" i="122"/>
  <c r="D107" i="122" s="1"/>
  <c r="D108" i="122" s="1"/>
  <c r="C105" i="122"/>
  <c r="C107" i="122" s="1"/>
  <c r="C108" i="122" s="1"/>
  <c r="B105" i="122"/>
  <c r="B107" i="122" s="1"/>
  <c r="B108" i="122" s="1"/>
  <c r="I102" i="122"/>
  <c r="I100" i="122"/>
  <c r="A99" i="122"/>
  <c r="I99" i="122" s="1"/>
  <c r="A98" i="122"/>
  <c r="I98" i="122" s="1"/>
  <c r="I97" i="122"/>
  <c r="A97" i="122"/>
  <c r="I96" i="122"/>
  <c r="A96" i="122"/>
  <c r="I95" i="122"/>
  <c r="A95" i="122"/>
  <c r="I94" i="122"/>
  <c r="I93" i="122"/>
  <c r="I92" i="122"/>
  <c r="A91" i="122"/>
  <c r="I91" i="122" s="1"/>
  <c r="A90" i="122"/>
  <c r="I90" i="122" s="1"/>
  <c r="A89" i="122"/>
  <c r="I89" i="122" s="1"/>
  <c r="I88" i="122"/>
  <c r="A88" i="122"/>
  <c r="I87" i="122"/>
  <c r="A87" i="122"/>
  <c r="I86" i="122"/>
  <c r="O84" i="122"/>
  <c r="O91" i="122" s="1"/>
  <c r="N84" i="122"/>
  <c r="N91" i="122" s="1"/>
  <c r="M84" i="122"/>
  <c r="M91" i="122" s="1"/>
  <c r="L84" i="122"/>
  <c r="L99" i="122" s="1"/>
  <c r="K84" i="122"/>
  <c r="K91" i="122" s="1"/>
  <c r="J84" i="122"/>
  <c r="J99" i="122" s="1"/>
  <c r="G84" i="122"/>
  <c r="G99" i="122" s="1"/>
  <c r="F84" i="122"/>
  <c r="F99" i="122" s="1"/>
  <c r="E84" i="122"/>
  <c r="E91" i="122" s="1"/>
  <c r="D84" i="122"/>
  <c r="D91" i="122" s="1"/>
  <c r="C84" i="122"/>
  <c r="C91" i="122" s="1"/>
  <c r="B84" i="122"/>
  <c r="B99" i="122" s="1"/>
  <c r="A84" i="122"/>
  <c r="I84" i="122" s="1"/>
  <c r="O83" i="122"/>
  <c r="O90" i="122" s="1"/>
  <c r="N83" i="122"/>
  <c r="N98" i="122" s="1"/>
  <c r="M83" i="122"/>
  <c r="M90" i="122" s="1"/>
  <c r="L83" i="122"/>
  <c r="L90" i="122" s="1"/>
  <c r="K83" i="122"/>
  <c r="K90" i="122" s="1"/>
  <c r="J83" i="122"/>
  <c r="J98" i="122" s="1"/>
  <c r="G83" i="122"/>
  <c r="G98" i="122" s="1"/>
  <c r="F83" i="122"/>
  <c r="F98" i="122" s="1"/>
  <c r="E83" i="122"/>
  <c r="E98" i="122" s="1"/>
  <c r="D83" i="122"/>
  <c r="D98" i="122" s="1"/>
  <c r="C83" i="122"/>
  <c r="C98" i="122" s="1"/>
  <c r="B83" i="122"/>
  <c r="B90" i="122" s="1"/>
  <c r="A83" i="122"/>
  <c r="I83" i="122" s="1"/>
  <c r="G82" i="122"/>
  <c r="G97" i="122" s="1"/>
  <c r="F82" i="122"/>
  <c r="F89" i="122" s="1"/>
  <c r="E82" i="122"/>
  <c r="E97" i="122" s="1"/>
  <c r="D82" i="122"/>
  <c r="D97" i="122" s="1"/>
  <c r="C82" i="122"/>
  <c r="C97" i="122" s="1"/>
  <c r="B82" i="122"/>
  <c r="B97" i="122" s="1"/>
  <c r="A82" i="122"/>
  <c r="I82" i="122" s="1"/>
  <c r="O81" i="122"/>
  <c r="O88" i="122" s="1"/>
  <c r="N81" i="122"/>
  <c r="N88" i="122" s="1"/>
  <c r="M81" i="122"/>
  <c r="M96" i="122" s="1"/>
  <c r="L81" i="122"/>
  <c r="L88" i="122" s="1"/>
  <c r="K81" i="122"/>
  <c r="K88" i="122" s="1"/>
  <c r="J81" i="122"/>
  <c r="J96" i="122" s="1"/>
  <c r="G81" i="122"/>
  <c r="G96" i="122" s="1"/>
  <c r="F81" i="122"/>
  <c r="F96" i="122" s="1"/>
  <c r="E81" i="122"/>
  <c r="E96" i="122" s="1"/>
  <c r="D81" i="122"/>
  <c r="D88" i="122" s="1"/>
  <c r="C81" i="122"/>
  <c r="C96" i="122" s="1"/>
  <c r="B81" i="122"/>
  <c r="B96" i="122" s="1"/>
  <c r="A81" i="122"/>
  <c r="I81" i="122" s="1"/>
  <c r="I80" i="122"/>
  <c r="A80" i="122"/>
  <c r="I79" i="122"/>
  <c r="A78" i="122"/>
  <c r="I78" i="122" s="1"/>
  <c r="A77" i="122"/>
  <c r="I77" i="122" s="1"/>
  <c r="O76" i="122"/>
  <c r="O82" i="122" s="1"/>
  <c r="O97" i="122" s="1"/>
  <c r="N76" i="122"/>
  <c r="N82" i="122" s="1"/>
  <c r="N97" i="122" s="1"/>
  <c r="M76" i="122"/>
  <c r="M82" i="122" s="1"/>
  <c r="M89" i="122" s="1"/>
  <c r="L76" i="122"/>
  <c r="L82" i="122" s="1"/>
  <c r="K76" i="122"/>
  <c r="K82" i="122" s="1"/>
  <c r="K97" i="122" s="1"/>
  <c r="J76" i="122"/>
  <c r="J82" i="122" s="1"/>
  <c r="A76" i="122"/>
  <c r="I76" i="122" s="1"/>
  <c r="O75" i="122"/>
  <c r="N75" i="122"/>
  <c r="M75" i="122"/>
  <c r="L75" i="122"/>
  <c r="K75" i="122"/>
  <c r="J75" i="122"/>
  <c r="G75" i="122"/>
  <c r="F75" i="122"/>
  <c r="E75" i="122"/>
  <c r="D75" i="122"/>
  <c r="C75" i="122"/>
  <c r="B75" i="122"/>
  <c r="A75" i="122"/>
  <c r="I75" i="122" s="1"/>
  <c r="I70" i="122"/>
  <c r="A63" i="122"/>
  <c r="I63" i="122" s="1"/>
  <c r="A62" i="122"/>
  <c r="I62" i="122" s="1"/>
  <c r="A61" i="122"/>
  <c r="I61" i="122" s="1"/>
  <c r="A60" i="122"/>
  <c r="I60" i="122" s="1"/>
  <c r="I56" i="122"/>
  <c r="G54" i="122"/>
  <c r="F54" i="122"/>
  <c r="E54" i="122"/>
  <c r="D54" i="122"/>
  <c r="C54" i="122"/>
  <c r="B54" i="122"/>
  <c r="G53" i="122"/>
  <c r="F53" i="122"/>
  <c r="E53" i="122"/>
  <c r="D53" i="122"/>
  <c r="C53" i="122"/>
  <c r="B53" i="122"/>
  <c r="I52" i="122"/>
  <c r="G52" i="122"/>
  <c r="F52" i="122"/>
  <c r="E52" i="122"/>
  <c r="I51" i="122"/>
  <c r="G51" i="122"/>
  <c r="F51" i="122"/>
  <c r="E51" i="122"/>
  <c r="D51" i="122"/>
  <c r="D52" i="122" s="1"/>
  <c r="C51" i="122"/>
  <c r="C52" i="122" s="1"/>
  <c r="B51" i="122"/>
  <c r="B52" i="122" s="1"/>
  <c r="I50" i="122"/>
  <c r="I46" i="122"/>
  <c r="A46" i="122"/>
  <c r="A42" i="122"/>
  <c r="I42" i="122" s="1"/>
  <c r="A38" i="122"/>
  <c r="I38" i="122" s="1"/>
  <c r="A34" i="122"/>
  <c r="I34" i="122" s="1"/>
  <c r="O107" i="122"/>
  <c r="O108" i="122" s="1"/>
  <c r="N51" i="122"/>
  <c r="N52" i="122" s="1"/>
  <c r="M107" i="122"/>
  <c r="M108" i="122" s="1"/>
  <c r="L107" i="122"/>
  <c r="L108" i="122" s="1"/>
  <c r="K51" i="122"/>
  <c r="K52" i="122" s="1"/>
  <c r="J51" i="122"/>
  <c r="J52" i="122" s="1"/>
  <c r="I30" i="122"/>
  <c r="A30" i="122"/>
  <c r="I27" i="122"/>
  <c r="D17" i="122"/>
  <c r="C17" i="122"/>
  <c r="D16" i="122"/>
  <c r="C16" i="122"/>
  <c r="D15" i="122"/>
  <c r="C15" i="122"/>
  <c r="D14" i="122"/>
  <c r="C14" i="122"/>
  <c r="C13" i="122"/>
  <c r="C9" i="122"/>
  <c r="I147" i="121"/>
  <c r="A146" i="121"/>
  <c r="A145" i="121"/>
  <c r="A144" i="121"/>
  <c r="A143" i="121"/>
  <c r="I142" i="121"/>
  <c r="A142" i="121"/>
  <c r="I141" i="121"/>
  <c r="A141" i="121"/>
  <c r="I140" i="121"/>
  <c r="A140" i="121"/>
  <c r="I139" i="121"/>
  <c r="A139" i="121"/>
  <c r="A138" i="121"/>
  <c r="A137" i="121"/>
  <c r="A136" i="121"/>
  <c r="A135" i="121"/>
  <c r="A134" i="121"/>
  <c r="I134" i="121" s="1"/>
  <c r="A133" i="121"/>
  <c r="I133" i="121" s="1"/>
  <c r="I132" i="121"/>
  <c r="A132" i="121"/>
  <c r="I131" i="121"/>
  <c r="I130" i="121"/>
  <c r="I129" i="121"/>
  <c r="I128" i="121"/>
  <c r="I127" i="121"/>
  <c r="I126" i="121"/>
  <c r="I125" i="121"/>
  <c r="I124" i="121"/>
  <c r="I123" i="121"/>
  <c r="I122" i="121"/>
  <c r="I121" i="121"/>
  <c r="I120" i="121"/>
  <c r="I119" i="121"/>
  <c r="I118" i="121"/>
  <c r="I117" i="121"/>
  <c r="I116" i="121"/>
  <c r="I115" i="121"/>
  <c r="I112" i="121"/>
  <c r="I110" i="121"/>
  <c r="O109" i="121"/>
  <c r="N109" i="121"/>
  <c r="M109" i="121"/>
  <c r="L109" i="121"/>
  <c r="K109" i="121"/>
  <c r="J109" i="121"/>
  <c r="I109" i="121"/>
  <c r="G109" i="121"/>
  <c r="F109" i="121"/>
  <c r="E109" i="121"/>
  <c r="D109" i="121"/>
  <c r="C109" i="121"/>
  <c r="B109" i="121"/>
  <c r="I108" i="121"/>
  <c r="I107" i="121"/>
  <c r="D107" i="121"/>
  <c r="D108" i="121" s="1"/>
  <c r="I106" i="121"/>
  <c r="L107" i="121"/>
  <c r="L108" i="121" s="1"/>
  <c r="K107" i="121"/>
  <c r="K108" i="121" s="1"/>
  <c r="J107" i="121"/>
  <c r="J108" i="121" s="1"/>
  <c r="I105" i="121"/>
  <c r="G105" i="121"/>
  <c r="G107" i="121" s="1"/>
  <c r="G108" i="121" s="1"/>
  <c r="F105" i="121"/>
  <c r="F107" i="121" s="1"/>
  <c r="F108" i="121" s="1"/>
  <c r="E105" i="121"/>
  <c r="E107" i="121" s="1"/>
  <c r="E108" i="121" s="1"/>
  <c r="D105" i="121"/>
  <c r="C105" i="121"/>
  <c r="C107" i="121" s="1"/>
  <c r="C108" i="121" s="1"/>
  <c r="B105" i="121"/>
  <c r="B107" i="121" s="1"/>
  <c r="B108" i="121" s="1"/>
  <c r="I102" i="121"/>
  <c r="I100" i="121"/>
  <c r="A99" i="121"/>
  <c r="I99" i="121" s="1"/>
  <c r="A98" i="121"/>
  <c r="I98" i="121" s="1"/>
  <c r="A97" i="121"/>
  <c r="I97" i="121" s="1"/>
  <c r="A96" i="121"/>
  <c r="I96" i="121" s="1"/>
  <c r="I95" i="121"/>
  <c r="A95" i="121"/>
  <c r="I94" i="121"/>
  <c r="I93" i="121"/>
  <c r="I92" i="121"/>
  <c r="A91" i="121"/>
  <c r="I91" i="121" s="1"/>
  <c r="A90" i="121"/>
  <c r="I90" i="121" s="1"/>
  <c r="A89" i="121"/>
  <c r="I89" i="121" s="1"/>
  <c r="A88" i="121"/>
  <c r="I88" i="121" s="1"/>
  <c r="I87" i="121"/>
  <c r="A87" i="121"/>
  <c r="I86" i="121"/>
  <c r="O84" i="121"/>
  <c r="O99" i="121" s="1"/>
  <c r="N84" i="121"/>
  <c r="N99" i="121" s="1"/>
  <c r="M84" i="121"/>
  <c r="M91" i="121" s="1"/>
  <c r="L84" i="121"/>
  <c r="L99" i="121" s="1"/>
  <c r="K84" i="121"/>
  <c r="K91" i="121" s="1"/>
  <c r="J84" i="121"/>
  <c r="J99" i="121" s="1"/>
  <c r="I84" i="121"/>
  <c r="G84" i="121"/>
  <c r="G99" i="121" s="1"/>
  <c r="F84" i="121"/>
  <c r="F99" i="121" s="1"/>
  <c r="E84" i="121"/>
  <c r="E91" i="121" s="1"/>
  <c r="D84" i="121"/>
  <c r="D99" i="121" s="1"/>
  <c r="C84" i="121"/>
  <c r="C91" i="121" s="1"/>
  <c r="B84" i="121"/>
  <c r="B91" i="121" s="1"/>
  <c r="A84" i="121"/>
  <c r="O83" i="121"/>
  <c r="O98" i="121" s="1"/>
  <c r="N83" i="121"/>
  <c r="N90" i="121" s="1"/>
  <c r="M83" i="121"/>
  <c r="M98" i="121" s="1"/>
  <c r="L83" i="121"/>
  <c r="L90" i="121" s="1"/>
  <c r="K83" i="121"/>
  <c r="K90" i="121" s="1"/>
  <c r="J83" i="121"/>
  <c r="J98" i="121" s="1"/>
  <c r="I83" i="121"/>
  <c r="G83" i="121"/>
  <c r="G98" i="121" s="1"/>
  <c r="F83" i="121"/>
  <c r="F90" i="121" s="1"/>
  <c r="E83" i="121"/>
  <c r="E98" i="121" s="1"/>
  <c r="D83" i="121"/>
  <c r="D98" i="121" s="1"/>
  <c r="C83" i="121"/>
  <c r="C90" i="121" s="1"/>
  <c r="B83" i="121"/>
  <c r="B90" i="121" s="1"/>
  <c r="A83" i="121"/>
  <c r="G82" i="121"/>
  <c r="G97" i="121" s="1"/>
  <c r="F82" i="121"/>
  <c r="F89" i="121" s="1"/>
  <c r="E82" i="121"/>
  <c r="E97" i="121" s="1"/>
  <c r="D82" i="121"/>
  <c r="D89" i="121" s="1"/>
  <c r="C82" i="121"/>
  <c r="C97" i="121" s="1"/>
  <c r="B82" i="121"/>
  <c r="B89" i="121" s="1"/>
  <c r="A82" i="121"/>
  <c r="I82" i="121" s="1"/>
  <c r="O81" i="121"/>
  <c r="O96" i="121" s="1"/>
  <c r="N81" i="121"/>
  <c r="N88" i="121" s="1"/>
  <c r="M81" i="121"/>
  <c r="M88" i="121" s="1"/>
  <c r="L81" i="121"/>
  <c r="L96" i="121" s="1"/>
  <c r="K81" i="121"/>
  <c r="K96" i="121" s="1"/>
  <c r="J81" i="121"/>
  <c r="J96" i="121" s="1"/>
  <c r="G81" i="121"/>
  <c r="G88" i="121" s="1"/>
  <c r="F81" i="121"/>
  <c r="F88" i="121" s="1"/>
  <c r="E81" i="121"/>
  <c r="E96" i="121" s="1"/>
  <c r="D81" i="121"/>
  <c r="D96" i="121" s="1"/>
  <c r="C81" i="121"/>
  <c r="C96" i="121" s="1"/>
  <c r="B81" i="121"/>
  <c r="B88" i="121" s="1"/>
  <c r="A81" i="121"/>
  <c r="I81" i="121" s="1"/>
  <c r="A80" i="121"/>
  <c r="I80" i="121" s="1"/>
  <c r="I79" i="121"/>
  <c r="A78" i="121"/>
  <c r="I78" i="121" s="1"/>
  <c r="A77" i="121"/>
  <c r="I77" i="121" s="1"/>
  <c r="O76" i="121"/>
  <c r="O82" i="121" s="1"/>
  <c r="O97" i="121" s="1"/>
  <c r="N76" i="121"/>
  <c r="N82" i="121" s="1"/>
  <c r="N97" i="121" s="1"/>
  <c r="M76" i="121"/>
  <c r="M82" i="121" s="1"/>
  <c r="M97" i="121" s="1"/>
  <c r="L76" i="121"/>
  <c r="L82" i="121" s="1"/>
  <c r="K76" i="121"/>
  <c r="K82" i="121" s="1"/>
  <c r="J76" i="121"/>
  <c r="J82" i="121" s="1"/>
  <c r="J97" i="121" s="1"/>
  <c r="A76" i="121"/>
  <c r="I76" i="121" s="1"/>
  <c r="O75" i="121"/>
  <c r="N75" i="121"/>
  <c r="M75" i="121"/>
  <c r="L75" i="121"/>
  <c r="K75" i="121"/>
  <c r="J75" i="121"/>
  <c r="G75" i="121"/>
  <c r="F75" i="121"/>
  <c r="E75" i="121"/>
  <c r="D75" i="121"/>
  <c r="C75" i="121"/>
  <c r="B75" i="121"/>
  <c r="A75" i="121"/>
  <c r="I75" i="121" s="1"/>
  <c r="I70" i="121"/>
  <c r="A63" i="121"/>
  <c r="I63" i="121" s="1"/>
  <c r="A62" i="121"/>
  <c r="I62" i="121" s="1"/>
  <c r="I61" i="121"/>
  <c r="A61" i="121"/>
  <c r="I60" i="121"/>
  <c r="A60" i="121"/>
  <c r="I56" i="121"/>
  <c r="G54" i="121"/>
  <c r="F54" i="121"/>
  <c r="E54" i="121"/>
  <c r="D54" i="121"/>
  <c r="C54" i="121"/>
  <c r="B54" i="121"/>
  <c r="G53" i="121"/>
  <c r="F53" i="121"/>
  <c r="E53" i="121"/>
  <c r="D53" i="121"/>
  <c r="C53" i="121"/>
  <c r="B53" i="121"/>
  <c r="I52" i="121"/>
  <c r="E52" i="121"/>
  <c r="M51" i="121"/>
  <c r="M52" i="121" s="1"/>
  <c r="L51" i="121"/>
  <c r="L52" i="121" s="1"/>
  <c r="K51" i="121"/>
  <c r="K52" i="121" s="1"/>
  <c r="J51" i="121"/>
  <c r="J52" i="121" s="1"/>
  <c r="I51" i="121"/>
  <c r="G51" i="121"/>
  <c r="G52" i="121" s="1"/>
  <c r="F51" i="121"/>
  <c r="F52" i="121" s="1"/>
  <c r="E51" i="121"/>
  <c r="D51" i="121"/>
  <c r="D52" i="121" s="1"/>
  <c r="C51" i="121"/>
  <c r="C52" i="121" s="1"/>
  <c r="B51" i="121"/>
  <c r="B52" i="121" s="1"/>
  <c r="I50" i="121"/>
  <c r="A46" i="121"/>
  <c r="I46" i="121" s="1"/>
  <c r="A42" i="121"/>
  <c r="I42" i="121" s="1"/>
  <c r="A38" i="121"/>
  <c r="I38" i="121" s="1"/>
  <c r="A34" i="121"/>
  <c r="I34" i="121" s="1"/>
  <c r="O107" i="121"/>
  <c r="O108" i="121" s="1"/>
  <c r="N107" i="121"/>
  <c r="N108" i="121" s="1"/>
  <c r="M107" i="121"/>
  <c r="M108" i="121" s="1"/>
  <c r="I30" i="121"/>
  <c r="A30" i="121"/>
  <c r="I27" i="121"/>
  <c r="D17" i="121"/>
  <c r="C17" i="121"/>
  <c r="D16" i="121"/>
  <c r="C16" i="121"/>
  <c r="D15" i="121"/>
  <c r="C15" i="121"/>
  <c r="D14" i="121"/>
  <c r="C14" i="121"/>
  <c r="C13" i="121"/>
  <c r="C9" i="121"/>
  <c r="E43" i="6"/>
  <c r="E44" i="6"/>
  <c r="E45" i="6"/>
  <c r="E46" i="6"/>
  <c r="E47" i="6"/>
  <c r="E48" i="6"/>
  <c r="E49" i="6"/>
  <c r="E50" i="6"/>
  <c r="E51" i="6"/>
  <c r="E52" i="6"/>
  <c r="E53" i="6"/>
  <c r="E54" i="6"/>
  <c r="E55" i="6"/>
  <c r="E56" i="6"/>
  <c r="E57" i="6"/>
  <c r="E58" i="6"/>
  <c r="E59" i="6"/>
  <c r="E60" i="6"/>
  <c r="E61" i="6"/>
  <c r="E62" i="6"/>
  <c r="E63" i="6"/>
  <c r="D43" i="6"/>
  <c r="D44" i="6"/>
  <c r="D45" i="6"/>
  <c r="D46" i="6"/>
  <c r="D47" i="6"/>
  <c r="D48" i="6"/>
  <c r="D49" i="6"/>
  <c r="D50" i="6"/>
  <c r="D51" i="6"/>
  <c r="D52" i="6"/>
  <c r="D53" i="6"/>
  <c r="D54" i="6"/>
  <c r="D55" i="6"/>
  <c r="D56" i="6"/>
  <c r="D57" i="6"/>
  <c r="D58" i="6"/>
  <c r="D59" i="6"/>
  <c r="D60" i="6"/>
  <c r="D61" i="6"/>
  <c r="D62" i="6"/>
  <c r="D63" i="6"/>
  <c r="K41" i="6"/>
  <c r="I147" i="120"/>
  <c r="I146" i="120"/>
  <c r="A146" i="120"/>
  <c r="I145" i="120"/>
  <c r="A145" i="120"/>
  <c r="A144" i="120"/>
  <c r="A143" i="120"/>
  <c r="A142" i="120"/>
  <c r="I141" i="120"/>
  <c r="A141" i="120"/>
  <c r="I140" i="120"/>
  <c r="A140" i="120"/>
  <c r="I139" i="120"/>
  <c r="A139" i="120"/>
  <c r="I138" i="120"/>
  <c r="A138" i="120"/>
  <c r="I137" i="120"/>
  <c r="A137" i="120"/>
  <c r="A136" i="120"/>
  <c r="A135" i="120"/>
  <c r="A134" i="120"/>
  <c r="A133" i="120"/>
  <c r="I132" i="120"/>
  <c r="A132" i="120"/>
  <c r="I131" i="120"/>
  <c r="I130" i="120"/>
  <c r="I129" i="120"/>
  <c r="I128" i="120"/>
  <c r="I127" i="120"/>
  <c r="I126" i="120"/>
  <c r="I125" i="120"/>
  <c r="I124" i="120"/>
  <c r="I123" i="120"/>
  <c r="I122" i="120"/>
  <c r="I121" i="120"/>
  <c r="I120" i="120"/>
  <c r="I119" i="120"/>
  <c r="I118" i="120"/>
  <c r="I117" i="120"/>
  <c r="I116" i="120"/>
  <c r="I115" i="120"/>
  <c r="I112" i="120"/>
  <c r="I110" i="120"/>
  <c r="O109" i="120"/>
  <c r="N109" i="120"/>
  <c r="M109" i="120"/>
  <c r="L109" i="120"/>
  <c r="K109" i="120"/>
  <c r="J109" i="120"/>
  <c r="I109" i="120"/>
  <c r="G109" i="120"/>
  <c r="F109" i="120"/>
  <c r="E109" i="120"/>
  <c r="D109" i="120"/>
  <c r="C109" i="120"/>
  <c r="B109" i="120"/>
  <c r="I108" i="120"/>
  <c r="I107" i="120"/>
  <c r="I106" i="120"/>
  <c r="K107" i="120"/>
  <c r="K108" i="120" s="1"/>
  <c r="J108" i="120"/>
  <c r="I105" i="120"/>
  <c r="G105" i="120"/>
  <c r="G107" i="120" s="1"/>
  <c r="G108" i="120" s="1"/>
  <c r="F105" i="120"/>
  <c r="F107" i="120" s="1"/>
  <c r="F108" i="120" s="1"/>
  <c r="E105" i="120"/>
  <c r="E107" i="120" s="1"/>
  <c r="E108" i="120" s="1"/>
  <c r="D105" i="120"/>
  <c r="D107" i="120" s="1"/>
  <c r="D108" i="120" s="1"/>
  <c r="C105" i="120"/>
  <c r="C107" i="120" s="1"/>
  <c r="C108" i="120" s="1"/>
  <c r="I102" i="120"/>
  <c r="I100" i="120"/>
  <c r="A99" i="120"/>
  <c r="I99" i="120" s="1"/>
  <c r="I98" i="120"/>
  <c r="A98" i="120"/>
  <c r="I97" i="120"/>
  <c r="A97" i="120"/>
  <c r="I96" i="120"/>
  <c r="A96" i="120"/>
  <c r="A95" i="120"/>
  <c r="I95" i="120" s="1"/>
  <c r="I94" i="120"/>
  <c r="I93" i="120"/>
  <c r="I92" i="120"/>
  <c r="A91" i="120"/>
  <c r="I91" i="120" s="1"/>
  <c r="A90" i="120"/>
  <c r="I90" i="120" s="1"/>
  <c r="I89" i="120"/>
  <c r="A89" i="120"/>
  <c r="I88" i="120"/>
  <c r="A88" i="120"/>
  <c r="A87" i="120"/>
  <c r="I87" i="120" s="1"/>
  <c r="I86" i="120"/>
  <c r="O84" i="120"/>
  <c r="O99" i="120" s="1"/>
  <c r="N84" i="120"/>
  <c r="N91" i="120" s="1"/>
  <c r="M84" i="120"/>
  <c r="M99" i="120" s="1"/>
  <c r="L84" i="120"/>
  <c r="L99" i="120" s="1"/>
  <c r="K84" i="120"/>
  <c r="K91" i="120" s="1"/>
  <c r="J84" i="120"/>
  <c r="J99" i="120" s="1"/>
  <c r="G84" i="120"/>
  <c r="G91" i="120" s="1"/>
  <c r="F84" i="120"/>
  <c r="F91" i="120" s="1"/>
  <c r="E84" i="120"/>
  <c r="E99" i="120" s="1"/>
  <c r="D84" i="120"/>
  <c r="D91" i="120" s="1"/>
  <c r="C84" i="120"/>
  <c r="C91" i="120" s="1"/>
  <c r="B84" i="120"/>
  <c r="B99" i="120" s="1"/>
  <c r="A84" i="120"/>
  <c r="I84" i="120" s="1"/>
  <c r="O83" i="120"/>
  <c r="O98" i="120" s="1"/>
  <c r="N83" i="120"/>
  <c r="N98" i="120" s="1"/>
  <c r="M83" i="120"/>
  <c r="M98" i="120" s="1"/>
  <c r="L83" i="120"/>
  <c r="L90" i="120" s="1"/>
  <c r="K83" i="120"/>
  <c r="K90" i="120" s="1"/>
  <c r="J83" i="120"/>
  <c r="J90" i="120" s="1"/>
  <c r="G83" i="120"/>
  <c r="G98" i="120" s="1"/>
  <c r="F83" i="120"/>
  <c r="F98" i="120" s="1"/>
  <c r="E83" i="120"/>
  <c r="E90" i="120" s="1"/>
  <c r="D83" i="120"/>
  <c r="D90" i="120" s="1"/>
  <c r="C83" i="120"/>
  <c r="C98" i="120" s="1"/>
  <c r="B83" i="120"/>
  <c r="B90" i="120" s="1"/>
  <c r="A83" i="120"/>
  <c r="I83" i="120" s="1"/>
  <c r="G82" i="120"/>
  <c r="G97" i="120" s="1"/>
  <c r="F82" i="120"/>
  <c r="F89" i="120" s="1"/>
  <c r="E82" i="120"/>
  <c r="E97" i="120" s="1"/>
  <c r="D82" i="120"/>
  <c r="D97" i="120" s="1"/>
  <c r="C82" i="120"/>
  <c r="C89" i="120" s="1"/>
  <c r="B82" i="120"/>
  <c r="B89" i="120" s="1"/>
  <c r="A82" i="120"/>
  <c r="I82" i="120" s="1"/>
  <c r="O81" i="120"/>
  <c r="O88" i="120" s="1"/>
  <c r="N81" i="120"/>
  <c r="N88" i="120" s="1"/>
  <c r="M81" i="120"/>
  <c r="M88" i="120" s="1"/>
  <c r="L81" i="120"/>
  <c r="L96" i="120" s="1"/>
  <c r="K81" i="120"/>
  <c r="K96" i="120" s="1"/>
  <c r="J81" i="120"/>
  <c r="J96" i="120" s="1"/>
  <c r="I81" i="120"/>
  <c r="G81" i="120"/>
  <c r="G88" i="120" s="1"/>
  <c r="F81" i="120"/>
  <c r="F88" i="120" s="1"/>
  <c r="E81" i="120"/>
  <c r="E88" i="120" s="1"/>
  <c r="D81" i="120"/>
  <c r="D88" i="120" s="1"/>
  <c r="C81" i="120"/>
  <c r="C96" i="120" s="1"/>
  <c r="B81" i="120"/>
  <c r="B96" i="120" s="1"/>
  <c r="A81" i="120"/>
  <c r="A80" i="120"/>
  <c r="I80" i="120" s="1"/>
  <c r="I79" i="120"/>
  <c r="A78" i="120"/>
  <c r="I78" i="120" s="1"/>
  <c r="A77" i="120"/>
  <c r="I77" i="120" s="1"/>
  <c r="O76" i="120"/>
  <c r="O82" i="120" s="1"/>
  <c r="N76" i="120"/>
  <c r="N82" i="120" s="1"/>
  <c r="N97" i="120" s="1"/>
  <c r="M76" i="120"/>
  <c r="M82" i="120" s="1"/>
  <c r="M97" i="120" s="1"/>
  <c r="L76" i="120"/>
  <c r="L82" i="120" s="1"/>
  <c r="L97" i="120" s="1"/>
  <c r="K76" i="120"/>
  <c r="K82" i="120" s="1"/>
  <c r="K97" i="120" s="1"/>
  <c r="J76" i="120"/>
  <c r="J82" i="120" s="1"/>
  <c r="A76" i="120"/>
  <c r="I76" i="120" s="1"/>
  <c r="O75" i="120"/>
  <c r="N75" i="120"/>
  <c r="M75" i="120"/>
  <c r="L75" i="120"/>
  <c r="K75" i="120"/>
  <c r="J75" i="120"/>
  <c r="G75" i="120"/>
  <c r="F75" i="120"/>
  <c r="E75" i="120"/>
  <c r="D75" i="120"/>
  <c r="C75" i="120"/>
  <c r="B75" i="120"/>
  <c r="A75" i="120"/>
  <c r="I75" i="120" s="1"/>
  <c r="I70" i="120"/>
  <c r="A63" i="120"/>
  <c r="I63" i="120" s="1"/>
  <c r="A62" i="120"/>
  <c r="I62" i="120" s="1"/>
  <c r="A61" i="120"/>
  <c r="I61" i="120" s="1"/>
  <c r="I60" i="120"/>
  <c r="A60" i="120"/>
  <c r="I56" i="120"/>
  <c r="G54" i="120"/>
  <c r="F54" i="120"/>
  <c r="E54" i="120"/>
  <c r="D54" i="120"/>
  <c r="C54" i="120"/>
  <c r="B54" i="120"/>
  <c r="G53" i="120"/>
  <c r="F53" i="120"/>
  <c r="E53" i="120"/>
  <c r="D53" i="120"/>
  <c r="C53" i="120"/>
  <c r="B53" i="120"/>
  <c r="I52" i="120"/>
  <c r="D52" i="120"/>
  <c r="C52" i="120"/>
  <c r="B52" i="120"/>
  <c r="K51" i="120"/>
  <c r="K52" i="120" s="1"/>
  <c r="I51" i="120"/>
  <c r="G51" i="120"/>
  <c r="G52" i="120" s="1"/>
  <c r="F51" i="120"/>
  <c r="F52" i="120" s="1"/>
  <c r="E51" i="120"/>
  <c r="E52" i="120" s="1"/>
  <c r="D51" i="120"/>
  <c r="C51" i="120"/>
  <c r="B51" i="120"/>
  <c r="I50" i="120"/>
  <c r="A46" i="120"/>
  <c r="I46" i="120" s="1"/>
  <c r="A42" i="120"/>
  <c r="I42" i="120" s="1"/>
  <c r="A38" i="120"/>
  <c r="I38" i="120" s="1"/>
  <c r="A34" i="120"/>
  <c r="I34" i="120" s="1"/>
  <c r="O107" i="120"/>
  <c r="O108" i="120" s="1"/>
  <c r="N107" i="120"/>
  <c r="N108" i="120" s="1"/>
  <c r="M107" i="120"/>
  <c r="M108" i="120" s="1"/>
  <c r="L51" i="120"/>
  <c r="L52" i="120" s="1"/>
  <c r="J51" i="120"/>
  <c r="J52" i="120" s="1"/>
  <c r="A30" i="120"/>
  <c r="I30" i="120" s="1"/>
  <c r="I27" i="120"/>
  <c r="D17" i="120"/>
  <c r="C17" i="120"/>
  <c r="D16" i="120"/>
  <c r="C16" i="120"/>
  <c r="D15" i="120"/>
  <c r="C15" i="120"/>
  <c r="D14" i="120"/>
  <c r="C14" i="120"/>
  <c r="C13" i="120"/>
  <c r="C9" i="120"/>
  <c r="C77" i="117"/>
  <c r="D77" i="117"/>
  <c r="E77" i="117"/>
  <c r="F77" i="117"/>
  <c r="G77" i="117"/>
  <c r="B77" i="117"/>
  <c r="G76" i="117"/>
  <c r="F76" i="117"/>
  <c r="E76" i="117"/>
  <c r="D76" i="117"/>
  <c r="C76" i="117"/>
  <c r="B76" i="117"/>
  <c r="G74" i="117"/>
  <c r="F74" i="117"/>
  <c r="E74" i="117"/>
  <c r="D74" i="117"/>
  <c r="C74" i="117"/>
  <c r="B74" i="117"/>
  <c r="K80" i="120" l="1"/>
  <c r="L80" i="120"/>
  <c r="M80" i="120"/>
  <c r="N80" i="120"/>
  <c r="O80" i="120"/>
  <c r="J80" i="120"/>
  <c r="C80" i="120"/>
  <c r="D80" i="120"/>
  <c r="E80" i="120"/>
  <c r="F80" i="120"/>
  <c r="G80" i="120"/>
  <c r="B80" i="120"/>
  <c r="E80" i="121"/>
  <c r="F80" i="121"/>
  <c r="G80" i="121"/>
  <c r="G85" i="121" s="1"/>
  <c r="B80" i="121"/>
  <c r="K80" i="121"/>
  <c r="L80" i="121"/>
  <c r="M80" i="121"/>
  <c r="N80" i="121"/>
  <c r="O80" i="121"/>
  <c r="O85" i="121" s="1"/>
  <c r="J80" i="121"/>
  <c r="C80" i="121"/>
  <c r="D80" i="121"/>
  <c r="O80" i="122"/>
  <c r="J80" i="122"/>
  <c r="J95" i="122" s="1"/>
  <c r="J106" i="122" s="1"/>
  <c r="C80" i="122"/>
  <c r="D80" i="122"/>
  <c r="E80" i="122"/>
  <c r="F80" i="122"/>
  <c r="G80" i="122"/>
  <c r="G95" i="122" s="1"/>
  <c r="B80" i="122"/>
  <c r="K80" i="122"/>
  <c r="L80" i="122"/>
  <c r="L87" i="122" s="1"/>
  <c r="M80" i="122"/>
  <c r="N80" i="122"/>
  <c r="K80" i="123"/>
  <c r="L80" i="123"/>
  <c r="M80" i="123"/>
  <c r="N80" i="123"/>
  <c r="O80" i="123"/>
  <c r="J80" i="123"/>
  <c r="J85" i="123" s="1"/>
  <c r="C80" i="123"/>
  <c r="D80" i="123"/>
  <c r="E80" i="123"/>
  <c r="F80" i="123"/>
  <c r="G80" i="123"/>
  <c r="G95" i="123" s="1"/>
  <c r="B80" i="123"/>
  <c r="O99" i="123"/>
  <c r="J89" i="121"/>
  <c r="O99" i="122"/>
  <c r="M99" i="122"/>
  <c r="C98" i="121"/>
  <c r="K98" i="121"/>
  <c r="L98" i="121"/>
  <c r="N90" i="122"/>
  <c r="B96" i="123"/>
  <c r="C88" i="123"/>
  <c r="G88" i="123"/>
  <c r="D96" i="122"/>
  <c r="E88" i="123"/>
  <c r="M90" i="121"/>
  <c r="N91" i="121"/>
  <c r="E99" i="121"/>
  <c r="D97" i="123"/>
  <c r="O91" i="121"/>
  <c r="K89" i="122"/>
  <c r="E90" i="123"/>
  <c r="O95" i="121"/>
  <c r="O100" i="121" s="1"/>
  <c r="L98" i="122"/>
  <c r="G90" i="123"/>
  <c r="M98" i="122"/>
  <c r="J90" i="123"/>
  <c r="F98" i="123"/>
  <c r="G88" i="122"/>
  <c r="M90" i="123"/>
  <c r="L98" i="123"/>
  <c r="L91" i="123"/>
  <c r="G96" i="121"/>
  <c r="N96" i="121"/>
  <c r="O88" i="121"/>
  <c r="K98" i="122"/>
  <c r="J88" i="121"/>
  <c r="D91" i="121"/>
  <c r="B98" i="121"/>
  <c r="F88" i="122"/>
  <c r="K98" i="123"/>
  <c r="J88" i="123"/>
  <c r="J88" i="122"/>
  <c r="K99" i="122"/>
  <c r="M88" i="123"/>
  <c r="N90" i="123"/>
  <c r="N98" i="121"/>
  <c r="N88" i="123"/>
  <c r="F96" i="123"/>
  <c r="F96" i="121"/>
  <c r="N99" i="122"/>
  <c r="B91" i="123"/>
  <c r="C99" i="123"/>
  <c r="B99" i="121"/>
  <c r="C89" i="123"/>
  <c r="J99" i="123"/>
  <c r="O89" i="121"/>
  <c r="C99" i="121"/>
  <c r="K85" i="122"/>
  <c r="E89" i="123"/>
  <c r="G91" i="123"/>
  <c r="M99" i="123"/>
  <c r="M96" i="121"/>
  <c r="G89" i="123"/>
  <c r="N99" i="123"/>
  <c r="M99" i="121"/>
  <c r="F97" i="122"/>
  <c r="J89" i="123"/>
  <c r="K89" i="123"/>
  <c r="O89" i="123"/>
  <c r="L97" i="123"/>
  <c r="L89" i="123"/>
  <c r="K88" i="123"/>
  <c r="M89" i="123"/>
  <c r="O90" i="123"/>
  <c r="L88" i="123"/>
  <c r="N89" i="123"/>
  <c r="J51" i="123"/>
  <c r="J52" i="123" s="1"/>
  <c r="O88" i="123"/>
  <c r="B90" i="123"/>
  <c r="D91" i="123"/>
  <c r="K51" i="123"/>
  <c r="K52" i="123" s="1"/>
  <c r="C90" i="123"/>
  <c r="E91" i="123"/>
  <c r="I132" i="123"/>
  <c r="I140" i="123"/>
  <c r="B89" i="123"/>
  <c r="D90" i="123"/>
  <c r="F91" i="123"/>
  <c r="I139" i="123"/>
  <c r="M51" i="123"/>
  <c r="M52" i="123" s="1"/>
  <c r="N51" i="123"/>
  <c r="N52" i="123" s="1"/>
  <c r="A74" i="123"/>
  <c r="I74" i="123" s="1"/>
  <c r="I138" i="123"/>
  <c r="I146" i="123"/>
  <c r="D88" i="123"/>
  <c r="F89" i="123"/>
  <c r="K91" i="123"/>
  <c r="I137" i="123"/>
  <c r="I145" i="123"/>
  <c r="L97" i="122"/>
  <c r="L89" i="122"/>
  <c r="J89" i="122"/>
  <c r="J97" i="122"/>
  <c r="L96" i="122"/>
  <c r="B91" i="122"/>
  <c r="I132" i="122"/>
  <c r="I140" i="122"/>
  <c r="O98" i="122"/>
  <c r="O89" i="122"/>
  <c r="N96" i="122"/>
  <c r="C90" i="122"/>
  <c r="B98" i="122"/>
  <c r="D99" i="122"/>
  <c r="J107" i="122"/>
  <c r="J108" i="122" s="1"/>
  <c r="L51" i="122"/>
  <c r="L52" i="122" s="1"/>
  <c r="B89" i="122"/>
  <c r="D90" i="122"/>
  <c r="F91" i="122"/>
  <c r="E99" i="122"/>
  <c r="K107" i="122"/>
  <c r="K108" i="122" s="1"/>
  <c r="M97" i="122"/>
  <c r="O96" i="122"/>
  <c r="M51" i="122"/>
  <c r="M52" i="122" s="1"/>
  <c r="C89" i="122"/>
  <c r="E90" i="122"/>
  <c r="G91" i="122"/>
  <c r="I139" i="122"/>
  <c r="K96" i="122"/>
  <c r="B88" i="122"/>
  <c r="D89" i="122"/>
  <c r="F90" i="122"/>
  <c r="M88" i="122"/>
  <c r="C99" i="122"/>
  <c r="O51" i="122"/>
  <c r="O52" i="122" s="1"/>
  <c r="A74" i="122"/>
  <c r="I74" i="122" s="1"/>
  <c r="C88" i="122"/>
  <c r="E89" i="122"/>
  <c r="G90" i="122"/>
  <c r="J91" i="122"/>
  <c r="N107" i="122"/>
  <c r="N108" i="122" s="1"/>
  <c r="I138" i="122"/>
  <c r="I146" i="122"/>
  <c r="N89" i="122"/>
  <c r="E88" i="122"/>
  <c r="G89" i="122"/>
  <c r="J90" i="122"/>
  <c r="L91" i="122"/>
  <c r="I137" i="122"/>
  <c r="I145" i="122"/>
  <c r="K89" i="121"/>
  <c r="K97" i="121"/>
  <c r="L97" i="121"/>
  <c r="L89" i="121"/>
  <c r="I136" i="121"/>
  <c r="I144" i="121"/>
  <c r="F91" i="121"/>
  <c r="I135" i="121"/>
  <c r="I143" i="121"/>
  <c r="D90" i="121"/>
  <c r="K88" i="121"/>
  <c r="M89" i="121"/>
  <c r="O90" i="121"/>
  <c r="L88" i="121"/>
  <c r="N89" i="121"/>
  <c r="E90" i="121"/>
  <c r="G91" i="121"/>
  <c r="B97" i="121"/>
  <c r="N51" i="121"/>
  <c r="N52" i="121" s="1"/>
  <c r="O51" i="121"/>
  <c r="O52" i="121" s="1"/>
  <c r="A74" i="121"/>
  <c r="I74" i="121" s="1"/>
  <c r="C88" i="121"/>
  <c r="E89" i="121"/>
  <c r="G90" i="121"/>
  <c r="J91" i="121"/>
  <c r="B96" i="121"/>
  <c r="D97" i="121"/>
  <c r="F98" i="121"/>
  <c r="I138" i="121"/>
  <c r="I146" i="121"/>
  <c r="C89" i="121"/>
  <c r="D88" i="121"/>
  <c r="E88" i="121"/>
  <c r="G89" i="121"/>
  <c r="J90" i="121"/>
  <c r="L91" i="121"/>
  <c r="F97" i="121"/>
  <c r="K99" i="121"/>
  <c r="I137" i="121"/>
  <c r="I145" i="121"/>
  <c r="O51" i="120"/>
  <c r="O52" i="120" s="1"/>
  <c r="N51" i="120"/>
  <c r="N52" i="120" s="1"/>
  <c r="L107" i="120"/>
  <c r="L108" i="120" s="1"/>
  <c r="N99" i="120"/>
  <c r="F96" i="120"/>
  <c r="M96" i="120"/>
  <c r="O96" i="120"/>
  <c r="B98" i="120"/>
  <c r="N96" i="120"/>
  <c r="G89" i="120"/>
  <c r="B91" i="120"/>
  <c r="O97" i="120"/>
  <c r="O89" i="120"/>
  <c r="D96" i="120"/>
  <c r="J98" i="120"/>
  <c r="E96" i="120"/>
  <c r="K98" i="120"/>
  <c r="L98" i="120"/>
  <c r="G96" i="120"/>
  <c r="C99" i="120"/>
  <c r="D99" i="120"/>
  <c r="L91" i="120"/>
  <c r="K99" i="120"/>
  <c r="M91" i="120"/>
  <c r="F97" i="120"/>
  <c r="J89" i="120"/>
  <c r="J97" i="120"/>
  <c r="E85" i="120"/>
  <c r="E95" i="120"/>
  <c r="E87" i="120"/>
  <c r="I136" i="120"/>
  <c r="I144" i="120"/>
  <c r="I135" i="120"/>
  <c r="I143" i="120"/>
  <c r="K89" i="120"/>
  <c r="M90" i="120"/>
  <c r="O91" i="120"/>
  <c r="J88" i="120"/>
  <c r="L89" i="120"/>
  <c r="N90" i="120"/>
  <c r="K88" i="120"/>
  <c r="M89" i="120"/>
  <c r="O90" i="120"/>
  <c r="M51" i="120"/>
  <c r="M52" i="120" s="1"/>
  <c r="L88" i="120"/>
  <c r="N89" i="120"/>
  <c r="I134" i="120"/>
  <c r="I142" i="120"/>
  <c r="I133" i="120"/>
  <c r="A74" i="120"/>
  <c r="I74" i="120" s="1"/>
  <c r="C90" i="120"/>
  <c r="E91" i="120"/>
  <c r="C97" i="120"/>
  <c r="E98" i="120"/>
  <c r="G99" i="120"/>
  <c r="B97" i="120"/>
  <c r="D98" i="120"/>
  <c r="F99" i="120"/>
  <c r="B88" i="120"/>
  <c r="D89" i="120"/>
  <c r="F90" i="120"/>
  <c r="C88" i="120"/>
  <c r="E89" i="120"/>
  <c r="G90" i="120"/>
  <c r="J91" i="120"/>
  <c r="I125" i="119"/>
  <c r="C61" i="119"/>
  <c r="D61" i="119"/>
  <c r="E61" i="119"/>
  <c r="F61" i="119"/>
  <c r="G61" i="119"/>
  <c r="B61" i="119"/>
  <c r="C60" i="119"/>
  <c r="D60" i="119"/>
  <c r="E60" i="119"/>
  <c r="F60" i="119"/>
  <c r="G60" i="119"/>
  <c r="B60" i="119"/>
  <c r="I147" i="119"/>
  <c r="I146" i="119"/>
  <c r="A146" i="119"/>
  <c r="A145" i="119"/>
  <c r="I144" i="119"/>
  <c r="A144" i="119"/>
  <c r="A143" i="119"/>
  <c r="A142" i="119"/>
  <c r="A141" i="119"/>
  <c r="A140" i="119"/>
  <c r="A139" i="119"/>
  <c r="A138" i="119"/>
  <c r="A137" i="119"/>
  <c r="A136" i="119"/>
  <c r="A135" i="119"/>
  <c r="A134" i="119"/>
  <c r="A133" i="119"/>
  <c r="A132" i="119"/>
  <c r="I131" i="119"/>
  <c r="I130" i="119"/>
  <c r="I129" i="119"/>
  <c r="I128" i="119"/>
  <c r="I127" i="119"/>
  <c r="I126" i="119"/>
  <c r="I124" i="119"/>
  <c r="I123" i="119"/>
  <c r="I122" i="119"/>
  <c r="I121" i="119"/>
  <c r="I120" i="119"/>
  <c r="I119" i="119"/>
  <c r="I118" i="119"/>
  <c r="I117" i="119"/>
  <c r="I116" i="119"/>
  <c r="I115" i="119"/>
  <c r="I112" i="119"/>
  <c r="I110" i="119"/>
  <c r="O109" i="119"/>
  <c r="N109" i="119"/>
  <c r="M109" i="119"/>
  <c r="L109" i="119"/>
  <c r="K109" i="119"/>
  <c r="J109" i="119"/>
  <c r="I109" i="119"/>
  <c r="G109" i="119"/>
  <c r="F109" i="119"/>
  <c r="E109" i="119"/>
  <c r="D109" i="119"/>
  <c r="C109" i="119"/>
  <c r="B109" i="119"/>
  <c r="I108" i="119"/>
  <c r="I107" i="119"/>
  <c r="I106" i="119"/>
  <c r="J107" i="119"/>
  <c r="J108" i="119" s="1"/>
  <c r="I105" i="119"/>
  <c r="G105" i="119"/>
  <c r="G107" i="119" s="1"/>
  <c r="G108" i="119" s="1"/>
  <c r="F105" i="119"/>
  <c r="F107" i="119" s="1"/>
  <c r="F108" i="119" s="1"/>
  <c r="E105" i="119"/>
  <c r="E107" i="119" s="1"/>
  <c r="E108" i="119" s="1"/>
  <c r="D105" i="119"/>
  <c r="D107" i="119" s="1"/>
  <c r="D108" i="119" s="1"/>
  <c r="C105" i="119"/>
  <c r="C107" i="119" s="1"/>
  <c r="C108" i="119" s="1"/>
  <c r="B105" i="119"/>
  <c r="B107" i="119" s="1"/>
  <c r="B108" i="119" s="1"/>
  <c r="I102" i="119"/>
  <c r="I100" i="119"/>
  <c r="A99" i="119"/>
  <c r="I99" i="119" s="1"/>
  <c r="A98" i="119"/>
  <c r="I98" i="119" s="1"/>
  <c r="I97" i="119"/>
  <c r="A97" i="119"/>
  <c r="I96" i="119"/>
  <c r="A96" i="119"/>
  <c r="A95" i="119"/>
  <c r="I95" i="119" s="1"/>
  <c r="I94" i="119"/>
  <c r="I93" i="119"/>
  <c r="I92" i="119"/>
  <c r="A91" i="119"/>
  <c r="I91" i="119" s="1"/>
  <c r="A90" i="119"/>
  <c r="I90" i="119" s="1"/>
  <c r="I89" i="119"/>
  <c r="A89" i="119"/>
  <c r="A88" i="119"/>
  <c r="I88" i="119" s="1"/>
  <c r="A87" i="119"/>
  <c r="I87" i="119" s="1"/>
  <c r="I86" i="119"/>
  <c r="O84" i="119"/>
  <c r="O99" i="119" s="1"/>
  <c r="N84" i="119"/>
  <c r="N99" i="119" s="1"/>
  <c r="M84" i="119"/>
  <c r="M91" i="119" s="1"/>
  <c r="L84" i="119"/>
  <c r="L91" i="119" s="1"/>
  <c r="K84" i="119"/>
  <c r="K91" i="119" s="1"/>
  <c r="J84" i="119"/>
  <c r="J99" i="119" s="1"/>
  <c r="I84" i="119"/>
  <c r="G84" i="119"/>
  <c r="G99" i="119" s="1"/>
  <c r="F84" i="119"/>
  <c r="F91" i="119" s="1"/>
  <c r="E84" i="119"/>
  <c r="E99" i="119" s="1"/>
  <c r="D84" i="119"/>
  <c r="D91" i="119" s="1"/>
  <c r="C84" i="119"/>
  <c r="C91" i="119" s="1"/>
  <c r="B84" i="119"/>
  <c r="B99" i="119" s="1"/>
  <c r="A84" i="119"/>
  <c r="O83" i="119"/>
  <c r="O98" i="119" s="1"/>
  <c r="N83" i="119"/>
  <c r="N98" i="119" s="1"/>
  <c r="M83" i="119"/>
  <c r="M98" i="119" s="1"/>
  <c r="L83" i="119"/>
  <c r="L98" i="119" s="1"/>
  <c r="K83" i="119"/>
  <c r="K90" i="119" s="1"/>
  <c r="J83" i="119"/>
  <c r="J98" i="119" s="1"/>
  <c r="I83" i="119"/>
  <c r="G83" i="119"/>
  <c r="G98" i="119" s="1"/>
  <c r="F83" i="119"/>
  <c r="F98" i="119" s="1"/>
  <c r="E83" i="119"/>
  <c r="E98" i="119" s="1"/>
  <c r="D83" i="119"/>
  <c r="D98" i="119" s="1"/>
  <c r="C83" i="119"/>
  <c r="C98" i="119" s="1"/>
  <c r="B83" i="119"/>
  <c r="B98" i="119" s="1"/>
  <c r="A83" i="119"/>
  <c r="G82" i="119"/>
  <c r="G97" i="119" s="1"/>
  <c r="F82" i="119"/>
  <c r="F89" i="119" s="1"/>
  <c r="E82" i="119"/>
  <c r="E97" i="119" s="1"/>
  <c r="D82" i="119"/>
  <c r="D97" i="119" s="1"/>
  <c r="C82" i="119"/>
  <c r="C97" i="119" s="1"/>
  <c r="B82" i="119"/>
  <c r="B97" i="119" s="1"/>
  <c r="A82" i="119"/>
  <c r="I82" i="119" s="1"/>
  <c r="O81" i="119"/>
  <c r="O96" i="119" s="1"/>
  <c r="N81" i="119"/>
  <c r="N88" i="119" s="1"/>
  <c r="M81" i="119"/>
  <c r="M88" i="119" s="1"/>
  <c r="L81" i="119"/>
  <c r="L88" i="119" s="1"/>
  <c r="K81" i="119"/>
  <c r="K96" i="119" s="1"/>
  <c r="J81" i="119"/>
  <c r="J96" i="119" s="1"/>
  <c r="I81" i="119"/>
  <c r="G81" i="119"/>
  <c r="G96" i="119" s="1"/>
  <c r="F81" i="119"/>
  <c r="F88" i="119" s="1"/>
  <c r="E81" i="119"/>
  <c r="E96" i="119" s="1"/>
  <c r="D81" i="119"/>
  <c r="D88" i="119" s="1"/>
  <c r="C81" i="119"/>
  <c r="C96" i="119" s="1"/>
  <c r="B81" i="119"/>
  <c r="B96" i="119" s="1"/>
  <c r="A81" i="119"/>
  <c r="A80" i="119"/>
  <c r="I80" i="119" s="1"/>
  <c r="I79" i="119"/>
  <c r="A78" i="119"/>
  <c r="I78" i="119" s="1"/>
  <c r="A77" i="119"/>
  <c r="I77" i="119" s="1"/>
  <c r="O76" i="119"/>
  <c r="O82" i="119" s="1"/>
  <c r="O97" i="119" s="1"/>
  <c r="N76" i="119"/>
  <c r="N82" i="119" s="1"/>
  <c r="N89" i="119" s="1"/>
  <c r="M76" i="119"/>
  <c r="M82" i="119" s="1"/>
  <c r="M97" i="119" s="1"/>
  <c r="L76" i="119"/>
  <c r="L82" i="119" s="1"/>
  <c r="L97" i="119" s="1"/>
  <c r="K76" i="119"/>
  <c r="K82" i="119" s="1"/>
  <c r="K97" i="119" s="1"/>
  <c r="J76" i="119"/>
  <c r="J82" i="119" s="1"/>
  <c r="A76" i="119"/>
  <c r="I76" i="119" s="1"/>
  <c r="O75" i="119"/>
  <c r="N75" i="119"/>
  <c r="M75" i="119"/>
  <c r="L75" i="119"/>
  <c r="K75" i="119"/>
  <c r="J75" i="119"/>
  <c r="G75" i="119"/>
  <c r="F75" i="119"/>
  <c r="E75" i="119"/>
  <c r="D75" i="119"/>
  <c r="C75" i="119"/>
  <c r="B75" i="119"/>
  <c r="A75" i="119"/>
  <c r="I75" i="119" s="1"/>
  <c r="I70" i="119"/>
  <c r="A63" i="119"/>
  <c r="I63" i="119" s="1"/>
  <c r="A62" i="119"/>
  <c r="I62" i="119" s="1"/>
  <c r="A61" i="119"/>
  <c r="I61" i="119" s="1"/>
  <c r="A60" i="119"/>
  <c r="I60" i="119" s="1"/>
  <c r="I56" i="119"/>
  <c r="G54" i="119"/>
  <c r="F54" i="119"/>
  <c r="E54" i="119"/>
  <c r="D54" i="119"/>
  <c r="C54" i="119"/>
  <c r="B54" i="119"/>
  <c r="G53" i="119"/>
  <c r="F53" i="119"/>
  <c r="E53" i="119"/>
  <c r="D53" i="119"/>
  <c r="C53" i="119"/>
  <c r="B53" i="119"/>
  <c r="I52" i="119"/>
  <c r="D52" i="119"/>
  <c r="B52" i="119"/>
  <c r="N51" i="119"/>
  <c r="N52" i="119" s="1"/>
  <c r="J51" i="119"/>
  <c r="J52" i="119" s="1"/>
  <c r="I51" i="119"/>
  <c r="G51" i="119"/>
  <c r="G52" i="119" s="1"/>
  <c r="F51" i="119"/>
  <c r="F52" i="119" s="1"/>
  <c r="E51" i="119"/>
  <c r="E52" i="119" s="1"/>
  <c r="D51" i="119"/>
  <c r="C51" i="119"/>
  <c r="C52" i="119" s="1"/>
  <c r="B51" i="119"/>
  <c r="I50" i="119"/>
  <c r="A46" i="119"/>
  <c r="I46" i="119" s="1"/>
  <c r="A42" i="119"/>
  <c r="I42" i="119" s="1"/>
  <c r="A38" i="119"/>
  <c r="I38" i="119" s="1"/>
  <c r="A34" i="119"/>
  <c r="I34" i="119" s="1"/>
  <c r="O107" i="119"/>
  <c r="O108" i="119" s="1"/>
  <c r="N107" i="119"/>
  <c r="N108" i="119" s="1"/>
  <c r="M51" i="119"/>
  <c r="M52" i="119" s="1"/>
  <c r="L51" i="119"/>
  <c r="L52" i="119" s="1"/>
  <c r="K51" i="119"/>
  <c r="K52" i="119" s="1"/>
  <c r="A30" i="119"/>
  <c r="I30" i="119" s="1"/>
  <c r="I27" i="119"/>
  <c r="D17" i="119"/>
  <c r="C17" i="119"/>
  <c r="D16" i="119"/>
  <c r="C16" i="119"/>
  <c r="D15" i="119"/>
  <c r="C15" i="119"/>
  <c r="D14" i="119"/>
  <c r="C14" i="119"/>
  <c r="C13" i="119"/>
  <c r="C9" i="119"/>
  <c r="I147" i="118"/>
  <c r="I146" i="118"/>
  <c r="A146" i="118"/>
  <c r="A145" i="118"/>
  <c r="I144" i="118"/>
  <c r="A144" i="118"/>
  <c r="A143" i="118"/>
  <c r="I142" i="118"/>
  <c r="A142" i="118"/>
  <c r="I141" i="118"/>
  <c r="A141" i="118"/>
  <c r="A140" i="118"/>
  <c r="A139" i="118"/>
  <c r="I138" i="118"/>
  <c r="A138" i="118"/>
  <c r="A137" i="118"/>
  <c r="I136" i="118"/>
  <c r="A136" i="118"/>
  <c r="A135" i="118"/>
  <c r="I134" i="118"/>
  <c r="A134" i="118"/>
  <c r="I133" i="118"/>
  <c r="A133" i="118"/>
  <c r="A132" i="118"/>
  <c r="I131" i="118"/>
  <c r="I130" i="118"/>
  <c r="I129" i="118"/>
  <c r="I128" i="118"/>
  <c r="I127" i="118"/>
  <c r="I126" i="118"/>
  <c r="I125" i="118"/>
  <c r="I124" i="118"/>
  <c r="I123" i="118"/>
  <c r="I122" i="118"/>
  <c r="I121" i="118"/>
  <c r="I120" i="118"/>
  <c r="I119" i="118"/>
  <c r="I118" i="118"/>
  <c r="I117" i="118"/>
  <c r="I116" i="118"/>
  <c r="I115" i="118"/>
  <c r="I112" i="118"/>
  <c r="I110" i="118"/>
  <c r="O109" i="118"/>
  <c r="N109" i="118"/>
  <c r="M109" i="118"/>
  <c r="L109" i="118"/>
  <c r="K109" i="118"/>
  <c r="J109" i="118"/>
  <c r="I109" i="118"/>
  <c r="G109" i="118"/>
  <c r="F109" i="118"/>
  <c r="E109" i="118"/>
  <c r="D109" i="118"/>
  <c r="C109" i="118"/>
  <c r="B109" i="118"/>
  <c r="I108" i="118"/>
  <c r="I107" i="118"/>
  <c r="E107" i="118"/>
  <c r="E108" i="118" s="1"/>
  <c r="I106" i="118"/>
  <c r="I105" i="118"/>
  <c r="G105" i="118"/>
  <c r="G107" i="118" s="1"/>
  <c r="G108" i="118" s="1"/>
  <c r="F105" i="118"/>
  <c r="F107" i="118" s="1"/>
  <c r="F108" i="118" s="1"/>
  <c r="E105" i="118"/>
  <c r="D105" i="118"/>
  <c r="D107" i="118" s="1"/>
  <c r="D108" i="118" s="1"/>
  <c r="C105" i="118"/>
  <c r="C107" i="118" s="1"/>
  <c r="C108" i="118" s="1"/>
  <c r="B107" i="118"/>
  <c r="B108" i="118" s="1"/>
  <c r="I102" i="118"/>
  <c r="I100" i="118"/>
  <c r="A99" i="118"/>
  <c r="I99" i="118" s="1"/>
  <c r="I98" i="118"/>
  <c r="A98" i="118"/>
  <c r="I97" i="118"/>
  <c r="A97" i="118"/>
  <c r="I96" i="118"/>
  <c r="A96" i="118"/>
  <c r="A95" i="118"/>
  <c r="I95" i="118" s="1"/>
  <c r="I94" i="118"/>
  <c r="I93" i="118"/>
  <c r="I92" i="118"/>
  <c r="A91" i="118"/>
  <c r="I91" i="118" s="1"/>
  <c r="A90" i="118"/>
  <c r="I90" i="118" s="1"/>
  <c r="I89" i="118"/>
  <c r="A89" i="118"/>
  <c r="I88" i="118"/>
  <c r="A88" i="118"/>
  <c r="I87" i="118"/>
  <c r="A87" i="118"/>
  <c r="I86" i="118"/>
  <c r="O84" i="118"/>
  <c r="O99" i="118" s="1"/>
  <c r="N84" i="118"/>
  <c r="N91" i="118" s="1"/>
  <c r="M84" i="118"/>
  <c r="M99" i="118" s="1"/>
  <c r="L84" i="118"/>
  <c r="L99" i="118" s="1"/>
  <c r="K84" i="118"/>
  <c r="K91" i="118" s="1"/>
  <c r="J84" i="118"/>
  <c r="J99" i="118" s="1"/>
  <c r="G84" i="118"/>
  <c r="G91" i="118" s="1"/>
  <c r="F84" i="118"/>
  <c r="F99" i="118" s="1"/>
  <c r="E84" i="118"/>
  <c r="E99" i="118" s="1"/>
  <c r="D84" i="118"/>
  <c r="D99" i="118" s="1"/>
  <c r="C84" i="118"/>
  <c r="C99" i="118" s="1"/>
  <c r="B84" i="118"/>
  <c r="B99" i="118" s="1"/>
  <c r="A84" i="118"/>
  <c r="I84" i="118" s="1"/>
  <c r="O83" i="118"/>
  <c r="O98" i="118" s="1"/>
  <c r="N83" i="118"/>
  <c r="N98" i="118" s="1"/>
  <c r="M83" i="118"/>
  <c r="M98" i="118" s="1"/>
  <c r="L83" i="118"/>
  <c r="L90" i="118" s="1"/>
  <c r="K83" i="118"/>
  <c r="K98" i="118" s="1"/>
  <c r="J83" i="118"/>
  <c r="J98" i="118" s="1"/>
  <c r="G83" i="118"/>
  <c r="G98" i="118" s="1"/>
  <c r="F83" i="118"/>
  <c r="F90" i="118" s="1"/>
  <c r="E83" i="118"/>
  <c r="E90" i="118" s="1"/>
  <c r="D83" i="118"/>
  <c r="D90" i="118" s="1"/>
  <c r="C83" i="118"/>
  <c r="C98" i="118" s="1"/>
  <c r="B83" i="118"/>
  <c r="B90" i="118" s="1"/>
  <c r="A83" i="118"/>
  <c r="I83" i="118" s="1"/>
  <c r="A82" i="118"/>
  <c r="I82" i="118" s="1"/>
  <c r="I81" i="118"/>
  <c r="A81" i="118"/>
  <c r="I80" i="118"/>
  <c r="A80" i="118"/>
  <c r="I79" i="118"/>
  <c r="A78" i="118"/>
  <c r="I78" i="118" s="1"/>
  <c r="A77" i="118"/>
  <c r="I77" i="118" s="1"/>
  <c r="I70" i="118"/>
  <c r="A63" i="118"/>
  <c r="I63" i="118" s="1"/>
  <c r="A62" i="118"/>
  <c r="I62" i="118" s="1"/>
  <c r="I61" i="118"/>
  <c r="A61" i="118"/>
  <c r="I60" i="118"/>
  <c r="A60" i="118"/>
  <c r="I56" i="118"/>
  <c r="G54" i="118"/>
  <c r="F54" i="118"/>
  <c r="E54" i="118"/>
  <c r="D54" i="118"/>
  <c r="C54" i="118"/>
  <c r="B54" i="118"/>
  <c r="G53" i="118"/>
  <c r="F53" i="118"/>
  <c r="E53" i="118"/>
  <c r="D53" i="118"/>
  <c r="C53" i="118"/>
  <c r="B53" i="118"/>
  <c r="I52" i="118"/>
  <c r="E52" i="118"/>
  <c r="D52" i="118"/>
  <c r="I51" i="118"/>
  <c r="G51" i="118"/>
  <c r="G52" i="118" s="1"/>
  <c r="F51" i="118"/>
  <c r="F52" i="118" s="1"/>
  <c r="E51" i="118"/>
  <c r="D51" i="118"/>
  <c r="C51" i="118"/>
  <c r="C52" i="118" s="1"/>
  <c r="B51" i="118"/>
  <c r="B52" i="118" s="1"/>
  <c r="I50" i="118"/>
  <c r="A46" i="118"/>
  <c r="I46" i="118" s="1"/>
  <c r="A42" i="118"/>
  <c r="I42" i="118" s="1"/>
  <c r="O105" i="118"/>
  <c r="O107" i="118" s="1"/>
  <c r="O108" i="118" s="1"/>
  <c r="N105" i="118"/>
  <c r="N107" i="118" s="1"/>
  <c r="N108" i="118" s="1"/>
  <c r="M105" i="118"/>
  <c r="M107" i="118" s="1"/>
  <c r="M108" i="118" s="1"/>
  <c r="L105" i="118"/>
  <c r="L107" i="118" s="1"/>
  <c r="L108" i="118" s="1"/>
  <c r="K105" i="118"/>
  <c r="K107" i="118" s="1"/>
  <c r="K108" i="118" s="1"/>
  <c r="J105" i="118"/>
  <c r="J107" i="118" s="1"/>
  <c r="J108" i="118" s="1"/>
  <c r="I38" i="118"/>
  <c r="A38" i="118"/>
  <c r="A34" i="118"/>
  <c r="I34" i="118" s="1"/>
  <c r="O51" i="118"/>
  <c r="O52" i="118" s="1"/>
  <c r="M51" i="118"/>
  <c r="M52" i="118" s="1"/>
  <c r="A30" i="118"/>
  <c r="I30" i="118" s="1"/>
  <c r="I27" i="118"/>
  <c r="D17" i="118"/>
  <c r="C17" i="118"/>
  <c r="D16" i="118"/>
  <c r="C16" i="118"/>
  <c r="C15" i="118"/>
  <c r="A76" i="118" s="1"/>
  <c r="I76" i="118" s="1"/>
  <c r="C14" i="118"/>
  <c r="A75" i="118" s="1"/>
  <c r="I75" i="118" s="1"/>
  <c r="C13" i="118"/>
  <c r="E80" i="118" s="1"/>
  <c r="C9" i="118"/>
  <c r="I147" i="117"/>
  <c r="A146" i="117"/>
  <c r="A145" i="117"/>
  <c r="I144" i="117"/>
  <c r="A144" i="117"/>
  <c r="A143" i="117"/>
  <c r="A142" i="117"/>
  <c r="A141" i="117"/>
  <c r="A140" i="117"/>
  <c r="A139" i="117"/>
  <c r="A138" i="117"/>
  <c r="A137" i="117"/>
  <c r="A136" i="117"/>
  <c r="A135" i="117"/>
  <c r="A134" i="117"/>
  <c r="A133" i="117"/>
  <c r="A132" i="117"/>
  <c r="I131" i="117"/>
  <c r="I130" i="117"/>
  <c r="I129" i="117"/>
  <c r="I128" i="117"/>
  <c r="I127" i="117"/>
  <c r="I126" i="117"/>
  <c r="I125" i="117"/>
  <c r="I124" i="117"/>
  <c r="I123" i="117"/>
  <c r="I122" i="117"/>
  <c r="I121" i="117"/>
  <c r="I120" i="117"/>
  <c r="I119" i="117"/>
  <c r="I118" i="117"/>
  <c r="I117" i="117"/>
  <c r="I116" i="117"/>
  <c r="I115" i="117"/>
  <c r="I112" i="117"/>
  <c r="I110" i="117"/>
  <c r="O109" i="117"/>
  <c r="N109" i="117"/>
  <c r="M109" i="117"/>
  <c r="L109" i="117"/>
  <c r="K109" i="117"/>
  <c r="J109" i="117"/>
  <c r="I109" i="117"/>
  <c r="G109" i="117"/>
  <c r="F109" i="117"/>
  <c r="E109" i="117"/>
  <c r="D109" i="117"/>
  <c r="C109" i="117"/>
  <c r="B109" i="117"/>
  <c r="I108" i="117"/>
  <c r="O107" i="117"/>
  <c r="O108" i="117" s="1"/>
  <c r="N107" i="117"/>
  <c r="N108" i="117" s="1"/>
  <c r="M107" i="117"/>
  <c r="M108" i="117" s="1"/>
  <c r="L107" i="117"/>
  <c r="L108" i="117" s="1"/>
  <c r="K107" i="117"/>
  <c r="K108" i="117" s="1"/>
  <c r="J107" i="117"/>
  <c r="J108" i="117" s="1"/>
  <c r="I107" i="117"/>
  <c r="G107" i="117"/>
  <c r="G108" i="117" s="1"/>
  <c r="F107" i="117"/>
  <c r="F108" i="117" s="1"/>
  <c r="E107" i="117"/>
  <c r="E108" i="117" s="1"/>
  <c r="D107" i="117"/>
  <c r="D108" i="117" s="1"/>
  <c r="C107" i="117"/>
  <c r="C108" i="117" s="1"/>
  <c r="B107" i="117"/>
  <c r="B108" i="117" s="1"/>
  <c r="I106" i="117"/>
  <c r="O105" i="117"/>
  <c r="N105" i="117"/>
  <c r="M105" i="117"/>
  <c r="L105" i="117"/>
  <c r="K105" i="117"/>
  <c r="J105" i="117"/>
  <c r="I105" i="117"/>
  <c r="G105" i="117"/>
  <c r="F105" i="117"/>
  <c r="E105" i="117"/>
  <c r="D105" i="117"/>
  <c r="C105" i="117"/>
  <c r="B105" i="117"/>
  <c r="I102" i="117"/>
  <c r="I100" i="117"/>
  <c r="A99" i="117"/>
  <c r="I99" i="117" s="1"/>
  <c r="A98" i="117"/>
  <c r="I98" i="117" s="1"/>
  <c r="A97" i="117"/>
  <c r="I97" i="117" s="1"/>
  <c r="A96" i="117"/>
  <c r="I96" i="117" s="1"/>
  <c r="A95" i="117"/>
  <c r="I95" i="117" s="1"/>
  <c r="I94" i="117"/>
  <c r="I93" i="117"/>
  <c r="I92" i="117"/>
  <c r="A91" i="117"/>
  <c r="I91" i="117" s="1"/>
  <c r="A90" i="117"/>
  <c r="I90" i="117" s="1"/>
  <c r="A89" i="117"/>
  <c r="I89" i="117" s="1"/>
  <c r="A88" i="117"/>
  <c r="I88" i="117" s="1"/>
  <c r="A87" i="117"/>
  <c r="I87" i="117" s="1"/>
  <c r="I86" i="117"/>
  <c r="O84" i="117"/>
  <c r="O91" i="117" s="1"/>
  <c r="N84" i="117"/>
  <c r="N99" i="117" s="1"/>
  <c r="M84" i="117"/>
  <c r="M99" i="117" s="1"/>
  <c r="L84" i="117"/>
  <c r="L99" i="117" s="1"/>
  <c r="K84" i="117"/>
  <c r="K91" i="117" s="1"/>
  <c r="J84" i="117"/>
  <c r="J99" i="117" s="1"/>
  <c r="G84" i="117"/>
  <c r="G91" i="117" s="1"/>
  <c r="F84" i="117"/>
  <c r="F99" i="117" s="1"/>
  <c r="E84" i="117"/>
  <c r="E99" i="117" s="1"/>
  <c r="D84" i="117"/>
  <c r="D91" i="117" s="1"/>
  <c r="C84" i="117"/>
  <c r="C99" i="117" s="1"/>
  <c r="B84" i="117"/>
  <c r="B99" i="117" s="1"/>
  <c r="A84" i="117"/>
  <c r="I84" i="117" s="1"/>
  <c r="A83" i="117"/>
  <c r="I83" i="117" s="1"/>
  <c r="A82" i="117"/>
  <c r="I82" i="117" s="1"/>
  <c r="A81" i="117"/>
  <c r="I81" i="117" s="1"/>
  <c r="A80" i="117"/>
  <c r="I80" i="117" s="1"/>
  <c r="I79" i="117"/>
  <c r="A78" i="117"/>
  <c r="I78" i="117" s="1"/>
  <c r="I70" i="117"/>
  <c r="A63" i="117"/>
  <c r="I63" i="117" s="1"/>
  <c r="A62" i="117"/>
  <c r="I62" i="117" s="1"/>
  <c r="A61" i="117"/>
  <c r="I61" i="117" s="1"/>
  <c r="A60" i="117"/>
  <c r="I60" i="117" s="1"/>
  <c r="I56" i="117"/>
  <c r="G54" i="117"/>
  <c r="F54" i="117"/>
  <c r="E54" i="117"/>
  <c r="D54" i="117"/>
  <c r="C54" i="117"/>
  <c r="B54" i="117"/>
  <c r="G53" i="117"/>
  <c r="F53" i="117"/>
  <c r="E53" i="117"/>
  <c r="D53" i="117"/>
  <c r="C53" i="117"/>
  <c r="B53" i="117"/>
  <c r="I52" i="117"/>
  <c r="K51" i="117"/>
  <c r="K52" i="117" s="1"/>
  <c r="I51" i="117"/>
  <c r="G51" i="117"/>
  <c r="G52" i="117" s="1"/>
  <c r="F51" i="117"/>
  <c r="F52" i="117" s="1"/>
  <c r="E51" i="117"/>
  <c r="E52" i="117" s="1"/>
  <c r="D51" i="117"/>
  <c r="D52" i="117" s="1"/>
  <c r="C51" i="117"/>
  <c r="C52" i="117" s="1"/>
  <c r="B51" i="117"/>
  <c r="B52" i="117" s="1"/>
  <c r="I50" i="117"/>
  <c r="A46" i="117"/>
  <c r="I46" i="117" s="1"/>
  <c r="A42" i="117"/>
  <c r="I42" i="117" s="1"/>
  <c r="A38" i="117"/>
  <c r="I38" i="117" s="1"/>
  <c r="A34" i="117"/>
  <c r="I34" i="117" s="1"/>
  <c r="O51" i="117"/>
  <c r="O52" i="117" s="1"/>
  <c r="N51" i="117"/>
  <c r="N52" i="117" s="1"/>
  <c r="M51" i="117"/>
  <c r="M52" i="117" s="1"/>
  <c r="L51" i="117"/>
  <c r="L52" i="117" s="1"/>
  <c r="J51" i="117"/>
  <c r="J52" i="117" s="1"/>
  <c r="A30" i="117"/>
  <c r="I30" i="117" s="1"/>
  <c r="I27" i="117"/>
  <c r="D17" i="117"/>
  <c r="C17" i="117"/>
  <c r="C16" i="117"/>
  <c r="A77" i="117" s="1"/>
  <c r="I77" i="117" s="1"/>
  <c r="C15" i="117"/>
  <c r="B82" i="117" s="1"/>
  <c r="C14" i="117"/>
  <c r="A75" i="117" s="1"/>
  <c r="I75" i="117" s="1"/>
  <c r="C13" i="117"/>
  <c r="A74" i="117" s="1"/>
  <c r="I74" i="117" s="1"/>
  <c r="C9" i="117"/>
  <c r="I147" i="116"/>
  <c r="G146" i="116"/>
  <c r="F146" i="116"/>
  <c r="E146" i="116"/>
  <c r="D146" i="116"/>
  <c r="C146" i="116"/>
  <c r="B146" i="116"/>
  <c r="A146" i="116"/>
  <c r="L146" i="116" s="1"/>
  <c r="A145" i="116"/>
  <c r="J145" i="116" s="1"/>
  <c r="O144" i="116"/>
  <c r="A144" i="116"/>
  <c r="G144" i="116" s="1"/>
  <c r="O143" i="116"/>
  <c r="N143" i="116"/>
  <c r="M143" i="116"/>
  <c r="A143" i="116"/>
  <c r="E143" i="116" s="1"/>
  <c r="O142" i="116"/>
  <c r="N142" i="116"/>
  <c r="M142" i="116"/>
  <c r="L142" i="116"/>
  <c r="K142" i="116"/>
  <c r="J142" i="116"/>
  <c r="I142" i="116"/>
  <c r="G142" i="116"/>
  <c r="F142" i="116"/>
  <c r="E142" i="116"/>
  <c r="D142" i="116"/>
  <c r="C142" i="116"/>
  <c r="B142" i="116"/>
  <c r="A142" i="116"/>
  <c r="N141" i="116"/>
  <c r="M141" i="116"/>
  <c r="L141" i="116"/>
  <c r="K141" i="116"/>
  <c r="J141" i="116"/>
  <c r="I141" i="116"/>
  <c r="G141" i="116"/>
  <c r="F141" i="116"/>
  <c r="E141" i="116"/>
  <c r="D141" i="116"/>
  <c r="C141" i="116"/>
  <c r="B141" i="116"/>
  <c r="A141" i="116"/>
  <c r="O141" i="116" s="1"/>
  <c r="L140" i="116"/>
  <c r="K140" i="116"/>
  <c r="J140" i="116"/>
  <c r="I140" i="116"/>
  <c r="G140" i="116"/>
  <c r="F140" i="116"/>
  <c r="E140" i="116"/>
  <c r="D140" i="116"/>
  <c r="C140" i="116"/>
  <c r="B140" i="116"/>
  <c r="A140" i="116"/>
  <c r="O140" i="116" s="1"/>
  <c r="I139" i="116"/>
  <c r="G139" i="116"/>
  <c r="F139" i="116"/>
  <c r="E139" i="116"/>
  <c r="D139" i="116"/>
  <c r="C139" i="116"/>
  <c r="B139" i="116"/>
  <c r="A139" i="116"/>
  <c r="N139" i="116" s="1"/>
  <c r="F138" i="116"/>
  <c r="E138" i="116"/>
  <c r="D138" i="116"/>
  <c r="C138" i="116"/>
  <c r="B138" i="116"/>
  <c r="A138" i="116"/>
  <c r="L138" i="116" s="1"/>
  <c r="A137" i="116"/>
  <c r="J137" i="116" s="1"/>
  <c r="O136" i="116"/>
  <c r="A136" i="116"/>
  <c r="G136" i="116" s="1"/>
  <c r="O135" i="116"/>
  <c r="N135" i="116"/>
  <c r="M135" i="116"/>
  <c r="L135" i="116"/>
  <c r="K135" i="116"/>
  <c r="J135" i="116"/>
  <c r="A135" i="116"/>
  <c r="E135" i="116" s="1"/>
  <c r="O134" i="116"/>
  <c r="N134" i="116"/>
  <c r="M134" i="116"/>
  <c r="L134" i="116"/>
  <c r="K134" i="116"/>
  <c r="J134" i="116"/>
  <c r="I134" i="116"/>
  <c r="G134" i="116"/>
  <c r="F134" i="116"/>
  <c r="E134" i="116"/>
  <c r="D134" i="116"/>
  <c r="C134" i="116"/>
  <c r="B134" i="116"/>
  <c r="A134" i="116"/>
  <c r="N133" i="116"/>
  <c r="M133" i="116"/>
  <c r="L133" i="116"/>
  <c r="K133" i="116"/>
  <c r="J133" i="116"/>
  <c r="I133" i="116"/>
  <c r="G133" i="116"/>
  <c r="F133" i="116"/>
  <c r="E133" i="116"/>
  <c r="D133" i="116"/>
  <c r="C133" i="116"/>
  <c r="B133" i="116"/>
  <c r="A133" i="116"/>
  <c r="O133" i="116" s="1"/>
  <c r="L132" i="116"/>
  <c r="K132" i="116"/>
  <c r="J132" i="116"/>
  <c r="I132" i="116"/>
  <c r="G132" i="116"/>
  <c r="F132" i="116"/>
  <c r="E132" i="116"/>
  <c r="D132" i="116"/>
  <c r="C132" i="116"/>
  <c r="B132" i="116"/>
  <c r="A132" i="116"/>
  <c r="O132" i="116" s="1"/>
  <c r="I131" i="116"/>
  <c r="I130" i="116"/>
  <c r="I129" i="116"/>
  <c r="I128" i="116"/>
  <c r="I127" i="116"/>
  <c r="I126" i="116"/>
  <c r="I125" i="116"/>
  <c r="I124" i="116"/>
  <c r="I123" i="116"/>
  <c r="I122" i="116"/>
  <c r="I121" i="116"/>
  <c r="I120" i="116"/>
  <c r="I119" i="116"/>
  <c r="I118" i="116"/>
  <c r="I117" i="116"/>
  <c r="I116" i="116"/>
  <c r="I115" i="116"/>
  <c r="I112" i="116"/>
  <c r="I110" i="116"/>
  <c r="O109" i="116"/>
  <c r="N109" i="116"/>
  <c r="M109" i="116"/>
  <c r="L109" i="116"/>
  <c r="K109" i="116"/>
  <c r="J109" i="116"/>
  <c r="I109" i="116"/>
  <c r="G109" i="116"/>
  <c r="F109" i="116"/>
  <c r="E109" i="116"/>
  <c r="D109" i="116"/>
  <c r="C109" i="116"/>
  <c r="B109" i="116"/>
  <c r="I108" i="116"/>
  <c r="N107" i="116"/>
  <c r="N108" i="116" s="1"/>
  <c r="M107" i="116"/>
  <c r="M108" i="116" s="1"/>
  <c r="L107" i="116"/>
  <c r="L108" i="116" s="1"/>
  <c r="K107" i="116"/>
  <c r="K108" i="116" s="1"/>
  <c r="I107" i="116"/>
  <c r="G107" i="116"/>
  <c r="G108" i="116" s="1"/>
  <c r="F107" i="116"/>
  <c r="F108" i="116" s="1"/>
  <c r="E107" i="116"/>
  <c r="E108" i="116" s="1"/>
  <c r="D107" i="116"/>
  <c r="D108" i="116" s="1"/>
  <c r="C107" i="116"/>
  <c r="C108" i="116" s="1"/>
  <c r="B107" i="116"/>
  <c r="B108" i="116" s="1"/>
  <c r="I106" i="116"/>
  <c r="O107" i="116"/>
  <c r="O108" i="116" s="1"/>
  <c r="J107" i="116"/>
  <c r="J108" i="116" s="1"/>
  <c r="I105" i="116"/>
  <c r="G105" i="116"/>
  <c r="F105" i="116"/>
  <c r="E105" i="116"/>
  <c r="D105" i="116"/>
  <c r="C105" i="116"/>
  <c r="B105" i="116"/>
  <c r="I102" i="116"/>
  <c r="I100" i="116"/>
  <c r="A99" i="116"/>
  <c r="I99" i="116" s="1"/>
  <c r="A98" i="116"/>
  <c r="I98" i="116" s="1"/>
  <c r="A97" i="116"/>
  <c r="I97" i="116" s="1"/>
  <c r="A96" i="116"/>
  <c r="I96" i="116" s="1"/>
  <c r="A95" i="116"/>
  <c r="I95" i="116" s="1"/>
  <c r="I94" i="116"/>
  <c r="I93" i="116"/>
  <c r="I92" i="116"/>
  <c r="A91" i="116"/>
  <c r="I91" i="116" s="1"/>
  <c r="A90" i="116"/>
  <c r="I90" i="116" s="1"/>
  <c r="A89" i="116"/>
  <c r="I89" i="116" s="1"/>
  <c r="A88" i="116"/>
  <c r="I88" i="116" s="1"/>
  <c r="A87" i="116"/>
  <c r="I87" i="116" s="1"/>
  <c r="I86" i="116"/>
  <c r="O84" i="116"/>
  <c r="O91" i="116" s="1"/>
  <c r="N84" i="116"/>
  <c r="N99" i="116" s="1"/>
  <c r="M84" i="116"/>
  <c r="M91" i="116" s="1"/>
  <c r="L84" i="116"/>
  <c r="L99" i="116" s="1"/>
  <c r="K84" i="116"/>
  <c r="K99" i="116" s="1"/>
  <c r="J84" i="116"/>
  <c r="J99" i="116" s="1"/>
  <c r="I84" i="116"/>
  <c r="G84" i="116"/>
  <c r="G99" i="116" s="1"/>
  <c r="F84" i="116"/>
  <c r="F91" i="116" s="1"/>
  <c r="E84" i="116"/>
  <c r="E91" i="116" s="1"/>
  <c r="D84" i="116"/>
  <c r="D99" i="116" s="1"/>
  <c r="C84" i="116"/>
  <c r="C99" i="116" s="1"/>
  <c r="B84" i="116"/>
  <c r="B91" i="116" s="1"/>
  <c r="A84" i="116"/>
  <c r="O83" i="116"/>
  <c r="O90" i="116" s="1"/>
  <c r="N83" i="116"/>
  <c r="N98" i="116" s="1"/>
  <c r="M83" i="116"/>
  <c r="M90" i="116" s="1"/>
  <c r="L83" i="116"/>
  <c r="L98" i="116" s="1"/>
  <c r="K83" i="116"/>
  <c r="K90" i="116" s="1"/>
  <c r="J83" i="116"/>
  <c r="J98" i="116" s="1"/>
  <c r="G83" i="116"/>
  <c r="G98" i="116" s="1"/>
  <c r="F83" i="116"/>
  <c r="F98" i="116" s="1"/>
  <c r="E83" i="116"/>
  <c r="E98" i="116" s="1"/>
  <c r="D83" i="116"/>
  <c r="D98" i="116" s="1"/>
  <c r="C83" i="116"/>
  <c r="C98" i="116" s="1"/>
  <c r="B83" i="116"/>
  <c r="B98" i="116" s="1"/>
  <c r="A83" i="116"/>
  <c r="I83" i="116" s="1"/>
  <c r="G82" i="116"/>
  <c r="G97" i="116" s="1"/>
  <c r="F82" i="116"/>
  <c r="F97" i="116" s="1"/>
  <c r="E82" i="116"/>
  <c r="E97" i="116" s="1"/>
  <c r="D82" i="116"/>
  <c r="D89" i="116" s="1"/>
  <c r="C82" i="116"/>
  <c r="C97" i="116" s="1"/>
  <c r="B82" i="116"/>
  <c r="B97" i="116" s="1"/>
  <c r="A82" i="116"/>
  <c r="I82" i="116" s="1"/>
  <c r="O81" i="116"/>
  <c r="O96" i="116" s="1"/>
  <c r="N81" i="116"/>
  <c r="N88" i="116" s="1"/>
  <c r="M81" i="116"/>
  <c r="M88" i="116" s="1"/>
  <c r="L81" i="116"/>
  <c r="L88" i="116" s="1"/>
  <c r="K81" i="116"/>
  <c r="K96" i="116" s="1"/>
  <c r="J81" i="116"/>
  <c r="J88" i="116" s="1"/>
  <c r="G81" i="116"/>
  <c r="G96" i="116" s="1"/>
  <c r="F81" i="116"/>
  <c r="F88" i="116" s="1"/>
  <c r="E81" i="116"/>
  <c r="E96" i="116" s="1"/>
  <c r="D81" i="116"/>
  <c r="D96" i="116" s="1"/>
  <c r="C81" i="116"/>
  <c r="C96" i="116" s="1"/>
  <c r="B81" i="116"/>
  <c r="B96" i="116" s="1"/>
  <c r="A81" i="116"/>
  <c r="I81" i="116" s="1"/>
  <c r="A80" i="116"/>
  <c r="I80" i="116" s="1"/>
  <c r="I79" i="116"/>
  <c r="A78" i="116"/>
  <c r="I78" i="116" s="1"/>
  <c r="A77" i="116"/>
  <c r="I77" i="116" s="1"/>
  <c r="O76" i="116"/>
  <c r="O82" i="116" s="1"/>
  <c r="N76" i="116"/>
  <c r="N82" i="116" s="1"/>
  <c r="M76" i="116"/>
  <c r="M82" i="116" s="1"/>
  <c r="L76" i="116"/>
  <c r="L82" i="116" s="1"/>
  <c r="K76" i="116"/>
  <c r="K82" i="116" s="1"/>
  <c r="J76" i="116"/>
  <c r="J82" i="116" s="1"/>
  <c r="J97" i="116" s="1"/>
  <c r="A76" i="116"/>
  <c r="I76" i="116" s="1"/>
  <c r="O75" i="116"/>
  <c r="N75" i="116"/>
  <c r="M75" i="116"/>
  <c r="L75" i="116"/>
  <c r="K75" i="116"/>
  <c r="J75" i="116"/>
  <c r="G75" i="116"/>
  <c r="F75" i="116"/>
  <c r="E75" i="116"/>
  <c r="D75" i="116"/>
  <c r="C75" i="116"/>
  <c r="B75" i="116"/>
  <c r="A75" i="116"/>
  <c r="I75" i="116" s="1"/>
  <c r="I70" i="116"/>
  <c r="I63" i="116"/>
  <c r="A63" i="116"/>
  <c r="A62" i="116"/>
  <c r="I62" i="116" s="1"/>
  <c r="A61" i="116"/>
  <c r="I61" i="116" s="1"/>
  <c r="A60" i="116"/>
  <c r="I60" i="116" s="1"/>
  <c r="I56" i="116"/>
  <c r="G54" i="116"/>
  <c r="F54" i="116"/>
  <c r="E54" i="116"/>
  <c r="D54" i="116"/>
  <c r="C54" i="116"/>
  <c r="B54" i="116"/>
  <c r="G53" i="116"/>
  <c r="F53" i="116"/>
  <c r="E53" i="116"/>
  <c r="D53" i="116"/>
  <c r="C53" i="116"/>
  <c r="B53" i="116"/>
  <c r="I52" i="116"/>
  <c r="C52" i="116"/>
  <c r="B52" i="116"/>
  <c r="I51" i="116"/>
  <c r="G51" i="116"/>
  <c r="G52" i="116" s="1"/>
  <c r="F51" i="116"/>
  <c r="F52" i="116" s="1"/>
  <c r="E51" i="116"/>
  <c r="E52" i="116" s="1"/>
  <c r="D51" i="116"/>
  <c r="D52" i="116" s="1"/>
  <c r="C51" i="116"/>
  <c r="B51" i="116"/>
  <c r="I50" i="116"/>
  <c r="A46" i="116"/>
  <c r="I46" i="116" s="1"/>
  <c r="A42" i="116"/>
  <c r="I42" i="116" s="1"/>
  <c r="I38" i="116"/>
  <c r="A38" i="116"/>
  <c r="A34" i="116"/>
  <c r="I34" i="116" s="1"/>
  <c r="O51" i="116"/>
  <c r="O52" i="116" s="1"/>
  <c r="N51" i="116"/>
  <c r="N52" i="116" s="1"/>
  <c r="M51" i="116"/>
  <c r="M52" i="116" s="1"/>
  <c r="L51" i="116"/>
  <c r="L52" i="116" s="1"/>
  <c r="K51" i="116"/>
  <c r="K52" i="116" s="1"/>
  <c r="J51" i="116"/>
  <c r="J52" i="116" s="1"/>
  <c r="A30" i="116"/>
  <c r="I30" i="116" s="1"/>
  <c r="I27" i="116"/>
  <c r="D17" i="116"/>
  <c r="C17" i="116"/>
  <c r="D16" i="116"/>
  <c r="C16" i="116"/>
  <c r="D15" i="116"/>
  <c r="C15" i="116"/>
  <c r="D14" i="116"/>
  <c r="C14" i="116"/>
  <c r="C13" i="116"/>
  <c r="G80" i="116" s="1"/>
  <c r="G87" i="116" s="1"/>
  <c r="C9" i="116"/>
  <c r="G87" i="121" l="1"/>
  <c r="G95" i="121"/>
  <c r="G85" i="122"/>
  <c r="G87" i="122"/>
  <c r="G92" i="122" s="1"/>
  <c r="G87" i="123"/>
  <c r="G92" i="123" s="1"/>
  <c r="G85" i="123"/>
  <c r="J87" i="122"/>
  <c r="J92" i="122" s="1"/>
  <c r="J85" i="122"/>
  <c r="L95" i="122"/>
  <c r="L100" i="122" s="1"/>
  <c r="L85" i="122"/>
  <c r="L92" i="122"/>
  <c r="J100" i="122"/>
  <c r="J87" i="123"/>
  <c r="J92" i="123" s="1"/>
  <c r="O106" i="121"/>
  <c r="O110" i="121" s="1"/>
  <c r="K95" i="122"/>
  <c r="K100" i="122" s="1"/>
  <c r="O87" i="121"/>
  <c r="O92" i="121" s="1"/>
  <c r="K87" i="122"/>
  <c r="J95" i="123"/>
  <c r="J100" i="123" s="1"/>
  <c r="C95" i="123"/>
  <c r="C87" i="123"/>
  <c r="C85" i="123"/>
  <c r="K87" i="123"/>
  <c r="K95" i="123"/>
  <c r="K85" i="123"/>
  <c r="D87" i="123"/>
  <c r="D85" i="123"/>
  <c r="D95" i="123"/>
  <c r="M95" i="123"/>
  <c r="M85" i="123"/>
  <c r="M87" i="123"/>
  <c r="F87" i="123"/>
  <c r="F85" i="123"/>
  <c r="F95" i="123"/>
  <c r="E87" i="123"/>
  <c r="E85" i="123"/>
  <c r="E95" i="123"/>
  <c r="O95" i="123"/>
  <c r="O85" i="123"/>
  <c r="O87" i="123"/>
  <c r="G100" i="123"/>
  <c r="G106" i="123"/>
  <c r="G110" i="123" s="1"/>
  <c r="B85" i="123"/>
  <c r="B95" i="123"/>
  <c r="B87" i="123"/>
  <c r="L95" i="123"/>
  <c r="L85" i="123"/>
  <c r="L87" i="123"/>
  <c r="N95" i="123"/>
  <c r="N85" i="123"/>
  <c r="N87" i="123"/>
  <c r="F95" i="122"/>
  <c r="F87" i="122"/>
  <c r="F85" i="122"/>
  <c r="N95" i="122"/>
  <c r="N85" i="122"/>
  <c r="N87" i="122"/>
  <c r="D87" i="122"/>
  <c r="D85" i="122"/>
  <c r="D95" i="122"/>
  <c r="B85" i="122"/>
  <c r="B95" i="122"/>
  <c r="B87" i="122"/>
  <c r="C95" i="122"/>
  <c r="C85" i="122"/>
  <c r="C87" i="122"/>
  <c r="O95" i="122"/>
  <c r="O85" i="122"/>
  <c r="O87" i="122"/>
  <c r="G100" i="122"/>
  <c r="G106" i="122"/>
  <c r="G110" i="122" s="1"/>
  <c r="M95" i="122"/>
  <c r="M85" i="122"/>
  <c r="M87" i="122"/>
  <c r="J110" i="122"/>
  <c r="E85" i="122"/>
  <c r="E95" i="122"/>
  <c r="E87" i="122"/>
  <c r="C95" i="121"/>
  <c r="C87" i="121"/>
  <c r="C85" i="121"/>
  <c r="D87" i="121"/>
  <c r="D85" i="121"/>
  <c r="D95" i="121"/>
  <c r="E95" i="121"/>
  <c r="E85" i="121"/>
  <c r="E87" i="121"/>
  <c r="L85" i="121"/>
  <c r="L87" i="121"/>
  <c r="L95" i="121"/>
  <c r="M95" i="121"/>
  <c r="M85" i="121"/>
  <c r="M87" i="121"/>
  <c r="J95" i="121"/>
  <c r="J85" i="121"/>
  <c r="J87" i="121"/>
  <c r="K95" i="121"/>
  <c r="K85" i="121"/>
  <c r="K87" i="121"/>
  <c r="N95" i="121"/>
  <c r="N87" i="121"/>
  <c r="N85" i="121"/>
  <c r="G92" i="121"/>
  <c r="G106" i="121"/>
  <c r="G110" i="121" s="1"/>
  <c r="G100" i="121"/>
  <c r="B85" i="121"/>
  <c r="B87" i="121"/>
  <c r="B95" i="121"/>
  <c r="F85" i="121"/>
  <c r="F87" i="121"/>
  <c r="F95" i="121"/>
  <c r="B91" i="119"/>
  <c r="K90" i="118"/>
  <c r="C91" i="116"/>
  <c r="M98" i="116"/>
  <c r="O99" i="116"/>
  <c r="L98" i="118"/>
  <c r="N95" i="120"/>
  <c r="N85" i="120"/>
  <c r="N87" i="120"/>
  <c r="D87" i="120"/>
  <c r="D85" i="120"/>
  <c r="D95" i="120"/>
  <c r="J95" i="120"/>
  <c r="J85" i="120"/>
  <c r="J87" i="120"/>
  <c r="L87" i="120"/>
  <c r="L85" i="120"/>
  <c r="L95" i="120"/>
  <c r="C95" i="120"/>
  <c r="C85" i="120"/>
  <c r="C87" i="120"/>
  <c r="O85" i="120"/>
  <c r="O87" i="120"/>
  <c r="O95" i="120"/>
  <c r="K85" i="120"/>
  <c r="K95" i="120"/>
  <c r="K87" i="120"/>
  <c r="G85" i="120"/>
  <c r="G95" i="120"/>
  <c r="G87" i="120"/>
  <c r="B85" i="120"/>
  <c r="B95" i="120"/>
  <c r="B87" i="120"/>
  <c r="F85" i="120"/>
  <c r="F95" i="120"/>
  <c r="F87" i="120"/>
  <c r="M95" i="120"/>
  <c r="M85" i="120"/>
  <c r="M87" i="120"/>
  <c r="E92" i="120"/>
  <c r="E100" i="120"/>
  <c r="E106" i="120"/>
  <c r="E110" i="120" s="1"/>
  <c r="D99" i="119"/>
  <c r="B98" i="118"/>
  <c r="D91" i="116"/>
  <c r="L99" i="119"/>
  <c r="C82" i="117"/>
  <c r="C89" i="117" s="1"/>
  <c r="E82" i="117"/>
  <c r="J90" i="118"/>
  <c r="F82" i="117"/>
  <c r="F89" i="117" s="1"/>
  <c r="N99" i="118"/>
  <c r="D91" i="118"/>
  <c r="D96" i="119"/>
  <c r="G80" i="118"/>
  <c r="G81" i="118" s="1"/>
  <c r="G88" i="118" s="1"/>
  <c r="N96" i="119"/>
  <c r="G89" i="119"/>
  <c r="O98" i="116"/>
  <c r="O89" i="119"/>
  <c r="B99" i="116"/>
  <c r="B90" i="119"/>
  <c r="F82" i="118"/>
  <c r="F89" i="118" s="1"/>
  <c r="G80" i="119"/>
  <c r="G87" i="119" s="1"/>
  <c r="C99" i="119"/>
  <c r="E80" i="119"/>
  <c r="E87" i="119" s="1"/>
  <c r="K98" i="119"/>
  <c r="E83" i="117"/>
  <c r="E90" i="117" s="1"/>
  <c r="F80" i="119"/>
  <c r="F85" i="119" s="1"/>
  <c r="N90" i="118"/>
  <c r="J90" i="119"/>
  <c r="K99" i="119"/>
  <c r="N90" i="116"/>
  <c r="B82" i="118"/>
  <c r="D83" i="117"/>
  <c r="G83" i="117"/>
  <c r="C82" i="118"/>
  <c r="C89" i="118" s="1"/>
  <c r="M99" i="119"/>
  <c r="F83" i="117"/>
  <c r="F97" i="119"/>
  <c r="D82" i="118"/>
  <c r="L91" i="118"/>
  <c r="E82" i="118"/>
  <c r="M91" i="118"/>
  <c r="G82" i="118"/>
  <c r="A74" i="119"/>
  <c r="I74" i="119" s="1"/>
  <c r="N97" i="119"/>
  <c r="A74" i="118"/>
  <c r="I74" i="118" s="1"/>
  <c r="G82" i="117"/>
  <c r="K99" i="118"/>
  <c r="B80" i="119"/>
  <c r="B87" i="119" s="1"/>
  <c r="E88" i="119"/>
  <c r="A76" i="117"/>
  <c r="I76" i="117" s="1"/>
  <c r="C80" i="119"/>
  <c r="C87" i="119" s="1"/>
  <c r="B90" i="116"/>
  <c r="C83" i="117"/>
  <c r="F80" i="118"/>
  <c r="F81" i="118" s="1"/>
  <c r="F88" i="118" s="1"/>
  <c r="D80" i="119"/>
  <c r="D87" i="119" s="1"/>
  <c r="D82" i="117"/>
  <c r="B80" i="117"/>
  <c r="B87" i="117" s="1"/>
  <c r="D80" i="117"/>
  <c r="D87" i="117" s="1"/>
  <c r="D99" i="117"/>
  <c r="I136" i="117"/>
  <c r="E80" i="117"/>
  <c r="K99" i="117"/>
  <c r="I142" i="117"/>
  <c r="C80" i="117"/>
  <c r="F80" i="117"/>
  <c r="F87" i="117" s="1"/>
  <c r="L91" i="117"/>
  <c r="I134" i="117"/>
  <c r="G80" i="117"/>
  <c r="G81" i="117" s="1"/>
  <c r="G75" i="117" s="1"/>
  <c r="M91" i="117"/>
  <c r="N91" i="117"/>
  <c r="I143" i="117"/>
  <c r="I135" i="117"/>
  <c r="I141" i="119"/>
  <c r="I138" i="119"/>
  <c r="I133" i="119"/>
  <c r="I136" i="119"/>
  <c r="M96" i="119"/>
  <c r="O51" i="119"/>
  <c r="O52" i="119" s="1"/>
  <c r="K107" i="119"/>
  <c r="K108" i="119" s="1"/>
  <c r="L107" i="119"/>
  <c r="L108" i="119" s="1"/>
  <c r="M107" i="119"/>
  <c r="M108" i="119" s="1"/>
  <c r="F96" i="119"/>
  <c r="L96" i="119"/>
  <c r="O88" i="119"/>
  <c r="J97" i="119"/>
  <c r="J89" i="119"/>
  <c r="G88" i="119"/>
  <c r="L90" i="119"/>
  <c r="N91" i="119"/>
  <c r="K89" i="119"/>
  <c r="M90" i="119"/>
  <c r="O91" i="119"/>
  <c r="I135" i="119"/>
  <c r="I143" i="119"/>
  <c r="J88" i="119"/>
  <c r="L89" i="119"/>
  <c r="N90" i="119"/>
  <c r="K88" i="119"/>
  <c r="M89" i="119"/>
  <c r="O90" i="119"/>
  <c r="I134" i="119"/>
  <c r="I142" i="119"/>
  <c r="I132" i="119"/>
  <c r="I140" i="119"/>
  <c r="C90" i="119"/>
  <c r="B89" i="119"/>
  <c r="D90" i="119"/>
  <c r="C89" i="119"/>
  <c r="E90" i="119"/>
  <c r="G91" i="119"/>
  <c r="F99" i="119"/>
  <c r="I139" i="119"/>
  <c r="B88" i="119"/>
  <c r="D89" i="119"/>
  <c r="F90" i="119"/>
  <c r="E91" i="119"/>
  <c r="C88" i="119"/>
  <c r="E89" i="119"/>
  <c r="G90" i="119"/>
  <c r="J91" i="119"/>
  <c r="I137" i="119"/>
  <c r="I145" i="119"/>
  <c r="E81" i="118"/>
  <c r="E87" i="118"/>
  <c r="J51" i="118"/>
  <c r="J52" i="118" s="1"/>
  <c r="M90" i="118"/>
  <c r="O91" i="118"/>
  <c r="I135" i="118"/>
  <c r="I143" i="118"/>
  <c r="L51" i="118"/>
  <c r="L52" i="118" s="1"/>
  <c r="O90" i="118"/>
  <c r="K51" i="118"/>
  <c r="K52" i="118" s="1"/>
  <c r="B91" i="118"/>
  <c r="C91" i="118"/>
  <c r="N51" i="118"/>
  <c r="N52" i="118" s="1"/>
  <c r="I132" i="118"/>
  <c r="I140" i="118"/>
  <c r="I139" i="118"/>
  <c r="F91" i="118"/>
  <c r="E98" i="118"/>
  <c r="G99" i="118"/>
  <c r="C90" i="118"/>
  <c r="E91" i="118"/>
  <c r="D98" i="118"/>
  <c r="C80" i="118"/>
  <c r="D80" i="118"/>
  <c r="G90" i="118"/>
  <c r="J91" i="118"/>
  <c r="F98" i="118"/>
  <c r="B80" i="118"/>
  <c r="I137" i="118"/>
  <c r="I145" i="118"/>
  <c r="O99" i="117"/>
  <c r="I133" i="117"/>
  <c r="I141" i="117"/>
  <c r="I132" i="117"/>
  <c r="I140" i="117"/>
  <c r="I139" i="117"/>
  <c r="C91" i="117"/>
  <c r="B89" i="117"/>
  <c r="F91" i="117"/>
  <c r="G99" i="117"/>
  <c r="B91" i="117"/>
  <c r="E91" i="117"/>
  <c r="J91" i="117"/>
  <c r="I138" i="117"/>
  <c r="I146" i="117"/>
  <c r="I137" i="117"/>
  <c r="I145" i="117"/>
  <c r="A74" i="116"/>
  <c r="I74" i="116" s="1"/>
  <c r="B80" i="116"/>
  <c r="B85" i="116" s="1"/>
  <c r="J80" i="116"/>
  <c r="J85" i="116" s="1"/>
  <c r="C80" i="116"/>
  <c r="L80" i="116"/>
  <c r="D80" i="116"/>
  <c r="D87" i="116" s="1"/>
  <c r="E80" i="116"/>
  <c r="K80" i="116"/>
  <c r="M80" i="116"/>
  <c r="M85" i="116" s="1"/>
  <c r="N80" i="116"/>
  <c r="N87" i="116" s="1"/>
  <c r="F80" i="116"/>
  <c r="O80" i="116"/>
  <c r="O87" i="116" s="1"/>
  <c r="O88" i="116"/>
  <c r="L96" i="116"/>
  <c r="K88" i="116"/>
  <c r="J96" i="116"/>
  <c r="N96" i="116"/>
  <c r="M96" i="116"/>
  <c r="K97" i="116"/>
  <c r="K89" i="116"/>
  <c r="N97" i="116"/>
  <c r="N89" i="116"/>
  <c r="O89" i="116"/>
  <c r="O97" i="116"/>
  <c r="M97" i="116"/>
  <c r="M89" i="116"/>
  <c r="L97" i="116"/>
  <c r="L89" i="116"/>
  <c r="B137" i="116"/>
  <c r="D145" i="116"/>
  <c r="E137" i="116"/>
  <c r="G138" i="116"/>
  <c r="J139" i="116"/>
  <c r="G88" i="116"/>
  <c r="J89" i="116"/>
  <c r="L90" i="116"/>
  <c r="N91" i="116"/>
  <c r="F96" i="116"/>
  <c r="K98" i="116"/>
  <c r="M99" i="116"/>
  <c r="F135" i="116"/>
  <c r="I136" i="116"/>
  <c r="K137" i="116"/>
  <c r="M138" i="116"/>
  <c r="O139" i="116"/>
  <c r="F143" i="116"/>
  <c r="I144" i="116"/>
  <c r="K145" i="116"/>
  <c r="M146" i="116"/>
  <c r="D90" i="116"/>
  <c r="C89" i="116"/>
  <c r="F99" i="116"/>
  <c r="B144" i="116"/>
  <c r="G135" i="116"/>
  <c r="J136" i="116"/>
  <c r="L137" i="116"/>
  <c r="N138" i="116"/>
  <c r="G143" i="116"/>
  <c r="J144" i="116"/>
  <c r="L145" i="116"/>
  <c r="N146" i="116"/>
  <c r="C90" i="116"/>
  <c r="E99" i="116"/>
  <c r="C137" i="116"/>
  <c r="D137" i="116"/>
  <c r="B88" i="116"/>
  <c r="F90" i="116"/>
  <c r="I135" i="116"/>
  <c r="K136" i="116"/>
  <c r="M137" i="116"/>
  <c r="O138" i="116"/>
  <c r="I143" i="116"/>
  <c r="K144" i="116"/>
  <c r="M145" i="116"/>
  <c r="O146" i="116"/>
  <c r="L136" i="116"/>
  <c r="N137" i="116"/>
  <c r="J143" i="116"/>
  <c r="L144" i="116"/>
  <c r="N145" i="116"/>
  <c r="G85" i="116"/>
  <c r="M136" i="116"/>
  <c r="O137" i="116"/>
  <c r="K143" i="116"/>
  <c r="M144" i="116"/>
  <c r="O145" i="116"/>
  <c r="N136" i="116"/>
  <c r="L143" i="116"/>
  <c r="N144" i="116"/>
  <c r="G91" i="116"/>
  <c r="C88" i="116"/>
  <c r="E89" i="116"/>
  <c r="G90" i="116"/>
  <c r="J91" i="116"/>
  <c r="D97" i="116"/>
  <c r="M132" i="116"/>
  <c r="B135" i="116"/>
  <c r="D136" i="116"/>
  <c r="F137" i="116"/>
  <c r="I138" i="116"/>
  <c r="K139" i="116"/>
  <c r="M140" i="116"/>
  <c r="B143" i="116"/>
  <c r="D144" i="116"/>
  <c r="F145" i="116"/>
  <c r="I146" i="116"/>
  <c r="C145" i="116"/>
  <c r="E90" i="116"/>
  <c r="D88" i="116"/>
  <c r="F89" i="116"/>
  <c r="K91" i="116"/>
  <c r="N132" i="116"/>
  <c r="C135" i="116"/>
  <c r="E136" i="116"/>
  <c r="G137" i="116"/>
  <c r="J138" i="116"/>
  <c r="L139" i="116"/>
  <c r="N140" i="116"/>
  <c r="C143" i="116"/>
  <c r="E144" i="116"/>
  <c r="G145" i="116"/>
  <c r="J146" i="116"/>
  <c r="B136" i="116"/>
  <c r="C144" i="116"/>
  <c r="E88" i="116"/>
  <c r="G89" i="116"/>
  <c r="J90" i="116"/>
  <c r="L91" i="116"/>
  <c r="D135" i="116"/>
  <c r="F136" i="116"/>
  <c r="I137" i="116"/>
  <c r="K138" i="116"/>
  <c r="M139" i="116"/>
  <c r="D143" i="116"/>
  <c r="F144" i="116"/>
  <c r="I145" i="116"/>
  <c r="K146" i="116"/>
  <c r="B145" i="116"/>
  <c r="B89" i="116"/>
  <c r="C136" i="116"/>
  <c r="E145" i="116"/>
  <c r="K106" i="122" l="1"/>
  <c r="K110" i="122" s="1"/>
  <c r="L106" i="122"/>
  <c r="L110" i="122" s="1"/>
  <c r="E89" i="117"/>
  <c r="E85" i="119"/>
  <c r="J106" i="123"/>
  <c r="J110" i="123" s="1"/>
  <c r="K92" i="122"/>
  <c r="D100" i="123"/>
  <c r="D106" i="123"/>
  <c r="D110" i="123" s="1"/>
  <c r="N100" i="123"/>
  <c r="N106" i="123"/>
  <c r="N110" i="123" s="1"/>
  <c r="L92" i="123"/>
  <c r="D92" i="123"/>
  <c r="O100" i="123"/>
  <c r="O106" i="123"/>
  <c r="O110" i="123" s="1"/>
  <c r="L100" i="123"/>
  <c r="L106" i="123"/>
  <c r="L110" i="123" s="1"/>
  <c r="K100" i="123"/>
  <c r="K106" i="123"/>
  <c r="K110" i="123" s="1"/>
  <c r="E106" i="123"/>
  <c r="E110" i="123" s="1"/>
  <c r="E100" i="123"/>
  <c r="K92" i="123"/>
  <c r="B92" i="123"/>
  <c r="B106" i="123"/>
  <c r="B110" i="123" s="1"/>
  <c r="B100" i="123"/>
  <c r="E92" i="123"/>
  <c r="F100" i="123"/>
  <c r="F106" i="123"/>
  <c r="F110" i="123" s="1"/>
  <c r="F92" i="123"/>
  <c r="O92" i="123"/>
  <c r="M92" i="123"/>
  <c r="C92" i="123"/>
  <c r="N92" i="123"/>
  <c r="M100" i="123"/>
  <c r="M106" i="123"/>
  <c r="M110" i="123" s="1"/>
  <c r="C106" i="123"/>
  <c r="C110" i="123" s="1"/>
  <c r="C100" i="123"/>
  <c r="B92" i="122"/>
  <c r="B106" i="122"/>
  <c r="B110" i="122" s="1"/>
  <c r="B100" i="122"/>
  <c r="O92" i="122"/>
  <c r="D100" i="122"/>
  <c r="D106" i="122"/>
  <c r="D110" i="122" s="1"/>
  <c r="O100" i="122"/>
  <c r="O106" i="122"/>
  <c r="O110" i="122" s="1"/>
  <c r="E92" i="122"/>
  <c r="D92" i="122"/>
  <c r="M92" i="122"/>
  <c r="E100" i="122"/>
  <c r="E106" i="122"/>
  <c r="E110" i="122" s="1"/>
  <c r="N92" i="122"/>
  <c r="N100" i="122"/>
  <c r="N106" i="122"/>
  <c r="N110" i="122" s="1"/>
  <c r="C106" i="122"/>
  <c r="C110" i="122" s="1"/>
  <c r="C100" i="122"/>
  <c r="M100" i="122"/>
  <c r="M106" i="122"/>
  <c r="M110" i="122" s="1"/>
  <c r="F92" i="122"/>
  <c r="C92" i="122"/>
  <c r="F100" i="122"/>
  <c r="F106" i="122"/>
  <c r="F110" i="122" s="1"/>
  <c r="L100" i="121"/>
  <c r="L106" i="121"/>
  <c r="L110" i="121" s="1"/>
  <c r="L92" i="121"/>
  <c r="N92" i="121"/>
  <c r="N100" i="121"/>
  <c r="N106" i="121"/>
  <c r="N110" i="121" s="1"/>
  <c r="E92" i="121"/>
  <c r="M100" i="121"/>
  <c r="M106" i="121"/>
  <c r="M110" i="121" s="1"/>
  <c r="F100" i="121"/>
  <c r="F106" i="121"/>
  <c r="F110" i="121" s="1"/>
  <c r="E106" i="121"/>
  <c r="E110" i="121" s="1"/>
  <c r="E100" i="121"/>
  <c r="F92" i="121"/>
  <c r="K92" i="121"/>
  <c r="D100" i="121"/>
  <c r="D106" i="121"/>
  <c r="D110" i="121" s="1"/>
  <c r="K100" i="121"/>
  <c r="K106" i="121"/>
  <c r="K110" i="121" s="1"/>
  <c r="J92" i="121"/>
  <c r="D92" i="121"/>
  <c r="B106" i="121"/>
  <c r="B110" i="121" s="1"/>
  <c r="B100" i="121"/>
  <c r="B92" i="121"/>
  <c r="C92" i="121"/>
  <c r="J100" i="121"/>
  <c r="J106" i="121"/>
  <c r="J110" i="121" s="1"/>
  <c r="C106" i="121"/>
  <c r="C110" i="121" s="1"/>
  <c r="C100" i="121"/>
  <c r="M92" i="121"/>
  <c r="G88" i="117"/>
  <c r="F87" i="119"/>
  <c r="B89" i="118"/>
  <c r="E85" i="118"/>
  <c r="F90" i="117"/>
  <c r="D89" i="117"/>
  <c r="B92" i="120"/>
  <c r="C106" i="120"/>
  <c r="C110" i="120" s="1"/>
  <c r="C100" i="120"/>
  <c r="B106" i="120"/>
  <c r="B110" i="120" s="1"/>
  <c r="B100" i="120"/>
  <c r="G92" i="120"/>
  <c r="L100" i="120"/>
  <c r="L106" i="120"/>
  <c r="L110" i="120" s="1"/>
  <c r="G100" i="120"/>
  <c r="G106" i="120"/>
  <c r="G110" i="120" s="1"/>
  <c r="L92" i="120"/>
  <c r="J92" i="120"/>
  <c r="K92" i="120"/>
  <c r="K100" i="120"/>
  <c r="K106" i="120"/>
  <c r="K110" i="120" s="1"/>
  <c r="J100" i="120"/>
  <c r="J106" i="120"/>
  <c r="J110" i="120" s="1"/>
  <c r="D100" i="120"/>
  <c r="D106" i="120"/>
  <c r="D110" i="120" s="1"/>
  <c r="M92" i="120"/>
  <c r="O100" i="120"/>
  <c r="O106" i="120"/>
  <c r="O110" i="120" s="1"/>
  <c r="D92" i="120"/>
  <c r="M100" i="120"/>
  <c r="M106" i="120"/>
  <c r="M110" i="120" s="1"/>
  <c r="O92" i="120"/>
  <c r="N92" i="120"/>
  <c r="F92" i="120"/>
  <c r="F100" i="120"/>
  <c r="F106" i="120"/>
  <c r="F110" i="120" s="1"/>
  <c r="C92" i="120"/>
  <c r="N100" i="120"/>
  <c r="N106" i="120"/>
  <c r="N110" i="120" s="1"/>
  <c r="G85" i="118"/>
  <c r="F75" i="118"/>
  <c r="G85" i="119"/>
  <c r="G87" i="117"/>
  <c r="E89" i="118"/>
  <c r="G90" i="117"/>
  <c r="D90" i="117"/>
  <c r="F85" i="118"/>
  <c r="C85" i="119"/>
  <c r="D89" i="118"/>
  <c r="F87" i="118"/>
  <c r="F92" i="118" s="1"/>
  <c r="G75" i="118"/>
  <c r="C90" i="117"/>
  <c r="G87" i="118"/>
  <c r="B81" i="117"/>
  <c r="D92" i="119"/>
  <c r="B87" i="116"/>
  <c r="B92" i="119"/>
  <c r="D85" i="119"/>
  <c r="G89" i="117"/>
  <c r="C92" i="119"/>
  <c r="G89" i="118"/>
  <c r="B85" i="119"/>
  <c r="D81" i="117"/>
  <c r="D85" i="117" s="1"/>
  <c r="G85" i="117"/>
  <c r="E87" i="117"/>
  <c r="E81" i="117"/>
  <c r="E85" i="117" s="1"/>
  <c r="C81" i="117"/>
  <c r="C87" i="117"/>
  <c r="F81" i="117"/>
  <c r="F75" i="117" s="1"/>
  <c r="G92" i="119"/>
  <c r="E92" i="119"/>
  <c r="D87" i="118"/>
  <c r="D81" i="118"/>
  <c r="D85" i="118" s="1"/>
  <c r="C87" i="118"/>
  <c r="C81" i="118"/>
  <c r="C85" i="118" s="1"/>
  <c r="E88" i="118"/>
  <c r="E75" i="118"/>
  <c r="B87" i="118"/>
  <c r="B81" i="118"/>
  <c r="B85" i="118" s="1"/>
  <c r="O147" i="117"/>
  <c r="L147" i="117"/>
  <c r="K147" i="117"/>
  <c r="D147" i="117"/>
  <c r="C147" i="117"/>
  <c r="B147" i="117"/>
  <c r="M147" i="117"/>
  <c r="J147" i="117"/>
  <c r="F147" i="117"/>
  <c r="N147" i="117"/>
  <c r="G147" i="117"/>
  <c r="E147" i="117"/>
  <c r="E85" i="116"/>
  <c r="C87" i="116"/>
  <c r="C92" i="116" s="1"/>
  <c r="C85" i="116"/>
  <c r="D85" i="116"/>
  <c r="J87" i="116"/>
  <c r="M87" i="116"/>
  <c r="O92" i="116"/>
  <c r="L147" i="116"/>
  <c r="O85" i="116"/>
  <c r="N85" i="116"/>
  <c r="N92" i="116"/>
  <c r="L87" i="116"/>
  <c r="L85" i="116"/>
  <c r="E87" i="116"/>
  <c r="F85" i="116"/>
  <c r="K87" i="116"/>
  <c r="F87" i="116"/>
  <c r="K85" i="116"/>
  <c r="D92" i="116"/>
  <c r="E147" i="116"/>
  <c r="J147" i="116"/>
  <c r="G147" i="116"/>
  <c r="O147" i="116"/>
  <c r="N147" i="116"/>
  <c r="F147" i="116"/>
  <c r="M147" i="116"/>
  <c r="D147" i="116"/>
  <c r="K147" i="116"/>
  <c r="C147" i="116"/>
  <c r="B147" i="116"/>
  <c r="G92" i="116"/>
  <c r="F92" i="119" l="1"/>
  <c r="E92" i="118"/>
  <c r="D75" i="117"/>
  <c r="G92" i="117"/>
  <c r="B88" i="117"/>
  <c r="B75" i="117"/>
  <c r="B92" i="116"/>
  <c r="D88" i="117"/>
  <c r="D92" i="117" s="1"/>
  <c r="G92" i="118"/>
  <c r="C88" i="117"/>
  <c r="C92" i="117" s="1"/>
  <c r="C85" i="117"/>
  <c r="C75" i="117"/>
  <c r="F88" i="117"/>
  <c r="F92" i="117" s="1"/>
  <c r="F85" i="117"/>
  <c r="E88" i="117"/>
  <c r="E92" i="117" s="1"/>
  <c r="E75" i="117"/>
  <c r="C88" i="118"/>
  <c r="C92" i="118" s="1"/>
  <c r="C75" i="118"/>
  <c r="D88" i="118"/>
  <c r="D92" i="118" s="1"/>
  <c r="D75" i="118"/>
  <c r="B75" i="118"/>
  <c r="B88" i="118"/>
  <c r="B92" i="118" s="1"/>
  <c r="M92" i="116"/>
  <c r="J92" i="116"/>
  <c r="L92" i="116"/>
  <c r="K92" i="116"/>
  <c r="E92" i="116"/>
  <c r="F92" i="116"/>
  <c r="I30" i="54"/>
  <c r="BG144" i="5"/>
  <c r="AL144" i="5"/>
  <c r="BG143" i="5"/>
  <c r="AL143" i="5"/>
  <c r="BG142" i="5"/>
  <c r="AL142" i="5"/>
  <c r="BG6" i="5"/>
  <c r="BG7" i="5"/>
  <c r="BG8" i="5"/>
  <c r="BG9" i="5"/>
  <c r="BG10" i="5"/>
  <c r="BG11" i="5"/>
  <c r="BG12" i="5"/>
  <c r="BG13" i="5"/>
  <c r="BG14" i="5"/>
  <c r="BG15" i="5"/>
  <c r="BG16" i="5"/>
  <c r="BG17" i="5"/>
  <c r="BG18" i="5"/>
  <c r="BG19" i="5"/>
  <c r="BG20" i="5"/>
  <c r="BG21" i="5"/>
  <c r="BG22" i="5"/>
  <c r="BG23" i="5"/>
  <c r="BG24" i="5"/>
  <c r="BG25" i="5"/>
  <c r="BG26" i="5"/>
  <c r="BG27" i="5"/>
  <c r="BG28" i="5"/>
  <c r="BG29" i="5"/>
  <c r="BG30" i="5"/>
  <c r="BG31" i="5"/>
  <c r="BG32" i="5"/>
  <c r="BG33" i="5"/>
  <c r="BG34" i="5"/>
  <c r="BG35" i="5"/>
  <c r="BG36" i="5"/>
  <c r="BG37" i="5"/>
  <c r="BG38" i="5"/>
  <c r="BG39" i="5"/>
  <c r="BG40" i="5"/>
  <c r="BG41" i="5"/>
  <c r="BG42" i="5"/>
  <c r="BG43" i="5"/>
  <c r="BG44" i="5"/>
  <c r="BG45" i="5"/>
  <c r="BG46" i="5"/>
  <c r="BG47" i="5"/>
  <c r="BG48" i="5"/>
  <c r="BG49" i="5"/>
  <c r="BG50" i="5"/>
  <c r="BG51" i="5"/>
  <c r="BG52" i="5"/>
  <c r="BG53" i="5"/>
  <c r="BG54" i="5"/>
  <c r="BG55" i="5"/>
  <c r="BG56" i="5"/>
  <c r="BG57" i="5"/>
  <c r="BG58" i="5"/>
  <c r="BG59" i="5"/>
  <c r="BG60" i="5"/>
  <c r="BG61" i="5"/>
  <c r="BG62" i="5"/>
  <c r="BG63" i="5"/>
  <c r="BG64" i="5"/>
  <c r="BG65" i="5"/>
  <c r="BG66" i="5"/>
  <c r="BG67" i="5"/>
  <c r="BG68" i="5"/>
  <c r="BG69" i="5"/>
  <c r="BG70" i="5"/>
  <c r="BG71" i="5"/>
  <c r="BG72" i="5"/>
  <c r="BG73" i="5"/>
  <c r="BG74" i="5"/>
  <c r="BG75" i="5"/>
  <c r="BG76" i="5"/>
  <c r="BG77" i="5"/>
  <c r="BG78" i="5"/>
  <c r="BG79" i="5"/>
  <c r="BG80" i="5"/>
  <c r="BG81" i="5"/>
  <c r="BG82" i="5"/>
  <c r="BG83" i="5"/>
  <c r="BG84" i="5"/>
  <c r="BG85" i="5"/>
  <c r="BG86" i="5"/>
  <c r="BG87" i="5"/>
  <c r="BG88" i="5"/>
  <c r="BG89" i="5"/>
  <c r="BG90" i="5"/>
  <c r="BG91" i="5"/>
  <c r="BG92" i="5"/>
  <c r="BG93" i="5"/>
  <c r="BG94" i="5"/>
  <c r="BG95" i="5"/>
  <c r="BG96" i="5"/>
  <c r="BG97" i="5"/>
  <c r="BG98" i="5"/>
  <c r="BG99" i="5"/>
  <c r="BG100" i="5"/>
  <c r="BG101" i="5"/>
  <c r="BG102" i="5"/>
  <c r="BG103" i="5"/>
  <c r="BG104" i="5"/>
  <c r="BG105" i="5"/>
  <c r="BG106" i="5"/>
  <c r="BG107" i="5"/>
  <c r="BG108" i="5"/>
  <c r="BG109" i="5"/>
  <c r="BG110" i="5"/>
  <c r="BG111" i="5"/>
  <c r="BG112" i="5"/>
  <c r="BG113" i="5"/>
  <c r="BG114" i="5"/>
  <c r="BG115" i="5"/>
  <c r="BG116" i="5"/>
  <c r="BG117" i="5"/>
  <c r="BG118" i="5"/>
  <c r="BG119" i="5"/>
  <c r="BG120" i="5"/>
  <c r="BG121" i="5"/>
  <c r="BG122" i="5"/>
  <c r="BG123" i="5"/>
  <c r="BG124" i="5"/>
  <c r="BG125" i="5"/>
  <c r="BG126" i="5"/>
  <c r="BG127" i="5"/>
  <c r="BG128" i="5"/>
  <c r="BG129" i="5"/>
  <c r="BG130" i="5"/>
  <c r="BG131" i="5"/>
  <c r="BG132" i="5"/>
  <c r="BG133" i="5"/>
  <c r="BG134" i="5"/>
  <c r="BG135" i="5"/>
  <c r="BG136" i="5"/>
  <c r="BG137" i="5"/>
  <c r="BG138" i="5"/>
  <c r="BG139" i="5"/>
  <c r="BG140" i="5"/>
  <c r="BG141" i="5"/>
  <c r="BG145" i="5"/>
  <c r="BG146" i="5"/>
  <c r="BG147" i="5"/>
  <c r="BG148" i="5"/>
  <c r="BG149" i="5"/>
  <c r="BG150" i="5"/>
  <c r="BG151" i="5"/>
  <c r="BG152" i="5"/>
  <c r="BG153" i="5"/>
  <c r="BG154" i="5"/>
  <c r="BG155" i="5"/>
  <c r="BG156" i="5"/>
  <c r="BG157" i="5"/>
  <c r="BG158" i="5"/>
  <c r="BG159" i="5"/>
  <c r="BG160" i="5"/>
  <c r="BG161" i="5"/>
  <c r="BG162" i="5"/>
  <c r="BG163" i="5"/>
  <c r="BG164" i="5"/>
  <c r="BG165" i="5"/>
  <c r="BG166" i="5"/>
  <c r="BG167" i="5"/>
  <c r="BG168" i="5"/>
  <c r="BG169" i="5"/>
  <c r="BG170" i="5"/>
  <c r="BG171" i="5"/>
  <c r="BG172" i="5"/>
  <c r="BG173" i="5"/>
  <c r="BG174" i="5"/>
  <c r="BG175" i="5"/>
  <c r="BG176" i="5"/>
  <c r="BG177" i="5"/>
  <c r="BG178" i="5"/>
  <c r="BG179" i="5"/>
  <c r="BG180" i="5"/>
  <c r="BG181" i="5"/>
  <c r="BG182" i="5"/>
  <c r="BG183" i="5"/>
  <c r="BG184" i="5"/>
  <c r="BG185" i="5"/>
  <c r="BG186" i="5"/>
  <c r="BG187" i="5"/>
  <c r="BG188" i="5"/>
  <c r="BG189" i="5"/>
  <c r="BG190" i="5"/>
  <c r="BG191" i="5"/>
  <c r="BG192" i="5"/>
  <c r="BG193" i="5"/>
  <c r="BG194" i="5"/>
  <c r="BG195" i="5"/>
  <c r="BG196" i="5"/>
  <c r="BG197" i="5"/>
  <c r="BG198" i="5"/>
  <c r="BG199" i="5"/>
  <c r="BG200" i="5"/>
  <c r="BG201" i="5"/>
  <c r="BG202" i="5"/>
  <c r="BG203" i="5"/>
  <c r="BG204" i="5"/>
  <c r="BG205" i="5"/>
  <c r="BG206" i="5"/>
  <c r="BG207" i="5"/>
  <c r="BG208" i="5"/>
  <c r="BG209" i="5"/>
  <c r="BG210" i="5"/>
  <c r="BG211" i="5"/>
  <c r="BG212" i="5"/>
  <c r="BG213" i="5"/>
  <c r="BG214" i="5"/>
  <c r="BG215" i="5"/>
  <c r="BG216" i="5"/>
  <c r="BG217" i="5"/>
  <c r="BG218" i="5"/>
  <c r="BG219" i="5"/>
  <c r="BG220" i="5"/>
  <c r="BG221" i="5"/>
  <c r="BG222" i="5"/>
  <c r="BG223" i="5"/>
  <c r="BG224" i="5"/>
  <c r="BG225" i="5"/>
  <c r="V41" i="6"/>
  <c r="V42" i="6"/>
  <c r="K42" i="6" l="1"/>
  <c r="K43" i="6"/>
  <c r="K44" i="6"/>
  <c r="K45" i="6"/>
  <c r="K46" i="6"/>
  <c r="K47" i="6"/>
  <c r="K48" i="6"/>
  <c r="K49" i="6"/>
  <c r="K50" i="6"/>
  <c r="K51" i="6"/>
  <c r="K52" i="6"/>
  <c r="K53" i="6"/>
  <c r="K54" i="6"/>
  <c r="K55" i="6"/>
  <c r="K56" i="6"/>
  <c r="K57" i="6"/>
  <c r="C107" i="54" l="1"/>
  <c r="C108" i="54" s="1"/>
  <c r="K36" i="6"/>
  <c r="G95" i="126" l="1"/>
  <c r="G100" i="126" s="1"/>
  <c r="E95" i="124"/>
  <c r="E100" i="124" s="1"/>
  <c r="G95" i="125"/>
  <c r="G100" i="125" s="1"/>
  <c r="C95" i="124"/>
  <c r="C100" i="124" s="1"/>
  <c r="E95" i="126"/>
  <c r="E100" i="126" s="1"/>
  <c r="K95" i="126"/>
  <c r="K100" i="126" s="1"/>
  <c r="F95" i="126"/>
  <c r="F100" i="126" s="1"/>
  <c r="F95" i="125"/>
  <c r="F100" i="125" s="1"/>
  <c r="K95" i="124"/>
  <c r="K100" i="124" s="1"/>
  <c r="J95" i="126"/>
  <c r="J100" i="126" s="1"/>
  <c r="L95" i="126"/>
  <c r="L100" i="126" s="1"/>
  <c r="O95" i="126"/>
  <c r="O100" i="126" s="1"/>
  <c r="L95" i="125"/>
  <c r="L100" i="125" s="1"/>
  <c r="B95" i="125"/>
  <c r="B100" i="125" s="1"/>
  <c r="C95" i="126"/>
  <c r="C100" i="126" s="1"/>
  <c r="G95" i="124"/>
  <c r="G100" i="124" s="1"/>
  <c r="F95" i="124"/>
  <c r="F100" i="124" s="1"/>
  <c r="M95" i="126"/>
  <c r="M100" i="126" s="1"/>
  <c r="D95" i="125"/>
  <c r="D100" i="125" s="1"/>
  <c r="J95" i="124"/>
  <c r="J100" i="124" s="1"/>
  <c r="N95" i="124"/>
  <c r="N100" i="124" s="1"/>
  <c r="J95" i="125"/>
  <c r="J100" i="125" s="1"/>
  <c r="N95" i="125"/>
  <c r="N100" i="125" s="1"/>
  <c r="B95" i="126"/>
  <c r="B100" i="126" s="1"/>
  <c r="K95" i="125"/>
  <c r="K100" i="125" s="1"/>
  <c r="M95" i="125"/>
  <c r="M100" i="125" s="1"/>
  <c r="O95" i="124"/>
  <c r="O100" i="124" s="1"/>
  <c r="B95" i="124"/>
  <c r="B100" i="124" s="1"/>
  <c r="D95" i="124"/>
  <c r="D100" i="124" s="1"/>
  <c r="D95" i="126"/>
  <c r="D100" i="126" s="1"/>
  <c r="E95" i="125"/>
  <c r="E100" i="125" s="1"/>
  <c r="N95" i="126"/>
  <c r="N100" i="126" s="1"/>
  <c r="O95" i="125"/>
  <c r="O100" i="125" s="1"/>
  <c r="M95" i="124"/>
  <c r="M100" i="124" s="1"/>
  <c r="L95" i="124"/>
  <c r="L100" i="124" s="1"/>
  <c r="C95" i="125"/>
  <c r="C100" i="125" s="1"/>
  <c r="K7" i="6"/>
  <c r="K6"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7" i="6"/>
  <c r="K38" i="6"/>
  <c r="K39" i="6"/>
  <c r="K40" i="6"/>
  <c r="K58" i="6"/>
  <c r="K59" i="6"/>
  <c r="K60" i="6"/>
  <c r="K61" i="6"/>
  <c r="K62" i="6"/>
  <c r="K63" i="6"/>
  <c r="B107" i="72"/>
  <c r="R27" i="63"/>
  <c r="G95" i="116" l="1"/>
  <c r="F95" i="116"/>
  <c r="F95" i="119"/>
  <c r="D97" i="118"/>
  <c r="D106" i="118" s="1"/>
  <c r="D110" i="118" s="1"/>
  <c r="B95" i="116"/>
  <c r="N95" i="116"/>
  <c r="B95" i="119"/>
  <c r="K95" i="116"/>
  <c r="F97" i="118"/>
  <c r="F106" i="118" s="1"/>
  <c r="F110" i="118" s="1"/>
  <c r="D95" i="116"/>
  <c r="G95" i="119"/>
  <c r="E95" i="119"/>
  <c r="G97" i="118"/>
  <c r="G106" i="118" s="1"/>
  <c r="G110" i="118" s="1"/>
  <c r="O95" i="116"/>
  <c r="C95" i="116"/>
  <c r="M95" i="116"/>
  <c r="D95" i="119"/>
  <c r="J95" i="116"/>
  <c r="C95" i="119"/>
  <c r="E97" i="118"/>
  <c r="E106" i="118" s="1"/>
  <c r="E110" i="118" s="1"/>
  <c r="C97" i="118"/>
  <c r="C106" i="118" s="1"/>
  <c r="C110" i="118" s="1"/>
  <c r="E95" i="116"/>
  <c r="B97" i="118"/>
  <c r="B106" i="118" s="1"/>
  <c r="B110" i="118" s="1"/>
  <c r="L95" i="116"/>
  <c r="F98" i="117"/>
  <c r="E98" i="117"/>
  <c r="G98" i="117"/>
  <c r="D98" i="117"/>
  <c r="C98" i="117"/>
  <c r="B97" i="117"/>
  <c r="B106" i="117" s="1"/>
  <c r="B110" i="117" s="1"/>
  <c r="E97" i="117"/>
  <c r="E106" i="117" s="1"/>
  <c r="E110" i="117" s="1"/>
  <c r="D97" i="117"/>
  <c r="D106" i="117" s="1"/>
  <c r="D110" i="117" s="1"/>
  <c r="G97" i="117"/>
  <c r="G106" i="117" s="1"/>
  <c r="G110" i="117" s="1"/>
  <c r="C97" i="117"/>
  <c r="C106" i="117" s="1"/>
  <c r="C110" i="117" s="1"/>
  <c r="F97" i="117"/>
  <c r="F106" i="117" s="1"/>
  <c r="F110" i="117" s="1"/>
  <c r="G96" i="130"/>
  <c r="E96" i="130"/>
  <c r="F96" i="130"/>
  <c r="C96" i="130"/>
  <c r="B96" i="130"/>
  <c r="D96" i="130"/>
  <c r="G96" i="129"/>
  <c r="F96" i="129"/>
  <c r="E96" i="129"/>
  <c r="C96" i="129"/>
  <c r="D96" i="129"/>
  <c r="B96" i="129"/>
  <c r="G96" i="118"/>
  <c r="E96" i="118"/>
  <c r="G96" i="117"/>
  <c r="F96" i="118"/>
  <c r="B96" i="117"/>
  <c r="C96" i="117"/>
  <c r="D96" i="117"/>
  <c r="C96" i="118"/>
  <c r="F96" i="117"/>
  <c r="B96" i="118"/>
  <c r="E96" i="117"/>
  <c r="D96" i="118"/>
  <c r="D6" i="63"/>
  <c r="E6" i="63"/>
  <c r="D7" i="63"/>
  <c r="E7" i="63"/>
  <c r="D8" i="63"/>
  <c r="E8" i="63"/>
  <c r="D9" i="63"/>
  <c r="E9" i="63"/>
  <c r="D10" i="63"/>
  <c r="E10" i="63"/>
  <c r="D11" i="63"/>
  <c r="E11" i="63"/>
  <c r="D12" i="63"/>
  <c r="E12" i="63"/>
  <c r="D13" i="63"/>
  <c r="E13" i="63"/>
  <c r="D14" i="63"/>
  <c r="E14" i="63"/>
  <c r="D15" i="63"/>
  <c r="E15" i="63"/>
  <c r="D16" i="63"/>
  <c r="E16" i="63"/>
  <c r="D17" i="63"/>
  <c r="E17" i="63"/>
  <c r="D18" i="63"/>
  <c r="E18" i="63"/>
  <c r="D19" i="63"/>
  <c r="E19" i="63"/>
  <c r="D20" i="63"/>
  <c r="E20" i="63"/>
  <c r="D21" i="63"/>
  <c r="E21" i="63"/>
  <c r="D22" i="63"/>
  <c r="E22" i="63"/>
  <c r="D23" i="63"/>
  <c r="E23" i="63"/>
  <c r="D24" i="63"/>
  <c r="E24" i="63"/>
  <c r="D25" i="63"/>
  <c r="E25" i="63"/>
  <c r="D26" i="63"/>
  <c r="E26" i="63"/>
  <c r="D27" i="63"/>
  <c r="E27" i="63"/>
  <c r="D28" i="63"/>
  <c r="E28" i="63"/>
  <c r="D29" i="63"/>
  <c r="E29" i="63"/>
  <c r="D32" i="63"/>
  <c r="E32" i="63"/>
  <c r="D33" i="63"/>
  <c r="E33" i="63"/>
  <c r="D34" i="63"/>
  <c r="E34" i="63"/>
  <c r="D35" i="63"/>
  <c r="E35" i="63"/>
  <c r="D36" i="63"/>
  <c r="E36" i="63"/>
  <c r="D37" i="63"/>
  <c r="E37" i="63"/>
  <c r="D38" i="63"/>
  <c r="E38" i="63"/>
  <c r="D39" i="63"/>
  <c r="E39" i="63"/>
  <c r="D40" i="63"/>
  <c r="E40" i="63"/>
  <c r="D41" i="63"/>
  <c r="E41" i="63"/>
  <c r="D42" i="63"/>
  <c r="E42" i="63"/>
  <c r="D43" i="63"/>
  <c r="E43" i="63"/>
  <c r="D44" i="63"/>
  <c r="E44" i="63"/>
  <c r="D45" i="63"/>
  <c r="E45" i="63"/>
  <c r="D46" i="63"/>
  <c r="E46" i="63"/>
  <c r="D47" i="63"/>
  <c r="E47" i="63"/>
  <c r="D48" i="63"/>
  <c r="E48" i="63"/>
  <c r="D49" i="63"/>
  <c r="E49" i="63"/>
  <c r="D50" i="63"/>
  <c r="E50" i="63"/>
  <c r="D51" i="63"/>
  <c r="E51" i="63"/>
  <c r="D52" i="63"/>
  <c r="E52" i="63"/>
  <c r="D53" i="63"/>
  <c r="E53" i="63"/>
  <c r="D54" i="63"/>
  <c r="E54" i="63"/>
  <c r="E5" i="63"/>
  <c r="C100" i="116" l="1"/>
  <c r="C106" i="116"/>
  <c r="C110" i="116" s="1"/>
  <c r="G100" i="119"/>
  <c r="G106" i="119"/>
  <c r="G110" i="119" s="1"/>
  <c r="D106" i="116"/>
  <c r="D110" i="116" s="1"/>
  <c r="D100" i="116"/>
  <c r="L106" i="116"/>
  <c r="L110" i="116" s="1"/>
  <c r="L100" i="116"/>
  <c r="K106" i="116"/>
  <c r="K110" i="116" s="1"/>
  <c r="K100" i="116"/>
  <c r="E100" i="119"/>
  <c r="E106" i="119"/>
  <c r="E110" i="119" s="1"/>
  <c r="B106" i="119"/>
  <c r="B110" i="119" s="1"/>
  <c r="B100" i="119"/>
  <c r="E106" i="116"/>
  <c r="E110" i="116" s="1"/>
  <c r="E100" i="116"/>
  <c r="N106" i="116"/>
  <c r="N110" i="116" s="1"/>
  <c r="N100" i="116"/>
  <c r="B100" i="116"/>
  <c r="B106" i="116"/>
  <c r="B110" i="116" s="1"/>
  <c r="C106" i="119"/>
  <c r="C110" i="119" s="1"/>
  <c r="C100" i="119"/>
  <c r="F106" i="119"/>
  <c r="F110" i="119" s="1"/>
  <c r="F100" i="119"/>
  <c r="M106" i="116"/>
  <c r="M110" i="116" s="1"/>
  <c r="M100" i="116"/>
  <c r="J106" i="116"/>
  <c r="J110" i="116" s="1"/>
  <c r="J100" i="116"/>
  <c r="F106" i="116"/>
  <c r="F110" i="116" s="1"/>
  <c r="F100" i="116"/>
  <c r="O100" i="116"/>
  <c r="O106" i="116"/>
  <c r="O110" i="116" s="1"/>
  <c r="D106" i="119"/>
  <c r="D110" i="119" s="1"/>
  <c r="D100" i="119"/>
  <c r="G106" i="116"/>
  <c r="G110" i="116" s="1"/>
  <c r="G100" i="116"/>
  <c r="AL132" i="5"/>
  <c r="AL133" i="5"/>
  <c r="AL134" i="5"/>
  <c r="AL135" i="5"/>
  <c r="AL136" i="5"/>
  <c r="AL137" i="5"/>
  <c r="AL138" i="5"/>
  <c r="AL139" i="5"/>
  <c r="AL140" i="5"/>
  <c r="D42" i="6"/>
  <c r="AL141" i="5"/>
  <c r="AL145" i="5"/>
  <c r="AL146" i="5"/>
  <c r="AL147" i="5"/>
  <c r="AL148" i="5"/>
  <c r="AL149" i="5"/>
  <c r="AL150" i="5"/>
  <c r="AL151" i="5"/>
  <c r="AL152" i="5"/>
  <c r="AL153" i="5"/>
  <c r="AL154" i="5"/>
  <c r="AL155" i="5"/>
  <c r="AL156" i="5"/>
  <c r="AL157" i="5"/>
  <c r="AL158" i="5"/>
  <c r="AL159" i="5"/>
  <c r="AL160" i="5"/>
  <c r="AL161" i="5"/>
  <c r="AL162" i="5"/>
  <c r="AL163" i="5"/>
  <c r="AL164" i="5"/>
  <c r="AL165" i="5"/>
  <c r="AL166" i="5"/>
  <c r="AL167" i="5"/>
  <c r="AL168" i="5"/>
  <c r="AL169" i="5"/>
  <c r="AL170" i="5"/>
  <c r="AL171" i="5"/>
  <c r="AL172" i="5"/>
  <c r="AL173" i="5"/>
  <c r="AL174" i="5"/>
  <c r="AL175" i="5"/>
  <c r="AL176" i="5"/>
  <c r="AL177" i="5"/>
  <c r="AL178" i="5"/>
  <c r="AL179" i="5"/>
  <c r="AL180" i="5"/>
  <c r="AL181" i="5"/>
  <c r="AL182" i="5"/>
  <c r="AL183" i="5"/>
  <c r="AL184" i="5"/>
  <c r="AL185" i="5"/>
  <c r="AL186" i="5"/>
  <c r="AL187" i="5"/>
  <c r="E42" i="6"/>
  <c r="AL188" i="5"/>
  <c r="AL189" i="5"/>
  <c r="AL190" i="5"/>
  <c r="AL191" i="5"/>
  <c r="AL192" i="5"/>
  <c r="AL193" i="5"/>
  <c r="AL194" i="5"/>
  <c r="AL195" i="5"/>
  <c r="AL196" i="5"/>
  <c r="AL197" i="5"/>
  <c r="AL198" i="5"/>
  <c r="AL199" i="5"/>
  <c r="AL200" i="5"/>
  <c r="AL201" i="5"/>
  <c r="AL202" i="5"/>
  <c r="AL203" i="5"/>
  <c r="AL204" i="5"/>
  <c r="AL205" i="5"/>
  <c r="AL206" i="5"/>
  <c r="AL207" i="5"/>
  <c r="AL208" i="5"/>
  <c r="AL209" i="5"/>
  <c r="AL210" i="5"/>
  <c r="AL211" i="5"/>
  <c r="AL212" i="5"/>
  <c r="AL213" i="5"/>
  <c r="AL214" i="5"/>
  <c r="AL215" i="5"/>
  <c r="AL216" i="5"/>
  <c r="AL217" i="5"/>
  <c r="AL218" i="5"/>
  <c r="AL219" i="5"/>
  <c r="AL220" i="5"/>
  <c r="AL221" i="5"/>
  <c r="AL222" i="5"/>
  <c r="AL223" i="5"/>
  <c r="AL224" i="5"/>
  <c r="AL225" i="5"/>
  <c r="E41" i="6" l="1"/>
  <c r="D41" i="6"/>
  <c r="D13" i="128"/>
  <c r="L93" i="128" s="1"/>
  <c r="N26" i="63"/>
  <c r="D13" i="123" l="1"/>
  <c r="J93" i="123" s="1"/>
  <c r="J136" i="123" s="1"/>
  <c r="M93" i="128"/>
  <c r="D13" i="122"/>
  <c r="L93" i="122" s="1"/>
  <c r="L136" i="122" s="1"/>
  <c r="D15" i="129"/>
  <c r="D13" i="121"/>
  <c r="L93" i="121" s="1"/>
  <c r="L136" i="121" s="1"/>
  <c r="E93" i="128"/>
  <c r="J93" i="128"/>
  <c r="F93" i="128"/>
  <c r="C93" i="128"/>
  <c r="G93" i="128"/>
  <c r="N93" i="128"/>
  <c r="O93" i="128"/>
  <c r="D93" i="128"/>
  <c r="K93" i="128"/>
  <c r="B93" i="128"/>
  <c r="M93" i="123"/>
  <c r="M136" i="123" s="1"/>
  <c r="L93" i="123"/>
  <c r="L136" i="123" s="1"/>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5" i="6"/>
  <c r="N93" i="123" l="1"/>
  <c r="N136" i="123" s="1"/>
  <c r="E93" i="123"/>
  <c r="E136" i="123" s="1"/>
  <c r="D93" i="123"/>
  <c r="D136" i="123" s="1"/>
  <c r="C93" i="123"/>
  <c r="C136" i="123" s="1"/>
  <c r="B93" i="123"/>
  <c r="B136" i="123" s="1"/>
  <c r="K93" i="123"/>
  <c r="K136" i="123" s="1"/>
  <c r="O93" i="123"/>
  <c r="O136" i="123" s="1"/>
  <c r="F93" i="123"/>
  <c r="F136" i="123" s="1"/>
  <c r="G93" i="122"/>
  <c r="G136" i="122" s="1"/>
  <c r="F93" i="122"/>
  <c r="F136" i="122" s="1"/>
  <c r="G93" i="123"/>
  <c r="G136" i="123" s="1"/>
  <c r="K93" i="122"/>
  <c r="K136" i="122" s="1"/>
  <c r="E93" i="122"/>
  <c r="E136" i="122" s="1"/>
  <c r="N93" i="122"/>
  <c r="N136" i="122" s="1"/>
  <c r="D93" i="122"/>
  <c r="D136" i="122" s="1"/>
  <c r="C93" i="122"/>
  <c r="C136" i="122" s="1"/>
  <c r="M93" i="122"/>
  <c r="M136" i="122" s="1"/>
  <c r="O93" i="122"/>
  <c r="O136" i="122" s="1"/>
  <c r="G93" i="121"/>
  <c r="G136" i="121" s="1"/>
  <c r="E93" i="121"/>
  <c r="E136" i="121" s="1"/>
  <c r="O93" i="121"/>
  <c r="O136" i="121" s="1"/>
  <c r="D93" i="121"/>
  <c r="D136" i="121" s="1"/>
  <c r="B93" i="122"/>
  <c r="B136" i="122" s="1"/>
  <c r="B93" i="121"/>
  <c r="B136" i="121" s="1"/>
  <c r="K93" i="121"/>
  <c r="K136" i="121" s="1"/>
  <c r="C93" i="121"/>
  <c r="C136" i="121" s="1"/>
  <c r="J93" i="122"/>
  <c r="J136" i="122" s="1"/>
  <c r="F93" i="121"/>
  <c r="F136" i="121" s="1"/>
  <c r="N93" i="121"/>
  <c r="N136" i="121" s="1"/>
  <c r="J93" i="121"/>
  <c r="J136" i="121" s="1"/>
  <c r="M93" i="121"/>
  <c r="M136" i="121" s="1"/>
  <c r="I147" i="98"/>
  <c r="A146" i="98"/>
  <c r="L146" i="98" s="1"/>
  <c r="A145" i="98"/>
  <c r="N145" i="98" s="1"/>
  <c r="A144" i="98"/>
  <c r="O144" i="98" s="1"/>
  <c r="A143" i="98"/>
  <c r="N143" i="98" s="1"/>
  <c r="A142" i="98"/>
  <c r="O142" i="98" s="1"/>
  <c r="A141" i="98"/>
  <c r="N141" i="98" s="1"/>
  <c r="A140" i="98"/>
  <c r="O140" i="98" s="1"/>
  <c r="A139" i="98"/>
  <c r="N139" i="98" s="1"/>
  <c r="A138" i="98"/>
  <c r="O138" i="98" s="1"/>
  <c r="A137" i="98"/>
  <c r="N137" i="98" s="1"/>
  <c r="A136" i="98"/>
  <c r="O136" i="98" s="1"/>
  <c r="A135" i="98"/>
  <c r="N135" i="98" s="1"/>
  <c r="A134" i="98"/>
  <c r="O134" i="98" s="1"/>
  <c r="A133" i="98"/>
  <c r="N133" i="98" s="1"/>
  <c r="A132" i="98"/>
  <c r="O132" i="98" s="1"/>
  <c r="I131" i="98"/>
  <c r="I130" i="98"/>
  <c r="I129" i="98"/>
  <c r="I128" i="98"/>
  <c r="I127" i="98"/>
  <c r="I126" i="98"/>
  <c r="I125" i="98"/>
  <c r="I124" i="98"/>
  <c r="I123" i="98"/>
  <c r="I122" i="98"/>
  <c r="I121" i="98"/>
  <c r="I120" i="98"/>
  <c r="I119" i="98"/>
  <c r="I118" i="98"/>
  <c r="I117" i="98"/>
  <c r="I116" i="98"/>
  <c r="I115" i="98"/>
  <c r="I112" i="98"/>
  <c r="I110" i="98"/>
  <c r="O109" i="98"/>
  <c r="N109" i="98"/>
  <c r="M109" i="98"/>
  <c r="L109" i="98"/>
  <c r="K109" i="98"/>
  <c r="J109" i="98"/>
  <c r="I109" i="98"/>
  <c r="G109" i="98"/>
  <c r="F109" i="98"/>
  <c r="E109" i="98"/>
  <c r="D109" i="98"/>
  <c r="C109" i="98"/>
  <c r="B109" i="98"/>
  <c r="I108" i="98"/>
  <c r="O107" i="98"/>
  <c r="O108" i="98" s="1"/>
  <c r="N107" i="98"/>
  <c r="N108" i="98" s="1"/>
  <c r="M107" i="98"/>
  <c r="M108" i="98" s="1"/>
  <c r="L107" i="98"/>
  <c r="L108" i="98" s="1"/>
  <c r="K107" i="98"/>
  <c r="K108" i="98" s="1"/>
  <c r="J107" i="98"/>
  <c r="J108" i="98" s="1"/>
  <c r="I107" i="98"/>
  <c r="G107" i="98"/>
  <c r="G108" i="98" s="1"/>
  <c r="F107" i="98"/>
  <c r="F108" i="98" s="1"/>
  <c r="E107" i="98"/>
  <c r="E108" i="98" s="1"/>
  <c r="D107" i="98"/>
  <c r="D108" i="98" s="1"/>
  <c r="C107" i="98"/>
  <c r="C108" i="98" s="1"/>
  <c r="B107" i="98"/>
  <c r="B108" i="98" s="1"/>
  <c r="O106" i="98"/>
  <c r="N106" i="98"/>
  <c r="M106" i="98"/>
  <c r="L106" i="98"/>
  <c r="K106" i="98"/>
  <c r="J106" i="98"/>
  <c r="I106" i="98"/>
  <c r="G106" i="98"/>
  <c r="F106" i="98"/>
  <c r="E106" i="98"/>
  <c r="D106" i="98"/>
  <c r="C106" i="98"/>
  <c r="B106" i="98"/>
  <c r="I105" i="98"/>
  <c r="G105" i="98"/>
  <c r="F105" i="98"/>
  <c r="E105" i="98"/>
  <c r="D105" i="98"/>
  <c r="C105" i="98"/>
  <c r="B105" i="98"/>
  <c r="I102" i="98"/>
  <c r="I100" i="98"/>
  <c r="A99" i="98"/>
  <c r="I99" i="98" s="1"/>
  <c r="A98" i="98"/>
  <c r="I98" i="98" s="1"/>
  <c r="A97" i="98"/>
  <c r="I97" i="98" s="1"/>
  <c r="A96" i="98"/>
  <c r="I96" i="98" s="1"/>
  <c r="A95" i="98"/>
  <c r="I95" i="98" s="1"/>
  <c r="I94" i="98"/>
  <c r="I93" i="98"/>
  <c r="I92" i="98"/>
  <c r="A91" i="98"/>
  <c r="I91" i="98" s="1"/>
  <c r="A90" i="98"/>
  <c r="I90" i="98" s="1"/>
  <c r="A89" i="98"/>
  <c r="I89" i="98" s="1"/>
  <c r="A88" i="98"/>
  <c r="I88" i="98" s="1"/>
  <c r="A87" i="98"/>
  <c r="I87" i="98" s="1"/>
  <c r="I86" i="98"/>
  <c r="O84" i="98"/>
  <c r="O99" i="98" s="1"/>
  <c r="N84" i="98"/>
  <c r="N99" i="98" s="1"/>
  <c r="M84" i="98"/>
  <c r="M99" i="98" s="1"/>
  <c r="L84" i="98"/>
  <c r="L99" i="98" s="1"/>
  <c r="K84" i="98"/>
  <c r="K99" i="98" s="1"/>
  <c r="J84" i="98"/>
  <c r="J99" i="98" s="1"/>
  <c r="G84" i="98"/>
  <c r="G99" i="98" s="1"/>
  <c r="F84" i="98"/>
  <c r="F99" i="98" s="1"/>
  <c r="E84" i="98"/>
  <c r="E99" i="98" s="1"/>
  <c r="D84" i="98"/>
  <c r="D99" i="98" s="1"/>
  <c r="C84" i="98"/>
  <c r="C99" i="98" s="1"/>
  <c r="B84" i="98"/>
  <c r="B99" i="98" s="1"/>
  <c r="A84" i="98"/>
  <c r="I84" i="98" s="1"/>
  <c r="O83" i="98"/>
  <c r="O98" i="98" s="1"/>
  <c r="N83" i="98"/>
  <c r="N98" i="98" s="1"/>
  <c r="M83" i="98"/>
  <c r="M98" i="98" s="1"/>
  <c r="L83" i="98"/>
  <c r="L98" i="98" s="1"/>
  <c r="K83" i="98"/>
  <c r="K98" i="98" s="1"/>
  <c r="J83" i="98"/>
  <c r="J98" i="98" s="1"/>
  <c r="G83" i="98"/>
  <c r="G98" i="98" s="1"/>
  <c r="F83" i="98"/>
  <c r="F98" i="98" s="1"/>
  <c r="E83" i="98"/>
  <c r="E98" i="98" s="1"/>
  <c r="D83" i="98"/>
  <c r="D98" i="98" s="1"/>
  <c r="C83" i="98"/>
  <c r="C98" i="98" s="1"/>
  <c r="B83" i="98"/>
  <c r="B98" i="98" s="1"/>
  <c r="A83" i="98"/>
  <c r="I83" i="98" s="1"/>
  <c r="G82" i="98"/>
  <c r="G97" i="98" s="1"/>
  <c r="F82" i="98"/>
  <c r="F97" i="98" s="1"/>
  <c r="E82" i="98"/>
  <c r="E97" i="98" s="1"/>
  <c r="D82" i="98"/>
  <c r="D97" i="98" s="1"/>
  <c r="C82" i="98"/>
  <c r="C89" i="98" s="1"/>
  <c r="B82" i="98"/>
  <c r="B97" i="98" s="1"/>
  <c r="A82" i="98"/>
  <c r="I82" i="98" s="1"/>
  <c r="O81" i="98"/>
  <c r="O96" i="98" s="1"/>
  <c r="N81" i="98"/>
  <c r="N96" i="98" s="1"/>
  <c r="M81" i="98"/>
  <c r="M96" i="98" s="1"/>
  <c r="L81" i="98"/>
  <c r="L96" i="98" s="1"/>
  <c r="K81" i="98"/>
  <c r="K96" i="98" s="1"/>
  <c r="J81" i="98"/>
  <c r="J88" i="98" s="1"/>
  <c r="G81" i="98"/>
  <c r="G96" i="98" s="1"/>
  <c r="F81" i="98"/>
  <c r="F96" i="98" s="1"/>
  <c r="E81" i="98"/>
  <c r="E96" i="98" s="1"/>
  <c r="D81" i="98"/>
  <c r="D96" i="98" s="1"/>
  <c r="C81" i="98"/>
  <c r="C96" i="98" s="1"/>
  <c r="B81" i="98"/>
  <c r="B96" i="98" s="1"/>
  <c r="A81" i="98"/>
  <c r="I81" i="98" s="1"/>
  <c r="G80" i="98"/>
  <c r="G87" i="98" s="1"/>
  <c r="F80" i="98"/>
  <c r="F95" i="98" s="1"/>
  <c r="E80" i="98"/>
  <c r="E95" i="98" s="1"/>
  <c r="D80" i="98"/>
  <c r="D95" i="98" s="1"/>
  <c r="C80" i="98"/>
  <c r="C95" i="98" s="1"/>
  <c r="B80" i="98"/>
  <c r="B95" i="98" s="1"/>
  <c r="A80" i="98"/>
  <c r="I80" i="98" s="1"/>
  <c r="I79" i="98"/>
  <c r="A78" i="98"/>
  <c r="I78" i="98" s="1"/>
  <c r="A77" i="98"/>
  <c r="I77" i="98" s="1"/>
  <c r="O76" i="98"/>
  <c r="O82" i="98" s="1"/>
  <c r="O97" i="98" s="1"/>
  <c r="N76" i="98"/>
  <c r="N82" i="98" s="1"/>
  <c r="M76" i="98"/>
  <c r="M82" i="98" s="1"/>
  <c r="M97" i="98" s="1"/>
  <c r="L76" i="98"/>
  <c r="L82" i="98" s="1"/>
  <c r="K76" i="98"/>
  <c r="K82" i="98" s="1"/>
  <c r="K97" i="98" s="1"/>
  <c r="J76" i="98"/>
  <c r="J82" i="98" s="1"/>
  <c r="A76" i="98"/>
  <c r="I76" i="98" s="1"/>
  <c r="O75" i="98"/>
  <c r="N75" i="98"/>
  <c r="M75" i="98"/>
  <c r="L75" i="98"/>
  <c r="K75" i="98"/>
  <c r="J75" i="98"/>
  <c r="G75" i="98"/>
  <c r="F75" i="98"/>
  <c r="E75" i="98"/>
  <c r="D75" i="98"/>
  <c r="C75" i="98"/>
  <c r="B75" i="98"/>
  <c r="A75" i="98"/>
  <c r="I75" i="98" s="1"/>
  <c r="O74" i="98"/>
  <c r="O80" i="98" s="1"/>
  <c r="O95" i="98" s="1"/>
  <c r="N74" i="98"/>
  <c r="N80" i="98" s="1"/>
  <c r="M74" i="98"/>
  <c r="M80" i="98" s="1"/>
  <c r="M95" i="98" s="1"/>
  <c r="L74" i="98"/>
  <c r="L80" i="98" s="1"/>
  <c r="K74" i="98"/>
  <c r="K80" i="98" s="1"/>
  <c r="K95" i="98" s="1"/>
  <c r="J74" i="98"/>
  <c r="J80" i="98" s="1"/>
  <c r="A74" i="98"/>
  <c r="I74" i="98" s="1"/>
  <c r="I70" i="98"/>
  <c r="A63" i="98"/>
  <c r="I63" i="98" s="1"/>
  <c r="A62" i="98"/>
  <c r="I62" i="98" s="1"/>
  <c r="I61" i="98"/>
  <c r="A61" i="98"/>
  <c r="A60" i="98"/>
  <c r="I60" i="98" s="1"/>
  <c r="I56" i="98"/>
  <c r="G54" i="98"/>
  <c r="F54" i="98"/>
  <c r="E54" i="98"/>
  <c r="D54" i="98"/>
  <c r="C54" i="98"/>
  <c r="B54" i="98"/>
  <c r="G53" i="98"/>
  <c r="F53" i="98"/>
  <c r="E53" i="98"/>
  <c r="D53" i="98"/>
  <c r="C53" i="98"/>
  <c r="B53" i="98"/>
  <c r="I52" i="98"/>
  <c r="I51" i="98"/>
  <c r="G51" i="98"/>
  <c r="G52" i="98" s="1"/>
  <c r="F51" i="98"/>
  <c r="F52" i="98" s="1"/>
  <c r="E51" i="98"/>
  <c r="E52" i="98" s="1"/>
  <c r="D51" i="98"/>
  <c r="D52" i="98" s="1"/>
  <c r="C51" i="98"/>
  <c r="C52" i="98" s="1"/>
  <c r="B51" i="98"/>
  <c r="B52" i="98" s="1"/>
  <c r="I50" i="98"/>
  <c r="A46" i="98"/>
  <c r="I46" i="98" s="1"/>
  <c r="A42" i="98"/>
  <c r="I42" i="98" s="1"/>
  <c r="A38" i="98"/>
  <c r="I38" i="98" s="1"/>
  <c r="A34" i="98"/>
  <c r="I34" i="98" s="1"/>
  <c r="O51" i="98"/>
  <c r="O52" i="98" s="1"/>
  <c r="N51" i="98"/>
  <c r="N52" i="98" s="1"/>
  <c r="M51" i="98"/>
  <c r="M52" i="98" s="1"/>
  <c r="L51" i="98"/>
  <c r="L52" i="98" s="1"/>
  <c r="K51" i="98"/>
  <c r="K52" i="98" s="1"/>
  <c r="J51" i="98"/>
  <c r="J52" i="98" s="1"/>
  <c r="A30" i="98"/>
  <c r="I30" i="98" s="1"/>
  <c r="I27" i="98"/>
  <c r="D17" i="98"/>
  <c r="C17" i="98"/>
  <c r="D16" i="98"/>
  <c r="C16" i="98"/>
  <c r="D15" i="98"/>
  <c r="C15" i="98"/>
  <c r="D14" i="98"/>
  <c r="C14" i="98"/>
  <c r="D13" i="98"/>
  <c r="C13" i="98"/>
  <c r="C9" i="98"/>
  <c r="J147" i="123" l="1"/>
  <c r="B147" i="122"/>
  <c r="N147" i="121"/>
  <c r="L147" i="123"/>
  <c r="C147" i="122"/>
  <c r="O147" i="121"/>
  <c r="E147" i="123"/>
  <c r="E147" i="122"/>
  <c r="C147" i="123"/>
  <c r="L147" i="121"/>
  <c r="D147" i="121"/>
  <c r="G147" i="121"/>
  <c r="D147" i="123"/>
  <c r="F147" i="122"/>
  <c r="O147" i="123"/>
  <c r="M147" i="122"/>
  <c r="L147" i="122"/>
  <c r="D147" i="122"/>
  <c r="F147" i="121"/>
  <c r="B147" i="123"/>
  <c r="E147" i="121"/>
  <c r="N147" i="122"/>
  <c r="K147" i="121"/>
  <c r="C147" i="121"/>
  <c r="G147" i="123"/>
  <c r="G147" i="122"/>
  <c r="J147" i="122"/>
  <c r="B147" i="121"/>
  <c r="N147" i="123"/>
  <c r="M147" i="123"/>
  <c r="K147" i="123"/>
  <c r="J147" i="121"/>
  <c r="O147" i="122"/>
  <c r="M147" i="121"/>
  <c r="K147" i="122"/>
  <c r="F147" i="123"/>
  <c r="G134" i="98"/>
  <c r="C140" i="98"/>
  <c r="G140" i="98"/>
  <c r="L140" i="98"/>
  <c r="C142" i="98"/>
  <c r="G142" i="98"/>
  <c r="L134" i="98"/>
  <c r="C144" i="98"/>
  <c r="G144" i="98"/>
  <c r="C136" i="98"/>
  <c r="C138" i="98"/>
  <c r="F110" i="98"/>
  <c r="O110" i="98"/>
  <c r="L136" i="98"/>
  <c r="C134" i="98"/>
  <c r="C132" i="98"/>
  <c r="G138" i="98"/>
  <c r="L144" i="98"/>
  <c r="G132" i="98"/>
  <c r="L138" i="98"/>
  <c r="L132" i="98"/>
  <c r="G136" i="98"/>
  <c r="L142" i="98"/>
  <c r="D110" i="98"/>
  <c r="M110" i="98"/>
  <c r="B110" i="98"/>
  <c r="K110" i="98"/>
  <c r="C110" i="98"/>
  <c r="G110" i="98"/>
  <c r="L110" i="98"/>
  <c r="D100" i="98"/>
  <c r="K100" i="98"/>
  <c r="B100" i="98"/>
  <c r="F100" i="98"/>
  <c r="M100" i="98"/>
  <c r="M91" i="98"/>
  <c r="M93" i="98"/>
  <c r="O100" i="98"/>
  <c r="J95" i="98"/>
  <c r="J85" i="98"/>
  <c r="J87" i="98"/>
  <c r="N97" i="98"/>
  <c r="N89" i="98"/>
  <c r="L85" i="98"/>
  <c r="L95" i="98"/>
  <c r="L87" i="98"/>
  <c r="L89" i="98"/>
  <c r="L97" i="98"/>
  <c r="N95" i="98"/>
  <c r="N85" i="98"/>
  <c r="N87" i="98"/>
  <c r="J97" i="98"/>
  <c r="J89" i="98"/>
  <c r="E100" i="98"/>
  <c r="C85" i="98"/>
  <c r="G85" i="98"/>
  <c r="M85" i="98"/>
  <c r="E87" i="98"/>
  <c r="C88" i="98"/>
  <c r="G88" i="98"/>
  <c r="L88" i="98"/>
  <c r="E89" i="98"/>
  <c r="C90" i="98"/>
  <c r="G90" i="98"/>
  <c r="L90" i="98"/>
  <c r="E91" i="98"/>
  <c r="J91" i="98"/>
  <c r="N91" i="98"/>
  <c r="G95" i="98"/>
  <c r="G100" i="98" s="1"/>
  <c r="J96" i="98"/>
  <c r="C97" i="98"/>
  <c r="C100" i="98" s="1"/>
  <c r="D85" i="98"/>
  <c r="B87" i="98"/>
  <c r="F87" i="98"/>
  <c r="K87" i="98"/>
  <c r="O87" i="98"/>
  <c r="D88" i="98"/>
  <c r="M88" i="98"/>
  <c r="B89" i="98"/>
  <c r="F89" i="98"/>
  <c r="K89" i="98"/>
  <c r="O89" i="98"/>
  <c r="D90" i="98"/>
  <c r="M90" i="98"/>
  <c r="B91" i="98"/>
  <c r="F91" i="98"/>
  <c r="K91" i="98"/>
  <c r="O91" i="98"/>
  <c r="B93" i="98"/>
  <c r="K93" i="98"/>
  <c r="E110" i="98"/>
  <c r="J110" i="98"/>
  <c r="N110" i="98"/>
  <c r="E85" i="98"/>
  <c r="K85" i="98"/>
  <c r="O85" i="98"/>
  <c r="C87" i="98"/>
  <c r="E88" i="98"/>
  <c r="N88" i="98"/>
  <c r="G89" i="98"/>
  <c r="E90" i="98"/>
  <c r="J90" i="98"/>
  <c r="N90" i="98"/>
  <c r="C91" i="98"/>
  <c r="G91" i="98"/>
  <c r="L91" i="98"/>
  <c r="D93" i="98"/>
  <c r="N93" i="98"/>
  <c r="J93" i="98"/>
  <c r="E93" i="98"/>
  <c r="L93" i="98"/>
  <c r="G93" i="98"/>
  <c r="C93" i="98"/>
  <c r="B85" i="98"/>
  <c r="F85" i="98"/>
  <c r="D87" i="98"/>
  <c r="M87" i="98"/>
  <c r="B88" i="98"/>
  <c r="F88" i="98"/>
  <c r="K88" i="98"/>
  <c r="O88" i="98"/>
  <c r="D89" i="98"/>
  <c r="M89" i="98"/>
  <c r="B90" i="98"/>
  <c r="F90" i="98"/>
  <c r="K90" i="98"/>
  <c r="O90" i="98"/>
  <c r="D91" i="98"/>
  <c r="F93" i="98"/>
  <c r="O93" i="98"/>
  <c r="D132" i="98"/>
  <c r="I132" i="98"/>
  <c r="M132" i="98"/>
  <c r="B133" i="98"/>
  <c r="F133" i="98"/>
  <c r="K133" i="98"/>
  <c r="O133" i="98"/>
  <c r="D134" i="98"/>
  <c r="I134" i="98"/>
  <c r="M134" i="98"/>
  <c r="B135" i="98"/>
  <c r="F135" i="98"/>
  <c r="K135" i="98"/>
  <c r="O135" i="98"/>
  <c r="D136" i="98"/>
  <c r="I136" i="98"/>
  <c r="M136" i="98"/>
  <c r="B137" i="98"/>
  <c r="F137" i="98"/>
  <c r="K137" i="98"/>
  <c r="O137" i="98"/>
  <c r="D138" i="98"/>
  <c r="I138" i="98"/>
  <c r="M138" i="98"/>
  <c r="B139" i="98"/>
  <c r="F139" i="98"/>
  <c r="K139" i="98"/>
  <c r="O139" i="98"/>
  <c r="D140" i="98"/>
  <c r="I140" i="98"/>
  <c r="M140" i="98"/>
  <c r="B141" i="98"/>
  <c r="F141" i="98"/>
  <c r="K141" i="98"/>
  <c r="O141" i="98"/>
  <c r="D142" i="98"/>
  <c r="I142" i="98"/>
  <c r="M142" i="98"/>
  <c r="B143" i="98"/>
  <c r="F143" i="98"/>
  <c r="K143" i="98"/>
  <c r="O143" i="98"/>
  <c r="D144" i="98"/>
  <c r="I144" i="98"/>
  <c r="M144" i="98"/>
  <c r="B145" i="98"/>
  <c r="F145" i="98"/>
  <c r="K145" i="98"/>
  <c r="O145" i="98"/>
  <c r="D146" i="98"/>
  <c r="I146" i="98"/>
  <c r="M146" i="98"/>
  <c r="E132" i="98"/>
  <c r="J132" i="98"/>
  <c r="N132" i="98"/>
  <c r="C133" i="98"/>
  <c r="G133" i="98"/>
  <c r="L133" i="98"/>
  <c r="E134" i="98"/>
  <c r="J134" i="98"/>
  <c r="N134" i="98"/>
  <c r="C135" i="98"/>
  <c r="G135" i="98"/>
  <c r="L135" i="98"/>
  <c r="E136" i="98"/>
  <c r="J136" i="98"/>
  <c r="N136" i="98"/>
  <c r="C137" i="98"/>
  <c r="G137" i="98"/>
  <c r="L137" i="98"/>
  <c r="E138" i="98"/>
  <c r="J138" i="98"/>
  <c r="N138" i="98"/>
  <c r="C139" i="98"/>
  <c r="G139" i="98"/>
  <c r="L139" i="98"/>
  <c r="E140" i="98"/>
  <c r="J140" i="98"/>
  <c r="N140" i="98"/>
  <c r="C141" i="98"/>
  <c r="G141" i="98"/>
  <c r="L141" i="98"/>
  <c r="E142" i="98"/>
  <c r="J142" i="98"/>
  <c r="N142" i="98"/>
  <c r="C143" i="98"/>
  <c r="G143" i="98"/>
  <c r="L143" i="98"/>
  <c r="E144" i="98"/>
  <c r="J144" i="98"/>
  <c r="N144" i="98"/>
  <c r="C145" i="98"/>
  <c r="G145" i="98"/>
  <c r="L145" i="98"/>
  <c r="E146" i="98"/>
  <c r="J146" i="98"/>
  <c r="N146" i="98"/>
  <c r="B132" i="98"/>
  <c r="F132" i="98"/>
  <c r="K132" i="98"/>
  <c r="D133" i="98"/>
  <c r="I133" i="98"/>
  <c r="M133" i="98"/>
  <c r="B134" i="98"/>
  <c r="F134" i="98"/>
  <c r="K134" i="98"/>
  <c r="D135" i="98"/>
  <c r="I135" i="98"/>
  <c r="M135" i="98"/>
  <c r="B136" i="98"/>
  <c r="F136" i="98"/>
  <c r="K136" i="98"/>
  <c r="D137" i="98"/>
  <c r="I137" i="98"/>
  <c r="M137" i="98"/>
  <c r="B138" i="98"/>
  <c r="F138" i="98"/>
  <c r="K138" i="98"/>
  <c r="D139" i="98"/>
  <c r="I139" i="98"/>
  <c r="M139" i="98"/>
  <c r="B140" i="98"/>
  <c r="F140" i="98"/>
  <c r="K140" i="98"/>
  <c r="D141" i="98"/>
  <c r="I141" i="98"/>
  <c r="M141" i="98"/>
  <c r="B142" i="98"/>
  <c r="F142" i="98"/>
  <c r="K142" i="98"/>
  <c r="D143" i="98"/>
  <c r="I143" i="98"/>
  <c r="M143" i="98"/>
  <c r="B144" i="98"/>
  <c r="F144" i="98"/>
  <c r="K144" i="98"/>
  <c r="D145" i="98"/>
  <c r="I145" i="98"/>
  <c r="M145" i="98"/>
  <c r="B146" i="98"/>
  <c r="F146" i="98"/>
  <c r="K146" i="98"/>
  <c r="O146" i="98"/>
  <c r="E133" i="98"/>
  <c r="J133" i="98"/>
  <c r="E135" i="98"/>
  <c r="J135" i="98"/>
  <c r="E137" i="98"/>
  <c r="J137" i="98"/>
  <c r="E139" i="98"/>
  <c r="J139" i="98"/>
  <c r="E141" i="98"/>
  <c r="J141" i="98"/>
  <c r="E143" i="98"/>
  <c r="J143" i="98"/>
  <c r="E145" i="98"/>
  <c r="J145" i="98"/>
  <c r="C146" i="98"/>
  <c r="G146" i="98"/>
  <c r="L100" i="98" l="1"/>
  <c r="C147" i="98"/>
  <c r="G147" i="98"/>
  <c r="O147" i="98"/>
  <c r="N100" i="98"/>
  <c r="L147" i="98"/>
  <c r="G92" i="98"/>
  <c r="B147" i="98"/>
  <c r="J147" i="98"/>
  <c r="M92" i="98"/>
  <c r="K92" i="98"/>
  <c r="J92" i="98"/>
  <c r="E147" i="98"/>
  <c r="D147" i="98"/>
  <c r="D92" i="98"/>
  <c r="C92" i="98"/>
  <c r="F92" i="98"/>
  <c r="N92" i="98"/>
  <c r="K147" i="98"/>
  <c r="B92" i="98"/>
  <c r="E92" i="98"/>
  <c r="J100" i="98"/>
  <c r="F147" i="98"/>
  <c r="N147" i="98"/>
  <c r="M147" i="98"/>
  <c r="O92" i="98"/>
  <c r="L92" i="98"/>
  <c r="D13" i="120"/>
  <c r="I147" i="97"/>
  <c r="A146" i="97"/>
  <c r="L146" i="97" s="1"/>
  <c r="K145" i="97"/>
  <c r="G145" i="97"/>
  <c r="A145" i="97"/>
  <c r="N145" i="97" s="1"/>
  <c r="A144" i="97"/>
  <c r="L144" i="97" s="1"/>
  <c r="A143" i="97"/>
  <c r="N143" i="97" s="1"/>
  <c r="A142" i="97"/>
  <c r="L142" i="97" s="1"/>
  <c r="A141" i="97"/>
  <c r="N141" i="97" s="1"/>
  <c r="A140" i="97"/>
  <c r="L140" i="97" s="1"/>
  <c r="A139" i="97"/>
  <c r="N139" i="97" s="1"/>
  <c r="A138" i="97"/>
  <c r="L138" i="97" s="1"/>
  <c r="A137" i="97"/>
  <c r="N137" i="97" s="1"/>
  <c r="A136" i="97"/>
  <c r="L136" i="97" s="1"/>
  <c r="A135" i="97"/>
  <c r="A134" i="97"/>
  <c r="I134" i="97" s="1"/>
  <c r="A133" i="97"/>
  <c r="A132" i="97"/>
  <c r="B132" i="97" s="1"/>
  <c r="I131" i="97"/>
  <c r="I130" i="97"/>
  <c r="I129" i="97"/>
  <c r="I128" i="97"/>
  <c r="I127" i="97"/>
  <c r="I126" i="97"/>
  <c r="I125" i="97"/>
  <c r="I124" i="97"/>
  <c r="I123" i="97"/>
  <c r="I122" i="97"/>
  <c r="I121" i="97"/>
  <c r="I120" i="97"/>
  <c r="I119" i="97"/>
  <c r="I118" i="97"/>
  <c r="I117" i="97"/>
  <c r="I116" i="97"/>
  <c r="I115" i="97"/>
  <c r="I112" i="97"/>
  <c r="I110" i="97"/>
  <c r="O109" i="97"/>
  <c r="N109" i="97"/>
  <c r="M109" i="97"/>
  <c r="L109" i="97"/>
  <c r="K109" i="97"/>
  <c r="J109" i="97"/>
  <c r="I109" i="97"/>
  <c r="G109" i="97"/>
  <c r="F109" i="97"/>
  <c r="E109" i="97"/>
  <c r="D109" i="97"/>
  <c r="C109" i="97"/>
  <c r="B109" i="97"/>
  <c r="I108" i="97"/>
  <c r="I107" i="97"/>
  <c r="G107" i="97"/>
  <c r="G108" i="97" s="1"/>
  <c r="D107" i="97"/>
  <c r="D108" i="97" s="1"/>
  <c r="C107" i="97"/>
  <c r="C108" i="97" s="1"/>
  <c r="I106" i="97"/>
  <c r="J107" i="97"/>
  <c r="J108" i="97" s="1"/>
  <c r="I105" i="97"/>
  <c r="G105" i="97"/>
  <c r="F105" i="97"/>
  <c r="F107" i="97" s="1"/>
  <c r="F108" i="97" s="1"/>
  <c r="E105" i="97"/>
  <c r="E107" i="97" s="1"/>
  <c r="E108" i="97" s="1"/>
  <c r="D105" i="97"/>
  <c r="C105" i="97"/>
  <c r="B105" i="97"/>
  <c r="B107" i="97" s="1"/>
  <c r="B108" i="97" s="1"/>
  <c r="I102" i="97"/>
  <c r="I100" i="97"/>
  <c r="A99" i="97"/>
  <c r="I99" i="97" s="1"/>
  <c r="A98" i="97"/>
  <c r="I98" i="97" s="1"/>
  <c r="A97" i="97"/>
  <c r="I97" i="97" s="1"/>
  <c r="A96" i="97"/>
  <c r="I96" i="97" s="1"/>
  <c r="A95" i="97"/>
  <c r="I95" i="97" s="1"/>
  <c r="I94" i="97"/>
  <c r="I93" i="97"/>
  <c r="I92" i="97"/>
  <c r="A91" i="97"/>
  <c r="I91" i="97" s="1"/>
  <c r="A90" i="97"/>
  <c r="I90" i="97" s="1"/>
  <c r="A89" i="97"/>
  <c r="I89" i="97" s="1"/>
  <c r="A88" i="97"/>
  <c r="I88" i="97" s="1"/>
  <c r="A87" i="97"/>
  <c r="I87" i="97" s="1"/>
  <c r="I86" i="97"/>
  <c r="O84" i="97"/>
  <c r="O99" i="97" s="1"/>
  <c r="N84" i="97"/>
  <c r="N99" i="97" s="1"/>
  <c r="M84" i="97"/>
  <c r="M91" i="97" s="1"/>
  <c r="L84" i="97"/>
  <c r="L99" i="97" s="1"/>
  <c r="K84" i="97"/>
  <c r="K99" i="97" s="1"/>
  <c r="J84" i="97"/>
  <c r="J99" i="97" s="1"/>
  <c r="G84" i="97"/>
  <c r="G99" i="97" s="1"/>
  <c r="F84" i="97"/>
  <c r="F99" i="97" s="1"/>
  <c r="E84" i="97"/>
  <c r="E99" i="97" s="1"/>
  <c r="D84" i="97"/>
  <c r="D91" i="97" s="1"/>
  <c r="C84" i="97"/>
  <c r="C99" i="97" s="1"/>
  <c r="B84" i="97"/>
  <c r="B99" i="97" s="1"/>
  <c r="A84" i="97"/>
  <c r="I84" i="97" s="1"/>
  <c r="O83" i="97"/>
  <c r="O90" i="97" s="1"/>
  <c r="N83" i="97"/>
  <c r="N98" i="97" s="1"/>
  <c r="M83" i="97"/>
  <c r="M98" i="97" s="1"/>
  <c r="L83" i="97"/>
  <c r="L98" i="97" s="1"/>
  <c r="K83" i="97"/>
  <c r="K90" i="97" s="1"/>
  <c r="J83" i="97"/>
  <c r="J98" i="97" s="1"/>
  <c r="G83" i="97"/>
  <c r="G98" i="97" s="1"/>
  <c r="F83" i="97"/>
  <c r="F90" i="97" s="1"/>
  <c r="E83" i="97"/>
  <c r="E98" i="97" s="1"/>
  <c r="D83" i="97"/>
  <c r="D98" i="97" s="1"/>
  <c r="C83" i="97"/>
  <c r="C98" i="97" s="1"/>
  <c r="B83" i="97"/>
  <c r="B90" i="97" s="1"/>
  <c r="A83" i="97"/>
  <c r="I83" i="97" s="1"/>
  <c r="I82" i="97"/>
  <c r="G82" i="97"/>
  <c r="G97" i="97" s="1"/>
  <c r="F82" i="97"/>
  <c r="F97" i="97" s="1"/>
  <c r="E82" i="97"/>
  <c r="E97" i="97" s="1"/>
  <c r="D82" i="97"/>
  <c r="D89" i="97" s="1"/>
  <c r="C82" i="97"/>
  <c r="C97" i="97" s="1"/>
  <c r="B82" i="97"/>
  <c r="B97" i="97" s="1"/>
  <c r="A82" i="97"/>
  <c r="O81" i="97"/>
  <c r="O96" i="97" s="1"/>
  <c r="N81" i="97"/>
  <c r="N96" i="97" s="1"/>
  <c r="M81" i="97"/>
  <c r="M96" i="97" s="1"/>
  <c r="L81" i="97"/>
  <c r="L96" i="97" s="1"/>
  <c r="K81" i="97"/>
  <c r="K88" i="97" s="1"/>
  <c r="J81" i="97"/>
  <c r="J96" i="97" s="1"/>
  <c r="G81" i="97"/>
  <c r="G96" i="97" s="1"/>
  <c r="F81" i="97"/>
  <c r="F88" i="97" s="1"/>
  <c r="E81" i="97"/>
  <c r="E96" i="97" s="1"/>
  <c r="D81" i="97"/>
  <c r="D96" i="97" s="1"/>
  <c r="C81" i="97"/>
  <c r="C96" i="97" s="1"/>
  <c r="B81" i="97"/>
  <c r="B88" i="97" s="1"/>
  <c r="A81" i="97"/>
  <c r="I81" i="97" s="1"/>
  <c r="A80" i="97"/>
  <c r="I80" i="97" s="1"/>
  <c r="I79" i="97"/>
  <c r="A78" i="97"/>
  <c r="I78" i="97" s="1"/>
  <c r="A77" i="97"/>
  <c r="I77" i="97" s="1"/>
  <c r="O76" i="97"/>
  <c r="O82" i="97" s="1"/>
  <c r="N76" i="97"/>
  <c r="N82" i="97" s="1"/>
  <c r="N97" i="97" s="1"/>
  <c r="M76" i="97"/>
  <c r="M82" i="97" s="1"/>
  <c r="M89" i="97" s="1"/>
  <c r="L76" i="97"/>
  <c r="L82" i="97" s="1"/>
  <c r="K76" i="97"/>
  <c r="K82" i="97" s="1"/>
  <c r="J76" i="97"/>
  <c r="J82" i="97" s="1"/>
  <c r="A76" i="97"/>
  <c r="I76" i="97" s="1"/>
  <c r="O75" i="97"/>
  <c r="N75" i="97"/>
  <c r="M75" i="97"/>
  <c r="L75" i="97"/>
  <c r="K75" i="97"/>
  <c r="J75" i="97"/>
  <c r="G75" i="97"/>
  <c r="F75" i="97"/>
  <c r="E75" i="97"/>
  <c r="D75" i="97"/>
  <c r="C75" i="97"/>
  <c r="B75" i="97"/>
  <c r="A75" i="97"/>
  <c r="I75" i="97" s="1"/>
  <c r="I70" i="97"/>
  <c r="A63" i="97"/>
  <c r="I63" i="97" s="1"/>
  <c r="A62" i="97"/>
  <c r="I62" i="97" s="1"/>
  <c r="A61" i="97"/>
  <c r="I61" i="97" s="1"/>
  <c r="A60" i="97"/>
  <c r="I60" i="97" s="1"/>
  <c r="I56" i="97"/>
  <c r="G54" i="97"/>
  <c r="F54" i="97"/>
  <c r="E54" i="97"/>
  <c r="D54" i="97"/>
  <c r="C54" i="97"/>
  <c r="B54" i="97"/>
  <c r="G53" i="97"/>
  <c r="F53" i="97"/>
  <c r="E53" i="97"/>
  <c r="D53" i="97"/>
  <c r="C53" i="97"/>
  <c r="B53" i="97"/>
  <c r="I52" i="97"/>
  <c r="O51" i="97"/>
  <c r="O52" i="97" s="1"/>
  <c r="I51" i="97"/>
  <c r="G51" i="97"/>
  <c r="G52" i="97" s="1"/>
  <c r="F51" i="97"/>
  <c r="F52" i="97" s="1"/>
  <c r="E51" i="97"/>
  <c r="E52" i="97" s="1"/>
  <c r="D51" i="97"/>
  <c r="D52" i="97" s="1"/>
  <c r="C51" i="97"/>
  <c r="C52" i="97" s="1"/>
  <c r="B51" i="97"/>
  <c r="B52" i="97" s="1"/>
  <c r="I50" i="97"/>
  <c r="A46" i="97"/>
  <c r="I46" i="97" s="1"/>
  <c r="A42" i="97"/>
  <c r="I42" i="97" s="1"/>
  <c r="A38" i="97"/>
  <c r="I38" i="97" s="1"/>
  <c r="A34" i="97"/>
  <c r="I34" i="97" s="1"/>
  <c r="O107" i="97"/>
  <c r="O108" i="97" s="1"/>
  <c r="N107" i="97"/>
  <c r="N108" i="97" s="1"/>
  <c r="M107" i="97"/>
  <c r="M108" i="97" s="1"/>
  <c r="L107" i="97"/>
  <c r="L108" i="97" s="1"/>
  <c r="K107" i="97"/>
  <c r="K108" i="97" s="1"/>
  <c r="J51" i="97"/>
  <c r="J52" i="97" s="1"/>
  <c r="A30" i="97"/>
  <c r="I30" i="97" s="1"/>
  <c r="I27" i="97"/>
  <c r="D17" i="97"/>
  <c r="C17" i="97"/>
  <c r="D16" i="97"/>
  <c r="C16" i="97"/>
  <c r="D15" i="97"/>
  <c r="C15" i="97"/>
  <c r="D14" i="97"/>
  <c r="C14" i="97"/>
  <c r="C13" i="97"/>
  <c r="L80" i="97" s="1"/>
  <c r="C9" i="97"/>
  <c r="I147" i="96"/>
  <c r="A146" i="96"/>
  <c r="N146" i="96" s="1"/>
  <c r="A145" i="96"/>
  <c r="N145" i="96" s="1"/>
  <c r="A144" i="96"/>
  <c r="A143" i="96"/>
  <c r="N143" i="96" s="1"/>
  <c r="A142" i="96"/>
  <c r="M142" i="96" s="1"/>
  <c r="G141" i="96"/>
  <c r="A141" i="96"/>
  <c r="N141" i="96" s="1"/>
  <c r="A140" i="96"/>
  <c r="N140" i="96" s="1"/>
  <c r="A139" i="96"/>
  <c r="N139" i="96" s="1"/>
  <c r="N138" i="96"/>
  <c r="M138" i="96"/>
  <c r="E138" i="96"/>
  <c r="A138" i="96"/>
  <c r="D138" i="96" s="1"/>
  <c r="A137" i="96"/>
  <c r="N137" i="96" s="1"/>
  <c r="A136" i="96"/>
  <c r="M136" i="96" s="1"/>
  <c r="A135" i="96"/>
  <c r="A134" i="96"/>
  <c r="A133" i="96"/>
  <c r="A132" i="96"/>
  <c r="I132" i="96" s="1"/>
  <c r="I131" i="96"/>
  <c r="I130" i="96"/>
  <c r="I129" i="96"/>
  <c r="I128" i="96"/>
  <c r="I127" i="96"/>
  <c r="I126" i="96"/>
  <c r="I125" i="96"/>
  <c r="I124" i="96"/>
  <c r="I123" i="96"/>
  <c r="I122" i="96"/>
  <c r="I121" i="96"/>
  <c r="I120" i="96"/>
  <c r="I119" i="96"/>
  <c r="I118" i="96"/>
  <c r="I117" i="96"/>
  <c r="I116" i="96"/>
  <c r="I115" i="96"/>
  <c r="I112" i="96"/>
  <c r="I110" i="96"/>
  <c r="O109" i="96"/>
  <c r="N109" i="96"/>
  <c r="M109" i="96"/>
  <c r="L109" i="96"/>
  <c r="K109" i="96"/>
  <c r="J109" i="96"/>
  <c r="I109" i="96"/>
  <c r="G109" i="96"/>
  <c r="F109" i="96"/>
  <c r="E109" i="96"/>
  <c r="D109" i="96"/>
  <c r="C109" i="96"/>
  <c r="B109" i="96"/>
  <c r="I108" i="96"/>
  <c r="I107" i="96"/>
  <c r="I106" i="96"/>
  <c r="J107" i="96"/>
  <c r="J108" i="96" s="1"/>
  <c r="I105" i="96"/>
  <c r="G105" i="96"/>
  <c r="G107" i="96" s="1"/>
  <c r="G108" i="96" s="1"/>
  <c r="F105" i="96"/>
  <c r="F107" i="96" s="1"/>
  <c r="F108" i="96" s="1"/>
  <c r="E105" i="96"/>
  <c r="E107" i="96" s="1"/>
  <c r="E108" i="96" s="1"/>
  <c r="D105" i="96"/>
  <c r="D107" i="96" s="1"/>
  <c r="D108" i="96" s="1"/>
  <c r="C105" i="96"/>
  <c r="C107" i="96" s="1"/>
  <c r="C108" i="96" s="1"/>
  <c r="B105" i="96"/>
  <c r="B107" i="96" s="1"/>
  <c r="B108" i="96" s="1"/>
  <c r="I102" i="96"/>
  <c r="I100" i="96"/>
  <c r="A99" i="96"/>
  <c r="I99" i="96" s="1"/>
  <c r="A98" i="96"/>
  <c r="I98" i="96" s="1"/>
  <c r="A97" i="96"/>
  <c r="I97" i="96" s="1"/>
  <c r="A96" i="96"/>
  <c r="I96" i="96" s="1"/>
  <c r="A95" i="96"/>
  <c r="I95" i="96" s="1"/>
  <c r="I94" i="96"/>
  <c r="I93" i="96"/>
  <c r="I92" i="96"/>
  <c r="A91" i="96"/>
  <c r="I91" i="96" s="1"/>
  <c r="A90" i="96"/>
  <c r="I90" i="96" s="1"/>
  <c r="A89" i="96"/>
  <c r="I89" i="96" s="1"/>
  <c r="A88" i="96"/>
  <c r="I88" i="96" s="1"/>
  <c r="A87" i="96"/>
  <c r="I87" i="96" s="1"/>
  <c r="I86" i="96"/>
  <c r="O84" i="96"/>
  <c r="N84" i="96"/>
  <c r="N99" i="96" s="1"/>
  <c r="M84" i="96"/>
  <c r="M99" i="96" s="1"/>
  <c r="L84" i="96"/>
  <c r="L99" i="96" s="1"/>
  <c r="K84" i="96"/>
  <c r="J84" i="96"/>
  <c r="J91" i="96" s="1"/>
  <c r="G84" i="96"/>
  <c r="G99" i="96" s="1"/>
  <c r="F84" i="96"/>
  <c r="E84" i="96"/>
  <c r="E99" i="96" s="1"/>
  <c r="D84" i="96"/>
  <c r="D91" i="96" s="1"/>
  <c r="C84" i="96"/>
  <c r="C99" i="96" s="1"/>
  <c r="B84" i="96"/>
  <c r="A84" i="96"/>
  <c r="I84" i="96" s="1"/>
  <c r="O83" i="96"/>
  <c r="O98" i="96" s="1"/>
  <c r="N83" i="96"/>
  <c r="N98" i="96" s="1"/>
  <c r="M83" i="96"/>
  <c r="L83" i="96"/>
  <c r="L98" i="96" s="1"/>
  <c r="K83" i="96"/>
  <c r="K90" i="96" s="1"/>
  <c r="J83" i="96"/>
  <c r="J98" i="96" s="1"/>
  <c r="G83" i="96"/>
  <c r="G98" i="96" s="1"/>
  <c r="F83" i="96"/>
  <c r="F98" i="96" s="1"/>
  <c r="E83" i="96"/>
  <c r="E98" i="96" s="1"/>
  <c r="D83" i="96"/>
  <c r="C83" i="96"/>
  <c r="C98" i="96" s="1"/>
  <c r="B83" i="96"/>
  <c r="B98" i="96" s="1"/>
  <c r="A83" i="96"/>
  <c r="I83" i="96" s="1"/>
  <c r="I82" i="96"/>
  <c r="G82" i="96"/>
  <c r="G97" i="96" s="1"/>
  <c r="F82" i="96"/>
  <c r="E82" i="96"/>
  <c r="E89" i="96" s="1"/>
  <c r="D82" i="96"/>
  <c r="D89" i="96" s="1"/>
  <c r="C82" i="96"/>
  <c r="C97" i="96" s="1"/>
  <c r="B82" i="96"/>
  <c r="A82" i="96"/>
  <c r="O81" i="96"/>
  <c r="O96" i="96" s="1"/>
  <c r="N81" i="96"/>
  <c r="N96" i="96" s="1"/>
  <c r="M81" i="96"/>
  <c r="L81" i="96"/>
  <c r="L96" i="96" s="1"/>
  <c r="K81" i="96"/>
  <c r="K96" i="96" s="1"/>
  <c r="J81" i="96"/>
  <c r="J96" i="96" s="1"/>
  <c r="G81" i="96"/>
  <c r="G96" i="96" s="1"/>
  <c r="F81" i="96"/>
  <c r="F96" i="96" s="1"/>
  <c r="E81" i="96"/>
  <c r="E88" i="96" s="1"/>
  <c r="D81" i="96"/>
  <c r="D88" i="96" s="1"/>
  <c r="C81" i="96"/>
  <c r="C96" i="96" s="1"/>
  <c r="B81" i="96"/>
  <c r="B96" i="96" s="1"/>
  <c r="A81" i="96"/>
  <c r="I81" i="96" s="1"/>
  <c r="A80" i="96"/>
  <c r="I80" i="96" s="1"/>
  <c r="I79" i="96"/>
  <c r="A78" i="96"/>
  <c r="I78" i="96" s="1"/>
  <c r="A77" i="96"/>
  <c r="I77" i="96" s="1"/>
  <c r="O76" i="96"/>
  <c r="O82" i="96" s="1"/>
  <c r="N76" i="96"/>
  <c r="N82" i="96" s="1"/>
  <c r="M76" i="96"/>
  <c r="M82" i="96" s="1"/>
  <c r="M97" i="96" s="1"/>
  <c r="L76" i="96"/>
  <c r="L82" i="96" s="1"/>
  <c r="L89" i="96" s="1"/>
  <c r="K76" i="96"/>
  <c r="K82" i="96" s="1"/>
  <c r="J76" i="96"/>
  <c r="J82" i="96" s="1"/>
  <c r="J89" i="96" s="1"/>
  <c r="A76" i="96"/>
  <c r="I76" i="96" s="1"/>
  <c r="O75" i="96"/>
  <c r="N75" i="96"/>
  <c r="M75" i="96"/>
  <c r="L75" i="96"/>
  <c r="K75" i="96"/>
  <c r="J75" i="96"/>
  <c r="G75" i="96"/>
  <c r="F75" i="96"/>
  <c r="E75" i="96"/>
  <c r="D75" i="96"/>
  <c r="C75" i="96"/>
  <c r="B75" i="96"/>
  <c r="A75" i="96"/>
  <c r="I75" i="96" s="1"/>
  <c r="I70" i="96"/>
  <c r="A63" i="96"/>
  <c r="I63" i="96" s="1"/>
  <c r="A62" i="96"/>
  <c r="I62" i="96" s="1"/>
  <c r="A61" i="96"/>
  <c r="I61" i="96" s="1"/>
  <c r="A60" i="96"/>
  <c r="I60" i="96" s="1"/>
  <c r="I56" i="96"/>
  <c r="G54" i="96"/>
  <c r="F54" i="96"/>
  <c r="E54" i="96"/>
  <c r="D54" i="96"/>
  <c r="C54" i="96"/>
  <c r="B54" i="96"/>
  <c r="G53" i="96"/>
  <c r="F53" i="96"/>
  <c r="E53" i="96"/>
  <c r="D53" i="96"/>
  <c r="C53" i="96"/>
  <c r="B53" i="96"/>
  <c r="I52" i="96"/>
  <c r="I51" i="96"/>
  <c r="G51" i="96"/>
  <c r="G52" i="96" s="1"/>
  <c r="F51" i="96"/>
  <c r="F52" i="96" s="1"/>
  <c r="E51" i="96"/>
  <c r="E52" i="96" s="1"/>
  <c r="D51" i="96"/>
  <c r="D52" i="96" s="1"/>
  <c r="C51" i="96"/>
  <c r="C52" i="96" s="1"/>
  <c r="B51" i="96"/>
  <c r="B52" i="96" s="1"/>
  <c r="I50" i="96"/>
  <c r="A46" i="96"/>
  <c r="I46" i="96" s="1"/>
  <c r="A42" i="96"/>
  <c r="I42" i="96" s="1"/>
  <c r="A38" i="96"/>
  <c r="I38" i="96" s="1"/>
  <c r="A34" i="96"/>
  <c r="I34" i="96" s="1"/>
  <c r="O51" i="96"/>
  <c r="O52" i="96" s="1"/>
  <c r="N107" i="96"/>
  <c r="N108" i="96" s="1"/>
  <c r="M107" i="96"/>
  <c r="M108" i="96" s="1"/>
  <c r="J51" i="96"/>
  <c r="J52" i="96" s="1"/>
  <c r="A30" i="96"/>
  <c r="I30" i="96" s="1"/>
  <c r="I27" i="96"/>
  <c r="D17" i="96"/>
  <c r="C17" i="96"/>
  <c r="D16" i="96"/>
  <c r="C16" i="96"/>
  <c r="D15" i="96"/>
  <c r="C15" i="96"/>
  <c r="D14" i="96"/>
  <c r="C14" i="96"/>
  <c r="C13" i="96"/>
  <c r="N80" i="96" s="1"/>
  <c r="C9" i="96"/>
  <c r="E93" i="120" l="1"/>
  <c r="E136" i="120" s="1"/>
  <c r="N93" i="120"/>
  <c r="N136" i="120" s="1"/>
  <c r="F93" i="120"/>
  <c r="F136" i="120" s="1"/>
  <c r="O93" i="120"/>
  <c r="O136" i="120" s="1"/>
  <c r="K93" i="120"/>
  <c r="K136" i="120" s="1"/>
  <c r="G93" i="120"/>
  <c r="G136" i="120" s="1"/>
  <c r="M93" i="120"/>
  <c r="M136" i="120" s="1"/>
  <c r="C93" i="120"/>
  <c r="C136" i="120" s="1"/>
  <c r="L93" i="120"/>
  <c r="L136" i="120" s="1"/>
  <c r="D93" i="120"/>
  <c r="D136" i="120" s="1"/>
  <c r="J93" i="120"/>
  <c r="J136" i="120" s="1"/>
  <c r="B93" i="120"/>
  <c r="B136" i="120" s="1"/>
  <c r="B143" i="96"/>
  <c r="G137" i="96"/>
  <c r="C143" i="96"/>
  <c r="G137" i="97"/>
  <c r="C137" i="96"/>
  <c r="K137" i="96"/>
  <c r="K137" i="97"/>
  <c r="L137" i="96"/>
  <c r="G141" i="97"/>
  <c r="K141" i="97"/>
  <c r="O139" i="96"/>
  <c r="F141" i="96"/>
  <c r="D136" i="97"/>
  <c r="B143" i="97"/>
  <c r="F137" i="96"/>
  <c r="I138" i="96"/>
  <c r="K139" i="96"/>
  <c r="B141" i="96"/>
  <c r="I142" i="96"/>
  <c r="O143" i="96"/>
  <c r="L145" i="96"/>
  <c r="C137" i="97"/>
  <c r="I138" i="97"/>
  <c r="L139" i="97"/>
  <c r="C141" i="97"/>
  <c r="I142" i="97"/>
  <c r="L143" i="97"/>
  <c r="C145" i="97"/>
  <c r="I146" i="97"/>
  <c r="J136" i="96"/>
  <c r="D140" i="97"/>
  <c r="L139" i="96"/>
  <c r="C141" i="96"/>
  <c r="O145" i="96"/>
  <c r="N51" i="97"/>
  <c r="N52" i="97" s="1"/>
  <c r="F137" i="97"/>
  <c r="M138" i="97"/>
  <c r="O139" i="97"/>
  <c r="F141" i="97"/>
  <c r="M142" i="97"/>
  <c r="O143" i="97"/>
  <c r="F145" i="97"/>
  <c r="M146" i="97"/>
  <c r="D146" i="96"/>
  <c r="O137" i="96"/>
  <c r="B139" i="96"/>
  <c r="E140" i="96"/>
  <c r="K141" i="96"/>
  <c r="F143" i="96"/>
  <c r="C145" i="96"/>
  <c r="E146" i="96"/>
  <c r="I136" i="97"/>
  <c r="L137" i="97"/>
  <c r="C139" i="97"/>
  <c r="I140" i="97"/>
  <c r="L141" i="97"/>
  <c r="C143" i="97"/>
  <c r="I144" i="97"/>
  <c r="L145" i="97"/>
  <c r="B145" i="96"/>
  <c r="C139" i="96"/>
  <c r="I140" i="96"/>
  <c r="L141" i="96"/>
  <c r="G143" i="96"/>
  <c r="F145" i="96"/>
  <c r="I146" i="96"/>
  <c r="M136" i="97"/>
  <c r="O137" i="97"/>
  <c r="F139" i="97"/>
  <c r="M140" i="97"/>
  <c r="O141" i="97"/>
  <c r="F143" i="97"/>
  <c r="M144" i="97"/>
  <c r="O145" i="97"/>
  <c r="D144" i="97"/>
  <c r="B137" i="96"/>
  <c r="F139" i="96"/>
  <c r="O141" i="96"/>
  <c r="K143" i="96"/>
  <c r="G145" i="96"/>
  <c r="M146" i="96"/>
  <c r="G139" i="97"/>
  <c r="G143" i="97"/>
  <c r="B139" i="97"/>
  <c r="G139" i="96"/>
  <c r="L143" i="96"/>
  <c r="K145" i="96"/>
  <c r="B137" i="97"/>
  <c r="D138" i="97"/>
  <c r="K139" i="97"/>
  <c r="B141" i="97"/>
  <c r="D142" i="97"/>
  <c r="K143" i="97"/>
  <c r="B145" i="97"/>
  <c r="D146" i="97"/>
  <c r="M51" i="96"/>
  <c r="M52" i="96" s="1"/>
  <c r="N51" i="96"/>
  <c r="N52" i="96" s="1"/>
  <c r="K51" i="97"/>
  <c r="K52" i="97" s="1"/>
  <c r="F91" i="97"/>
  <c r="N91" i="97"/>
  <c r="L90" i="97"/>
  <c r="C90" i="97"/>
  <c r="M90" i="97"/>
  <c r="O91" i="97"/>
  <c r="G90" i="97"/>
  <c r="B89" i="97"/>
  <c r="L88" i="97"/>
  <c r="F89" i="97"/>
  <c r="E91" i="97"/>
  <c r="J89" i="97"/>
  <c r="J97" i="97"/>
  <c r="D90" i="97"/>
  <c r="N89" i="97"/>
  <c r="J91" i="97"/>
  <c r="E89" i="97"/>
  <c r="B91" i="97"/>
  <c r="K91" i="97"/>
  <c r="I132" i="97"/>
  <c r="C88" i="97"/>
  <c r="G88" i="97"/>
  <c r="D88" i="97"/>
  <c r="M88" i="97"/>
  <c r="L95" i="97"/>
  <c r="L85" i="97"/>
  <c r="L87" i="97"/>
  <c r="K97" i="97"/>
  <c r="K89" i="97"/>
  <c r="O97" i="97"/>
  <c r="O89" i="97"/>
  <c r="L97" i="97"/>
  <c r="L89" i="97"/>
  <c r="M80" i="97"/>
  <c r="N80" i="97"/>
  <c r="D97" i="97"/>
  <c r="M97" i="97"/>
  <c r="A74" i="97"/>
  <c r="I74" i="97" s="1"/>
  <c r="D80" i="97"/>
  <c r="B96" i="97"/>
  <c r="F96" i="97"/>
  <c r="K96" i="97"/>
  <c r="B98" i="97"/>
  <c r="K98" i="97"/>
  <c r="D99" i="97"/>
  <c r="M99" i="97"/>
  <c r="L51" i="97"/>
  <c r="L52" i="97" s="1"/>
  <c r="E80" i="97"/>
  <c r="J80" i="97"/>
  <c r="M51" i="97"/>
  <c r="M52" i="97" s="1"/>
  <c r="B80" i="97"/>
  <c r="F80" i="97"/>
  <c r="K80" i="97"/>
  <c r="O80" i="97"/>
  <c r="E88" i="97"/>
  <c r="J88" i="97"/>
  <c r="N88" i="97"/>
  <c r="C89" i="97"/>
  <c r="G89" i="97"/>
  <c r="E90" i="97"/>
  <c r="J90" i="97"/>
  <c r="N90" i="97"/>
  <c r="C91" i="97"/>
  <c r="G91" i="97"/>
  <c r="L91" i="97"/>
  <c r="F98" i="97"/>
  <c r="O98" i="97"/>
  <c r="C80" i="97"/>
  <c r="G80" i="97"/>
  <c r="O88" i="97"/>
  <c r="E136" i="97"/>
  <c r="J136" i="97"/>
  <c r="N136" i="97"/>
  <c r="E138" i="97"/>
  <c r="J138" i="97"/>
  <c r="N138" i="97"/>
  <c r="E140" i="97"/>
  <c r="J140" i="97"/>
  <c r="N140" i="97"/>
  <c r="E142" i="97"/>
  <c r="J142" i="97"/>
  <c r="N142" i="97"/>
  <c r="E144" i="97"/>
  <c r="J144" i="97"/>
  <c r="N144" i="97"/>
  <c r="E146" i="97"/>
  <c r="J146" i="97"/>
  <c r="N146" i="97"/>
  <c r="I133" i="97"/>
  <c r="I135" i="97"/>
  <c r="B136" i="97"/>
  <c r="F136" i="97"/>
  <c r="K136" i="97"/>
  <c r="O136" i="97"/>
  <c r="D137" i="97"/>
  <c r="I137" i="97"/>
  <c r="M137" i="97"/>
  <c r="B138" i="97"/>
  <c r="F138" i="97"/>
  <c r="K138" i="97"/>
  <c r="O138" i="97"/>
  <c r="D139" i="97"/>
  <c r="I139" i="97"/>
  <c r="M139" i="97"/>
  <c r="B140" i="97"/>
  <c r="F140" i="97"/>
  <c r="K140" i="97"/>
  <c r="O140" i="97"/>
  <c r="D141" i="97"/>
  <c r="I141" i="97"/>
  <c r="M141" i="97"/>
  <c r="B142" i="97"/>
  <c r="F142" i="97"/>
  <c r="K142" i="97"/>
  <c r="O142" i="97"/>
  <c r="D143" i="97"/>
  <c r="I143" i="97"/>
  <c r="M143" i="97"/>
  <c r="B144" i="97"/>
  <c r="F144" i="97"/>
  <c r="K144" i="97"/>
  <c r="O144" i="97"/>
  <c r="D145" i="97"/>
  <c r="I145" i="97"/>
  <c r="M145" i="97"/>
  <c r="B146" i="97"/>
  <c r="F146" i="97"/>
  <c r="K146" i="97"/>
  <c r="O146" i="97"/>
  <c r="C136" i="97"/>
  <c r="G136" i="97"/>
  <c r="E137" i="97"/>
  <c r="J137" i="97"/>
  <c r="C138" i="97"/>
  <c r="G138" i="97"/>
  <c r="E139" i="97"/>
  <c r="J139" i="97"/>
  <c r="C140" i="97"/>
  <c r="G140" i="97"/>
  <c r="E141" i="97"/>
  <c r="J141" i="97"/>
  <c r="C142" i="97"/>
  <c r="G142" i="97"/>
  <c r="E143" i="97"/>
  <c r="J143" i="97"/>
  <c r="C144" i="97"/>
  <c r="G144" i="97"/>
  <c r="E145" i="97"/>
  <c r="J145" i="97"/>
  <c r="C146" i="97"/>
  <c r="G146" i="97"/>
  <c r="K98" i="96"/>
  <c r="L88" i="96"/>
  <c r="B90" i="96"/>
  <c r="O90" i="96"/>
  <c r="M91" i="96"/>
  <c r="L97" i="96"/>
  <c r="J99" i="96"/>
  <c r="E91" i="96"/>
  <c r="C90" i="96"/>
  <c r="N91" i="96"/>
  <c r="D97" i="96"/>
  <c r="M89" i="96"/>
  <c r="F90" i="96"/>
  <c r="L90" i="96"/>
  <c r="C91" i="96"/>
  <c r="E97" i="96"/>
  <c r="D99" i="96"/>
  <c r="J90" i="96"/>
  <c r="G88" i="96"/>
  <c r="G90" i="96"/>
  <c r="N90" i="96"/>
  <c r="L91" i="96"/>
  <c r="J97" i="96"/>
  <c r="B80" i="96"/>
  <c r="B87" i="96" s="1"/>
  <c r="C80" i="96"/>
  <c r="C85" i="96" s="1"/>
  <c r="K80" i="96"/>
  <c r="K87" i="96" s="1"/>
  <c r="B88" i="96"/>
  <c r="K88" i="96"/>
  <c r="F80" i="96"/>
  <c r="L80" i="96"/>
  <c r="L85" i="96" s="1"/>
  <c r="C88" i="96"/>
  <c r="G80" i="96"/>
  <c r="G85" i="96" s="1"/>
  <c r="O80" i="96"/>
  <c r="O85" i="96" s="1"/>
  <c r="F88" i="96"/>
  <c r="O88" i="96"/>
  <c r="K97" i="96"/>
  <c r="K89" i="96"/>
  <c r="K107" i="96"/>
  <c r="K108" i="96" s="1"/>
  <c r="K51" i="96"/>
  <c r="K52" i="96" s="1"/>
  <c r="L107" i="96"/>
  <c r="L108" i="96" s="1"/>
  <c r="L51" i="96"/>
  <c r="L52" i="96" s="1"/>
  <c r="C89" i="96"/>
  <c r="F106" i="96"/>
  <c r="F110" i="96" s="1"/>
  <c r="L106" i="96"/>
  <c r="E96" i="96"/>
  <c r="N97" i="96"/>
  <c r="N89" i="96"/>
  <c r="O97" i="96"/>
  <c r="O89" i="96"/>
  <c r="D98" i="96"/>
  <c r="D90" i="96"/>
  <c r="M98" i="96"/>
  <c r="M90" i="96"/>
  <c r="B99" i="96"/>
  <c r="B91" i="96"/>
  <c r="F99" i="96"/>
  <c r="F91" i="96"/>
  <c r="K99" i="96"/>
  <c r="K91" i="96"/>
  <c r="O99" i="96"/>
  <c r="O91" i="96"/>
  <c r="N88" i="96"/>
  <c r="O106" i="96"/>
  <c r="O107" i="96"/>
  <c r="O108" i="96" s="1"/>
  <c r="I134" i="96"/>
  <c r="N95" i="96"/>
  <c r="N85" i="96"/>
  <c r="N87" i="96"/>
  <c r="J88" i="96"/>
  <c r="E90" i="96"/>
  <c r="G91" i="96"/>
  <c r="L144" i="96"/>
  <c r="G144" i="96"/>
  <c r="C144" i="96"/>
  <c r="O144" i="96"/>
  <c r="K144" i="96"/>
  <c r="F144" i="96"/>
  <c r="B144" i="96"/>
  <c r="I144" i="96"/>
  <c r="M144" i="96"/>
  <c r="D144" i="96"/>
  <c r="N144" i="96"/>
  <c r="E144" i="96"/>
  <c r="M96" i="96"/>
  <c r="M88" i="96"/>
  <c r="B97" i="96"/>
  <c r="B89" i="96"/>
  <c r="F97" i="96"/>
  <c r="F89" i="96"/>
  <c r="G89" i="96"/>
  <c r="D96" i="96"/>
  <c r="L136" i="96"/>
  <c r="G136" i="96"/>
  <c r="C136" i="96"/>
  <c r="O136" i="96"/>
  <c r="K136" i="96"/>
  <c r="F136" i="96"/>
  <c r="B136" i="96"/>
  <c r="I136" i="96"/>
  <c r="D136" i="96"/>
  <c r="N136" i="96"/>
  <c r="E136" i="96"/>
  <c r="J144" i="96"/>
  <c r="A74" i="96"/>
  <c r="I74" i="96" s="1"/>
  <c r="D80" i="96"/>
  <c r="M80" i="96"/>
  <c r="L140" i="96"/>
  <c r="G140" i="96"/>
  <c r="C140" i="96"/>
  <c r="O140" i="96"/>
  <c r="K140" i="96"/>
  <c r="F140" i="96"/>
  <c r="B140" i="96"/>
  <c r="J140" i="96"/>
  <c r="D142" i="96"/>
  <c r="L142" i="96"/>
  <c r="G142" i="96"/>
  <c r="C142" i="96"/>
  <c r="O142" i="96"/>
  <c r="K142" i="96"/>
  <c r="F142" i="96"/>
  <c r="B142" i="96"/>
  <c r="J142" i="96"/>
  <c r="E80" i="96"/>
  <c r="J80" i="96"/>
  <c r="L138" i="96"/>
  <c r="G138" i="96"/>
  <c r="C138" i="96"/>
  <c r="O138" i="96"/>
  <c r="K138" i="96"/>
  <c r="F138" i="96"/>
  <c r="B138" i="96"/>
  <c r="J138" i="96"/>
  <c r="D140" i="96"/>
  <c r="M140" i="96"/>
  <c r="E142" i="96"/>
  <c r="N142" i="96"/>
  <c r="L146" i="96"/>
  <c r="G146" i="96"/>
  <c r="C146" i="96"/>
  <c r="O146" i="96"/>
  <c r="K146" i="96"/>
  <c r="F146" i="96"/>
  <c r="B146" i="96"/>
  <c r="J146" i="96"/>
  <c r="I133" i="96"/>
  <c r="I135" i="96"/>
  <c r="D137" i="96"/>
  <c r="I137" i="96"/>
  <c r="M137" i="96"/>
  <c r="D139" i="96"/>
  <c r="I139" i="96"/>
  <c r="M139" i="96"/>
  <c r="D141" i="96"/>
  <c r="I141" i="96"/>
  <c r="M141" i="96"/>
  <c r="D143" i="96"/>
  <c r="I143" i="96"/>
  <c r="M143" i="96"/>
  <c r="D145" i="96"/>
  <c r="I145" i="96"/>
  <c r="M145" i="96"/>
  <c r="E137" i="96"/>
  <c r="J137" i="96"/>
  <c r="E139" i="96"/>
  <c r="J139" i="96"/>
  <c r="E141" i="96"/>
  <c r="J141" i="96"/>
  <c r="E143" i="96"/>
  <c r="J143" i="96"/>
  <c r="E145" i="96"/>
  <c r="J145" i="96"/>
  <c r="I147" i="95"/>
  <c r="A146" i="95"/>
  <c r="A145" i="95"/>
  <c r="A144" i="95"/>
  <c r="A143" i="95"/>
  <c r="A142" i="95"/>
  <c r="A141" i="95"/>
  <c r="A140" i="95"/>
  <c r="A139" i="95"/>
  <c r="A138" i="95"/>
  <c r="A137" i="95"/>
  <c r="A136" i="95"/>
  <c r="I135" i="95"/>
  <c r="A135" i="95"/>
  <c r="A134" i="95"/>
  <c r="A133" i="95"/>
  <c r="A132" i="95"/>
  <c r="I131" i="95"/>
  <c r="I130" i="95"/>
  <c r="I129" i="95"/>
  <c r="I128" i="95"/>
  <c r="I127" i="95"/>
  <c r="I126" i="95"/>
  <c r="I125" i="95"/>
  <c r="I124" i="95"/>
  <c r="I123" i="95"/>
  <c r="I122" i="95"/>
  <c r="I121" i="95"/>
  <c r="I120" i="95"/>
  <c r="I119" i="95"/>
  <c r="I118" i="95"/>
  <c r="I117" i="95"/>
  <c r="I116" i="95"/>
  <c r="I115" i="95"/>
  <c r="I112" i="95"/>
  <c r="I110" i="95"/>
  <c r="O109" i="95"/>
  <c r="N109" i="95"/>
  <c r="M109" i="95"/>
  <c r="L109" i="95"/>
  <c r="K109" i="95"/>
  <c r="J109" i="95"/>
  <c r="I109" i="95"/>
  <c r="G109" i="95"/>
  <c r="F109" i="95"/>
  <c r="E109" i="95"/>
  <c r="D109" i="95"/>
  <c r="C109" i="95"/>
  <c r="B109" i="95"/>
  <c r="I108" i="95"/>
  <c r="O107" i="95"/>
  <c r="O108" i="95" s="1"/>
  <c r="N107" i="95"/>
  <c r="N108" i="95" s="1"/>
  <c r="M107" i="95"/>
  <c r="M108" i="95" s="1"/>
  <c r="L107" i="95"/>
  <c r="L108" i="95" s="1"/>
  <c r="K107" i="95"/>
  <c r="K108" i="95" s="1"/>
  <c r="J107" i="95"/>
  <c r="J108" i="95" s="1"/>
  <c r="I107" i="95"/>
  <c r="G107" i="95"/>
  <c r="G108" i="95" s="1"/>
  <c r="F107" i="95"/>
  <c r="F108" i="95" s="1"/>
  <c r="E107" i="95"/>
  <c r="E108" i="95" s="1"/>
  <c r="D107" i="95"/>
  <c r="D108" i="95" s="1"/>
  <c r="C107" i="95"/>
  <c r="C108" i="95" s="1"/>
  <c r="B107" i="95"/>
  <c r="B108" i="95" s="1"/>
  <c r="I106" i="95"/>
  <c r="N105" i="95"/>
  <c r="I105" i="95"/>
  <c r="G105" i="95"/>
  <c r="F105" i="95"/>
  <c r="E105" i="95"/>
  <c r="D105" i="95"/>
  <c r="C105" i="95"/>
  <c r="B105" i="95"/>
  <c r="I102" i="95"/>
  <c r="I100" i="95"/>
  <c r="A99" i="95"/>
  <c r="I99" i="95" s="1"/>
  <c r="A98" i="95"/>
  <c r="I98" i="95" s="1"/>
  <c r="A97" i="95"/>
  <c r="I97" i="95" s="1"/>
  <c r="A96" i="95"/>
  <c r="I96" i="95" s="1"/>
  <c r="A95" i="95"/>
  <c r="I95" i="95" s="1"/>
  <c r="I94" i="95"/>
  <c r="I93" i="95"/>
  <c r="I92" i="95"/>
  <c r="A91" i="95"/>
  <c r="I91" i="95" s="1"/>
  <c r="A90" i="95"/>
  <c r="I90" i="95" s="1"/>
  <c r="A89" i="95"/>
  <c r="I89" i="95" s="1"/>
  <c r="A88" i="95"/>
  <c r="I88" i="95" s="1"/>
  <c r="A87" i="95"/>
  <c r="I87" i="95" s="1"/>
  <c r="I86" i="95"/>
  <c r="O84" i="95"/>
  <c r="O99" i="95" s="1"/>
  <c r="N84" i="95"/>
  <c r="N99" i="95" s="1"/>
  <c r="M84" i="95"/>
  <c r="M99" i="95" s="1"/>
  <c r="L84" i="95"/>
  <c r="L91" i="95" s="1"/>
  <c r="K84" i="95"/>
  <c r="K99" i="95" s="1"/>
  <c r="J84" i="95"/>
  <c r="J99" i="95" s="1"/>
  <c r="I84" i="95"/>
  <c r="G84" i="95"/>
  <c r="G99" i="95" s="1"/>
  <c r="F84" i="95"/>
  <c r="F99" i="95" s="1"/>
  <c r="E84" i="95"/>
  <c r="E99" i="95" s="1"/>
  <c r="D84" i="95"/>
  <c r="D99" i="95" s="1"/>
  <c r="C84" i="95"/>
  <c r="C91" i="95" s="1"/>
  <c r="B84" i="95"/>
  <c r="B99" i="95" s="1"/>
  <c r="A84" i="95"/>
  <c r="O83" i="95"/>
  <c r="O98" i="95" s="1"/>
  <c r="N83" i="95"/>
  <c r="N98" i="95" s="1"/>
  <c r="M83" i="95"/>
  <c r="M98" i="95" s="1"/>
  <c r="L83" i="95"/>
  <c r="L98" i="95" s="1"/>
  <c r="K83" i="95"/>
  <c r="K90" i="95" s="1"/>
  <c r="J83" i="95"/>
  <c r="J90" i="95" s="1"/>
  <c r="G83" i="95"/>
  <c r="G98" i="95" s="1"/>
  <c r="F83" i="95"/>
  <c r="F98" i="95" s="1"/>
  <c r="E83" i="95"/>
  <c r="E98" i="95" s="1"/>
  <c r="D83" i="95"/>
  <c r="D98" i="95" s="1"/>
  <c r="C83" i="95"/>
  <c r="C98" i="95" s="1"/>
  <c r="B83" i="95"/>
  <c r="B98" i="95" s="1"/>
  <c r="A83" i="95"/>
  <c r="I83" i="95" s="1"/>
  <c r="G82" i="95"/>
  <c r="G89" i="95" s="1"/>
  <c r="F82" i="95"/>
  <c r="F97" i="95" s="1"/>
  <c r="E82" i="95"/>
  <c r="E97" i="95" s="1"/>
  <c r="D82" i="95"/>
  <c r="D97" i="95" s="1"/>
  <c r="C82" i="95"/>
  <c r="C97" i="95" s="1"/>
  <c r="B82" i="95"/>
  <c r="B97" i="95" s="1"/>
  <c r="A82" i="95"/>
  <c r="I82" i="95" s="1"/>
  <c r="O81" i="95"/>
  <c r="O88" i="95" s="1"/>
  <c r="N81" i="95"/>
  <c r="N88" i="95" s="1"/>
  <c r="M81" i="95"/>
  <c r="M96" i="95" s="1"/>
  <c r="L81" i="95"/>
  <c r="L96" i="95" s="1"/>
  <c r="K81" i="95"/>
  <c r="K96" i="95" s="1"/>
  <c r="J81" i="95"/>
  <c r="J96" i="95" s="1"/>
  <c r="G81" i="95"/>
  <c r="G96" i="95" s="1"/>
  <c r="F81" i="95"/>
  <c r="F88" i="95" s="1"/>
  <c r="E81" i="95"/>
  <c r="E88" i="95" s="1"/>
  <c r="D81" i="95"/>
  <c r="D96" i="95" s="1"/>
  <c r="C81" i="95"/>
  <c r="C96" i="95" s="1"/>
  <c r="B81" i="95"/>
  <c r="A81" i="95"/>
  <c r="I81" i="95" s="1"/>
  <c r="A80" i="95"/>
  <c r="I80" i="95" s="1"/>
  <c r="I79" i="95"/>
  <c r="A78" i="95"/>
  <c r="I78" i="95" s="1"/>
  <c r="A77" i="95"/>
  <c r="I77" i="95" s="1"/>
  <c r="O76" i="95"/>
  <c r="O82" i="95" s="1"/>
  <c r="N76" i="95"/>
  <c r="N82" i="95" s="1"/>
  <c r="M76" i="95"/>
  <c r="M82" i="95" s="1"/>
  <c r="M97" i="95" s="1"/>
  <c r="L76" i="95"/>
  <c r="L82" i="95" s="1"/>
  <c r="K76" i="95"/>
  <c r="K82" i="95" s="1"/>
  <c r="J76" i="95"/>
  <c r="J82" i="95" s="1"/>
  <c r="A76" i="95"/>
  <c r="I76" i="95" s="1"/>
  <c r="O75" i="95"/>
  <c r="N75" i="95"/>
  <c r="M75" i="95"/>
  <c r="L75" i="95"/>
  <c r="K75" i="95"/>
  <c r="J75" i="95"/>
  <c r="G75" i="95"/>
  <c r="F75" i="95"/>
  <c r="E75" i="95"/>
  <c r="D75" i="95"/>
  <c r="C75" i="95"/>
  <c r="B75" i="95"/>
  <c r="A75" i="95"/>
  <c r="I75" i="95" s="1"/>
  <c r="I70" i="95"/>
  <c r="A63" i="95"/>
  <c r="I63" i="95" s="1"/>
  <c r="A62" i="95"/>
  <c r="I62" i="95" s="1"/>
  <c r="A61" i="95"/>
  <c r="I61" i="95" s="1"/>
  <c r="A60" i="95"/>
  <c r="I60" i="95" s="1"/>
  <c r="I56" i="95"/>
  <c r="G54" i="95"/>
  <c r="F54" i="95"/>
  <c r="E54" i="95"/>
  <c r="D54" i="95"/>
  <c r="C54" i="95"/>
  <c r="B54" i="95"/>
  <c r="G53" i="95"/>
  <c r="F53" i="95"/>
  <c r="E53" i="95"/>
  <c r="D53" i="95"/>
  <c r="C53" i="95"/>
  <c r="B53" i="95"/>
  <c r="I52" i="95"/>
  <c r="I51" i="95"/>
  <c r="G51" i="95"/>
  <c r="G52" i="95" s="1"/>
  <c r="F51" i="95"/>
  <c r="F52" i="95" s="1"/>
  <c r="E51" i="95"/>
  <c r="E52" i="95" s="1"/>
  <c r="D51" i="95"/>
  <c r="D52" i="95" s="1"/>
  <c r="C51" i="95"/>
  <c r="C52" i="95" s="1"/>
  <c r="B51" i="95"/>
  <c r="B52" i="95" s="1"/>
  <c r="I50" i="95"/>
  <c r="A46" i="95"/>
  <c r="I46" i="95" s="1"/>
  <c r="A42" i="95"/>
  <c r="I42" i="95" s="1"/>
  <c r="A38" i="95"/>
  <c r="I38" i="95" s="1"/>
  <c r="A34" i="95"/>
  <c r="I34" i="95" s="1"/>
  <c r="O51" i="95"/>
  <c r="O52" i="95" s="1"/>
  <c r="N51" i="95"/>
  <c r="N52" i="95" s="1"/>
  <c r="M105" i="95"/>
  <c r="L51" i="95"/>
  <c r="L52" i="95" s="1"/>
  <c r="K51" i="95"/>
  <c r="K52" i="95" s="1"/>
  <c r="J51" i="95"/>
  <c r="J52" i="95" s="1"/>
  <c r="A30" i="95"/>
  <c r="I30" i="95" s="1"/>
  <c r="I27" i="95"/>
  <c r="D17" i="95"/>
  <c r="C17" i="95"/>
  <c r="D16" i="95"/>
  <c r="C16" i="95"/>
  <c r="D15" i="95"/>
  <c r="C15" i="95"/>
  <c r="D14" i="95"/>
  <c r="C14" i="95"/>
  <c r="C13" i="95"/>
  <c r="G80" i="95" s="1"/>
  <c r="C9" i="95"/>
  <c r="I147" i="94"/>
  <c r="A146" i="94"/>
  <c r="A145" i="94"/>
  <c r="A144" i="94"/>
  <c r="A143" i="94"/>
  <c r="A142" i="94"/>
  <c r="A141" i="94"/>
  <c r="A140" i="94"/>
  <c r="A139" i="94"/>
  <c r="A138" i="94"/>
  <c r="A137" i="94"/>
  <c r="A136" i="94"/>
  <c r="A135" i="94"/>
  <c r="A134" i="94"/>
  <c r="A133" i="94"/>
  <c r="A132" i="94"/>
  <c r="I131" i="94"/>
  <c r="I130" i="94"/>
  <c r="I129" i="94"/>
  <c r="I128" i="94"/>
  <c r="I127" i="94"/>
  <c r="I126" i="94"/>
  <c r="I125" i="94"/>
  <c r="I124" i="94"/>
  <c r="I123" i="94"/>
  <c r="I122" i="94"/>
  <c r="I121" i="94"/>
  <c r="I120" i="94"/>
  <c r="I119" i="94"/>
  <c r="I118" i="94"/>
  <c r="I117" i="94"/>
  <c r="I116" i="94"/>
  <c r="I115" i="94"/>
  <c r="I112" i="94"/>
  <c r="I110" i="94"/>
  <c r="O109" i="94"/>
  <c r="N109" i="94"/>
  <c r="M109" i="94"/>
  <c r="L109" i="94"/>
  <c r="K109" i="94"/>
  <c r="J109" i="94"/>
  <c r="I109" i="94"/>
  <c r="G109" i="94"/>
  <c r="F109" i="94"/>
  <c r="E109" i="94"/>
  <c r="D109" i="94"/>
  <c r="C109" i="94"/>
  <c r="B109" i="94"/>
  <c r="I108" i="94"/>
  <c r="O107" i="94"/>
  <c r="O108" i="94" s="1"/>
  <c r="N107" i="94"/>
  <c r="N108" i="94" s="1"/>
  <c r="M107" i="94"/>
  <c r="M108" i="94" s="1"/>
  <c r="L107" i="94"/>
  <c r="L108" i="94" s="1"/>
  <c r="K107" i="94"/>
  <c r="K108" i="94" s="1"/>
  <c r="J108" i="94"/>
  <c r="I107" i="94"/>
  <c r="G107" i="94"/>
  <c r="G108" i="94" s="1"/>
  <c r="F107" i="94"/>
  <c r="F108" i="94" s="1"/>
  <c r="E107" i="94"/>
  <c r="E108" i="94" s="1"/>
  <c r="D107" i="94"/>
  <c r="D108" i="94" s="1"/>
  <c r="C107" i="94"/>
  <c r="C108" i="94" s="1"/>
  <c r="B107" i="94"/>
  <c r="B108" i="94" s="1"/>
  <c r="I106" i="94"/>
  <c r="N105" i="94"/>
  <c r="I105" i="94"/>
  <c r="G105" i="94"/>
  <c r="F105" i="94"/>
  <c r="E105" i="94"/>
  <c r="D105" i="94"/>
  <c r="C105" i="94"/>
  <c r="B105" i="94"/>
  <c r="I102" i="94"/>
  <c r="I100" i="94"/>
  <c r="A99" i="94"/>
  <c r="I99" i="94" s="1"/>
  <c r="A98" i="94"/>
  <c r="I98" i="94" s="1"/>
  <c r="A97" i="94"/>
  <c r="I97" i="94" s="1"/>
  <c r="A96" i="94"/>
  <c r="I96" i="94" s="1"/>
  <c r="A95" i="94"/>
  <c r="I95" i="94" s="1"/>
  <c r="I94" i="94"/>
  <c r="I93" i="94"/>
  <c r="I92" i="94"/>
  <c r="A91" i="94"/>
  <c r="I91" i="94" s="1"/>
  <c r="A90" i="94"/>
  <c r="I90" i="94" s="1"/>
  <c r="A89" i="94"/>
  <c r="I89" i="94" s="1"/>
  <c r="A88" i="94"/>
  <c r="I88" i="94" s="1"/>
  <c r="A87" i="94"/>
  <c r="I87" i="94" s="1"/>
  <c r="I86" i="94"/>
  <c r="O84" i="94"/>
  <c r="O99" i="94" s="1"/>
  <c r="N84" i="94"/>
  <c r="N99" i="94" s="1"/>
  <c r="M84" i="94"/>
  <c r="M99" i="94" s="1"/>
  <c r="L84" i="94"/>
  <c r="L91" i="94" s="1"/>
  <c r="K84" i="94"/>
  <c r="K99" i="94" s="1"/>
  <c r="J84" i="94"/>
  <c r="J91" i="94" s="1"/>
  <c r="G84" i="94"/>
  <c r="G91" i="94" s="1"/>
  <c r="F84" i="94"/>
  <c r="F99" i="94" s="1"/>
  <c r="E84" i="94"/>
  <c r="E99" i="94" s="1"/>
  <c r="D84" i="94"/>
  <c r="D99" i="94" s="1"/>
  <c r="C84" i="94"/>
  <c r="C91" i="94" s="1"/>
  <c r="B84" i="94"/>
  <c r="B99" i="94" s="1"/>
  <c r="A84" i="94"/>
  <c r="I84" i="94" s="1"/>
  <c r="O83" i="94"/>
  <c r="O90" i="94" s="1"/>
  <c r="N83" i="94"/>
  <c r="N90" i="94" s="1"/>
  <c r="M83" i="94"/>
  <c r="M98" i="94" s="1"/>
  <c r="L83" i="94"/>
  <c r="L98" i="94" s="1"/>
  <c r="K83" i="94"/>
  <c r="K90" i="94" s="1"/>
  <c r="J83" i="94"/>
  <c r="J90" i="94" s="1"/>
  <c r="G83" i="94"/>
  <c r="G98" i="94" s="1"/>
  <c r="F83" i="94"/>
  <c r="F90" i="94" s="1"/>
  <c r="E83" i="94"/>
  <c r="E90" i="94" s="1"/>
  <c r="D83" i="94"/>
  <c r="D98" i="94" s="1"/>
  <c r="C83" i="94"/>
  <c r="C98" i="94" s="1"/>
  <c r="B83" i="94"/>
  <c r="A83" i="94"/>
  <c r="I83" i="94" s="1"/>
  <c r="G82" i="94"/>
  <c r="G89" i="94" s="1"/>
  <c r="F82" i="94"/>
  <c r="F97" i="94" s="1"/>
  <c r="E82" i="94"/>
  <c r="E89" i="94" s="1"/>
  <c r="D82" i="94"/>
  <c r="D89" i="94" s="1"/>
  <c r="C82" i="94"/>
  <c r="C89" i="94" s="1"/>
  <c r="B82" i="94"/>
  <c r="B97" i="94" s="1"/>
  <c r="A82" i="94"/>
  <c r="I82" i="94" s="1"/>
  <c r="O81" i="94"/>
  <c r="O96" i="94" s="1"/>
  <c r="N81" i="94"/>
  <c r="N88" i="94" s="1"/>
  <c r="M81" i="94"/>
  <c r="M96" i="94" s="1"/>
  <c r="L81" i="94"/>
  <c r="L96" i="94" s="1"/>
  <c r="K81" i="94"/>
  <c r="K96" i="94" s="1"/>
  <c r="J81" i="94"/>
  <c r="J88" i="94" s="1"/>
  <c r="G81" i="94"/>
  <c r="G96" i="94" s="1"/>
  <c r="F81" i="94"/>
  <c r="F88" i="94" s="1"/>
  <c r="E81" i="94"/>
  <c r="E88" i="94" s="1"/>
  <c r="D81" i="94"/>
  <c r="D96" i="94" s="1"/>
  <c r="C81" i="94"/>
  <c r="C96" i="94" s="1"/>
  <c r="B81" i="94"/>
  <c r="B88" i="94" s="1"/>
  <c r="A81" i="94"/>
  <c r="I81" i="94" s="1"/>
  <c r="A80" i="94"/>
  <c r="I80" i="94" s="1"/>
  <c r="I79" i="94"/>
  <c r="A78" i="94"/>
  <c r="I78" i="94" s="1"/>
  <c r="A77" i="94"/>
  <c r="I77" i="94" s="1"/>
  <c r="O76" i="94"/>
  <c r="O82" i="94" s="1"/>
  <c r="N76" i="94"/>
  <c r="N82" i="94" s="1"/>
  <c r="M76" i="94"/>
  <c r="M82" i="94" s="1"/>
  <c r="L76" i="94"/>
  <c r="L82" i="94" s="1"/>
  <c r="L89" i="94" s="1"/>
  <c r="K76" i="94"/>
  <c r="K82" i="94" s="1"/>
  <c r="J76" i="94"/>
  <c r="J82" i="94" s="1"/>
  <c r="J97" i="94" s="1"/>
  <c r="A76" i="94"/>
  <c r="I76" i="94" s="1"/>
  <c r="O75" i="94"/>
  <c r="N75" i="94"/>
  <c r="M75" i="94"/>
  <c r="L75" i="94"/>
  <c r="K75" i="94"/>
  <c r="J75" i="94"/>
  <c r="G75" i="94"/>
  <c r="F75" i="94"/>
  <c r="E75" i="94"/>
  <c r="D75" i="94"/>
  <c r="C75" i="94"/>
  <c r="B75" i="94"/>
  <c r="A75" i="94"/>
  <c r="I75" i="94" s="1"/>
  <c r="I70" i="94"/>
  <c r="A63" i="94"/>
  <c r="I63" i="94" s="1"/>
  <c r="A62" i="94"/>
  <c r="I62" i="94" s="1"/>
  <c r="A61" i="94"/>
  <c r="I61" i="94" s="1"/>
  <c r="A60" i="94"/>
  <c r="I60" i="94" s="1"/>
  <c r="I56" i="94"/>
  <c r="G54" i="94"/>
  <c r="F54" i="94"/>
  <c r="E54" i="94"/>
  <c r="D54" i="94"/>
  <c r="C54" i="94"/>
  <c r="B54" i="94"/>
  <c r="G53" i="94"/>
  <c r="F53" i="94"/>
  <c r="E53" i="94"/>
  <c r="D53" i="94"/>
  <c r="C53" i="94"/>
  <c r="B53" i="94"/>
  <c r="I52" i="94"/>
  <c r="B52" i="94"/>
  <c r="I51" i="94"/>
  <c r="G51" i="94"/>
  <c r="G52" i="94" s="1"/>
  <c r="F51" i="94"/>
  <c r="F52" i="94" s="1"/>
  <c r="E51" i="94"/>
  <c r="E52" i="94" s="1"/>
  <c r="D51" i="94"/>
  <c r="D52" i="94" s="1"/>
  <c r="C51" i="94"/>
  <c r="C52" i="94" s="1"/>
  <c r="B51" i="94"/>
  <c r="I50" i="94"/>
  <c r="A46" i="94"/>
  <c r="I46" i="94" s="1"/>
  <c r="A42" i="94"/>
  <c r="I42" i="94" s="1"/>
  <c r="A38" i="94"/>
  <c r="I38" i="94" s="1"/>
  <c r="A34" i="94"/>
  <c r="I34" i="94" s="1"/>
  <c r="O51" i="94"/>
  <c r="O52" i="94" s="1"/>
  <c r="N51" i="94"/>
  <c r="N52" i="94" s="1"/>
  <c r="M105" i="94"/>
  <c r="L105" i="94"/>
  <c r="K51" i="94"/>
  <c r="K52" i="94" s="1"/>
  <c r="J51" i="94"/>
  <c r="J52" i="94" s="1"/>
  <c r="A30" i="94"/>
  <c r="I30" i="94" s="1"/>
  <c r="I27" i="94"/>
  <c r="D17" i="94"/>
  <c r="C17" i="94"/>
  <c r="D16" i="94"/>
  <c r="C16" i="94"/>
  <c r="D15" i="94"/>
  <c r="C15" i="94"/>
  <c r="D14" i="94"/>
  <c r="C14" i="94"/>
  <c r="C13" i="94"/>
  <c r="A74" i="94" s="1"/>
  <c r="I74" i="94" s="1"/>
  <c r="C9" i="94"/>
  <c r="I134" i="94" l="1"/>
  <c r="I132" i="95"/>
  <c r="I143" i="95"/>
  <c r="I138" i="95"/>
  <c r="I146" i="95"/>
  <c r="I142" i="95"/>
  <c r="I144" i="95"/>
  <c r="I146" i="94"/>
  <c r="I142" i="94"/>
  <c r="I140" i="95"/>
  <c r="K85" i="96"/>
  <c r="K95" i="96"/>
  <c r="K100" i="96" s="1"/>
  <c r="C95" i="97"/>
  <c r="C85" i="97"/>
  <c r="C87" i="97"/>
  <c r="N87" i="97"/>
  <c r="N95" i="97"/>
  <c r="N85" i="97"/>
  <c r="F85" i="97"/>
  <c r="F95" i="97"/>
  <c r="F87" i="97"/>
  <c r="E87" i="97"/>
  <c r="E85" i="97"/>
  <c r="E95" i="97"/>
  <c r="M87" i="97"/>
  <c r="M85" i="97"/>
  <c r="M95" i="97"/>
  <c r="L92" i="97"/>
  <c r="K95" i="97"/>
  <c r="K85" i="97"/>
  <c r="K87" i="97"/>
  <c r="B85" i="97"/>
  <c r="B95" i="97"/>
  <c r="B87" i="97"/>
  <c r="D87" i="97"/>
  <c r="D95" i="97"/>
  <c r="D85" i="97"/>
  <c r="J87" i="97"/>
  <c r="J95" i="97"/>
  <c r="J85" i="97"/>
  <c r="G95" i="97"/>
  <c r="G85" i="97"/>
  <c r="G87" i="97"/>
  <c r="O95" i="97"/>
  <c r="O85" i="97"/>
  <c r="O87" i="97"/>
  <c r="L106" i="97"/>
  <c r="L110" i="97" s="1"/>
  <c r="L100" i="97"/>
  <c r="K92" i="96"/>
  <c r="B85" i="96"/>
  <c r="C87" i="96"/>
  <c r="C92" i="96" s="1"/>
  <c r="C95" i="96"/>
  <c r="C100" i="96" s="1"/>
  <c r="B92" i="96"/>
  <c r="B95" i="96"/>
  <c r="B100" i="96" s="1"/>
  <c r="G87" i="96"/>
  <c r="G92" i="96" s="1"/>
  <c r="G95" i="96"/>
  <c r="G100" i="96" s="1"/>
  <c r="L87" i="96"/>
  <c r="L92" i="96" s="1"/>
  <c r="L95" i="96"/>
  <c r="L100" i="96" s="1"/>
  <c r="O87" i="96"/>
  <c r="O92" i="96" s="1"/>
  <c r="O95" i="96"/>
  <c r="O100" i="96" s="1"/>
  <c r="F87" i="96"/>
  <c r="F95" i="96"/>
  <c r="F100" i="96" s="1"/>
  <c r="F85" i="96"/>
  <c r="M95" i="96"/>
  <c r="M85" i="96"/>
  <c r="M87" i="96"/>
  <c r="G106" i="96"/>
  <c r="G110" i="96" s="1"/>
  <c r="K106" i="96"/>
  <c r="K110" i="96" s="1"/>
  <c r="J95" i="96"/>
  <c r="J85" i="96"/>
  <c r="J87" i="96"/>
  <c r="C106" i="96"/>
  <c r="C110" i="96" s="1"/>
  <c r="O110" i="96"/>
  <c r="D85" i="96"/>
  <c r="D95" i="96"/>
  <c r="D87" i="96"/>
  <c r="B106" i="96"/>
  <c r="B110" i="96" s="1"/>
  <c r="N92" i="96"/>
  <c r="E95" i="96"/>
  <c r="E87" i="96"/>
  <c r="E85" i="96"/>
  <c r="N100" i="96"/>
  <c r="N106" i="96"/>
  <c r="N110" i="96" s="1"/>
  <c r="L110" i="96"/>
  <c r="K98" i="95"/>
  <c r="G90" i="94"/>
  <c r="D80" i="95"/>
  <c r="D95" i="95" s="1"/>
  <c r="E98" i="94"/>
  <c r="J99" i="94"/>
  <c r="E97" i="94"/>
  <c r="O98" i="94"/>
  <c r="C88" i="95"/>
  <c r="M91" i="95"/>
  <c r="L90" i="95"/>
  <c r="N91" i="95"/>
  <c r="B80" i="94"/>
  <c r="B95" i="94" s="1"/>
  <c r="B106" i="94" s="1"/>
  <c r="B110" i="94" s="1"/>
  <c r="B90" i="95"/>
  <c r="F80" i="94"/>
  <c r="F95" i="94" s="1"/>
  <c r="F106" i="94" s="1"/>
  <c r="F110" i="94" s="1"/>
  <c r="B91" i="94"/>
  <c r="D97" i="94"/>
  <c r="F98" i="94"/>
  <c r="J91" i="95"/>
  <c r="N96" i="95"/>
  <c r="F89" i="94"/>
  <c r="E80" i="95"/>
  <c r="E85" i="95" s="1"/>
  <c r="C90" i="95"/>
  <c r="L99" i="95"/>
  <c r="D80" i="94"/>
  <c r="D85" i="94" s="1"/>
  <c r="C88" i="94"/>
  <c r="L97" i="94"/>
  <c r="G99" i="94"/>
  <c r="A74" i="95"/>
  <c r="I74" i="95" s="1"/>
  <c r="B80" i="95"/>
  <c r="B95" i="95" s="1"/>
  <c r="B106" i="95" s="1"/>
  <c r="B110" i="95" s="1"/>
  <c r="F80" i="95"/>
  <c r="F95" i="95" s="1"/>
  <c r="E89" i="95"/>
  <c r="G90" i="95"/>
  <c r="D91" i="95"/>
  <c r="C99" i="95"/>
  <c r="C80" i="94"/>
  <c r="C87" i="94" s="1"/>
  <c r="G80" i="94"/>
  <c r="G85" i="94" s="1"/>
  <c r="E80" i="94"/>
  <c r="E95" i="94" s="1"/>
  <c r="E106" i="94" s="1"/>
  <c r="E110" i="94" s="1"/>
  <c r="D88" i="94"/>
  <c r="K91" i="94"/>
  <c r="C97" i="94"/>
  <c r="N98" i="94"/>
  <c r="C80" i="95"/>
  <c r="C87" i="95" s="1"/>
  <c r="E91" i="95"/>
  <c r="G97" i="95"/>
  <c r="J98" i="95"/>
  <c r="I136" i="95"/>
  <c r="I139" i="95"/>
  <c r="I134" i="95"/>
  <c r="E96" i="95"/>
  <c r="F96" i="95"/>
  <c r="J105" i="95"/>
  <c r="K105" i="95"/>
  <c r="M51" i="95"/>
  <c r="M52" i="95" s="1"/>
  <c r="L105" i="95"/>
  <c r="O105" i="95"/>
  <c r="O96" i="95"/>
  <c r="G88" i="95"/>
  <c r="L88" i="95"/>
  <c r="G85" i="95"/>
  <c r="I138" i="94"/>
  <c r="K88" i="94"/>
  <c r="O105" i="94"/>
  <c r="L51" i="94"/>
  <c r="L52" i="94" s="1"/>
  <c r="M51" i="94"/>
  <c r="M52" i="94" s="1"/>
  <c r="J105" i="94"/>
  <c r="K105" i="94"/>
  <c r="J89" i="95"/>
  <c r="J97" i="95"/>
  <c r="K97" i="95"/>
  <c r="K89" i="95"/>
  <c r="L97" i="95"/>
  <c r="L89" i="95"/>
  <c r="O97" i="95"/>
  <c r="O89" i="95"/>
  <c r="N97" i="95"/>
  <c r="N89" i="95"/>
  <c r="B89" i="95"/>
  <c r="D90" i="95"/>
  <c r="M90" i="95"/>
  <c r="F91" i="95"/>
  <c r="O91" i="95"/>
  <c r="G87" i="95"/>
  <c r="J88" i="95"/>
  <c r="C89" i="95"/>
  <c r="E90" i="95"/>
  <c r="N90" i="95"/>
  <c r="G91" i="95"/>
  <c r="B88" i="95"/>
  <c r="K88" i="95"/>
  <c r="D89" i="95"/>
  <c r="M89" i="95"/>
  <c r="F90" i="95"/>
  <c r="O90" i="95"/>
  <c r="G95" i="95"/>
  <c r="B96" i="95"/>
  <c r="D88" i="95"/>
  <c r="M88" i="95"/>
  <c r="F89" i="95"/>
  <c r="B91" i="95"/>
  <c r="K91" i="95"/>
  <c r="I133" i="95"/>
  <c r="I137" i="95"/>
  <c r="I141" i="95"/>
  <c r="I145" i="95"/>
  <c r="L88" i="94"/>
  <c r="B96" i="94"/>
  <c r="M88" i="94"/>
  <c r="J96" i="94"/>
  <c r="O97" i="94"/>
  <c r="O89" i="94"/>
  <c r="K97" i="94"/>
  <c r="K89" i="94"/>
  <c r="M97" i="94"/>
  <c r="M89" i="94"/>
  <c r="N97" i="94"/>
  <c r="N89" i="94"/>
  <c r="O88" i="94"/>
  <c r="B90" i="94"/>
  <c r="D91" i="94"/>
  <c r="M91" i="94"/>
  <c r="C99" i="94"/>
  <c r="L99" i="94"/>
  <c r="G88" i="94"/>
  <c r="J89" i="94"/>
  <c r="C90" i="94"/>
  <c r="L90" i="94"/>
  <c r="E91" i="94"/>
  <c r="N91" i="94"/>
  <c r="F96" i="94"/>
  <c r="B98" i="94"/>
  <c r="K98" i="94"/>
  <c r="I132" i="94"/>
  <c r="I136" i="94"/>
  <c r="I140" i="94"/>
  <c r="I144" i="94"/>
  <c r="N96" i="94"/>
  <c r="B89" i="94"/>
  <c r="D90" i="94"/>
  <c r="M90" i="94"/>
  <c r="F91" i="94"/>
  <c r="O91" i="94"/>
  <c r="E96" i="94"/>
  <c r="G97" i="94"/>
  <c r="J98" i="94"/>
  <c r="I135" i="94"/>
  <c r="I139" i="94"/>
  <c r="I143" i="94"/>
  <c r="I133" i="94"/>
  <c r="I137" i="94"/>
  <c r="I141" i="94"/>
  <c r="I145" i="94"/>
  <c r="I147" i="89"/>
  <c r="A146" i="89"/>
  <c r="A145" i="89"/>
  <c r="A144" i="89"/>
  <c r="A143" i="89"/>
  <c r="A142" i="89"/>
  <c r="A141" i="89"/>
  <c r="A140" i="89"/>
  <c r="A139" i="89"/>
  <c r="A138" i="89"/>
  <c r="A137" i="89"/>
  <c r="A136" i="89"/>
  <c r="A135" i="89"/>
  <c r="A134" i="89"/>
  <c r="I134" i="89" s="1"/>
  <c r="A133" i="89"/>
  <c r="A132" i="89"/>
  <c r="I132" i="89" s="1"/>
  <c r="I131" i="89"/>
  <c r="I130" i="89"/>
  <c r="I129" i="89"/>
  <c r="I128" i="89"/>
  <c r="I127" i="89"/>
  <c r="I126" i="89"/>
  <c r="I125" i="89"/>
  <c r="I124" i="89"/>
  <c r="I123" i="89"/>
  <c r="I122" i="89"/>
  <c r="I121" i="89"/>
  <c r="I120" i="89"/>
  <c r="I119" i="89"/>
  <c r="I118" i="89"/>
  <c r="I117" i="89"/>
  <c r="I116" i="89"/>
  <c r="I115" i="89"/>
  <c r="I112" i="89"/>
  <c r="I110" i="89"/>
  <c r="O109" i="89"/>
  <c r="N109" i="89"/>
  <c r="M109" i="89"/>
  <c r="L109" i="89"/>
  <c r="K109" i="89"/>
  <c r="J109" i="89"/>
  <c r="I109" i="89"/>
  <c r="G109" i="89"/>
  <c r="F109" i="89"/>
  <c r="E109" i="89"/>
  <c r="D109" i="89"/>
  <c r="C109" i="89"/>
  <c r="B109" i="89"/>
  <c r="I108" i="89"/>
  <c r="I107" i="89"/>
  <c r="I106" i="89"/>
  <c r="I105" i="89"/>
  <c r="G105" i="89"/>
  <c r="G107" i="89" s="1"/>
  <c r="G108" i="89" s="1"/>
  <c r="F105" i="89"/>
  <c r="F107" i="89" s="1"/>
  <c r="F108" i="89" s="1"/>
  <c r="E105" i="89"/>
  <c r="E107" i="89" s="1"/>
  <c r="E108" i="89" s="1"/>
  <c r="D105" i="89"/>
  <c r="D107" i="89" s="1"/>
  <c r="D108" i="89" s="1"/>
  <c r="C105" i="89"/>
  <c r="C107" i="89" s="1"/>
  <c r="C108" i="89" s="1"/>
  <c r="B105" i="89"/>
  <c r="B107" i="89" s="1"/>
  <c r="B108" i="89" s="1"/>
  <c r="I102" i="89"/>
  <c r="I100" i="89"/>
  <c r="A99" i="89"/>
  <c r="I99" i="89" s="1"/>
  <c r="A98" i="89"/>
  <c r="I98" i="89" s="1"/>
  <c r="A97" i="89"/>
  <c r="I97" i="89" s="1"/>
  <c r="A96" i="89"/>
  <c r="I96" i="89" s="1"/>
  <c r="A95" i="89"/>
  <c r="I95" i="89" s="1"/>
  <c r="I94" i="89"/>
  <c r="I93" i="89"/>
  <c r="I92" i="89"/>
  <c r="A91" i="89"/>
  <c r="I91" i="89" s="1"/>
  <c r="A90" i="89"/>
  <c r="I90" i="89" s="1"/>
  <c r="A89" i="89"/>
  <c r="I89" i="89" s="1"/>
  <c r="A88" i="89"/>
  <c r="I88" i="89" s="1"/>
  <c r="I87" i="89"/>
  <c r="A87" i="89"/>
  <c r="I86" i="89"/>
  <c r="O84" i="89"/>
  <c r="N84" i="89"/>
  <c r="N99" i="89" s="1"/>
  <c r="M84" i="89"/>
  <c r="M99" i="89" s="1"/>
  <c r="L84" i="89"/>
  <c r="L99" i="89" s="1"/>
  <c r="K84" i="89"/>
  <c r="J84" i="89"/>
  <c r="J91" i="89" s="1"/>
  <c r="G84" i="89"/>
  <c r="G99" i="89" s="1"/>
  <c r="F84" i="89"/>
  <c r="E84" i="89"/>
  <c r="E99" i="89" s="1"/>
  <c r="D84" i="89"/>
  <c r="D99" i="89" s="1"/>
  <c r="C84" i="89"/>
  <c r="C99" i="89" s="1"/>
  <c r="B84" i="89"/>
  <c r="A84" i="89"/>
  <c r="I84" i="89" s="1"/>
  <c r="O83" i="89"/>
  <c r="O98" i="89" s="1"/>
  <c r="N83" i="89"/>
  <c r="N98" i="89" s="1"/>
  <c r="M83" i="89"/>
  <c r="L83" i="89"/>
  <c r="L98" i="89" s="1"/>
  <c r="K83" i="89"/>
  <c r="K98" i="89" s="1"/>
  <c r="J83" i="89"/>
  <c r="J98" i="89" s="1"/>
  <c r="G83" i="89"/>
  <c r="G90" i="89" s="1"/>
  <c r="F83" i="89"/>
  <c r="F98" i="89" s="1"/>
  <c r="E83" i="89"/>
  <c r="E98" i="89" s="1"/>
  <c r="D83" i="89"/>
  <c r="C83" i="89"/>
  <c r="C98" i="89" s="1"/>
  <c r="B83" i="89"/>
  <c r="B98" i="89" s="1"/>
  <c r="A83" i="89"/>
  <c r="I83" i="89" s="1"/>
  <c r="I82" i="89"/>
  <c r="G82" i="89"/>
  <c r="G97" i="89" s="1"/>
  <c r="F82" i="89"/>
  <c r="E82" i="89"/>
  <c r="E89" i="89" s="1"/>
  <c r="D82" i="89"/>
  <c r="D89" i="89" s="1"/>
  <c r="C82" i="89"/>
  <c r="C97" i="89" s="1"/>
  <c r="B82" i="89"/>
  <c r="A82" i="89"/>
  <c r="O81" i="89"/>
  <c r="O88" i="89" s="1"/>
  <c r="N81" i="89"/>
  <c r="N96" i="89" s="1"/>
  <c r="M81" i="89"/>
  <c r="L81" i="89"/>
  <c r="L96" i="89" s="1"/>
  <c r="K81" i="89"/>
  <c r="K96" i="89" s="1"/>
  <c r="J81" i="89"/>
  <c r="J96" i="89" s="1"/>
  <c r="G81" i="89"/>
  <c r="G88" i="89" s="1"/>
  <c r="F81" i="89"/>
  <c r="F96" i="89" s="1"/>
  <c r="E81" i="89"/>
  <c r="E96" i="89" s="1"/>
  <c r="D81" i="89"/>
  <c r="C81" i="89"/>
  <c r="C88" i="89" s="1"/>
  <c r="B81" i="89"/>
  <c r="B96" i="89" s="1"/>
  <c r="A81" i="89"/>
  <c r="I81" i="89" s="1"/>
  <c r="A80" i="89"/>
  <c r="I80" i="89" s="1"/>
  <c r="I79" i="89"/>
  <c r="A78" i="89"/>
  <c r="I78" i="89" s="1"/>
  <c r="A77" i="89"/>
  <c r="I77" i="89" s="1"/>
  <c r="O76" i="89"/>
  <c r="O82" i="89" s="1"/>
  <c r="N76" i="89"/>
  <c r="N82" i="89" s="1"/>
  <c r="M76" i="89"/>
  <c r="M82" i="89" s="1"/>
  <c r="L76" i="89"/>
  <c r="L82" i="89" s="1"/>
  <c r="K76" i="89"/>
  <c r="K82" i="89" s="1"/>
  <c r="J76" i="89"/>
  <c r="J82" i="89" s="1"/>
  <c r="A76" i="89"/>
  <c r="I76" i="89" s="1"/>
  <c r="O75" i="89"/>
  <c r="N75" i="89"/>
  <c r="M75" i="89"/>
  <c r="L75" i="89"/>
  <c r="K75" i="89"/>
  <c r="J75" i="89"/>
  <c r="G75" i="89"/>
  <c r="F75" i="89"/>
  <c r="E75" i="89"/>
  <c r="D75" i="89"/>
  <c r="C75" i="89"/>
  <c r="B75" i="89"/>
  <c r="A75" i="89"/>
  <c r="I75" i="89" s="1"/>
  <c r="I70" i="89"/>
  <c r="A63" i="89"/>
  <c r="I63" i="89" s="1"/>
  <c r="A62" i="89"/>
  <c r="I62" i="89" s="1"/>
  <c r="A61" i="89"/>
  <c r="I61" i="89" s="1"/>
  <c r="A60" i="89"/>
  <c r="I60" i="89" s="1"/>
  <c r="I56" i="89"/>
  <c r="G54" i="89"/>
  <c r="F54" i="89"/>
  <c r="E54" i="89"/>
  <c r="D54" i="89"/>
  <c r="C54" i="89"/>
  <c r="B54" i="89"/>
  <c r="G53" i="89"/>
  <c r="F53" i="89"/>
  <c r="E53" i="89"/>
  <c r="D53" i="89"/>
  <c r="C53" i="89"/>
  <c r="B53" i="89"/>
  <c r="I52" i="89"/>
  <c r="I51" i="89"/>
  <c r="G51" i="89"/>
  <c r="G52" i="89" s="1"/>
  <c r="F51" i="89"/>
  <c r="F52" i="89" s="1"/>
  <c r="E51" i="89"/>
  <c r="E52" i="89" s="1"/>
  <c r="D51" i="89"/>
  <c r="D52" i="89" s="1"/>
  <c r="C51" i="89"/>
  <c r="C52" i="89" s="1"/>
  <c r="B51" i="89"/>
  <c r="B52" i="89" s="1"/>
  <c r="I50" i="89"/>
  <c r="A46" i="89"/>
  <c r="I46" i="89" s="1"/>
  <c r="A42" i="89"/>
  <c r="I42" i="89" s="1"/>
  <c r="A38" i="89"/>
  <c r="I38" i="89" s="1"/>
  <c r="A34" i="89"/>
  <c r="I34" i="89" s="1"/>
  <c r="O51" i="89"/>
  <c r="O52" i="89" s="1"/>
  <c r="N51" i="89"/>
  <c r="N52" i="89" s="1"/>
  <c r="L107" i="89"/>
  <c r="L108" i="89" s="1"/>
  <c r="K107" i="89"/>
  <c r="K108" i="89" s="1"/>
  <c r="J51" i="89"/>
  <c r="J52" i="89" s="1"/>
  <c r="A30" i="89"/>
  <c r="I30" i="89" s="1"/>
  <c r="I27" i="89"/>
  <c r="D17" i="89"/>
  <c r="C17" i="89"/>
  <c r="D16" i="89"/>
  <c r="C16" i="89"/>
  <c r="D15" i="89"/>
  <c r="C15" i="89"/>
  <c r="D14" i="89"/>
  <c r="C14" i="89"/>
  <c r="C13" i="89"/>
  <c r="B80" i="89" s="1"/>
  <c r="C9" i="89"/>
  <c r="I147" i="88"/>
  <c r="A146" i="88"/>
  <c r="A145" i="88"/>
  <c r="A144" i="88"/>
  <c r="A143" i="88"/>
  <c r="A142" i="88"/>
  <c r="A141" i="88"/>
  <c r="A140" i="88"/>
  <c r="A139" i="88"/>
  <c r="A138" i="88"/>
  <c r="A137" i="88"/>
  <c r="A136" i="88"/>
  <c r="A135" i="88"/>
  <c r="A134" i="88"/>
  <c r="A133" i="88"/>
  <c r="A132" i="88"/>
  <c r="I131" i="88"/>
  <c r="I130" i="88"/>
  <c r="I129" i="88"/>
  <c r="I128" i="88"/>
  <c r="I127" i="88"/>
  <c r="I126" i="88"/>
  <c r="I125" i="88"/>
  <c r="I124" i="88"/>
  <c r="I123" i="88"/>
  <c r="I122" i="88"/>
  <c r="I121" i="88"/>
  <c r="I120" i="88"/>
  <c r="I119" i="88"/>
  <c r="I118" i="88"/>
  <c r="I117" i="88"/>
  <c r="I116" i="88"/>
  <c r="I115" i="88"/>
  <c r="I112" i="88"/>
  <c r="I110" i="88"/>
  <c r="O109" i="88"/>
  <c r="N109" i="88"/>
  <c r="M109" i="88"/>
  <c r="L109" i="88"/>
  <c r="K109" i="88"/>
  <c r="J109" i="88"/>
  <c r="I109" i="88"/>
  <c r="G109" i="88"/>
  <c r="F109" i="88"/>
  <c r="E109" i="88"/>
  <c r="D109" i="88"/>
  <c r="C109" i="88"/>
  <c r="B109" i="88"/>
  <c r="I108" i="88"/>
  <c r="I107" i="88"/>
  <c r="I106" i="88"/>
  <c r="I105" i="88"/>
  <c r="G105" i="88"/>
  <c r="G107" i="88" s="1"/>
  <c r="G108" i="88" s="1"/>
  <c r="F105" i="88"/>
  <c r="F107" i="88" s="1"/>
  <c r="F108" i="88" s="1"/>
  <c r="E105" i="88"/>
  <c r="E107" i="88" s="1"/>
  <c r="E108" i="88" s="1"/>
  <c r="D105" i="88"/>
  <c r="D107" i="88" s="1"/>
  <c r="D108" i="88" s="1"/>
  <c r="C105" i="88"/>
  <c r="C107" i="88" s="1"/>
  <c r="C108" i="88" s="1"/>
  <c r="B105" i="88"/>
  <c r="B107" i="88" s="1"/>
  <c r="B108" i="88" s="1"/>
  <c r="I102" i="88"/>
  <c r="I100" i="88"/>
  <c r="A99" i="88"/>
  <c r="I99" i="88" s="1"/>
  <c r="A98" i="88"/>
  <c r="I98" i="88" s="1"/>
  <c r="A97" i="88"/>
  <c r="I97" i="88" s="1"/>
  <c r="A96" i="88"/>
  <c r="I96" i="88" s="1"/>
  <c r="A95" i="88"/>
  <c r="I95" i="88" s="1"/>
  <c r="I94" i="88"/>
  <c r="I93" i="88"/>
  <c r="I92" i="88"/>
  <c r="A91" i="88"/>
  <c r="I91" i="88" s="1"/>
  <c r="A90" i="88"/>
  <c r="I90" i="88" s="1"/>
  <c r="A89" i="88"/>
  <c r="I89" i="88" s="1"/>
  <c r="A88" i="88"/>
  <c r="I88" i="88" s="1"/>
  <c r="A87" i="88"/>
  <c r="I87" i="88" s="1"/>
  <c r="I86" i="88"/>
  <c r="O84" i="88"/>
  <c r="O99" i="88" s="1"/>
  <c r="N84" i="88"/>
  <c r="N99" i="88" s="1"/>
  <c r="M84" i="88"/>
  <c r="M99" i="88" s="1"/>
  <c r="L84" i="88"/>
  <c r="L99" i="88" s="1"/>
  <c r="K84" i="88"/>
  <c r="K99" i="88" s="1"/>
  <c r="J84" i="88"/>
  <c r="J99" i="88" s="1"/>
  <c r="G84" i="88"/>
  <c r="G99" i="88" s="1"/>
  <c r="F84" i="88"/>
  <c r="F99" i="88" s="1"/>
  <c r="E84" i="88"/>
  <c r="E99" i="88" s="1"/>
  <c r="D84" i="88"/>
  <c r="D99" i="88" s="1"/>
  <c r="C84" i="88"/>
  <c r="C99" i="88" s="1"/>
  <c r="B84" i="88"/>
  <c r="B99" i="88" s="1"/>
  <c r="A84" i="88"/>
  <c r="I84" i="88" s="1"/>
  <c r="O83" i="88"/>
  <c r="O98" i="88" s="1"/>
  <c r="N83" i="88"/>
  <c r="N98" i="88" s="1"/>
  <c r="M83" i="88"/>
  <c r="M98" i="88" s="1"/>
  <c r="L83" i="88"/>
  <c r="L98" i="88" s="1"/>
  <c r="K83" i="88"/>
  <c r="K98" i="88" s="1"/>
  <c r="J83" i="88"/>
  <c r="J98" i="88" s="1"/>
  <c r="G83" i="88"/>
  <c r="G98" i="88" s="1"/>
  <c r="F83" i="88"/>
  <c r="F98" i="88" s="1"/>
  <c r="E83" i="88"/>
  <c r="E98" i="88" s="1"/>
  <c r="D83" i="88"/>
  <c r="D98" i="88" s="1"/>
  <c r="C83" i="88"/>
  <c r="C98" i="88" s="1"/>
  <c r="B83" i="88"/>
  <c r="B98" i="88" s="1"/>
  <c r="A83" i="88"/>
  <c r="I83" i="88" s="1"/>
  <c r="G82" i="88"/>
  <c r="G89" i="88" s="1"/>
  <c r="F82" i="88"/>
  <c r="F97" i="88" s="1"/>
  <c r="E82" i="88"/>
  <c r="E97" i="88" s="1"/>
  <c r="D82" i="88"/>
  <c r="D97" i="88" s="1"/>
  <c r="C82" i="88"/>
  <c r="C89" i="88" s="1"/>
  <c r="B82" i="88"/>
  <c r="B97" i="88" s="1"/>
  <c r="A82" i="88"/>
  <c r="I82" i="88" s="1"/>
  <c r="O81" i="88"/>
  <c r="O96" i="88" s="1"/>
  <c r="N81" i="88"/>
  <c r="N96" i="88" s="1"/>
  <c r="M81" i="88"/>
  <c r="M96" i="88" s="1"/>
  <c r="L81" i="88"/>
  <c r="L96" i="88" s="1"/>
  <c r="K81" i="88"/>
  <c r="K96" i="88" s="1"/>
  <c r="J81" i="88"/>
  <c r="J88" i="88" s="1"/>
  <c r="G81" i="88"/>
  <c r="G96" i="88" s="1"/>
  <c r="F81" i="88"/>
  <c r="F96" i="88" s="1"/>
  <c r="E81" i="88"/>
  <c r="E88" i="88" s="1"/>
  <c r="D81" i="88"/>
  <c r="D96" i="88" s="1"/>
  <c r="C81" i="88"/>
  <c r="C96" i="88" s="1"/>
  <c r="B81" i="88"/>
  <c r="B96" i="88" s="1"/>
  <c r="A81" i="88"/>
  <c r="I81" i="88" s="1"/>
  <c r="A80" i="88"/>
  <c r="I80" i="88" s="1"/>
  <c r="I79" i="88"/>
  <c r="A78" i="88"/>
  <c r="I78" i="88" s="1"/>
  <c r="A77" i="88"/>
  <c r="I77" i="88" s="1"/>
  <c r="O76" i="88"/>
  <c r="O82" i="88" s="1"/>
  <c r="N76" i="88"/>
  <c r="N82" i="88" s="1"/>
  <c r="M76" i="88"/>
  <c r="M82" i="88" s="1"/>
  <c r="M97" i="88" s="1"/>
  <c r="L76" i="88"/>
  <c r="L82" i="88" s="1"/>
  <c r="K76" i="88"/>
  <c r="K82" i="88" s="1"/>
  <c r="J76" i="88"/>
  <c r="J82" i="88" s="1"/>
  <c r="A76" i="88"/>
  <c r="I76" i="88" s="1"/>
  <c r="O75" i="88"/>
  <c r="N75" i="88"/>
  <c r="M75" i="88"/>
  <c r="L75" i="88"/>
  <c r="K75" i="88"/>
  <c r="J75" i="88"/>
  <c r="G75" i="88"/>
  <c r="F75" i="88"/>
  <c r="E75" i="88"/>
  <c r="D75" i="88"/>
  <c r="C75" i="88"/>
  <c r="B75" i="88"/>
  <c r="A75" i="88"/>
  <c r="I75" i="88" s="1"/>
  <c r="I70" i="88"/>
  <c r="A63" i="88"/>
  <c r="I63" i="88" s="1"/>
  <c r="A62" i="88"/>
  <c r="I62" i="88" s="1"/>
  <c r="A61" i="88"/>
  <c r="I61" i="88" s="1"/>
  <c r="A60" i="88"/>
  <c r="I60" i="88" s="1"/>
  <c r="I56" i="88"/>
  <c r="G54" i="88"/>
  <c r="F54" i="88"/>
  <c r="E54" i="88"/>
  <c r="D54" i="88"/>
  <c r="C54" i="88"/>
  <c r="B54" i="88"/>
  <c r="G53" i="88"/>
  <c r="F53" i="88"/>
  <c r="E53" i="88"/>
  <c r="D53" i="88"/>
  <c r="C53" i="88"/>
  <c r="B53" i="88"/>
  <c r="I52" i="88"/>
  <c r="G52" i="88"/>
  <c r="I51" i="88"/>
  <c r="G51" i="88"/>
  <c r="F51" i="88"/>
  <c r="F52" i="88" s="1"/>
  <c r="E51" i="88"/>
  <c r="E52" i="88" s="1"/>
  <c r="D51" i="88"/>
  <c r="D52" i="88" s="1"/>
  <c r="C51" i="88"/>
  <c r="C52" i="88" s="1"/>
  <c r="B51" i="88"/>
  <c r="B52" i="88" s="1"/>
  <c r="I50" i="88"/>
  <c r="A46" i="88"/>
  <c r="I46" i="88" s="1"/>
  <c r="A42" i="88"/>
  <c r="I42" i="88" s="1"/>
  <c r="A38" i="88"/>
  <c r="I38" i="88" s="1"/>
  <c r="A34" i="88"/>
  <c r="I34" i="88" s="1"/>
  <c r="O107" i="88"/>
  <c r="O108" i="88" s="1"/>
  <c r="N51" i="88"/>
  <c r="N52" i="88" s="1"/>
  <c r="M107" i="88"/>
  <c r="M108" i="88" s="1"/>
  <c r="L107" i="88"/>
  <c r="L108" i="88" s="1"/>
  <c r="K107" i="88"/>
  <c r="K108" i="88" s="1"/>
  <c r="J107" i="88"/>
  <c r="J108" i="88" s="1"/>
  <c r="A30" i="88"/>
  <c r="I30" i="88" s="1"/>
  <c r="I27" i="88"/>
  <c r="D17" i="88"/>
  <c r="C17" i="88"/>
  <c r="D16" i="88"/>
  <c r="C16" i="88"/>
  <c r="D15" i="88"/>
  <c r="C15" i="88"/>
  <c r="D14" i="88"/>
  <c r="C14" i="88"/>
  <c r="C13" i="88"/>
  <c r="F80" i="88" s="1"/>
  <c r="C9" i="88"/>
  <c r="G147" i="120" l="1"/>
  <c r="K147" i="120"/>
  <c r="C147" i="120"/>
  <c r="B147" i="120"/>
  <c r="E147" i="120"/>
  <c r="L147" i="120"/>
  <c r="D147" i="120"/>
  <c r="N147" i="120"/>
  <c r="F147" i="120"/>
  <c r="J147" i="120"/>
  <c r="M147" i="120"/>
  <c r="O147" i="120"/>
  <c r="I136" i="89"/>
  <c r="I144" i="89"/>
  <c r="I140" i="89"/>
  <c r="N107" i="89"/>
  <c r="N108" i="89" s="1"/>
  <c r="O107" i="89"/>
  <c r="O108" i="89" s="1"/>
  <c r="D85" i="95"/>
  <c r="D92" i="97"/>
  <c r="K92" i="97"/>
  <c r="E100" i="97"/>
  <c r="E106" i="97"/>
  <c r="E110" i="97" s="1"/>
  <c r="F100" i="97"/>
  <c r="F106" i="97"/>
  <c r="F110" i="97" s="1"/>
  <c r="N92" i="97"/>
  <c r="J100" i="97"/>
  <c r="J106" i="97"/>
  <c r="J110" i="97" s="1"/>
  <c r="O92" i="97"/>
  <c r="J92" i="97"/>
  <c r="B92" i="97"/>
  <c r="M100" i="97"/>
  <c r="M106" i="97"/>
  <c r="M110" i="97" s="1"/>
  <c r="C92" i="97"/>
  <c r="G92" i="97"/>
  <c r="G106" i="97"/>
  <c r="G110" i="97" s="1"/>
  <c r="G100" i="97"/>
  <c r="B100" i="97"/>
  <c r="B106" i="97"/>
  <c r="B110" i="97" s="1"/>
  <c r="K100" i="97"/>
  <c r="K106" i="97"/>
  <c r="K110" i="97" s="1"/>
  <c r="E92" i="97"/>
  <c r="O100" i="97"/>
  <c r="O106" i="97"/>
  <c r="O110" i="97" s="1"/>
  <c r="D100" i="97"/>
  <c r="D106" i="97"/>
  <c r="D110" i="97" s="1"/>
  <c r="L135" i="97"/>
  <c r="L133" i="97"/>
  <c r="L132" i="97"/>
  <c r="L134" i="97"/>
  <c r="M92" i="97"/>
  <c r="F92" i="97"/>
  <c r="N100" i="97"/>
  <c r="N106" i="97"/>
  <c r="N110" i="97" s="1"/>
  <c r="C106" i="97"/>
  <c r="C110" i="97" s="1"/>
  <c r="C100" i="97"/>
  <c r="F87" i="94"/>
  <c r="F92" i="94" s="1"/>
  <c r="F85" i="95"/>
  <c r="F92" i="96"/>
  <c r="D92" i="96"/>
  <c r="M92" i="96"/>
  <c r="D106" i="96"/>
  <c r="D110" i="96" s="1"/>
  <c r="D100" i="96"/>
  <c r="J92" i="96"/>
  <c r="E100" i="96"/>
  <c r="E106" i="96"/>
  <c r="E110" i="96" s="1"/>
  <c r="J100" i="96"/>
  <c r="J106" i="96"/>
  <c r="J110" i="96" s="1"/>
  <c r="E92" i="96"/>
  <c r="M100" i="96"/>
  <c r="M106" i="96"/>
  <c r="M110" i="96" s="1"/>
  <c r="D87" i="95"/>
  <c r="D92" i="95" s="1"/>
  <c r="E95" i="95"/>
  <c r="E100" i="95" s="1"/>
  <c r="F87" i="95"/>
  <c r="F92" i="95" s="1"/>
  <c r="D87" i="94"/>
  <c r="D92" i="94" s="1"/>
  <c r="F85" i="94"/>
  <c r="E85" i="94"/>
  <c r="D95" i="94"/>
  <c r="D100" i="94" s="1"/>
  <c r="C95" i="94"/>
  <c r="C100" i="94" s="1"/>
  <c r="B85" i="94"/>
  <c r="E87" i="95"/>
  <c r="E92" i="95" s="1"/>
  <c r="E87" i="94"/>
  <c r="E92" i="94" s="1"/>
  <c r="C92" i="94"/>
  <c r="C85" i="94"/>
  <c r="B87" i="94"/>
  <c r="B92" i="94" s="1"/>
  <c r="B100" i="94"/>
  <c r="B87" i="95"/>
  <c r="B92" i="95" s="1"/>
  <c r="C85" i="95"/>
  <c r="F100" i="94"/>
  <c r="B100" i="95"/>
  <c r="B85" i="95"/>
  <c r="C92" i="95"/>
  <c r="C95" i="95"/>
  <c r="G87" i="94"/>
  <c r="G92" i="94" s="1"/>
  <c r="G95" i="94"/>
  <c r="G106" i="94" s="1"/>
  <c r="G110" i="94" s="1"/>
  <c r="K147" i="95"/>
  <c r="B147" i="95"/>
  <c r="D147" i="95"/>
  <c r="G147" i="95"/>
  <c r="G100" i="95"/>
  <c r="G106" i="95"/>
  <c r="G110" i="95" s="1"/>
  <c r="F100" i="95"/>
  <c r="F106" i="95"/>
  <c r="F110" i="95" s="1"/>
  <c r="D100" i="95"/>
  <c r="D106" i="95"/>
  <c r="D110" i="95" s="1"/>
  <c r="M147" i="95"/>
  <c r="G92" i="95"/>
  <c r="N147" i="95"/>
  <c r="L147" i="95"/>
  <c r="L147" i="94"/>
  <c r="M147" i="94"/>
  <c r="D147" i="94"/>
  <c r="C147" i="94"/>
  <c r="G147" i="94"/>
  <c r="O147" i="95"/>
  <c r="F147" i="95"/>
  <c r="E147" i="95"/>
  <c r="C147" i="95"/>
  <c r="J147" i="95"/>
  <c r="K147" i="94"/>
  <c r="O147" i="94"/>
  <c r="B147" i="94"/>
  <c r="E147" i="94"/>
  <c r="F147" i="94"/>
  <c r="J147" i="94"/>
  <c r="E100" i="94"/>
  <c r="N147" i="94"/>
  <c r="L90" i="88"/>
  <c r="G88" i="88"/>
  <c r="N90" i="89"/>
  <c r="C96" i="89"/>
  <c r="L91" i="89"/>
  <c r="K90" i="89"/>
  <c r="G89" i="89"/>
  <c r="L97" i="89"/>
  <c r="L89" i="89"/>
  <c r="G96" i="89"/>
  <c r="F88" i="89"/>
  <c r="B90" i="89"/>
  <c r="M91" i="89"/>
  <c r="D97" i="89"/>
  <c r="O90" i="89"/>
  <c r="J88" i="89"/>
  <c r="K88" i="89"/>
  <c r="G90" i="88"/>
  <c r="C91" i="89"/>
  <c r="G98" i="89"/>
  <c r="C88" i="88"/>
  <c r="D91" i="89"/>
  <c r="L88" i="88"/>
  <c r="E91" i="88"/>
  <c r="N88" i="89"/>
  <c r="O96" i="89"/>
  <c r="J91" i="88"/>
  <c r="E89" i="88"/>
  <c r="N91" i="88"/>
  <c r="K51" i="89"/>
  <c r="K52" i="89" s="1"/>
  <c r="E90" i="89"/>
  <c r="I138" i="89"/>
  <c r="I142" i="89"/>
  <c r="I146" i="89"/>
  <c r="L51" i="89"/>
  <c r="L52" i="89" s="1"/>
  <c r="B88" i="89"/>
  <c r="C89" i="89"/>
  <c r="F90" i="89"/>
  <c r="G91" i="89"/>
  <c r="E97" i="89"/>
  <c r="J99" i="89"/>
  <c r="M51" i="88"/>
  <c r="M52" i="88" s="1"/>
  <c r="C90" i="88"/>
  <c r="E88" i="89"/>
  <c r="J90" i="89"/>
  <c r="B87" i="89"/>
  <c r="B85" i="89"/>
  <c r="M88" i="89"/>
  <c r="M96" i="89"/>
  <c r="F89" i="89"/>
  <c r="F97" i="89"/>
  <c r="F99" i="89"/>
  <c r="F91" i="89"/>
  <c r="O99" i="89"/>
  <c r="O91" i="89"/>
  <c r="J89" i="89"/>
  <c r="J97" i="89"/>
  <c r="N97" i="89"/>
  <c r="N89" i="89"/>
  <c r="K89" i="89"/>
  <c r="K97" i="89"/>
  <c r="D88" i="89"/>
  <c r="D96" i="89"/>
  <c r="B97" i="89"/>
  <c r="B89" i="89"/>
  <c r="E80" i="89"/>
  <c r="C80" i="89"/>
  <c r="D80" i="89"/>
  <c r="G80" i="89"/>
  <c r="M107" i="89"/>
  <c r="M108" i="89" s="1"/>
  <c r="M51" i="89"/>
  <c r="M52" i="89" s="1"/>
  <c r="O97" i="89"/>
  <c r="O89" i="89"/>
  <c r="D98" i="89"/>
  <c r="D90" i="89"/>
  <c r="M98" i="89"/>
  <c r="M90" i="89"/>
  <c r="B99" i="89"/>
  <c r="B91" i="89"/>
  <c r="K99" i="89"/>
  <c r="K91" i="89"/>
  <c r="A74" i="89"/>
  <c r="I74" i="89" s="1"/>
  <c r="M97" i="89"/>
  <c r="M89" i="89"/>
  <c r="F80" i="89"/>
  <c r="L88" i="89"/>
  <c r="C90" i="89"/>
  <c r="L90" i="89"/>
  <c r="E91" i="89"/>
  <c r="N91" i="89"/>
  <c r="J107" i="89"/>
  <c r="J108" i="89" s="1"/>
  <c r="I133" i="89"/>
  <c r="I135" i="89"/>
  <c r="I137" i="89"/>
  <c r="I139" i="89"/>
  <c r="I141" i="89"/>
  <c r="I143" i="89"/>
  <c r="I145" i="89"/>
  <c r="L89" i="88"/>
  <c r="L97" i="88"/>
  <c r="F87" i="88"/>
  <c r="F85" i="88"/>
  <c r="J97" i="88"/>
  <c r="J89" i="88"/>
  <c r="N97" i="88"/>
  <c r="N89" i="88"/>
  <c r="K97" i="88"/>
  <c r="K89" i="88"/>
  <c r="O97" i="88"/>
  <c r="O89" i="88"/>
  <c r="L51" i="88"/>
  <c r="L52" i="88" s="1"/>
  <c r="C80" i="88"/>
  <c r="G80" i="88"/>
  <c r="B88" i="88"/>
  <c r="F88" i="88"/>
  <c r="K88" i="88"/>
  <c r="O88" i="88"/>
  <c r="D89" i="88"/>
  <c r="M89" i="88"/>
  <c r="B90" i="88"/>
  <c r="F90" i="88"/>
  <c r="K90" i="88"/>
  <c r="O90" i="88"/>
  <c r="D91" i="88"/>
  <c r="M91" i="88"/>
  <c r="E96" i="88"/>
  <c r="J96" i="88"/>
  <c r="N107" i="88"/>
  <c r="N108" i="88" s="1"/>
  <c r="D80" i="88"/>
  <c r="G97" i="88"/>
  <c r="J51" i="88"/>
  <c r="J52" i="88" s="1"/>
  <c r="E80" i="88"/>
  <c r="D88" i="88"/>
  <c r="M88" i="88"/>
  <c r="B89" i="88"/>
  <c r="F89" i="88"/>
  <c r="D90" i="88"/>
  <c r="M90" i="88"/>
  <c r="B91" i="88"/>
  <c r="F91" i="88"/>
  <c r="K91" i="88"/>
  <c r="O91" i="88"/>
  <c r="C97" i="88"/>
  <c r="K51" i="88"/>
  <c r="K52" i="88" s="1"/>
  <c r="O51" i="88"/>
  <c r="O52" i="88" s="1"/>
  <c r="A74" i="88"/>
  <c r="I74" i="88" s="1"/>
  <c r="B80" i="88"/>
  <c r="N88" i="88"/>
  <c r="E90" i="88"/>
  <c r="J90" i="88"/>
  <c r="N90" i="88"/>
  <c r="C91" i="88"/>
  <c r="G91" i="88"/>
  <c r="L91" i="88"/>
  <c r="I132" i="88"/>
  <c r="I134" i="88"/>
  <c r="I136" i="88"/>
  <c r="I138" i="88"/>
  <c r="I140" i="88"/>
  <c r="I142" i="88"/>
  <c r="I144" i="88"/>
  <c r="I146" i="88"/>
  <c r="I133" i="88"/>
  <c r="I135" i="88"/>
  <c r="I137" i="88"/>
  <c r="I139" i="88"/>
  <c r="I141" i="88"/>
  <c r="I143" i="88"/>
  <c r="I145" i="88"/>
  <c r="I147" i="87"/>
  <c r="A146" i="87"/>
  <c r="A145" i="87"/>
  <c r="A144" i="87"/>
  <c r="A143" i="87"/>
  <c r="A142" i="87"/>
  <c r="A141" i="87"/>
  <c r="A140" i="87"/>
  <c r="A139" i="87"/>
  <c r="A138" i="87"/>
  <c r="A137" i="87"/>
  <c r="A136" i="87"/>
  <c r="A135" i="87"/>
  <c r="A134" i="87"/>
  <c r="A133" i="87"/>
  <c r="A132" i="87"/>
  <c r="I131" i="87"/>
  <c r="I130" i="87"/>
  <c r="I129" i="87"/>
  <c r="I128" i="87"/>
  <c r="I127" i="87"/>
  <c r="I126" i="87"/>
  <c r="I125" i="87"/>
  <c r="I124" i="87"/>
  <c r="I123" i="87"/>
  <c r="I122" i="87"/>
  <c r="I121" i="87"/>
  <c r="I120" i="87"/>
  <c r="I119" i="87"/>
  <c r="I118" i="87"/>
  <c r="I117" i="87"/>
  <c r="I116" i="87"/>
  <c r="I115" i="87"/>
  <c r="I112" i="87"/>
  <c r="I110" i="87"/>
  <c r="O109" i="87"/>
  <c r="N109" i="87"/>
  <c r="M109" i="87"/>
  <c r="L109" i="87"/>
  <c r="K109" i="87"/>
  <c r="J109" i="87"/>
  <c r="I109" i="87"/>
  <c r="G109" i="87"/>
  <c r="F109" i="87"/>
  <c r="E109" i="87"/>
  <c r="D109" i="87"/>
  <c r="C109" i="87"/>
  <c r="B109" i="87"/>
  <c r="I108" i="87"/>
  <c r="I107" i="87"/>
  <c r="C107" i="87"/>
  <c r="C108" i="87" s="1"/>
  <c r="I106" i="87"/>
  <c r="I105" i="87"/>
  <c r="G105" i="87"/>
  <c r="G107" i="87" s="1"/>
  <c r="G108" i="87" s="1"/>
  <c r="F105" i="87"/>
  <c r="F107" i="87" s="1"/>
  <c r="F108" i="87" s="1"/>
  <c r="E105" i="87"/>
  <c r="E107" i="87" s="1"/>
  <c r="E108" i="87" s="1"/>
  <c r="D105" i="87"/>
  <c r="D107" i="87" s="1"/>
  <c r="D108" i="87" s="1"/>
  <c r="C105" i="87"/>
  <c r="B105" i="87"/>
  <c r="B107" i="87" s="1"/>
  <c r="B108" i="87" s="1"/>
  <c r="I102" i="87"/>
  <c r="I100" i="87"/>
  <c r="A99" i="87"/>
  <c r="I99" i="87" s="1"/>
  <c r="A98" i="87"/>
  <c r="I98" i="87" s="1"/>
  <c r="A97" i="87"/>
  <c r="I97" i="87" s="1"/>
  <c r="A96" i="87"/>
  <c r="I96" i="87" s="1"/>
  <c r="A95" i="87"/>
  <c r="I95" i="87" s="1"/>
  <c r="I94" i="87"/>
  <c r="I93" i="87"/>
  <c r="I92" i="87"/>
  <c r="A91" i="87"/>
  <c r="I91" i="87" s="1"/>
  <c r="A90" i="87"/>
  <c r="I90" i="87" s="1"/>
  <c r="A89" i="87"/>
  <c r="I89" i="87" s="1"/>
  <c r="A88" i="87"/>
  <c r="I88" i="87" s="1"/>
  <c r="A87" i="87"/>
  <c r="I87" i="87" s="1"/>
  <c r="I86" i="87"/>
  <c r="O84" i="87"/>
  <c r="O99" i="87" s="1"/>
  <c r="N84" i="87"/>
  <c r="N99" i="87" s="1"/>
  <c r="M84" i="87"/>
  <c r="M91" i="87" s="1"/>
  <c r="L84" i="87"/>
  <c r="L99" i="87" s="1"/>
  <c r="K84" i="87"/>
  <c r="K99" i="87" s="1"/>
  <c r="J84" i="87"/>
  <c r="J99" i="87" s="1"/>
  <c r="G84" i="87"/>
  <c r="G99" i="87" s="1"/>
  <c r="F84" i="87"/>
  <c r="F99" i="87" s="1"/>
  <c r="E84" i="87"/>
  <c r="E99" i="87" s="1"/>
  <c r="D84" i="87"/>
  <c r="D91" i="87" s="1"/>
  <c r="C84" i="87"/>
  <c r="C99" i="87" s="1"/>
  <c r="B84" i="87"/>
  <c r="B99" i="87" s="1"/>
  <c r="A84" i="87"/>
  <c r="I84" i="87" s="1"/>
  <c r="O83" i="87"/>
  <c r="O90" i="87" s="1"/>
  <c r="N83" i="87"/>
  <c r="N98" i="87" s="1"/>
  <c r="M83" i="87"/>
  <c r="M98" i="87" s="1"/>
  <c r="L83" i="87"/>
  <c r="L98" i="87" s="1"/>
  <c r="K83" i="87"/>
  <c r="K98" i="87" s="1"/>
  <c r="J83" i="87"/>
  <c r="J98" i="87" s="1"/>
  <c r="G83" i="87"/>
  <c r="G98" i="87" s="1"/>
  <c r="F83" i="87"/>
  <c r="F90" i="87" s="1"/>
  <c r="E83" i="87"/>
  <c r="E98" i="87" s="1"/>
  <c r="D83" i="87"/>
  <c r="D98" i="87" s="1"/>
  <c r="C83" i="87"/>
  <c r="C98" i="87" s="1"/>
  <c r="B83" i="87"/>
  <c r="B90" i="87" s="1"/>
  <c r="A83" i="87"/>
  <c r="I83" i="87" s="1"/>
  <c r="G82" i="87"/>
  <c r="G97" i="87" s="1"/>
  <c r="F82" i="87"/>
  <c r="F97" i="87" s="1"/>
  <c r="E82" i="87"/>
  <c r="E97" i="87" s="1"/>
  <c r="D82" i="87"/>
  <c r="D89" i="87" s="1"/>
  <c r="C82" i="87"/>
  <c r="C97" i="87" s="1"/>
  <c r="B82" i="87"/>
  <c r="B97" i="87" s="1"/>
  <c r="A82" i="87"/>
  <c r="I82" i="87" s="1"/>
  <c r="O81" i="87"/>
  <c r="O96" i="87" s="1"/>
  <c r="N81" i="87"/>
  <c r="N96" i="87" s="1"/>
  <c r="M81" i="87"/>
  <c r="M96" i="87" s="1"/>
  <c r="L81" i="87"/>
  <c r="L96" i="87" s="1"/>
  <c r="K81" i="87"/>
  <c r="K88" i="87" s="1"/>
  <c r="J81" i="87"/>
  <c r="J96" i="87" s="1"/>
  <c r="G81" i="87"/>
  <c r="G96" i="87" s="1"/>
  <c r="F81" i="87"/>
  <c r="F88" i="87" s="1"/>
  <c r="E81" i="87"/>
  <c r="E96" i="87" s="1"/>
  <c r="D81" i="87"/>
  <c r="D96" i="87" s="1"/>
  <c r="C81" i="87"/>
  <c r="C96" i="87" s="1"/>
  <c r="B81" i="87"/>
  <c r="B88" i="87" s="1"/>
  <c r="A81" i="87"/>
  <c r="I81" i="87" s="1"/>
  <c r="A80" i="87"/>
  <c r="I80" i="87" s="1"/>
  <c r="I79" i="87"/>
  <c r="A78" i="87"/>
  <c r="I78" i="87" s="1"/>
  <c r="A77" i="87"/>
  <c r="I77" i="87" s="1"/>
  <c r="O76" i="87"/>
  <c r="O82" i="87" s="1"/>
  <c r="N76" i="87"/>
  <c r="N82" i="87" s="1"/>
  <c r="N97" i="87" s="1"/>
  <c r="M76" i="87"/>
  <c r="M82" i="87" s="1"/>
  <c r="L76" i="87"/>
  <c r="L82" i="87" s="1"/>
  <c r="L97" i="87" s="1"/>
  <c r="K76" i="87"/>
  <c r="K82" i="87" s="1"/>
  <c r="J76" i="87"/>
  <c r="J82" i="87" s="1"/>
  <c r="J97" i="87" s="1"/>
  <c r="A76" i="87"/>
  <c r="I76" i="87" s="1"/>
  <c r="O75" i="87"/>
  <c r="N75" i="87"/>
  <c r="M75" i="87"/>
  <c r="L75" i="87"/>
  <c r="K75" i="87"/>
  <c r="J75" i="87"/>
  <c r="G75" i="87"/>
  <c r="F75" i="87"/>
  <c r="E75" i="87"/>
  <c r="D75" i="87"/>
  <c r="C75" i="87"/>
  <c r="B75" i="87"/>
  <c r="A75" i="87"/>
  <c r="I75" i="87" s="1"/>
  <c r="I70" i="87"/>
  <c r="A63" i="87"/>
  <c r="I63" i="87" s="1"/>
  <c r="A62" i="87"/>
  <c r="I62" i="87" s="1"/>
  <c r="A61" i="87"/>
  <c r="I61" i="87" s="1"/>
  <c r="A60" i="87"/>
  <c r="I60" i="87" s="1"/>
  <c r="I56" i="87"/>
  <c r="O54" i="87"/>
  <c r="N54" i="87"/>
  <c r="M54" i="87"/>
  <c r="L54" i="87"/>
  <c r="K54" i="87"/>
  <c r="J54" i="87"/>
  <c r="G54" i="87"/>
  <c r="F54" i="87"/>
  <c r="E54" i="87"/>
  <c r="D54" i="87"/>
  <c r="C54" i="87"/>
  <c r="B54" i="87"/>
  <c r="O53" i="87"/>
  <c r="N53" i="87"/>
  <c r="M53" i="87"/>
  <c r="L53" i="87"/>
  <c r="K53" i="87"/>
  <c r="J53" i="87"/>
  <c r="G53" i="87"/>
  <c r="F53" i="87"/>
  <c r="E53" i="87"/>
  <c r="D53" i="87"/>
  <c r="C53" i="87"/>
  <c r="B53" i="87"/>
  <c r="I52" i="87"/>
  <c r="I51" i="87"/>
  <c r="G51" i="87"/>
  <c r="G52" i="87" s="1"/>
  <c r="F51" i="87"/>
  <c r="F52" i="87" s="1"/>
  <c r="E51" i="87"/>
  <c r="E52" i="87" s="1"/>
  <c r="D51" i="87"/>
  <c r="D52" i="87" s="1"/>
  <c r="C51" i="87"/>
  <c r="C52" i="87" s="1"/>
  <c r="B51" i="87"/>
  <c r="B52" i="87" s="1"/>
  <c r="I50" i="87"/>
  <c r="A46" i="87"/>
  <c r="I46" i="87" s="1"/>
  <c r="A42" i="87"/>
  <c r="I42" i="87" s="1"/>
  <c r="A38" i="87"/>
  <c r="I38" i="87" s="1"/>
  <c r="A34" i="87"/>
  <c r="I34" i="87" s="1"/>
  <c r="O31" i="87"/>
  <c r="O51" i="87" s="1"/>
  <c r="O52" i="87" s="1"/>
  <c r="N31" i="87"/>
  <c r="N51" i="87" s="1"/>
  <c r="N52" i="87" s="1"/>
  <c r="M31" i="87"/>
  <c r="M105" i="87" s="1"/>
  <c r="M107" i="87" s="1"/>
  <c r="M108" i="87" s="1"/>
  <c r="L31" i="87"/>
  <c r="L51" i="87" s="1"/>
  <c r="L52" i="87" s="1"/>
  <c r="K31" i="87"/>
  <c r="K51" i="87" s="1"/>
  <c r="K52" i="87" s="1"/>
  <c r="J31" i="87"/>
  <c r="J105" i="87" s="1"/>
  <c r="J107" i="87" s="1"/>
  <c r="J108" i="87" s="1"/>
  <c r="A30" i="87"/>
  <c r="I30" i="87" s="1"/>
  <c r="I27" i="87"/>
  <c r="D17" i="87"/>
  <c r="C17" i="87"/>
  <c r="D16" i="87"/>
  <c r="C16" i="87"/>
  <c r="D15" i="87"/>
  <c r="C15" i="87"/>
  <c r="D14" i="87"/>
  <c r="C14" i="87"/>
  <c r="C13" i="87"/>
  <c r="C9" i="87"/>
  <c r="I147" i="86"/>
  <c r="A146" i="86"/>
  <c r="I146" i="86" s="1"/>
  <c r="A145" i="86"/>
  <c r="A144" i="86"/>
  <c r="A143" i="86"/>
  <c r="A142" i="86"/>
  <c r="A141" i="86"/>
  <c r="A140" i="86"/>
  <c r="A139" i="86"/>
  <c r="A138" i="86"/>
  <c r="I138" i="86" s="1"/>
  <c r="A137" i="86"/>
  <c r="A136" i="86"/>
  <c r="A135" i="86"/>
  <c r="A134" i="86"/>
  <c r="A133" i="86"/>
  <c r="A132" i="86"/>
  <c r="I131" i="86"/>
  <c r="I130" i="86"/>
  <c r="I129" i="86"/>
  <c r="I128" i="86"/>
  <c r="I127" i="86"/>
  <c r="I126" i="86"/>
  <c r="I125" i="86"/>
  <c r="I124" i="86"/>
  <c r="I123" i="86"/>
  <c r="I122" i="86"/>
  <c r="I121" i="86"/>
  <c r="I120" i="86"/>
  <c r="I119" i="86"/>
  <c r="I118" i="86"/>
  <c r="I117" i="86"/>
  <c r="I116" i="86"/>
  <c r="I115" i="86"/>
  <c r="I112" i="86"/>
  <c r="I110" i="86"/>
  <c r="O109" i="86"/>
  <c r="N109" i="86"/>
  <c r="M109" i="86"/>
  <c r="L109" i="86"/>
  <c r="K109" i="86"/>
  <c r="J109" i="86"/>
  <c r="I109" i="86"/>
  <c r="G109" i="86"/>
  <c r="F109" i="86"/>
  <c r="E109" i="86"/>
  <c r="D109" i="86"/>
  <c r="C109" i="86"/>
  <c r="B109" i="86"/>
  <c r="I108" i="86"/>
  <c r="O107" i="86"/>
  <c r="O108" i="86" s="1"/>
  <c r="N107" i="86"/>
  <c r="N108" i="86" s="1"/>
  <c r="M107" i="86"/>
  <c r="M108" i="86" s="1"/>
  <c r="L107" i="86"/>
  <c r="L108" i="86" s="1"/>
  <c r="K107" i="86"/>
  <c r="K108" i="86" s="1"/>
  <c r="J107" i="86"/>
  <c r="J108" i="86" s="1"/>
  <c r="I107" i="86"/>
  <c r="G107" i="86"/>
  <c r="G108" i="86" s="1"/>
  <c r="F107" i="86"/>
  <c r="F108" i="86" s="1"/>
  <c r="E107" i="86"/>
  <c r="E108" i="86" s="1"/>
  <c r="D107" i="86"/>
  <c r="D108" i="86" s="1"/>
  <c r="C107" i="86"/>
  <c r="C108" i="86" s="1"/>
  <c r="B107" i="86"/>
  <c r="B108" i="86" s="1"/>
  <c r="O106" i="86"/>
  <c r="N106" i="86"/>
  <c r="M106" i="86"/>
  <c r="L106" i="86"/>
  <c r="K106" i="86"/>
  <c r="J106" i="86"/>
  <c r="I106" i="86"/>
  <c r="G106" i="86"/>
  <c r="F106" i="86"/>
  <c r="E106" i="86"/>
  <c r="D106" i="86"/>
  <c r="C106" i="86"/>
  <c r="B106" i="86"/>
  <c r="O105" i="86"/>
  <c r="N105" i="86"/>
  <c r="M105" i="86"/>
  <c r="L105" i="86"/>
  <c r="K105" i="86"/>
  <c r="J105" i="86"/>
  <c r="I105" i="86"/>
  <c r="G105" i="86"/>
  <c r="F105" i="86"/>
  <c r="E105" i="86"/>
  <c r="D105" i="86"/>
  <c r="C105" i="86"/>
  <c r="B105" i="86"/>
  <c r="I102" i="86"/>
  <c r="I100" i="86"/>
  <c r="A99" i="86"/>
  <c r="I99" i="86" s="1"/>
  <c r="A98" i="86"/>
  <c r="I98" i="86" s="1"/>
  <c r="A97" i="86"/>
  <c r="I97" i="86" s="1"/>
  <c r="A96" i="86"/>
  <c r="I96" i="86" s="1"/>
  <c r="A95" i="86"/>
  <c r="I95" i="86" s="1"/>
  <c r="I94" i="86"/>
  <c r="I93" i="86"/>
  <c r="I92" i="86"/>
  <c r="A91" i="86"/>
  <c r="I91" i="86" s="1"/>
  <c r="A90" i="86"/>
  <c r="I90" i="86" s="1"/>
  <c r="A89" i="86"/>
  <c r="I89" i="86" s="1"/>
  <c r="A88" i="86"/>
  <c r="I88" i="86" s="1"/>
  <c r="A87" i="86"/>
  <c r="I87" i="86" s="1"/>
  <c r="I86" i="86"/>
  <c r="O84" i="86"/>
  <c r="N84" i="86"/>
  <c r="N91" i="86" s="1"/>
  <c r="M84" i="86"/>
  <c r="M99" i="86" s="1"/>
  <c r="L84" i="86"/>
  <c r="L99" i="86" s="1"/>
  <c r="K84" i="86"/>
  <c r="J84" i="86"/>
  <c r="J99" i="86" s="1"/>
  <c r="G84" i="86"/>
  <c r="G99" i="86" s="1"/>
  <c r="F84" i="86"/>
  <c r="E84" i="86"/>
  <c r="E99" i="86" s="1"/>
  <c r="D84" i="86"/>
  <c r="D99" i="86" s="1"/>
  <c r="C84" i="86"/>
  <c r="C99" i="86" s="1"/>
  <c r="B84" i="86"/>
  <c r="A84" i="86"/>
  <c r="I84" i="86" s="1"/>
  <c r="O83" i="86"/>
  <c r="O98" i="86" s="1"/>
  <c r="N83" i="86"/>
  <c r="N98" i="86" s="1"/>
  <c r="M83" i="86"/>
  <c r="L83" i="86"/>
  <c r="L98" i="86" s="1"/>
  <c r="K83" i="86"/>
  <c r="K90" i="86" s="1"/>
  <c r="J83" i="86"/>
  <c r="J98" i="86" s="1"/>
  <c r="G83" i="86"/>
  <c r="G90" i="86" s="1"/>
  <c r="F83" i="86"/>
  <c r="F98" i="86" s="1"/>
  <c r="E83" i="86"/>
  <c r="E98" i="86" s="1"/>
  <c r="D83" i="86"/>
  <c r="C83" i="86"/>
  <c r="C98" i="86" s="1"/>
  <c r="B83" i="86"/>
  <c r="B98" i="86" s="1"/>
  <c r="A83" i="86"/>
  <c r="I83" i="86" s="1"/>
  <c r="G82" i="86"/>
  <c r="G97" i="86" s="1"/>
  <c r="F82" i="86"/>
  <c r="E82" i="86"/>
  <c r="E89" i="86" s="1"/>
  <c r="D82" i="86"/>
  <c r="D97" i="86" s="1"/>
  <c r="C82" i="86"/>
  <c r="C97" i="86" s="1"/>
  <c r="B82" i="86"/>
  <c r="A82" i="86"/>
  <c r="I82" i="86" s="1"/>
  <c r="O81" i="86"/>
  <c r="O88" i="86" s="1"/>
  <c r="N81" i="86"/>
  <c r="N96" i="86" s="1"/>
  <c r="M81" i="86"/>
  <c r="L81" i="86"/>
  <c r="L96" i="86" s="1"/>
  <c r="K81" i="86"/>
  <c r="K96" i="86" s="1"/>
  <c r="J81" i="86"/>
  <c r="J96" i="86" s="1"/>
  <c r="G81" i="86"/>
  <c r="G88" i="86" s="1"/>
  <c r="F81" i="86"/>
  <c r="F96" i="86" s="1"/>
  <c r="E81" i="86"/>
  <c r="E96" i="86" s="1"/>
  <c r="D81" i="86"/>
  <c r="C81" i="86"/>
  <c r="C96" i="86" s="1"/>
  <c r="B81" i="86"/>
  <c r="B96" i="86" s="1"/>
  <c r="A81" i="86"/>
  <c r="I81" i="86" s="1"/>
  <c r="A80" i="86"/>
  <c r="I80" i="86" s="1"/>
  <c r="I79" i="86"/>
  <c r="A78" i="86"/>
  <c r="I78" i="86" s="1"/>
  <c r="A77" i="86"/>
  <c r="I77" i="86" s="1"/>
  <c r="O76" i="86"/>
  <c r="O82" i="86" s="1"/>
  <c r="N76" i="86"/>
  <c r="N82" i="86" s="1"/>
  <c r="M76" i="86"/>
  <c r="M82" i="86" s="1"/>
  <c r="L76" i="86"/>
  <c r="L82" i="86" s="1"/>
  <c r="L97" i="86" s="1"/>
  <c r="K76" i="86"/>
  <c r="K82" i="86" s="1"/>
  <c r="J76" i="86"/>
  <c r="J82" i="86" s="1"/>
  <c r="J89" i="86" s="1"/>
  <c r="A76" i="86"/>
  <c r="I76" i="86" s="1"/>
  <c r="O75" i="86"/>
  <c r="N75" i="86"/>
  <c r="M75" i="86"/>
  <c r="L75" i="86"/>
  <c r="K75" i="86"/>
  <c r="J75" i="86"/>
  <c r="G75" i="86"/>
  <c r="F75" i="86"/>
  <c r="E75" i="86"/>
  <c r="D75" i="86"/>
  <c r="C75" i="86"/>
  <c r="B75" i="86"/>
  <c r="A75" i="86"/>
  <c r="I75" i="86" s="1"/>
  <c r="I70" i="86"/>
  <c r="A63" i="86"/>
  <c r="I63" i="86" s="1"/>
  <c r="A62" i="86"/>
  <c r="I62" i="86" s="1"/>
  <c r="A61" i="86"/>
  <c r="I61" i="86" s="1"/>
  <c r="A60" i="86"/>
  <c r="I60" i="86" s="1"/>
  <c r="I56" i="86"/>
  <c r="O54" i="86"/>
  <c r="N54" i="86"/>
  <c r="M54" i="86"/>
  <c r="L54" i="86"/>
  <c r="K54" i="86"/>
  <c r="J54" i="86"/>
  <c r="G54" i="86"/>
  <c r="F54" i="86"/>
  <c r="E54" i="86"/>
  <c r="D54" i="86"/>
  <c r="C54" i="86"/>
  <c r="B54" i="86"/>
  <c r="O53" i="86"/>
  <c r="N53" i="86"/>
  <c r="M53" i="86"/>
  <c r="L53" i="86"/>
  <c r="K53" i="86"/>
  <c r="J53" i="86"/>
  <c r="G53" i="86"/>
  <c r="F53" i="86"/>
  <c r="E53" i="86"/>
  <c r="D53" i="86"/>
  <c r="C53" i="86"/>
  <c r="B53" i="86"/>
  <c r="I52" i="86"/>
  <c r="I51" i="86"/>
  <c r="G51" i="86"/>
  <c r="G52" i="86" s="1"/>
  <c r="F51" i="86"/>
  <c r="F52" i="86" s="1"/>
  <c r="E51" i="86"/>
  <c r="E52" i="86" s="1"/>
  <c r="D51" i="86"/>
  <c r="D52" i="86" s="1"/>
  <c r="C51" i="86"/>
  <c r="C52" i="86" s="1"/>
  <c r="B51" i="86"/>
  <c r="B52" i="86" s="1"/>
  <c r="I50" i="86"/>
  <c r="A46" i="86"/>
  <c r="I46" i="86" s="1"/>
  <c r="A42" i="86"/>
  <c r="I42" i="86" s="1"/>
  <c r="A38" i="86"/>
  <c r="I38" i="86" s="1"/>
  <c r="A34" i="86"/>
  <c r="I34" i="86" s="1"/>
  <c r="O51" i="86"/>
  <c r="O52" i="86" s="1"/>
  <c r="N51" i="86"/>
  <c r="N52" i="86" s="1"/>
  <c r="M51" i="86"/>
  <c r="M52" i="86" s="1"/>
  <c r="L51" i="86"/>
  <c r="L52" i="86" s="1"/>
  <c r="K51" i="86"/>
  <c r="K52" i="86" s="1"/>
  <c r="J51" i="86"/>
  <c r="J52" i="86" s="1"/>
  <c r="A30" i="86"/>
  <c r="I30" i="86" s="1"/>
  <c r="I27" i="86"/>
  <c r="D17" i="86"/>
  <c r="C17" i="86"/>
  <c r="D16" i="86"/>
  <c r="C16" i="86"/>
  <c r="D15" i="86"/>
  <c r="C15" i="86"/>
  <c r="D14" i="86"/>
  <c r="C14" i="86"/>
  <c r="C13" i="86"/>
  <c r="C9" i="86"/>
  <c r="A74" i="86" l="1"/>
  <c r="I74" i="86" s="1"/>
  <c r="B80" i="86"/>
  <c r="B85" i="86" s="1"/>
  <c r="I132" i="87"/>
  <c r="I140" i="87"/>
  <c r="I136" i="87"/>
  <c r="I140" i="86"/>
  <c r="I144" i="87"/>
  <c r="D110" i="86"/>
  <c r="M110" i="86"/>
  <c r="K105" i="87"/>
  <c r="K107" i="87" s="1"/>
  <c r="K108" i="87" s="1"/>
  <c r="J51" i="87"/>
  <c r="J52" i="87" s="1"/>
  <c r="N105" i="87"/>
  <c r="N107" i="87" s="1"/>
  <c r="N108" i="87" s="1"/>
  <c r="O105" i="87"/>
  <c r="O107" i="87" s="1"/>
  <c r="O108" i="87" s="1"/>
  <c r="F133" i="97"/>
  <c r="F135" i="97"/>
  <c r="F132" i="97"/>
  <c r="F134" i="97"/>
  <c r="E132" i="97"/>
  <c r="E134" i="97"/>
  <c r="E133" i="97"/>
  <c r="E135" i="97"/>
  <c r="G135" i="97"/>
  <c r="G133" i="97"/>
  <c r="G132" i="97"/>
  <c r="G134" i="97"/>
  <c r="J132" i="97"/>
  <c r="J135" i="97"/>
  <c r="J134" i="97"/>
  <c r="J133" i="97"/>
  <c r="K135" i="97"/>
  <c r="K133" i="97"/>
  <c r="K134" i="97"/>
  <c r="K132" i="97"/>
  <c r="L147" i="97"/>
  <c r="M134" i="97"/>
  <c r="M132" i="97"/>
  <c r="M135" i="97"/>
  <c r="M133" i="97"/>
  <c r="C135" i="97"/>
  <c r="C133" i="97"/>
  <c r="C132" i="97"/>
  <c r="C134" i="97"/>
  <c r="B133" i="97"/>
  <c r="B135" i="97"/>
  <c r="B134" i="97"/>
  <c r="O135" i="97"/>
  <c r="O133" i="97"/>
  <c r="O134" i="97"/>
  <c r="O132" i="97"/>
  <c r="N134" i="97"/>
  <c r="N132" i="97"/>
  <c r="N133" i="97"/>
  <c r="N135" i="97"/>
  <c r="D132" i="97"/>
  <c r="D134" i="97"/>
  <c r="D133" i="97"/>
  <c r="D135" i="97"/>
  <c r="E106" i="95"/>
  <c r="E110" i="95" s="1"/>
  <c r="D106" i="94"/>
  <c r="D110" i="94" s="1"/>
  <c r="C106" i="94"/>
  <c r="C110" i="94" s="1"/>
  <c r="C106" i="95"/>
  <c r="C110" i="95" s="1"/>
  <c r="C100" i="95"/>
  <c r="G100" i="94"/>
  <c r="L105" i="87"/>
  <c r="L107" i="87" s="1"/>
  <c r="L108" i="87" s="1"/>
  <c r="I142" i="86"/>
  <c r="I134" i="86"/>
  <c r="M51" i="87"/>
  <c r="M52" i="87" s="1"/>
  <c r="I134" i="87"/>
  <c r="I138" i="87"/>
  <c r="I142" i="87"/>
  <c r="I146" i="87"/>
  <c r="C85" i="89"/>
  <c r="C87" i="89"/>
  <c r="E87" i="89"/>
  <c r="E85" i="89"/>
  <c r="F87" i="89"/>
  <c r="F85" i="89"/>
  <c r="G85" i="89"/>
  <c r="G87" i="89"/>
  <c r="D85" i="89"/>
  <c r="D87" i="89"/>
  <c r="B92" i="89"/>
  <c r="D85" i="88"/>
  <c r="D87" i="88"/>
  <c r="E85" i="88"/>
  <c r="E87" i="88"/>
  <c r="G87" i="88"/>
  <c r="G85" i="88"/>
  <c r="F92" i="88"/>
  <c r="C87" i="88"/>
  <c r="C85" i="88"/>
  <c r="B87" i="88"/>
  <c r="B85" i="88"/>
  <c r="E80" i="87"/>
  <c r="B98" i="87"/>
  <c r="M88" i="87"/>
  <c r="D90" i="87"/>
  <c r="O91" i="87"/>
  <c r="D88" i="87"/>
  <c r="B89" i="87"/>
  <c r="B91" i="87"/>
  <c r="E80" i="86"/>
  <c r="E85" i="86" s="1"/>
  <c r="F80" i="86"/>
  <c r="F89" i="87"/>
  <c r="F91" i="87"/>
  <c r="C80" i="86"/>
  <c r="C87" i="86" s="1"/>
  <c r="G80" i="86"/>
  <c r="M90" i="87"/>
  <c r="D80" i="86"/>
  <c r="K91" i="87"/>
  <c r="D97" i="87"/>
  <c r="M97" i="87"/>
  <c r="M89" i="87"/>
  <c r="K97" i="87"/>
  <c r="K89" i="87"/>
  <c r="O97" i="87"/>
  <c r="O89" i="87"/>
  <c r="D80" i="87"/>
  <c r="C88" i="87"/>
  <c r="G88" i="87"/>
  <c r="L88" i="87"/>
  <c r="E89" i="87"/>
  <c r="J89" i="87"/>
  <c r="N89" i="87"/>
  <c r="C90" i="87"/>
  <c r="G90" i="87"/>
  <c r="L90" i="87"/>
  <c r="E91" i="87"/>
  <c r="J91" i="87"/>
  <c r="N91" i="87"/>
  <c r="F96" i="87"/>
  <c r="O98" i="87"/>
  <c r="M99" i="87"/>
  <c r="A74" i="87"/>
  <c r="I74" i="87" s="1"/>
  <c r="B80" i="87"/>
  <c r="F80" i="87"/>
  <c r="E88" i="87"/>
  <c r="J88" i="87"/>
  <c r="N88" i="87"/>
  <c r="C89" i="87"/>
  <c r="G89" i="87"/>
  <c r="L89" i="87"/>
  <c r="E90" i="87"/>
  <c r="J90" i="87"/>
  <c r="N90" i="87"/>
  <c r="C91" i="87"/>
  <c r="G91" i="87"/>
  <c r="L91" i="87"/>
  <c r="B96" i="87"/>
  <c r="K96" i="87"/>
  <c r="F98" i="87"/>
  <c r="D99" i="87"/>
  <c r="C80" i="87"/>
  <c r="G80" i="87"/>
  <c r="O88" i="87"/>
  <c r="K90" i="87"/>
  <c r="I133" i="87"/>
  <c r="I135" i="87"/>
  <c r="I137" i="87"/>
  <c r="I139" i="87"/>
  <c r="I141" i="87"/>
  <c r="I143" i="87"/>
  <c r="I145" i="87"/>
  <c r="I132" i="86"/>
  <c r="E110" i="86"/>
  <c r="N110" i="86"/>
  <c r="O96" i="86"/>
  <c r="D89" i="86"/>
  <c r="D91" i="86"/>
  <c r="B88" i="86"/>
  <c r="C88" i="86"/>
  <c r="E90" i="86"/>
  <c r="G98" i="86"/>
  <c r="F90" i="86"/>
  <c r="E91" i="86"/>
  <c r="N99" i="86"/>
  <c r="J88" i="86"/>
  <c r="L90" i="86"/>
  <c r="E97" i="86"/>
  <c r="K88" i="86"/>
  <c r="J91" i="86"/>
  <c r="G96" i="86"/>
  <c r="M97" i="86"/>
  <c r="M89" i="86"/>
  <c r="O90" i="86"/>
  <c r="M91" i="86"/>
  <c r="K98" i="86"/>
  <c r="F88" i="86"/>
  <c r="L88" i="86"/>
  <c r="B90" i="86"/>
  <c r="G91" i="86"/>
  <c r="C90" i="86"/>
  <c r="C91" i="86"/>
  <c r="J110" i="86"/>
  <c r="K97" i="86"/>
  <c r="K89" i="86"/>
  <c r="O97" i="86"/>
  <c r="O89" i="86"/>
  <c r="N97" i="86"/>
  <c r="N89" i="86"/>
  <c r="D96" i="86"/>
  <c r="D88" i="86"/>
  <c r="M96" i="86"/>
  <c r="M88" i="86"/>
  <c r="B97" i="86"/>
  <c r="B89" i="86"/>
  <c r="F97" i="86"/>
  <c r="F89" i="86"/>
  <c r="I136" i="86"/>
  <c r="E88" i="86"/>
  <c r="G89" i="86"/>
  <c r="D98" i="86"/>
  <c r="D90" i="86"/>
  <c r="M98" i="86"/>
  <c r="M90" i="86"/>
  <c r="B99" i="86"/>
  <c r="B91" i="86"/>
  <c r="F99" i="86"/>
  <c r="F91" i="86"/>
  <c r="K99" i="86"/>
  <c r="K91" i="86"/>
  <c r="O99" i="86"/>
  <c r="O91" i="86"/>
  <c r="C89" i="86"/>
  <c r="N90" i="86"/>
  <c r="J97" i="86"/>
  <c r="N88" i="86"/>
  <c r="L89" i="86"/>
  <c r="J90" i="86"/>
  <c r="L91" i="86"/>
  <c r="C110" i="86"/>
  <c r="G110" i="86"/>
  <c r="L110" i="86"/>
  <c r="I144" i="86"/>
  <c r="B110" i="86"/>
  <c r="F110" i="86"/>
  <c r="K110" i="86"/>
  <c r="O110" i="86"/>
  <c r="I133" i="86"/>
  <c r="I135" i="86"/>
  <c r="I137" i="86"/>
  <c r="I139" i="86"/>
  <c r="I141" i="86"/>
  <c r="I143" i="86"/>
  <c r="I145" i="86"/>
  <c r="D147" i="97" l="1"/>
  <c r="O147" i="97"/>
  <c r="B147" i="97"/>
  <c r="C147" i="97"/>
  <c r="K147" i="97"/>
  <c r="N147" i="97"/>
  <c r="M147" i="97"/>
  <c r="G147" i="97"/>
  <c r="F147" i="97"/>
  <c r="J147" i="97"/>
  <c r="E147" i="97"/>
  <c r="L147" i="87"/>
  <c r="D92" i="89"/>
  <c r="G92" i="89"/>
  <c r="F92" i="89"/>
  <c r="E92" i="89"/>
  <c r="C92" i="89"/>
  <c r="D92" i="88"/>
  <c r="B92" i="88"/>
  <c r="E92" i="88"/>
  <c r="C92" i="88"/>
  <c r="G92" i="88"/>
  <c r="E87" i="87"/>
  <c r="E92" i="87" s="1"/>
  <c r="C85" i="86"/>
  <c r="E87" i="86"/>
  <c r="E92" i="86" s="1"/>
  <c r="E85" i="87"/>
  <c r="G87" i="86"/>
  <c r="G92" i="86" s="1"/>
  <c r="G85" i="86"/>
  <c r="B87" i="86"/>
  <c r="B92" i="86" s="1"/>
  <c r="D85" i="86"/>
  <c r="F87" i="86"/>
  <c r="F92" i="86" s="1"/>
  <c r="F85" i="86"/>
  <c r="G147" i="87"/>
  <c r="K147" i="87"/>
  <c r="D87" i="86"/>
  <c r="D92" i="86" s="1"/>
  <c r="C147" i="87"/>
  <c r="M147" i="87"/>
  <c r="D147" i="87"/>
  <c r="O147" i="87"/>
  <c r="G87" i="87"/>
  <c r="G92" i="87" s="1"/>
  <c r="G85" i="87"/>
  <c r="N147" i="87"/>
  <c r="C87" i="87"/>
  <c r="C92" i="87" s="1"/>
  <c r="C85" i="87"/>
  <c r="F85" i="87"/>
  <c r="F87" i="87"/>
  <c r="F92" i="87" s="1"/>
  <c r="D87" i="87"/>
  <c r="D92" i="87" s="1"/>
  <c r="D85" i="87"/>
  <c r="F147" i="87"/>
  <c r="J147" i="87"/>
  <c r="B85" i="87"/>
  <c r="B87" i="87"/>
  <c r="B92" i="87" s="1"/>
  <c r="B147" i="87"/>
  <c r="E147" i="87"/>
  <c r="C92" i="86"/>
  <c r="E147" i="86"/>
  <c r="N147" i="86"/>
  <c r="F147" i="86"/>
  <c r="L147" i="86"/>
  <c r="M147" i="86"/>
  <c r="J147" i="86"/>
  <c r="O147" i="86"/>
  <c r="G147" i="86"/>
  <c r="K147" i="86"/>
  <c r="D147" i="86"/>
  <c r="B147" i="86"/>
  <c r="C147" i="86"/>
  <c r="I147" i="85"/>
  <c r="A146" i="85"/>
  <c r="A145" i="85"/>
  <c r="A144" i="85"/>
  <c r="A143" i="85"/>
  <c r="A142" i="85"/>
  <c r="A141" i="85"/>
  <c r="A140" i="85"/>
  <c r="A139" i="85"/>
  <c r="A138" i="85"/>
  <c r="A137" i="85"/>
  <c r="A136" i="85"/>
  <c r="A135" i="85"/>
  <c r="A134" i="85"/>
  <c r="I134" i="85" s="1"/>
  <c r="A133" i="85"/>
  <c r="A132" i="85"/>
  <c r="I132" i="85" s="1"/>
  <c r="I131" i="85"/>
  <c r="I130" i="85"/>
  <c r="I129" i="85"/>
  <c r="I128" i="85"/>
  <c r="I127" i="85"/>
  <c r="I126" i="85"/>
  <c r="I125" i="85"/>
  <c r="I124" i="85"/>
  <c r="I123" i="85"/>
  <c r="I122" i="85"/>
  <c r="I121" i="85"/>
  <c r="I120" i="85"/>
  <c r="I119" i="85"/>
  <c r="I118" i="85"/>
  <c r="I117" i="85"/>
  <c r="I116" i="85"/>
  <c r="I115" i="85"/>
  <c r="I112" i="85"/>
  <c r="I110" i="85"/>
  <c r="O109" i="85"/>
  <c r="N109" i="85"/>
  <c r="M109" i="85"/>
  <c r="L109" i="85"/>
  <c r="K109" i="85"/>
  <c r="J109" i="85"/>
  <c r="I109" i="85"/>
  <c r="G109" i="85"/>
  <c r="F109" i="85"/>
  <c r="E109" i="85"/>
  <c r="D109" i="85"/>
  <c r="C109" i="85"/>
  <c r="B109" i="85"/>
  <c r="I108" i="85"/>
  <c r="O107" i="85"/>
  <c r="O108" i="85" s="1"/>
  <c r="N107" i="85"/>
  <c r="N108" i="85" s="1"/>
  <c r="M107" i="85"/>
  <c r="M108" i="85" s="1"/>
  <c r="L107" i="85"/>
  <c r="L108" i="85" s="1"/>
  <c r="K107" i="85"/>
  <c r="K108" i="85" s="1"/>
  <c r="J107" i="85"/>
  <c r="J108" i="85" s="1"/>
  <c r="I107" i="85"/>
  <c r="G107" i="85"/>
  <c r="G108" i="85" s="1"/>
  <c r="F107" i="85"/>
  <c r="F108" i="85" s="1"/>
  <c r="E107" i="85"/>
  <c r="E108" i="85" s="1"/>
  <c r="D107" i="85"/>
  <c r="D108" i="85" s="1"/>
  <c r="C107" i="85"/>
  <c r="C108" i="85" s="1"/>
  <c r="B107" i="85"/>
  <c r="B108" i="85" s="1"/>
  <c r="I106" i="85"/>
  <c r="I105" i="85"/>
  <c r="G105" i="85"/>
  <c r="F105" i="85"/>
  <c r="E105" i="85"/>
  <c r="D105" i="85"/>
  <c r="C105" i="85"/>
  <c r="B105" i="85"/>
  <c r="I102" i="85"/>
  <c r="I100" i="85"/>
  <c r="A99" i="85"/>
  <c r="I99" i="85" s="1"/>
  <c r="A98" i="85"/>
  <c r="I98" i="85" s="1"/>
  <c r="A97" i="85"/>
  <c r="I97" i="85" s="1"/>
  <c r="A96" i="85"/>
  <c r="I96" i="85" s="1"/>
  <c r="A95" i="85"/>
  <c r="I95" i="85" s="1"/>
  <c r="I94" i="85"/>
  <c r="I93" i="85"/>
  <c r="I92" i="85"/>
  <c r="A91" i="85"/>
  <c r="I91" i="85" s="1"/>
  <c r="A90" i="85"/>
  <c r="I90" i="85" s="1"/>
  <c r="A89" i="85"/>
  <c r="I89" i="85" s="1"/>
  <c r="A88" i="85"/>
  <c r="I88" i="85" s="1"/>
  <c r="A87" i="85"/>
  <c r="I87" i="85" s="1"/>
  <c r="I86" i="85"/>
  <c r="O84" i="85"/>
  <c r="O99" i="85" s="1"/>
  <c r="N84" i="85"/>
  <c r="N99" i="85" s="1"/>
  <c r="M84" i="85"/>
  <c r="M99" i="85" s="1"/>
  <c r="L84" i="85"/>
  <c r="L99" i="85" s="1"/>
  <c r="K84" i="85"/>
  <c r="K99" i="85" s="1"/>
  <c r="J84" i="85"/>
  <c r="J91" i="85" s="1"/>
  <c r="G84" i="85"/>
  <c r="G99" i="85" s="1"/>
  <c r="F84" i="85"/>
  <c r="F99" i="85" s="1"/>
  <c r="E84" i="85"/>
  <c r="E99" i="85" s="1"/>
  <c r="D84" i="85"/>
  <c r="D99" i="85" s="1"/>
  <c r="C84" i="85"/>
  <c r="C99" i="85" s="1"/>
  <c r="B84" i="85"/>
  <c r="B99" i="85" s="1"/>
  <c r="A84" i="85"/>
  <c r="I84" i="85" s="1"/>
  <c r="O83" i="85"/>
  <c r="O98" i="85" s="1"/>
  <c r="N83" i="85"/>
  <c r="N98" i="85" s="1"/>
  <c r="M83" i="85"/>
  <c r="M98" i="85" s="1"/>
  <c r="L83" i="85"/>
  <c r="L98" i="85" s="1"/>
  <c r="K83" i="85"/>
  <c r="K98" i="85" s="1"/>
  <c r="J83" i="85"/>
  <c r="J98" i="85" s="1"/>
  <c r="G83" i="85"/>
  <c r="G90" i="85" s="1"/>
  <c r="F83" i="85"/>
  <c r="F98" i="85" s="1"/>
  <c r="E83" i="85"/>
  <c r="E98" i="85" s="1"/>
  <c r="D83" i="85"/>
  <c r="D98" i="85" s="1"/>
  <c r="C83" i="85"/>
  <c r="C98" i="85" s="1"/>
  <c r="B83" i="85"/>
  <c r="B98" i="85" s="1"/>
  <c r="A83" i="85"/>
  <c r="I83" i="85" s="1"/>
  <c r="G82" i="85"/>
  <c r="G97" i="85" s="1"/>
  <c r="F82" i="85"/>
  <c r="F97" i="85" s="1"/>
  <c r="E82" i="85"/>
  <c r="E97" i="85" s="1"/>
  <c r="D82" i="85"/>
  <c r="D97" i="85" s="1"/>
  <c r="C82" i="85"/>
  <c r="C97" i="85" s="1"/>
  <c r="B82" i="85"/>
  <c r="B97" i="85" s="1"/>
  <c r="A82" i="85"/>
  <c r="I82" i="85" s="1"/>
  <c r="O81" i="85"/>
  <c r="O88" i="85" s="1"/>
  <c r="N81" i="85"/>
  <c r="N96" i="85" s="1"/>
  <c r="M81" i="85"/>
  <c r="M96" i="85" s="1"/>
  <c r="L81" i="85"/>
  <c r="L96" i="85" s="1"/>
  <c r="K81" i="85"/>
  <c r="K96" i="85" s="1"/>
  <c r="J81" i="85"/>
  <c r="J96" i="85" s="1"/>
  <c r="G81" i="85"/>
  <c r="G88" i="85" s="1"/>
  <c r="F81" i="85"/>
  <c r="F96" i="85" s="1"/>
  <c r="E81" i="85"/>
  <c r="E96" i="85" s="1"/>
  <c r="D81" i="85"/>
  <c r="D96" i="85" s="1"/>
  <c r="C81" i="85"/>
  <c r="C96" i="85" s="1"/>
  <c r="B81" i="85"/>
  <c r="B88" i="85" s="1"/>
  <c r="A81" i="85"/>
  <c r="I81" i="85" s="1"/>
  <c r="A80" i="85"/>
  <c r="I80" i="85" s="1"/>
  <c r="I79" i="85"/>
  <c r="A78" i="85"/>
  <c r="I78" i="85" s="1"/>
  <c r="A77" i="85"/>
  <c r="I77" i="85" s="1"/>
  <c r="O76" i="85"/>
  <c r="O82" i="85" s="1"/>
  <c r="N76" i="85"/>
  <c r="N82" i="85" s="1"/>
  <c r="M76" i="85"/>
  <c r="M82" i="85" s="1"/>
  <c r="L76" i="85"/>
  <c r="L82" i="85" s="1"/>
  <c r="L97" i="85" s="1"/>
  <c r="K76" i="85"/>
  <c r="K82" i="85" s="1"/>
  <c r="J76" i="85"/>
  <c r="J82" i="85" s="1"/>
  <c r="A76" i="85"/>
  <c r="I76" i="85" s="1"/>
  <c r="O75" i="85"/>
  <c r="N75" i="85"/>
  <c r="M75" i="85"/>
  <c r="L75" i="85"/>
  <c r="K75" i="85"/>
  <c r="J75" i="85"/>
  <c r="G75" i="85"/>
  <c r="F75" i="85"/>
  <c r="E75" i="85"/>
  <c r="D75" i="85"/>
  <c r="C75" i="85"/>
  <c r="B75" i="85"/>
  <c r="A75" i="85"/>
  <c r="I75" i="85" s="1"/>
  <c r="G74" i="85"/>
  <c r="F74" i="85"/>
  <c r="E74" i="85"/>
  <c r="D74" i="85"/>
  <c r="C74" i="85"/>
  <c r="I70" i="85"/>
  <c r="A63" i="85"/>
  <c r="I63" i="85" s="1"/>
  <c r="A62" i="85"/>
  <c r="I62" i="85" s="1"/>
  <c r="A61" i="85"/>
  <c r="I61" i="85" s="1"/>
  <c r="A60" i="85"/>
  <c r="I60" i="85" s="1"/>
  <c r="I56" i="85"/>
  <c r="G54" i="85"/>
  <c r="F54" i="85"/>
  <c r="E54" i="85"/>
  <c r="D54" i="85"/>
  <c r="C54" i="85"/>
  <c r="B54" i="85"/>
  <c r="G53" i="85"/>
  <c r="F53" i="85"/>
  <c r="E53" i="85"/>
  <c r="D53" i="85"/>
  <c r="C53" i="85"/>
  <c r="B53" i="85"/>
  <c r="I52" i="85"/>
  <c r="I51" i="85"/>
  <c r="G51" i="85"/>
  <c r="G52" i="85" s="1"/>
  <c r="F51" i="85"/>
  <c r="F52" i="85" s="1"/>
  <c r="E51" i="85"/>
  <c r="E52" i="85" s="1"/>
  <c r="D51" i="85"/>
  <c r="D52" i="85" s="1"/>
  <c r="C51" i="85"/>
  <c r="C52" i="85" s="1"/>
  <c r="B51" i="85"/>
  <c r="B52" i="85" s="1"/>
  <c r="I50" i="85"/>
  <c r="I46" i="85"/>
  <c r="A46" i="85"/>
  <c r="A42" i="85"/>
  <c r="I42" i="85" s="1"/>
  <c r="A38" i="85"/>
  <c r="I38" i="85" s="1"/>
  <c r="A34" i="85"/>
  <c r="I34" i="85" s="1"/>
  <c r="O51" i="85"/>
  <c r="O52" i="85" s="1"/>
  <c r="A30" i="85"/>
  <c r="I30" i="85" s="1"/>
  <c r="I27" i="85"/>
  <c r="D17" i="85"/>
  <c r="C17" i="85"/>
  <c r="D16" i="85"/>
  <c r="C16" i="85"/>
  <c r="D15" i="85"/>
  <c r="C15" i="85"/>
  <c r="D14" i="85"/>
  <c r="C14" i="85"/>
  <c r="C13" i="85"/>
  <c r="A74" i="85" s="1"/>
  <c r="I74" i="85" s="1"/>
  <c r="C9" i="85"/>
  <c r="I147" i="84"/>
  <c r="A146" i="84"/>
  <c r="A145" i="84"/>
  <c r="A144" i="84"/>
  <c r="A143" i="84"/>
  <c r="A142" i="84"/>
  <c r="A141" i="84"/>
  <c r="A140" i="84"/>
  <c r="A139" i="84"/>
  <c r="A138" i="84"/>
  <c r="A137" i="84"/>
  <c r="A136" i="84"/>
  <c r="A135" i="84"/>
  <c r="A134" i="84"/>
  <c r="I134" i="84" s="1"/>
  <c r="A133" i="84"/>
  <c r="A132" i="84"/>
  <c r="I132" i="84" s="1"/>
  <c r="I131" i="84"/>
  <c r="I130" i="84"/>
  <c r="I129" i="84"/>
  <c r="I128" i="84"/>
  <c r="I127" i="84"/>
  <c r="I126" i="84"/>
  <c r="I125" i="84"/>
  <c r="I124" i="84"/>
  <c r="I123" i="84"/>
  <c r="I122" i="84"/>
  <c r="I121" i="84"/>
  <c r="I120" i="84"/>
  <c r="I119" i="84"/>
  <c r="I118" i="84"/>
  <c r="I117" i="84"/>
  <c r="I116" i="84"/>
  <c r="I115" i="84"/>
  <c r="I112" i="84"/>
  <c r="I110" i="84"/>
  <c r="O109" i="84"/>
  <c r="N109" i="84"/>
  <c r="M109" i="84"/>
  <c r="L109" i="84"/>
  <c r="K109" i="84"/>
  <c r="J109" i="84"/>
  <c r="I109" i="84"/>
  <c r="G109" i="84"/>
  <c r="F109" i="84"/>
  <c r="E109" i="84"/>
  <c r="D109" i="84"/>
  <c r="C109" i="84"/>
  <c r="B109" i="84"/>
  <c r="I108" i="84"/>
  <c r="O107" i="84"/>
  <c r="O108" i="84" s="1"/>
  <c r="N107" i="84"/>
  <c r="N108" i="84" s="1"/>
  <c r="M107" i="84"/>
  <c r="M108" i="84" s="1"/>
  <c r="L107" i="84"/>
  <c r="L108" i="84" s="1"/>
  <c r="K107" i="84"/>
  <c r="K108" i="84" s="1"/>
  <c r="J107" i="84"/>
  <c r="J108" i="84" s="1"/>
  <c r="I107" i="84"/>
  <c r="G107" i="84"/>
  <c r="G108" i="84" s="1"/>
  <c r="F107" i="84"/>
  <c r="F108" i="84" s="1"/>
  <c r="E107" i="84"/>
  <c r="E108" i="84" s="1"/>
  <c r="D107" i="84"/>
  <c r="D108" i="84" s="1"/>
  <c r="C107" i="84"/>
  <c r="C108" i="84" s="1"/>
  <c r="B107" i="84"/>
  <c r="B108" i="84" s="1"/>
  <c r="I106" i="84"/>
  <c r="I105" i="84"/>
  <c r="G105" i="84"/>
  <c r="F105" i="84"/>
  <c r="E105" i="84"/>
  <c r="D105" i="84"/>
  <c r="C105" i="84"/>
  <c r="B105" i="84"/>
  <c r="I102" i="84"/>
  <c r="I100" i="84"/>
  <c r="A99" i="84"/>
  <c r="I99" i="84" s="1"/>
  <c r="A98" i="84"/>
  <c r="I98" i="84" s="1"/>
  <c r="A97" i="84"/>
  <c r="I97" i="84" s="1"/>
  <c r="A96" i="84"/>
  <c r="I96" i="84" s="1"/>
  <c r="A95" i="84"/>
  <c r="I95" i="84" s="1"/>
  <c r="I94" i="84"/>
  <c r="I93" i="84"/>
  <c r="I92" i="84"/>
  <c r="A91" i="84"/>
  <c r="I91" i="84" s="1"/>
  <c r="A90" i="84"/>
  <c r="I90" i="84" s="1"/>
  <c r="A89" i="84"/>
  <c r="I89" i="84" s="1"/>
  <c r="A88" i="84"/>
  <c r="I88" i="84" s="1"/>
  <c r="A87" i="84"/>
  <c r="I87" i="84" s="1"/>
  <c r="I86" i="84"/>
  <c r="O84" i="84"/>
  <c r="O99" i="84" s="1"/>
  <c r="N84" i="84"/>
  <c r="N99" i="84" s="1"/>
  <c r="M84" i="84"/>
  <c r="M99" i="84" s="1"/>
  <c r="L84" i="84"/>
  <c r="L99" i="84" s="1"/>
  <c r="K84" i="84"/>
  <c r="K99" i="84" s="1"/>
  <c r="J84" i="84"/>
  <c r="J91" i="84" s="1"/>
  <c r="G84" i="84"/>
  <c r="G99" i="84" s="1"/>
  <c r="F84" i="84"/>
  <c r="F99" i="84" s="1"/>
  <c r="E84" i="84"/>
  <c r="E99" i="84" s="1"/>
  <c r="D84" i="84"/>
  <c r="D99" i="84" s="1"/>
  <c r="C84" i="84"/>
  <c r="C99" i="84" s="1"/>
  <c r="B84" i="84"/>
  <c r="B99" i="84" s="1"/>
  <c r="A84" i="84"/>
  <c r="I84" i="84" s="1"/>
  <c r="O83" i="84"/>
  <c r="O98" i="84" s="1"/>
  <c r="N83" i="84"/>
  <c r="N98" i="84" s="1"/>
  <c r="M83" i="84"/>
  <c r="M98" i="84" s="1"/>
  <c r="L83" i="84"/>
  <c r="L98" i="84" s="1"/>
  <c r="K83" i="84"/>
  <c r="K98" i="84" s="1"/>
  <c r="J83" i="84"/>
  <c r="J98" i="84" s="1"/>
  <c r="G83" i="84"/>
  <c r="G90" i="84" s="1"/>
  <c r="F83" i="84"/>
  <c r="F98" i="84" s="1"/>
  <c r="E83" i="84"/>
  <c r="E98" i="84" s="1"/>
  <c r="D83" i="84"/>
  <c r="D98" i="84" s="1"/>
  <c r="C83" i="84"/>
  <c r="C98" i="84" s="1"/>
  <c r="B83" i="84"/>
  <c r="B98" i="84" s="1"/>
  <c r="A83" i="84"/>
  <c r="I83" i="84" s="1"/>
  <c r="G82" i="84"/>
  <c r="G97" i="84" s="1"/>
  <c r="F82" i="84"/>
  <c r="F97" i="84" s="1"/>
  <c r="E82" i="84"/>
  <c r="E97" i="84" s="1"/>
  <c r="D82" i="84"/>
  <c r="D97" i="84" s="1"/>
  <c r="C82" i="84"/>
  <c r="C97" i="84" s="1"/>
  <c r="B82" i="84"/>
  <c r="B97" i="84" s="1"/>
  <c r="A82" i="84"/>
  <c r="I82" i="84" s="1"/>
  <c r="O81" i="84"/>
  <c r="O96" i="84" s="1"/>
  <c r="N81" i="84"/>
  <c r="N96" i="84" s="1"/>
  <c r="M81" i="84"/>
  <c r="M96" i="84" s="1"/>
  <c r="L81" i="84"/>
  <c r="L96" i="84" s="1"/>
  <c r="K81" i="84"/>
  <c r="K96" i="84" s="1"/>
  <c r="J81" i="84"/>
  <c r="J96" i="84" s="1"/>
  <c r="G81" i="84"/>
  <c r="G88" i="84" s="1"/>
  <c r="F81" i="84"/>
  <c r="F96" i="84" s="1"/>
  <c r="E81" i="84"/>
  <c r="E96" i="84" s="1"/>
  <c r="D81" i="84"/>
  <c r="D96" i="84" s="1"/>
  <c r="C81" i="84"/>
  <c r="C96" i="84" s="1"/>
  <c r="B81" i="84"/>
  <c r="B96" i="84" s="1"/>
  <c r="A81" i="84"/>
  <c r="I81" i="84" s="1"/>
  <c r="A80" i="84"/>
  <c r="I80" i="84" s="1"/>
  <c r="I79" i="84"/>
  <c r="A78" i="84"/>
  <c r="I78" i="84" s="1"/>
  <c r="A77" i="84"/>
  <c r="I77" i="84" s="1"/>
  <c r="O76" i="84"/>
  <c r="O82" i="84" s="1"/>
  <c r="N76" i="84"/>
  <c r="N82" i="84" s="1"/>
  <c r="M76" i="84"/>
  <c r="M82" i="84" s="1"/>
  <c r="L76" i="84"/>
  <c r="L82" i="84" s="1"/>
  <c r="L97" i="84" s="1"/>
  <c r="K76" i="84"/>
  <c r="K82" i="84" s="1"/>
  <c r="J76" i="84"/>
  <c r="J82" i="84" s="1"/>
  <c r="A76" i="84"/>
  <c r="I76" i="84" s="1"/>
  <c r="O75" i="84"/>
  <c r="N75" i="84"/>
  <c r="M75" i="84"/>
  <c r="L75" i="84"/>
  <c r="K75" i="84"/>
  <c r="J75" i="84"/>
  <c r="G75" i="84"/>
  <c r="F75" i="84"/>
  <c r="E75" i="84"/>
  <c r="D75" i="84"/>
  <c r="C75" i="84"/>
  <c r="B75" i="84"/>
  <c r="A75" i="84"/>
  <c r="I75" i="84" s="1"/>
  <c r="G74" i="84"/>
  <c r="F74" i="84"/>
  <c r="E74" i="84"/>
  <c r="D74" i="84"/>
  <c r="C74" i="84"/>
  <c r="I70" i="84"/>
  <c r="A63" i="84"/>
  <c r="I63" i="84" s="1"/>
  <c r="A62" i="84"/>
  <c r="I62" i="84" s="1"/>
  <c r="A61" i="84"/>
  <c r="I61" i="84" s="1"/>
  <c r="A60" i="84"/>
  <c r="I60" i="84" s="1"/>
  <c r="I56" i="84"/>
  <c r="G54" i="84"/>
  <c r="F54" i="84"/>
  <c r="E54" i="84"/>
  <c r="D54" i="84"/>
  <c r="C54" i="84"/>
  <c r="B54" i="84"/>
  <c r="G53" i="84"/>
  <c r="F53" i="84"/>
  <c r="E53" i="84"/>
  <c r="D53" i="84"/>
  <c r="C53" i="84"/>
  <c r="B53" i="84"/>
  <c r="I52" i="84"/>
  <c r="I51" i="84"/>
  <c r="G51" i="84"/>
  <c r="G52" i="84" s="1"/>
  <c r="F51" i="84"/>
  <c r="F52" i="84" s="1"/>
  <c r="E51" i="84"/>
  <c r="E52" i="84" s="1"/>
  <c r="D51" i="84"/>
  <c r="D52" i="84" s="1"/>
  <c r="C51" i="84"/>
  <c r="C52" i="84" s="1"/>
  <c r="B51" i="84"/>
  <c r="B52" i="84" s="1"/>
  <c r="I50" i="84"/>
  <c r="A46" i="84"/>
  <c r="I46" i="84" s="1"/>
  <c r="A42" i="84"/>
  <c r="I42" i="84" s="1"/>
  <c r="A38" i="84"/>
  <c r="I38" i="84" s="1"/>
  <c r="A34" i="84"/>
  <c r="I34" i="84" s="1"/>
  <c r="O51" i="84"/>
  <c r="O52" i="84" s="1"/>
  <c r="A30" i="84"/>
  <c r="I30" i="84" s="1"/>
  <c r="I27" i="84"/>
  <c r="D17" i="84"/>
  <c r="C17" i="84"/>
  <c r="D16" i="84"/>
  <c r="C16" i="84"/>
  <c r="D15" i="84"/>
  <c r="C15" i="84"/>
  <c r="D14" i="84"/>
  <c r="C14" i="84"/>
  <c r="C13" i="84"/>
  <c r="B80" i="84" s="1"/>
  <c r="C9" i="84"/>
  <c r="G74" i="83"/>
  <c r="F74" i="83"/>
  <c r="E74" i="83"/>
  <c r="D74" i="83"/>
  <c r="C74" i="83"/>
  <c r="I147" i="83"/>
  <c r="A146" i="83"/>
  <c r="A145" i="83"/>
  <c r="A144" i="83"/>
  <c r="A143" i="83"/>
  <c r="A142" i="83"/>
  <c r="I142" i="83" s="1"/>
  <c r="A141" i="83"/>
  <c r="A140" i="83"/>
  <c r="A139" i="83"/>
  <c r="A138" i="83"/>
  <c r="I138" i="83" s="1"/>
  <c r="A137" i="83"/>
  <c r="A136" i="83"/>
  <c r="A135" i="83"/>
  <c r="A134" i="83"/>
  <c r="I134" i="83" s="1"/>
  <c r="A133" i="83"/>
  <c r="A132" i="83"/>
  <c r="I132" i="83" s="1"/>
  <c r="I131" i="83"/>
  <c r="I130" i="83"/>
  <c r="I129" i="83"/>
  <c r="I128" i="83"/>
  <c r="I127" i="83"/>
  <c r="I126" i="83"/>
  <c r="I125" i="83"/>
  <c r="I124" i="83"/>
  <c r="I123" i="83"/>
  <c r="I122" i="83"/>
  <c r="I121" i="83"/>
  <c r="I120" i="83"/>
  <c r="I119" i="83"/>
  <c r="I118" i="83"/>
  <c r="I117" i="83"/>
  <c r="I116" i="83"/>
  <c r="I115" i="83"/>
  <c r="I112" i="83"/>
  <c r="I110" i="83"/>
  <c r="O109" i="83"/>
  <c r="N109" i="83"/>
  <c r="M109" i="83"/>
  <c r="L109" i="83"/>
  <c r="K109" i="83"/>
  <c r="J109" i="83"/>
  <c r="I109" i="83"/>
  <c r="G109" i="83"/>
  <c r="F109" i="83"/>
  <c r="E109" i="83"/>
  <c r="D109" i="83"/>
  <c r="C109" i="83"/>
  <c r="B109" i="83"/>
  <c r="I108" i="83"/>
  <c r="I107" i="83"/>
  <c r="G107" i="83"/>
  <c r="G108" i="83" s="1"/>
  <c r="D107" i="83"/>
  <c r="D108" i="83" s="1"/>
  <c r="C107" i="83"/>
  <c r="C108" i="83" s="1"/>
  <c r="I106" i="83"/>
  <c r="I105" i="83"/>
  <c r="G105" i="83"/>
  <c r="F105" i="83"/>
  <c r="F107" i="83" s="1"/>
  <c r="F108" i="83" s="1"/>
  <c r="E105" i="83"/>
  <c r="E107" i="83" s="1"/>
  <c r="E108" i="83" s="1"/>
  <c r="D105" i="83"/>
  <c r="C105" i="83"/>
  <c r="B105" i="83"/>
  <c r="B107" i="83" s="1"/>
  <c r="B108" i="83" s="1"/>
  <c r="I102" i="83"/>
  <c r="I100" i="83"/>
  <c r="A99" i="83"/>
  <c r="I99" i="83" s="1"/>
  <c r="A98" i="83"/>
  <c r="I98" i="83" s="1"/>
  <c r="A97" i="83"/>
  <c r="I97" i="83" s="1"/>
  <c r="A96" i="83"/>
  <c r="I96" i="83" s="1"/>
  <c r="A95" i="83"/>
  <c r="I95" i="83" s="1"/>
  <c r="I94" i="83"/>
  <c r="I93" i="83"/>
  <c r="I92" i="83"/>
  <c r="A91" i="83"/>
  <c r="I91" i="83" s="1"/>
  <c r="A90" i="83"/>
  <c r="I90" i="83" s="1"/>
  <c r="A89" i="83"/>
  <c r="I89" i="83" s="1"/>
  <c r="A88" i="83"/>
  <c r="I88" i="83" s="1"/>
  <c r="A87" i="83"/>
  <c r="I87" i="83" s="1"/>
  <c r="I86" i="83"/>
  <c r="O84" i="83"/>
  <c r="N84" i="83"/>
  <c r="N99" i="83" s="1"/>
  <c r="M84" i="83"/>
  <c r="M99" i="83" s="1"/>
  <c r="L84" i="83"/>
  <c r="L99" i="83" s="1"/>
  <c r="K84" i="83"/>
  <c r="J84" i="83"/>
  <c r="J91" i="83" s="1"/>
  <c r="G84" i="83"/>
  <c r="G99" i="83" s="1"/>
  <c r="F84" i="83"/>
  <c r="E84" i="83"/>
  <c r="E99" i="83" s="1"/>
  <c r="D84" i="83"/>
  <c r="D99" i="83" s="1"/>
  <c r="C84" i="83"/>
  <c r="C99" i="83" s="1"/>
  <c r="B84" i="83"/>
  <c r="A84" i="83"/>
  <c r="I84" i="83" s="1"/>
  <c r="O83" i="83"/>
  <c r="O98" i="83" s="1"/>
  <c r="N83" i="83"/>
  <c r="N98" i="83" s="1"/>
  <c r="M83" i="83"/>
  <c r="L83" i="83"/>
  <c r="L90" i="83" s="1"/>
  <c r="K83" i="83"/>
  <c r="K98" i="83" s="1"/>
  <c r="J83" i="83"/>
  <c r="J98" i="83" s="1"/>
  <c r="G83" i="83"/>
  <c r="G90" i="83" s="1"/>
  <c r="F83" i="83"/>
  <c r="F98" i="83" s="1"/>
  <c r="E83" i="83"/>
  <c r="E98" i="83" s="1"/>
  <c r="D83" i="83"/>
  <c r="C83" i="83"/>
  <c r="C98" i="83" s="1"/>
  <c r="B83" i="83"/>
  <c r="B98" i="83" s="1"/>
  <c r="A83" i="83"/>
  <c r="I83" i="83" s="1"/>
  <c r="G82" i="83"/>
  <c r="G97" i="83" s="1"/>
  <c r="F82" i="83"/>
  <c r="E82" i="83"/>
  <c r="E89" i="83" s="1"/>
  <c r="D82" i="83"/>
  <c r="D89" i="83" s="1"/>
  <c r="C82" i="83"/>
  <c r="C97" i="83" s="1"/>
  <c r="B82" i="83"/>
  <c r="A82" i="83"/>
  <c r="I82" i="83" s="1"/>
  <c r="O81" i="83"/>
  <c r="O88" i="83" s="1"/>
  <c r="N81" i="83"/>
  <c r="N88" i="83" s="1"/>
  <c r="M81" i="83"/>
  <c r="L81" i="83"/>
  <c r="L96" i="83" s="1"/>
  <c r="K81" i="83"/>
  <c r="K96" i="83" s="1"/>
  <c r="J81" i="83"/>
  <c r="J96" i="83" s="1"/>
  <c r="G81" i="83"/>
  <c r="G96" i="83" s="1"/>
  <c r="F81" i="83"/>
  <c r="F96" i="83" s="1"/>
  <c r="E81" i="83"/>
  <c r="E96" i="83" s="1"/>
  <c r="D81" i="83"/>
  <c r="D88" i="83" s="1"/>
  <c r="C81" i="83"/>
  <c r="C96" i="83" s="1"/>
  <c r="B81" i="83"/>
  <c r="B96" i="83" s="1"/>
  <c r="A81" i="83"/>
  <c r="I81" i="83" s="1"/>
  <c r="A80" i="83"/>
  <c r="I80" i="83" s="1"/>
  <c r="I79" i="83"/>
  <c r="A78" i="83"/>
  <c r="I78" i="83" s="1"/>
  <c r="A77" i="83"/>
  <c r="I77" i="83" s="1"/>
  <c r="O76" i="83"/>
  <c r="O82" i="83" s="1"/>
  <c r="N76" i="83"/>
  <c r="N82" i="83" s="1"/>
  <c r="M76" i="83"/>
  <c r="M82" i="83" s="1"/>
  <c r="M97" i="83" s="1"/>
  <c r="L76" i="83"/>
  <c r="L82" i="83" s="1"/>
  <c r="L97" i="83" s="1"/>
  <c r="K76" i="83"/>
  <c r="K82" i="83" s="1"/>
  <c r="J76" i="83"/>
  <c r="J82" i="83" s="1"/>
  <c r="J89" i="83" s="1"/>
  <c r="A76" i="83"/>
  <c r="I76" i="83" s="1"/>
  <c r="O75" i="83"/>
  <c r="N75" i="83"/>
  <c r="M75" i="83"/>
  <c r="L75" i="83"/>
  <c r="K75" i="83"/>
  <c r="J75" i="83"/>
  <c r="G75" i="83"/>
  <c r="F75" i="83"/>
  <c r="E75" i="83"/>
  <c r="D75" i="83"/>
  <c r="C75" i="83"/>
  <c r="B75" i="83"/>
  <c r="A75" i="83"/>
  <c r="I75" i="83" s="1"/>
  <c r="I70" i="83"/>
  <c r="A63" i="83"/>
  <c r="I63" i="83" s="1"/>
  <c r="A62" i="83"/>
  <c r="I62" i="83" s="1"/>
  <c r="A61" i="83"/>
  <c r="I61" i="83" s="1"/>
  <c r="A60" i="83"/>
  <c r="I60" i="83" s="1"/>
  <c r="I56" i="83"/>
  <c r="G54" i="83"/>
  <c r="F54" i="83"/>
  <c r="E54" i="83"/>
  <c r="D54" i="83"/>
  <c r="C54" i="83"/>
  <c r="B54" i="83"/>
  <c r="G53" i="83"/>
  <c r="F53" i="83"/>
  <c r="E53" i="83"/>
  <c r="D53" i="83"/>
  <c r="C53" i="83"/>
  <c r="B53" i="83"/>
  <c r="I52" i="83"/>
  <c r="I51" i="83"/>
  <c r="G51" i="83"/>
  <c r="G52" i="83" s="1"/>
  <c r="F51" i="83"/>
  <c r="F52" i="83" s="1"/>
  <c r="E51" i="83"/>
  <c r="E52" i="83" s="1"/>
  <c r="D51" i="83"/>
  <c r="D52" i="83" s="1"/>
  <c r="C51" i="83"/>
  <c r="C52" i="83" s="1"/>
  <c r="B51" i="83"/>
  <c r="B52" i="83" s="1"/>
  <c r="I50" i="83"/>
  <c r="A46" i="83"/>
  <c r="I46" i="83" s="1"/>
  <c r="A42" i="83"/>
  <c r="I42" i="83" s="1"/>
  <c r="A38" i="83"/>
  <c r="I38" i="83" s="1"/>
  <c r="A34" i="83"/>
  <c r="I34" i="83" s="1"/>
  <c r="O107" i="83"/>
  <c r="O108" i="83" s="1"/>
  <c r="L107" i="83"/>
  <c r="L108" i="83" s="1"/>
  <c r="K107" i="83"/>
  <c r="K108" i="83" s="1"/>
  <c r="A30" i="83"/>
  <c r="I30" i="83" s="1"/>
  <c r="I27" i="83"/>
  <c r="D17" i="83"/>
  <c r="C17" i="83"/>
  <c r="D16" i="83"/>
  <c r="C16" i="83"/>
  <c r="D15" i="83"/>
  <c r="C15" i="83"/>
  <c r="D14" i="83"/>
  <c r="C14" i="83"/>
  <c r="C13" i="83"/>
  <c r="F80" i="83" s="1"/>
  <c r="F87" i="83" s="1"/>
  <c r="C9" i="83"/>
  <c r="I147" i="82"/>
  <c r="A146" i="82"/>
  <c r="A145" i="82"/>
  <c r="A144" i="82"/>
  <c r="A143" i="82"/>
  <c r="A142" i="82"/>
  <c r="A141" i="82"/>
  <c r="A140" i="82"/>
  <c r="A139" i="82"/>
  <c r="A138" i="82"/>
  <c r="A137" i="82"/>
  <c r="A136" i="82"/>
  <c r="A135" i="82"/>
  <c r="A134" i="82"/>
  <c r="I134" i="82" s="1"/>
  <c r="A133" i="82"/>
  <c r="A132" i="82"/>
  <c r="I132" i="82" s="1"/>
  <c r="I131" i="82"/>
  <c r="I130" i="82"/>
  <c r="I129" i="82"/>
  <c r="I128" i="82"/>
  <c r="I127" i="82"/>
  <c r="I126" i="82"/>
  <c r="I125" i="82"/>
  <c r="I124" i="82"/>
  <c r="I123" i="82"/>
  <c r="I122" i="82"/>
  <c r="I121" i="82"/>
  <c r="I120" i="82"/>
  <c r="I119" i="82"/>
  <c r="I118" i="82"/>
  <c r="I117" i="82"/>
  <c r="I116" i="82"/>
  <c r="I115" i="82"/>
  <c r="I112" i="82"/>
  <c r="I110" i="82"/>
  <c r="O109" i="82"/>
  <c r="N109" i="82"/>
  <c r="M109" i="82"/>
  <c r="L109" i="82"/>
  <c r="K109" i="82"/>
  <c r="J109" i="82"/>
  <c r="I109" i="82"/>
  <c r="G109" i="82"/>
  <c r="F109" i="82"/>
  <c r="E109" i="82"/>
  <c r="D109" i="82"/>
  <c r="C109" i="82"/>
  <c r="B109" i="82"/>
  <c r="I108" i="82"/>
  <c r="I107" i="82"/>
  <c r="I106" i="82"/>
  <c r="I105" i="82"/>
  <c r="G105" i="82"/>
  <c r="G107" i="82" s="1"/>
  <c r="G108" i="82" s="1"/>
  <c r="F105" i="82"/>
  <c r="F107" i="82" s="1"/>
  <c r="F108" i="82" s="1"/>
  <c r="E105" i="82"/>
  <c r="E107" i="82" s="1"/>
  <c r="E108" i="82" s="1"/>
  <c r="D105" i="82"/>
  <c r="D107" i="82" s="1"/>
  <c r="D108" i="82" s="1"/>
  <c r="C105" i="82"/>
  <c r="C107" i="82" s="1"/>
  <c r="C108" i="82" s="1"/>
  <c r="B105" i="82"/>
  <c r="B107" i="82" s="1"/>
  <c r="B108" i="82" s="1"/>
  <c r="I102" i="82"/>
  <c r="I100" i="82"/>
  <c r="A99" i="82"/>
  <c r="I99" i="82" s="1"/>
  <c r="A98" i="82"/>
  <c r="I98" i="82" s="1"/>
  <c r="A97" i="82"/>
  <c r="I97" i="82" s="1"/>
  <c r="A96" i="82"/>
  <c r="I96" i="82" s="1"/>
  <c r="A95" i="82"/>
  <c r="I95" i="82" s="1"/>
  <c r="I94" i="82"/>
  <c r="I93" i="82"/>
  <c r="I92" i="82"/>
  <c r="A91" i="82"/>
  <c r="I91" i="82" s="1"/>
  <c r="A90" i="82"/>
  <c r="I90" i="82" s="1"/>
  <c r="A89" i="82"/>
  <c r="I89" i="82" s="1"/>
  <c r="A88" i="82"/>
  <c r="I88" i="82" s="1"/>
  <c r="A87" i="82"/>
  <c r="I87" i="82" s="1"/>
  <c r="I86" i="82"/>
  <c r="O84" i="82"/>
  <c r="O99" i="82" s="1"/>
  <c r="N84" i="82"/>
  <c r="N99" i="82" s="1"/>
  <c r="M84" i="82"/>
  <c r="M99" i="82" s="1"/>
  <c r="L84" i="82"/>
  <c r="L99" i="82" s="1"/>
  <c r="K84" i="82"/>
  <c r="K99" i="82" s="1"/>
  <c r="J84" i="82"/>
  <c r="J99" i="82" s="1"/>
  <c r="G84" i="82"/>
  <c r="G99" i="82" s="1"/>
  <c r="F84" i="82"/>
  <c r="F99" i="82" s="1"/>
  <c r="E84" i="82"/>
  <c r="E99" i="82" s="1"/>
  <c r="D84" i="82"/>
  <c r="D99" i="82" s="1"/>
  <c r="C84" i="82"/>
  <c r="C99" i="82" s="1"/>
  <c r="B84" i="82"/>
  <c r="B99" i="82" s="1"/>
  <c r="A84" i="82"/>
  <c r="I84" i="82" s="1"/>
  <c r="O83" i="82"/>
  <c r="O98" i="82" s="1"/>
  <c r="N83" i="82"/>
  <c r="N98" i="82" s="1"/>
  <c r="M83" i="82"/>
  <c r="M98" i="82" s="1"/>
  <c r="L83" i="82"/>
  <c r="L98" i="82" s="1"/>
  <c r="K83" i="82"/>
  <c r="K98" i="82" s="1"/>
  <c r="J83" i="82"/>
  <c r="J98" i="82" s="1"/>
  <c r="G83" i="82"/>
  <c r="G98" i="82" s="1"/>
  <c r="F83" i="82"/>
  <c r="F98" i="82" s="1"/>
  <c r="E83" i="82"/>
  <c r="E98" i="82" s="1"/>
  <c r="D83" i="82"/>
  <c r="D98" i="82" s="1"/>
  <c r="C83" i="82"/>
  <c r="C98" i="82" s="1"/>
  <c r="B83" i="82"/>
  <c r="B98" i="82" s="1"/>
  <c r="A83" i="82"/>
  <c r="I83" i="82" s="1"/>
  <c r="G82" i="82"/>
  <c r="G97" i="82" s="1"/>
  <c r="F82" i="82"/>
  <c r="F97" i="82" s="1"/>
  <c r="E82" i="82"/>
  <c r="E97" i="82" s="1"/>
  <c r="D82" i="82"/>
  <c r="D97" i="82" s="1"/>
  <c r="C82" i="82"/>
  <c r="C97" i="82" s="1"/>
  <c r="B82" i="82"/>
  <c r="B97" i="82" s="1"/>
  <c r="A82" i="82"/>
  <c r="I82" i="82" s="1"/>
  <c r="O81" i="82"/>
  <c r="O96" i="82" s="1"/>
  <c r="N81" i="82"/>
  <c r="N96" i="82" s="1"/>
  <c r="M81" i="82"/>
  <c r="M96" i="82" s="1"/>
  <c r="L81" i="82"/>
  <c r="L96" i="82" s="1"/>
  <c r="K81" i="82"/>
  <c r="K96" i="82" s="1"/>
  <c r="J81" i="82"/>
  <c r="J96" i="82" s="1"/>
  <c r="G81" i="82"/>
  <c r="G88" i="82" s="1"/>
  <c r="F81" i="82"/>
  <c r="F96" i="82" s="1"/>
  <c r="E81" i="82"/>
  <c r="E96" i="82" s="1"/>
  <c r="D81" i="82"/>
  <c r="D96" i="82" s="1"/>
  <c r="C81" i="82"/>
  <c r="C96" i="82" s="1"/>
  <c r="B81" i="82"/>
  <c r="B96" i="82" s="1"/>
  <c r="A81" i="82"/>
  <c r="I81" i="82" s="1"/>
  <c r="A80" i="82"/>
  <c r="I80" i="82" s="1"/>
  <c r="I79" i="82"/>
  <c r="A78" i="82"/>
  <c r="I78" i="82" s="1"/>
  <c r="A77" i="82"/>
  <c r="I77" i="82" s="1"/>
  <c r="O76" i="82"/>
  <c r="O82" i="82" s="1"/>
  <c r="N76" i="82"/>
  <c r="N82" i="82" s="1"/>
  <c r="N97" i="82" s="1"/>
  <c r="M76" i="82"/>
  <c r="M82" i="82" s="1"/>
  <c r="M97" i="82" s="1"/>
  <c r="L76" i="82"/>
  <c r="L82" i="82" s="1"/>
  <c r="L97" i="82" s="1"/>
  <c r="K76" i="82"/>
  <c r="K82" i="82" s="1"/>
  <c r="J76" i="82"/>
  <c r="J82" i="82" s="1"/>
  <c r="J97" i="82" s="1"/>
  <c r="A76" i="82"/>
  <c r="I76" i="82" s="1"/>
  <c r="O75" i="82"/>
  <c r="N75" i="82"/>
  <c r="M75" i="82"/>
  <c r="L75" i="82"/>
  <c r="K75" i="82"/>
  <c r="J75" i="82"/>
  <c r="G75" i="82"/>
  <c r="F75" i="82"/>
  <c r="E75" i="82"/>
  <c r="D75" i="82"/>
  <c r="C75" i="82"/>
  <c r="B75" i="82"/>
  <c r="A75" i="82"/>
  <c r="I75" i="82" s="1"/>
  <c r="I70" i="82"/>
  <c r="A63" i="82"/>
  <c r="I63" i="82" s="1"/>
  <c r="A62" i="82"/>
  <c r="I62" i="82" s="1"/>
  <c r="A61" i="82"/>
  <c r="I61" i="82" s="1"/>
  <c r="A60" i="82"/>
  <c r="I60" i="82" s="1"/>
  <c r="I56" i="82"/>
  <c r="G54" i="82"/>
  <c r="F54" i="82"/>
  <c r="E54" i="82"/>
  <c r="D54" i="82"/>
  <c r="C54" i="82"/>
  <c r="B54" i="82"/>
  <c r="G53" i="82"/>
  <c r="F53" i="82"/>
  <c r="E53" i="82"/>
  <c r="D53" i="82"/>
  <c r="C53" i="82"/>
  <c r="B53" i="82"/>
  <c r="I52" i="82"/>
  <c r="I51" i="82"/>
  <c r="G51" i="82"/>
  <c r="G52" i="82" s="1"/>
  <c r="F51" i="82"/>
  <c r="F52" i="82" s="1"/>
  <c r="E51" i="82"/>
  <c r="E52" i="82" s="1"/>
  <c r="D51" i="82"/>
  <c r="D52" i="82" s="1"/>
  <c r="C51" i="82"/>
  <c r="C52" i="82" s="1"/>
  <c r="B51" i="82"/>
  <c r="B52" i="82" s="1"/>
  <c r="I50" i="82"/>
  <c r="A46" i="82"/>
  <c r="I46" i="82" s="1"/>
  <c r="A42" i="82"/>
  <c r="I42" i="82" s="1"/>
  <c r="A38" i="82"/>
  <c r="I38" i="82" s="1"/>
  <c r="A34" i="82"/>
  <c r="I34" i="82" s="1"/>
  <c r="O51" i="82"/>
  <c r="O52" i="82" s="1"/>
  <c r="N107" i="82"/>
  <c r="N108" i="82" s="1"/>
  <c r="M107" i="82"/>
  <c r="M108" i="82" s="1"/>
  <c r="L107" i="82"/>
  <c r="L108" i="82" s="1"/>
  <c r="K51" i="82"/>
  <c r="K52" i="82" s="1"/>
  <c r="J51" i="82"/>
  <c r="J52" i="82" s="1"/>
  <c r="A30" i="82"/>
  <c r="I30" i="82" s="1"/>
  <c r="I27" i="82"/>
  <c r="D17" i="82"/>
  <c r="C17" i="82"/>
  <c r="D16" i="82"/>
  <c r="C16" i="82"/>
  <c r="D15" i="82"/>
  <c r="C15" i="82"/>
  <c r="D14" i="82"/>
  <c r="C14" i="82"/>
  <c r="C13" i="82"/>
  <c r="F80" i="82" s="1"/>
  <c r="C9" i="82"/>
  <c r="I147" i="81"/>
  <c r="A146" i="81"/>
  <c r="A145" i="81"/>
  <c r="I144" i="81"/>
  <c r="A144" i="81"/>
  <c r="A143" i="81"/>
  <c r="A142" i="81"/>
  <c r="A141" i="81"/>
  <c r="A140" i="81"/>
  <c r="A139" i="81"/>
  <c r="A138" i="81"/>
  <c r="A137" i="81"/>
  <c r="A136" i="81"/>
  <c r="I136" i="81" s="1"/>
  <c r="A135" i="81"/>
  <c r="A134" i="81"/>
  <c r="I134" i="81" s="1"/>
  <c r="A133" i="81"/>
  <c r="A132" i="81"/>
  <c r="I132" i="81" s="1"/>
  <c r="I131" i="81"/>
  <c r="I130" i="81"/>
  <c r="I129" i="81"/>
  <c r="I128" i="81"/>
  <c r="I127" i="81"/>
  <c r="I126" i="81"/>
  <c r="I125" i="81"/>
  <c r="I124" i="81"/>
  <c r="I123" i="81"/>
  <c r="I122" i="81"/>
  <c r="I121" i="81"/>
  <c r="I120" i="81"/>
  <c r="I119" i="81"/>
  <c r="I118" i="81"/>
  <c r="I117" i="81"/>
  <c r="I116" i="81"/>
  <c r="I115" i="81"/>
  <c r="I112" i="81"/>
  <c r="I110" i="81"/>
  <c r="O109" i="81"/>
  <c r="N109" i="81"/>
  <c r="M109" i="81"/>
  <c r="L109" i="81"/>
  <c r="K109" i="81"/>
  <c r="J109" i="81"/>
  <c r="I109" i="81"/>
  <c r="G109" i="81"/>
  <c r="F109" i="81"/>
  <c r="E109" i="81"/>
  <c r="D109" i="81"/>
  <c r="C109" i="81"/>
  <c r="B109" i="81"/>
  <c r="I108" i="81"/>
  <c r="I107" i="81"/>
  <c r="I106" i="81"/>
  <c r="I105" i="81"/>
  <c r="G105" i="81"/>
  <c r="G107" i="81" s="1"/>
  <c r="G108" i="81" s="1"/>
  <c r="F105" i="81"/>
  <c r="F107" i="81" s="1"/>
  <c r="F108" i="81" s="1"/>
  <c r="E105" i="81"/>
  <c r="E107" i="81" s="1"/>
  <c r="E108" i="81" s="1"/>
  <c r="D105" i="81"/>
  <c r="D107" i="81" s="1"/>
  <c r="D108" i="81" s="1"/>
  <c r="C105" i="81"/>
  <c r="C107" i="81" s="1"/>
  <c r="C108" i="81" s="1"/>
  <c r="B105" i="81"/>
  <c r="B107" i="81" s="1"/>
  <c r="B108" i="81" s="1"/>
  <c r="I102" i="81"/>
  <c r="I100" i="81"/>
  <c r="A99" i="81"/>
  <c r="I99" i="81" s="1"/>
  <c r="A98" i="81"/>
  <c r="I98" i="81" s="1"/>
  <c r="A97" i="81"/>
  <c r="I97" i="81" s="1"/>
  <c r="A96" i="81"/>
  <c r="I96" i="81" s="1"/>
  <c r="A95" i="81"/>
  <c r="I95" i="81" s="1"/>
  <c r="I94" i="81"/>
  <c r="I93" i="81"/>
  <c r="I92" i="81"/>
  <c r="A91" i="81"/>
  <c r="I91" i="81" s="1"/>
  <c r="A90" i="81"/>
  <c r="I90" i="81" s="1"/>
  <c r="A89" i="81"/>
  <c r="I89" i="81" s="1"/>
  <c r="A88" i="81"/>
  <c r="I88" i="81" s="1"/>
  <c r="A87" i="81"/>
  <c r="I87" i="81" s="1"/>
  <c r="I86" i="81"/>
  <c r="O84" i="81"/>
  <c r="O99" i="81" s="1"/>
  <c r="N84" i="81"/>
  <c r="N99" i="81" s="1"/>
  <c r="M84" i="81"/>
  <c r="M91" i="81" s="1"/>
  <c r="L84" i="81"/>
  <c r="L99" i="81" s="1"/>
  <c r="K84" i="81"/>
  <c r="K99" i="81" s="1"/>
  <c r="J84" i="81"/>
  <c r="J99" i="81" s="1"/>
  <c r="G84" i="81"/>
  <c r="G99" i="81" s="1"/>
  <c r="F84" i="81"/>
  <c r="F99" i="81" s="1"/>
  <c r="E84" i="81"/>
  <c r="E99" i="81" s="1"/>
  <c r="D84" i="81"/>
  <c r="D91" i="81" s="1"/>
  <c r="C84" i="81"/>
  <c r="C99" i="81" s="1"/>
  <c r="B84" i="81"/>
  <c r="B99" i="81" s="1"/>
  <c r="A84" i="81"/>
  <c r="I84" i="81" s="1"/>
  <c r="O83" i="81"/>
  <c r="O90" i="81" s="1"/>
  <c r="N83" i="81"/>
  <c r="N98" i="81" s="1"/>
  <c r="M83" i="81"/>
  <c r="M98" i="81" s="1"/>
  <c r="L83" i="81"/>
  <c r="L98" i="81" s="1"/>
  <c r="K83" i="81"/>
  <c r="K90" i="81" s="1"/>
  <c r="J83" i="81"/>
  <c r="J98" i="81" s="1"/>
  <c r="G83" i="81"/>
  <c r="G98" i="81" s="1"/>
  <c r="F83" i="81"/>
  <c r="F90" i="81" s="1"/>
  <c r="E83" i="81"/>
  <c r="E98" i="81" s="1"/>
  <c r="D83" i="81"/>
  <c r="D98" i="81" s="1"/>
  <c r="C83" i="81"/>
  <c r="C98" i="81" s="1"/>
  <c r="B83" i="81"/>
  <c r="B90" i="81" s="1"/>
  <c r="A83" i="81"/>
  <c r="I83" i="81" s="1"/>
  <c r="G82" i="81"/>
  <c r="G97" i="81" s="1"/>
  <c r="F82" i="81"/>
  <c r="F97" i="81" s="1"/>
  <c r="E82" i="81"/>
  <c r="E97" i="81" s="1"/>
  <c r="D82" i="81"/>
  <c r="D89" i="81" s="1"/>
  <c r="C82" i="81"/>
  <c r="C97" i="81" s="1"/>
  <c r="B82" i="81"/>
  <c r="B97" i="81" s="1"/>
  <c r="A82" i="81"/>
  <c r="I82" i="81" s="1"/>
  <c r="O81" i="81"/>
  <c r="O96" i="81" s="1"/>
  <c r="N81" i="81"/>
  <c r="N96" i="81" s="1"/>
  <c r="M81" i="81"/>
  <c r="M96" i="81" s="1"/>
  <c r="L81" i="81"/>
  <c r="L96" i="81" s="1"/>
  <c r="K81" i="81"/>
  <c r="K88" i="81" s="1"/>
  <c r="J81" i="81"/>
  <c r="J96" i="81" s="1"/>
  <c r="G81" i="81"/>
  <c r="G88" i="81" s="1"/>
  <c r="F81" i="81"/>
  <c r="F96" i="81" s="1"/>
  <c r="E81" i="81"/>
  <c r="E96" i="81" s="1"/>
  <c r="D81" i="81"/>
  <c r="D96" i="81" s="1"/>
  <c r="C81" i="81"/>
  <c r="C96" i="81" s="1"/>
  <c r="B81" i="81"/>
  <c r="B88" i="81" s="1"/>
  <c r="A81" i="81"/>
  <c r="I81" i="81" s="1"/>
  <c r="A80" i="81"/>
  <c r="I80" i="81" s="1"/>
  <c r="I79" i="81"/>
  <c r="A78" i="81"/>
  <c r="I78" i="81" s="1"/>
  <c r="A77" i="81"/>
  <c r="I77" i="81" s="1"/>
  <c r="O76" i="81"/>
  <c r="O82" i="81" s="1"/>
  <c r="N76" i="81"/>
  <c r="N82" i="81" s="1"/>
  <c r="N97" i="81" s="1"/>
  <c r="M76" i="81"/>
  <c r="M82" i="81" s="1"/>
  <c r="M89" i="81" s="1"/>
  <c r="L76" i="81"/>
  <c r="L82" i="81" s="1"/>
  <c r="K76" i="81"/>
  <c r="K82" i="81" s="1"/>
  <c r="J76" i="81"/>
  <c r="J82" i="81" s="1"/>
  <c r="J89" i="81" s="1"/>
  <c r="A76" i="81"/>
  <c r="I76" i="81" s="1"/>
  <c r="O75" i="81"/>
  <c r="N75" i="81"/>
  <c r="M75" i="81"/>
  <c r="L75" i="81"/>
  <c r="K75" i="81"/>
  <c r="J75" i="81"/>
  <c r="G75" i="81"/>
  <c r="F75" i="81"/>
  <c r="E75" i="81"/>
  <c r="D75" i="81"/>
  <c r="C75" i="81"/>
  <c r="B75" i="81"/>
  <c r="A75" i="81"/>
  <c r="I75" i="81" s="1"/>
  <c r="I70" i="81"/>
  <c r="A63" i="81"/>
  <c r="I63" i="81" s="1"/>
  <c r="A62" i="81"/>
  <c r="I62" i="81" s="1"/>
  <c r="A61" i="81"/>
  <c r="I61" i="81" s="1"/>
  <c r="A60" i="81"/>
  <c r="I60" i="81" s="1"/>
  <c r="I56" i="81"/>
  <c r="G54" i="81"/>
  <c r="F54" i="81"/>
  <c r="E54" i="81"/>
  <c r="D54" i="81"/>
  <c r="C54" i="81"/>
  <c r="B54" i="81"/>
  <c r="G53" i="81"/>
  <c r="F53" i="81"/>
  <c r="E53" i="81"/>
  <c r="D53" i="81"/>
  <c r="C53" i="81"/>
  <c r="B53" i="81"/>
  <c r="I52" i="81"/>
  <c r="I51" i="81"/>
  <c r="G51" i="81"/>
  <c r="G52" i="81" s="1"/>
  <c r="F51" i="81"/>
  <c r="F52" i="81" s="1"/>
  <c r="E51" i="81"/>
  <c r="E52" i="81" s="1"/>
  <c r="D51" i="81"/>
  <c r="D52" i="81" s="1"/>
  <c r="C51" i="81"/>
  <c r="C52" i="81" s="1"/>
  <c r="B51" i="81"/>
  <c r="B52" i="81" s="1"/>
  <c r="I50" i="81"/>
  <c r="A46" i="81"/>
  <c r="I46" i="81" s="1"/>
  <c r="A42" i="81"/>
  <c r="I42" i="81" s="1"/>
  <c r="A38" i="81"/>
  <c r="I38" i="81" s="1"/>
  <c r="A34" i="81"/>
  <c r="I34" i="81" s="1"/>
  <c r="O51" i="81"/>
  <c r="O52" i="81" s="1"/>
  <c r="N51" i="81"/>
  <c r="N52" i="81" s="1"/>
  <c r="M107" i="81"/>
  <c r="M108" i="81" s="1"/>
  <c r="L107" i="81"/>
  <c r="L108" i="81" s="1"/>
  <c r="K51" i="81"/>
  <c r="K52" i="81" s="1"/>
  <c r="J51" i="81"/>
  <c r="J52" i="81" s="1"/>
  <c r="A30" i="81"/>
  <c r="I30" i="81" s="1"/>
  <c r="I27" i="81"/>
  <c r="D17" i="81"/>
  <c r="C17" i="81"/>
  <c r="D16" i="81"/>
  <c r="C16" i="81"/>
  <c r="D15" i="81"/>
  <c r="C15" i="81"/>
  <c r="D14" i="81"/>
  <c r="C14" i="81"/>
  <c r="C13" i="81"/>
  <c r="C9" i="81"/>
  <c r="I147" i="80"/>
  <c r="A146" i="80"/>
  <c r="A145" i="80"/>
  <c r="A144" i="80"/>
  <c r="A143" i="80"/>
  <c r="A142" i="80"/>
  <c r="A141" i="80"/>
  <c r="A140" i="80"/>
  <c r="A139" i="80"/>
  <c r="A138" i="80"/>
  <c r="A137" i="80"/>
  <c r="A136" i="80"/>
  <c r="I136" i="80" s="1"/>
  <c r="A135" i="80"/>
  <c r="A134" i="80"/>
  <c r="I134" i="80" s="1"/>
  <c r="A133" i="80"/>
  <c r="I132" i="80"/>
  <c r="A132" i="80"/>
  <c r="I131" i="80"/>
  <c r="I130" i="80"/>
  <c r="I129" i="80"/>
  <c r="I128" i="80"/>
  <c r="I127" i="80"/>
  <c r="I126" i="80"/>
  <c r="I125" i="80"/>
  <c r="I124" i="80"/>
  <c r="I123" i="80"/>
  <c r="I122" i="80"/>
  <c r="I121" i="80"/>
  <c r="I120" i="80"/>
  <c r="I119" i="80"/>
  <c r="I118" i="80"/>
  <c r="I117" i="80"/>
  <c r="I116" i="80"/>
  <c r="I115" i="80"/>
  <c r="I112" i="80"/>
  <c r="I110" i="80"/>
  <c r="O109" i="80"/>
  <c r="N109" i="80"/>
  <c r="M109" i="80"/>
  <c r="L109" i="80"/>
  <c r="K109" i="80"/>
  <c r="J109" i="80"/>
  <c r="I109" i="80"/>
  <c r="G109" i="80"/>
  <c r="F109" i="80"/>
  <c r="E109" i="80"/>
  <c r="D109" i="80"/>
  <c r="C109" i="80"/>
  <c r="B109" i="80"/>
  <c r="I108" i="80"/>
  <c r="O107" i="80"/>
  <c r="O108" i="80" s="1"/>
  <c r="N107" i="80"/>
  <c r="N108" i="80" s="1"/>
  <c r="M107" i="80"/>
  <c r="M108" i="80" s="1"/>
  <c r="L107" i="80"/>
  <c r="L108" i="80" s="1"/>
  <c r="K107" i="80"/>
  <c r="K108" i="80" s="1"/>
  <c r="J107" i="80"/>
  <c r="J108" i="80" s="1"/>
  <c r="I107" i="80"/>
  <c r="G107" i="80"/>
  <c r="G108" i="80" s="1"/>
  <c r="F107" i="80"/>
  <c r="F108" i="80" s="1"/>
  <c r="E107" i="80"/>
  <c r="E108" i="80" s="1"/>
  <c r="D107" i="80"/>
  <c r="D108" i="80" s="1"/>
  <c r="C107" i="80"/>
  <c r="C108" i="80" s="1"/>
  <c r="B107" i="80"/>
  <c r="B108" i="80" s="1"/>
  <c r="I106" i="80"/>
  <c r="I105" i="80"/>
  <c r="G105" i="80"/>
  <c r="F105" i="80"/>
  <c r="E105" i="80"/>
  <c r="D105" i="80"/>
  <c r="C105" i="80"/>
  <c r="B105" i="80"/>
  <c r="I102" i="80"/>
  <c r="I100" i="80"/>
  <c r="A99" i="80"/>
  <c r="I99" i="80" s="1"/>
  <c r="A98" i="80"/>
  <c r="I98" i="80" s="1"/>
  <c r="A97" i="80"/>
  <c r="I97" i="80" s="1"/>
  <c r="A96" i="80"/>
  <c r="I96" i="80" s="1"/>
  <c r="A95" i="80"/>
  <c r="I95" i="80" s="1"/>
  <c r="I94" i="80"/>
  <c r="I93" i="80"/>
  <c r="I92" i="80"/>
  <c r="I91" i="80"/>
  <c r="A91" i="80"/>
  <c r="A90" i="80"/>
  <c r="I90" i="80" s="1"/>
  <c r="A89" i="80"/>
  <c r="I89" i="80" s="1"/>
  <c r="A88" i="80"/>
  <c r="I88" i="80" s="1"/>
  <c r="A87" i="80"/>
  <c r="I87" i="80" s="1"/>
  <c r="I86" i="80"/>
  <c r="O84" i="80"/>
  <c r="O99" i="80" s="1"/>
  <c r="N84" i="80"/>
  <c r="N99" i="80" s="1"/>
  <c r="M84" i="80"/>
  <c r="M99" i="80" s="1"/>
  <c r="L84" i="80"/>
  <c r="L99" i="80" s="1"/>
  <c r="K84" i="80"/>
  <c r="K99" i="80" s="1"/>
  <c r="J84" i="80"/>
  <c r="J91" i="80" s="1"/>
  <c r="G84" i="80"/>
  <c r="G99" i="80" s="1"/>
  <c r="F84" i="80"/>
  <c r="F99" i="80" s="1"/>
  <c r="E84" i="80"/>
  <c r="E99" i="80" s="1"/>
  <c r="D84" i="80"/>
  <c r="D99" i="80" s="1"/>
  <c r="C84" i="80"/>
  <c r="C99" i="80" s="1"/>
  <c r="B84" i="80"/>
  <c r="B99" i="80" s="1"/>
  <c r="A84" i="80"/>
  <c r="I84" i="80" s="1"/>
  <c r="O83" i="80"/>
  <c r="O98" i="80" s="1"/>
  <c r="N83" i="80"/>
  <c r="N98" i="80" s="1"/>
  <c r="M83" i="80"/>
  <c r="M98" i="80" s="1"/>
  <c r="L83" i="80"/>
  <c r="L98" i="80" s="1"/>
  <c r="K83" i="80"/>
  <c r="K98" i="80" s="1"/>
  <c r="J83" i="80"/>
  <c r="J98" i="80" s="1"/>
  <c r="G83" i="80"/>
  <c r="G90" i="80" s="1"/>
  <c r="F83" i="80"/>
  <c r="F98" i="80" s="1"/>
  <c r="E83" i="80"/>
  <c r="E98" i="80" s="1"/>
  <c r="D83" i="80"/>
  <c r="D98" i="80" s="1"/>
  <c r="C83" i="80"/>
  <c r="C98" i="80" s="1"/>
  <c r="B83" i="80"/>
  <c r="B98" i="80" s="1"/>
  <c r="A83" i="80"/>
  <c r="I83" i="80" s="1"/>
  <c r="G82" i="80"/>
  <c r="G89" i="80" s="1"/>
  <c r="F82" i="80"/>
  <c r="F97" i="80" s="1"/>
  <c r="E82" i="80"/>
  <c r="E97" i="80" s="1"/>
  <c r="D82" i="80"/>
  <c r="D89" i="80" s="1"/>
  <c r="C82" i="80"/>
  <c r="C97" i="80" s="1"/>
  <c r="B82" i="80"/>
  <c r="B97" i="80" s="1"/>
  <c r="A82" i="80"/>
  <c r="I82" i="80" s="1"/>
  <c r="O81" i="80"/>
  <c r="O96" i="80" s="1"/>
  <c r="N81" i="80"/>
  <c r="N88" i="80" s="1"/>
  <c r="M81" i="80"/>
  <c r="M96" i="80" s="1"/>
  <c r="L81" i="80"/>
  <c r="L96" i="80" s="1"/>
  <c r="K81" i="80"/>
  <c r="K96" i="80" s="1"/>
  <c r="J81" i="80"/>
  <c r="J88" i="80" s="1"/>
  <c r="G81" i="80"/>
  <c r="G88" i="80" s="1"/>
  <c r="F81" i="80"/>
  <c r="F88" i="80" s="1"/>
  <c r="E81" i="80"/>
  <c r="E88" i="80" s="1"/>
  <c r="D81" i="80"/>
  <c r="D96" i="80" s="1"/>
  <c r="C81" i="80"/>
  <c r="C96" i="80" s="1"/>
  <c r="B81" i="80"/>
  <c r="B96" i="80" s="1"/>
  <c r="A81" i="80"/>
  <c r="I81" i="80" s="1"/>
  <c r="A80" i="80"/>
  <c r="I80" i="80" s="1"/>
  <c r="I79" i="80"/>
  <c r="A78" i="80"/>
  <c r="I78" i="80" s="1"/>
  <c r="A77" i="80"/>
  <c r="I77" i="80" s="1"/>
  <c r="O76" i="80"/>
  <c r="O82" i="80" s="1"/>
  <c r="N76" i="80"/>
  <c r="N82" i="80" s="1"/>
  <c r="M76" i="80"/>
  <c r="M82" i="80" s="1"/>
  <c r="L76" i="80"/>
  <c r="L82" i="80" s="1"/>
  <c r="L89" i="80" s="1"/>
  <c r="K76" i="80"/>
  <c r="K82" i="80" s="1"/>
  <c r="J76" i="80"/>
  <c r="J82" i="80" s="1"/>
  <c r="A76" i="80"/>
  <c r="I76" i="80" s="1"/>
  <c r="O75" i="80"/>
  <c r="N75" i="80"/>
  <c r="M75" i="80"/>
  <c r="L75" i="80"/>
  <c r="K75" i="80"/>
  <c r="J75" i="80"/>
  <c r="G75" i="80"/>
  <c r="F75" i="80"/>
  <c r="E75" i="80"/>
  <c r="D75" i="80"/>
  <c r="C75" i="80"/>
  <c r="B75" i="80"/>
  <c r="A75" i="80"/>
  <c r="I75" i="80" s="1"/>
  <c r="I70" i="80"/>
  <c r="A63" i="80"/>
  <c r="I63" i="80" s="1"/>
  <c r="A62" i="80"/>
  <c r="I62" i="80" s="1"/>
  <c r="A61" i="80"/>
  <c r="I61" i="80" s="1"/>
  <c r="A60" i="80"/>
  <c r="I60" i="80" s="1"/>
  <c r="I56" i="80"/>
  <c r="G54" i="80"/>
  <c r="F54" i="80"/>
  <c r="E54" i="80"/>
  <c r="D54" i="80"/>
  <c r="C54" i="80"/>
  <c r="B54" i="80"/>
  <c r="G53" i="80"/>
  <c r="F53" i="80"/>
  <c r="E53" i="80"/>
  <c r="D53" i="80"/>
  <c r="C53" i="80"/>
  <c r="B53" i="80"/>
  <c r="I52" i="80"/>
  <c r="I51" i="80"/>
  <c r="G51" i="80"/>
  <c r="G52" i="80" s="1"/>
  <c r="F51" i="80"/>
  <c r="F52" i="80" s="1"/>
  <c r="E51" i="80"/>
  <c r="E52" i="80" s="1"/>
  <c r="D51" i="80"/>
  <c r="D52" i="80" s="1"/>
  <c r="C51" i="80"/>
  <c r="C52" i="80" s="1"/>
  <c r="B51" i="80"/>
  <c r="B52" i="80" s="1"/>
  <c r="I50" i="80"/>
  <c r="A46" i="80"/>
  <c r="I46" i="80" s="1"/>
  <c r="A42" i="80"/>
  <c r="I42" i="80" s="1"/>
  <c r="A38" i="80"/>
  <c r="I38" i="80" s="1"/>
  <c r="A34" i="80"/>
  <c r="I34" i="80" s="1"/>
  <c r="O51" i="80"/>
  <c r="O52" i="80" s="1"/>
  <c r="J51" i="80"/>
  <c r="J52" i="80" s="1"/>
  <c r="A30" i="80"/>
  <c r="I30" i="80" s="1"/>
  <c r="I27" i="80"/>
  <c r="D17" i="80"/>
  <c r="C17" i="80"/>
  <c r="D16" i="80"/>
  <c r="C16" i="80"/>
  <c r="D15" i="80"/>
  <c r="C15" i="80"/>
  <c r="D14" i="80"/>
  <c r="C14" i="80"/>
  <c r="C13" i="80"/>
  <c r="C9" i="80"/>
  <c r="I147" i="79"/>
  <c r="A146" i="79"/>
  <c r="A145" i="79"/>
  <c r="I144" i="79"/>
  <c r="A144" i="79"/>
  <c r="A143" i="79"/>
  <c r="A142" i="79"/>
  <c r="A141" i="79"/>
  <c r="A140" i="79"/>
  <c r="A139" i="79"/>
  <c r="A138" i="79"/>
  <c r="A137" i="79"/>
  <c r="A136" i="79"/>
  <c r="I136" i="79" s="1"/>
  <c r="A135" i="79"/>
  <c r="A134" i="79"/>
  <c r="I134" i="79" s="1"/>
  <c r="A133" i="79"/>
  <c r="A132" i="79"/>
  <c r="I131" i="79"/>
  <c r="I130" i="79"/>
  <c r="I129" i="79"/>
  <c r="I128" i="79"/>
  <c r="I127" i="79"/>
  <c r="I126" i="79"/>
  <c r="I125" i="79"/>
  <c r="I124" i="79"/>
  <c r="I123" i="79"/>
  <c r="I122" i="79"/>
  <c r="I121" i="79"/>
  <c r="I120" i="79"/>
  <c r="I119" i="79"/>
  <c r="I118" i="79"/>
  <c r="I117" i="79"/>
  <c r="I116" i="79"/>
  <c r="I115" i="79"/>
  <c r="I112" i="79"/>
  <c r="I110" i="79"/>
  <c r="O109" i="79"/>
  <c r="N109" i="79"/>
  <c r="M109" i="79"/>
  <c r="L109" i="79"/>
  <c r="K109" i="79"/>
  <c r="J109" i="79"/>
  <c r="I109" i="79"/>
  <c r="G109" i="79"/>
  <c r="F109" i="79"/>
  <c r="E109" i="79"/>
  <c r="D109" i="79"/>
  <c r="C109" i="79"/>
  <c r="B109" i="79"/>
  <c r="I108" i="79"/>
  <c r="I107" i="79"/>
  <c r="G107" i="79"/>
  <c r="G108" i="79" s="1"/>
  <c r="D107" i="79"/>
  <c r="D108" i="79" s="1"/>
  <c r="C107" i="79"/>
  <c r="C108" i="79" s="1"/>
  <c r="I106" i="79"/>
  <c r="I105" i="79"/>
  <c r="G105" i="79"/>
  <c r="F105" i="79"/>
  <c r="F107" i="79" s="1"/>
  <c r="F108" i="79" s="1"/>
  <c r="E105" i="79"/>
  <c r="E107" i="79" s="1"/>
  <c r="E108" i="79" s="1"/>
  <c r="D105" i="79"/>
  <c r="C105" i="79"/>
  <c r="B105" i="79"/>
  <c r="B107" i="79" s="1"/>
  <c r="B108" i="79" s="1"/>
  <c r="I102" i="79"/>
  <c r="I100" i="79"/>
  <c r="A99" i="79"/>
  <c r="I99" i="79" s="1"/>
  <c r="A98" i="79"/>
  <c r="I98" i="79" s="1"/>
  <c r="A97" i="79"/>
  <c r="I97" i="79" s="1"/>
  <c r="A96" i="79"/>
  <c r="I96" i="79" s="1"/>
  <c r="A95" i="79"/>
  <c r="I95" i="79" s="1"/>
  <c r="I94" i="79"/>
  <c r="I93" i="79"/>
  <c r="I92" i="79"/>
  <c r="A91" i="79"/>
  <c r="I91" i="79" s="1"/>
  <c r="A90" i="79"/>
  <c r="I90" i="79" s="1"/>
  <c r="A89" i="79"/>
  <c r="I89" i="79" s="1"/>
  <c r="A88" i="79"/>
  <c r="I88" i="79" s="1"/>
  <c r="A87" i="79"/>
  <c r="I87" i="79" s="1"/>
  <c r="I86" i="79"/>
  <c r="O84" i="79"/>
  <c r="O99" i="79" s="1"/>
  <c r="N84" i="79"/>
  <c r="N99" i="79" s="1"/>
  <c r="M84" i="79"/>
  <c r="M99" i="79" s="1"/>
  <c r="L84" i="79"/>
  <c r="K84" i="79"/>
  <c r="K99" i="79" s="1"/>
  <c r="J84" i="79"/>
  <c r="J99" i="79" s="1"/>
  <c r="G84" i="79"/>
  <c r="F84" i="79"/>
  <c r="F99" i="79" s="1"/>
  <c r="E84" i="79"/>
  <c r="E91" i="79" s="1"/>
  <c r="D84" i="79"/>
  <c r="D91" i="79" s="1"/>
  <c r="C84" i="79"/>
  <c r="B84" i="79"/>
  <c r="B99" i="79" s="1"/>
  <c r="A84" i="79"/>
  <c r="I84" i="79" s="1"/>
  <c r="O83" i="79"/>
  <c r="O98" i="79" s="1"/>
  <c r="N83" i="79"/>
  <c r="M83" i="79"/>
  <c r="M98" i="79" s="1"/>
  <c r="L83" i="79"/>
  <c r="L98" i="79" s="1"/>
  <c r="K83" i="79"/>
  <c r="K90" i="79" s="1"/>
  <c r="J83" i="79"/>
  <c r="G83" i="79"/>
  <c r="G98" i="79" s="1"/>
  <c r="F83" i="79"/>
  <c r="F98" i="79" s="1"/>
  <c r="E83" i="79"/>
  <c r="D83" i="79"/>
  <c r="D98" i="79" s="1"/>
  <c r="C83" i="79"/>
  <c r="C90" i="79" s="1"/>
  <c r="B83" i="79"/>
  <c r="B98" i="79" s="1"/>
  <c r="A83" i="79"/>
  <c r="I83" i="79" s="1"/>
  <c r="G82" i="79"/>
  <c r="F82" i="79"/>
  <c r="F97" i="79" s="1"/>
  <c r="E82" i="79"/>
  <c r="E89" i="79" s="1"/>
  <c r="D82" i="79"/>
  <c r="D97" i="79" s="1"/>
  <c r="C82" i="79"/>
  <c r="B82" i="79"/>
  <c r="B97" i="79" s="1"/>
  <c r="A82" i="79"/>
  <c r="I82" i="79" s="1"/>
  <c r="O81" i="79"/>
  <c r="O88" i="79" s="1"/>
  <c r="N81" i="79"/>
  <c r="M81" i="79"/>
  <c r="M96" i="79" s="1"/>
  <c r="L81" i="79"/>
  <c r="L96" i="79" s="1"/>
  <c r="K81" i="79"/>
  <c r="K96" i="79" s="1"/>
  <c r="J81" i="79"/>
  <c r="G81" i="79"/>
  <c r="G96" i="79" s="1"/>
  <c r="F81" i="79"/>
  <c r="F96" i="79" s="1"/>
  <c r="E81" i="79"/>
  <c r="D81" i="79"/>
  <c r="D96" i="79" s="1"/>
  <c r="C81" i="79"/>
  <c r="C96" i="79" s="1"/>
  <c r="B81" i="79"/>
  <c r="B96" i="79" s="1"/>
  <c r="A81" i="79"/>
  <c r="I81" i="79" s="1"/>
  <c r="A80" i="79"/>
  <c r="I80" i="79" s="1"/>
  <c r="I79" i="79"/>
  <c r="A78" i="79"/>
  <c r="I78" i="79" s="1"/>
  <c r="A77" i="79"/>
  <c r="I77" i="79" s="1"/>
  <c r="O76" i="79"/>
  <c r="O82" i="79" s="1"/>
  <c r="N76" i="79"/>
  <c r="N82" i="79" s="1"/>
  <c r="N97" i="79" s="1"/>
  <c r="M76" i="79"/>
  <c r="M82" i="79" s="1"/>
  <c r="M97" i="79" s="1"/>
  <c r="L76" i="79"/>
  <c r="L82" i="79" s="1"/>
  <c r="K76" i="79"/>
  <c r="K82" i="79" s="1"/>
  <c r="J76" i="79"/>
  <c r="J82" i="79" s="1"/>
  <c r="J97" i="79" s="1"/>
  <c r="A76" i="79"/>
  <c r="I76" i="79" s="1"/>
  <c r="O75" i="79"/>
  <c r="N75" i="79"/>
  <c r="M75" i="79"/>
  <c r="L75" i="79"/>
  <c r="K75" i="79"/>
  <c r="J75" i="79"/>
  <c r="G75" i="79"/>
  <c r="F75" i="79"/>
  <c r="E75" i="79"/>
  <c r="D75" i="79"/>
  <c r="C75" i="79"/>
  <c r="B75" i="79"/>
  <c r="A75" i="79"/>
  <c r="I75" i="79" s="1"/>
  <c r="I70" i="79"/>
  <c r="A63" i="79"/>
  <c r="I63" i="79" s="1"/>
  <c r="A62" i="79"/>
  <c r="I62" i="79" s="1"/>
  <c r="A61" i="79"/>
  <c r="I61" i="79" s="1"/>
  <c r="A60" i="79"/>
  <c r="I60" i="79" s="1"/>
  <c r="I56" i="79"/>
  <c r="G54" i="79"/>
  <c r="F54" i="79"/>
  <c r="E54" i="79"/>
  <c r="D54" i="79"/>
  <c r="C54" i="79"/>
  <c r="B54" i="79"/>
  <c r="G53" i="79"/>
  <c r="F53" i="79"/>
  <c r="E53" i="79"/>
  <c r="D53" i="79"/>
  <c r="C53" i="79"/>
  <c r="B53" i="79"/>
  <c r="I52" i="79"/>
  <c r="I51" i="79"/>
  <c r="G51" i="79"/>
  <c r="G52" i="79" s="1"/>
  <c r="F51" i="79"/>
  <c r="F52" i="79" s="1"/>
  <c r="E51" i="79"/>
  <c r="E52" i="79" s="1"/>
  <c r="D51" i="79"/>
  <c r="D52" i="79" s="1"/>
  <c r="C51" i="79"/>
  <c r="C52" i="79" s="1"/>
  <c r="B51" i="79"/>
  <c r="B52" i="79" s="1"/>
  <c r="I50" i="79"/>
  <c r="A46" i="79"/>
  <c r="I46" i="79" s="1"/>
  <c r="A42" i="79"/>
  <c r="I42" i="79" s="1"/>
  <c r="A38" i="79"/>
  <c r="I38" i="79" s="1"/>
  <c r="A34" i="79"/>
  <c r="I34" i="79" s="1"/>
  <c r="O107" i="79"/>
  <c r="O108" i="79" s="1"/>
  <c r="M107" i="79"/>
  <c r="M108" i="79" s="1"/>
  <c r="L107" i="79"/>
  <c r="L108" i="79" s="1"/>
  <c r="K51" i="79"/>
  <c r="K52" i="79" s="1"/>
  <c r="A30" i="79"/>
  <c r="I30" i="79" s="1"/>
  <c r="I27" i="79"/>
  <c r="D17" i="79"/>
  <c r="C17" i="79"/>
  <c r="D16" i="79"/>
  <c r="C16" i="79"/>
  <c r="D15" i="79"/>
  <c r="C15" i="79"/>
  <c r="D14" i="79"/>
  <c r="C14" i="79"/>
  <c r="C13" i="79"/>
  <c r="F80" i="79" s="1"/>
  <c r="C9" i="79"/>
  <c r="I147" i="78"/>
  <c r="A146" i="78"/>
  <c r="A145" i="78"/>
  <c r="A144" i="78"/>
  <c r="A143" i="78"/>
  <c r="A142" i="78"/>
  <c r="I142" i="78" s="1"/>
  <c r="A141" i="78"/>
  <c r="A140" i="78"/>
  <c r="A139" i="78"/>
  <c r="I138" i="78"/>
  <c r="A138" i="78"/>
  <c r="A137" i="78"/>
  <c r="A136" i="78"/>
  <c r="A135" i="78"/>
  <c r="A134" i="78"/>
  <c r="I134" i="78" s="1"/>
  <c r="A133" i="78"/>
  <c r="A132" i="78"/>
  <c r="I131" i="78"/>
  <c r="I130" i="78"/>
  <c r="I129" i="78"/>
  <c r="I128" i="78"/>
  <c r="I127" i="78"/>
  <c r="I126" i="78"/>
  <c r="I125" i="78"/>
  <c r="I124" i="78"/>
  <c r="I123" i="78"/>
  <c r="I122" i="78"/>
  <c r="I121" i="78"/>
  <c r="I120" i="78"/>
  <c r="I119" i="78"/>
  <c r="I118" i="78"/>
  <c r="I117" i="78"/>
  <c r="I116" i="78"/>
  <c r="I115" i="78"/>
  <c r="I112" i="78"/>
  <c r="I110" i="78"/>
  <c r="O109" i="78"/>
  <c r="N109" i="78"/>
  <c r="M109" i="78"/>
  <c r="L109" i="78"/>
  <c r="K109" i="78"/>
  <c r="J109" i="78"/>
  <c r="I109" i="78"/>
  <c r="G109" i="78"/>
  <c r="F109" i="78"/>
  <c r="E109" i="78"/>
  <c r="D109" i="78"/>
  <c r="C109" i="78"/>
  <c r="B109" i="78"/>
  <c r="I108" i="78"/>
  <c r="I107" i="78"/>
  <c r="C107" i="78"/>
  <c r="C108" i="78" s="1"/>
  <c r="I106" i="78"/>
  <c r="I105" i="78"/>
  <c r="G105" i="78"/>
  <c r="G107" i="78" s="1"/>
  <c r="G108" i="78" s="1"/>
  <c r="F105" i="78"/>
  <c r="F107" i="78" s="1"/>
  <c r="F108" i="78" s="1"/>
  <c r="E105" i="78"/>
  <c r="E107" i="78" s="1"/>
  <c r="E108" i="78" s="1"/>
  <c r="D105" i="78"/>
  <c r="D107" i="78" s="1"/>
  <c r="D108" i="78" s="1"/>
  <c r="C105" i="78"/>
  <c r="B105" i="78"/>
  <c r="B107" i="78" s="1"/>
  <c r="B108" i="78" s="1"/>
  <c r="I102" i="78"/>
  <c r="I100" i="78"/>
  <c r="A99" i="78"/>
  <c r="I99" i="78" s="1"/>
  <c r="A98" i="78"/>
  <c r="I98" i="78" s="1"/>
  <c r="A97" i="78"/>
  <c r="I97" i="78" s="1"/>
  <c r="A96" i="78"/>
  <c r="I96" i="78" s="1"/>
  <c r="A95" i="78"/>
  <c r="I95" i="78" s="1"/>
  <c r="I94" i="78"/>
  <c r="I93" i="78"/>
  <c r="I92" i="78"/>
  <c r="A91" i="78"/>
  <c r="I91" i="78" s="1"/>
  <c r="A90" i="78"/>
  <c r="I90" i="78" s="1"/>
  <c r="A89" i="78"/>
  <c r="I89" i="78" s="1"/>
  <c r="A88" i="78"/>
  <c r="I88" i="78" s="1"/>
  <c r="A87" i="78"/>
  <c r="I87" i="78" s="1"/>
  <c r="I86" i="78"/>
  <c r="O84" i="78"/>
  <c r="O99" i="78" s="1"/>
  <c r="N84" i="78"/>
  <c r="N99" i="78" s="1"/>
  <c r="M84" i="78"/>
  <c r="M91" i="78" s="1"/>
  <c r="L84" i="78"/>
  <c r="K84" i="78"/>
  <c r="K99" i="78" s="1"/>
  <c r="J84" i="78"/>
  <c r="J99" i="78" s="1"/>
  <c r="G84" i="78"/>
  <c r="F84" i="78"/>
  <c r="F99" i="78" s="1"/>
  <c r="E84" i="78"/>
  <c r="E91" i="78" s="1"/>
  <c r="D84" i="78"/>
  <c r="D99" i="78" s="1"/>
  <c r="C84" i="78"/>
  <c r="B84" i="78"/>
  <c r="B99" i="78" s="1"/>
  <c r="A84" i="78"/>
  <c r="I84" i="78" s="1"/>
  <c r="O83" i="78"/>
  <c r="O98" i="78" s="1"/>
  <c r="N83" i="78"/>
  <c r="M83" i="78"/>
  <c r="M98" i="78" s="1"/>
  <c r="L83" i="78"/>
  <c r="L98" i="78" s="1"/>
  <c r="K83" i="78"/>
  <c r="K90" i="78" s="1"/>
  <c r="J83" i="78"/>
  <c r="G83" i="78"/>
  <c r="G98" i="78" s="1"/>
  <c r="F83" i="78"/>
  <c r="F90" i="78" s="1"/>
  <c r="E83" i="78"/>
  <c r="D83" i="78"/>
  <c r="D98" i="78" s="1"/>
  <c r="C83" i="78"/>
  <c r="C98" i="78" s="1"/>
  <c r="B83" i="78"/>
  <c r="B98" i="78" s="1"/>
  <c r="A83" i="78"/>
  <c r="I83" i="78" s="1"/>
  <c r="G82" i="78"/>
  <c r="F82" i="78"/>
  <c r="F97" i="78" s="1"/>
  <c r="E82" i="78"/>
  <c r="E97" i="78" s="1"/>
  <c r="D82" i="78"/>
  <c r="D89" i="78" s="1"/>
  <c r="C82" i="78"/>
  <c r="B82" i="78"/>
  <c r="B97" i="78" s="1"/>
  <c r="A82" i="78"/>
  <c r="I82" i="78" s="1"/>
  <c r="O81" i="78"/>
  <c r="O96" i="78" s="1"/>
  <c r="N81" i="78"/>
  <c r="M81" i="78"/>
  <c r="M96" i="78" s="1"/>
  <c r="L81" i="78"/>
  <c r="L88" i="78" s="1"/>
  <c r="K81" i="78"/>
  <c r="K96" i="78" s="1"/>
  <c r="J81" i="78"/>
  <c r="G81" i="78"/>
  <c r="G96" i="78" s="1"/>
  <c r="F81" i="78"/>
  <c r="F88" i="78" s="1"/>
  <c r="E81" i="78"/>
  <c r="D81" i="78"/>
  <c r="D96" i="78" s="1"/>
  <c r="C81" i="78"/>
  <c r="C88" i="78" s="1"/>
  <c r="B81" i="78"/>
  <c r="B96" i="78" s="1"/>
  <c r="A81" i="78"/>
  <c r="I81" i="78" s="1"/>
  <c r="A80" i="78"/>
  <c r="I80" i="78" s="1"/>
  <c r="I79" i="78"/>
  <c r="A78" i="78"/>
  <c r="I78" i="78" s="1"/>
  <c r="A77" i="78"/>
  <c r="I77" i="78" s="1"/>
  <c r="O76" i="78"/>
  <c r="O82" i="78" s="1"/>
  <c r="O97" i="78" s="1"/>
  <c r="N76" i="78"/>
  <c r="N82" i="78" s="1"/>
  <c r="N97" i="78" s="1"/>
  <c r="M76" i="78"/>
  <c r="M82" i="78" s="1"/>
  <c r="M97" i="78" s="1"/>
  <c r="L76" i="78"/>
  <c r="L82" i="78" s="1"/>
  <c r="K76" i="78"/>
  <c r="K82" i="78" s="1"/>
  <c r="K97" i="78" s="1"/>
  <c r="J76" i="78"/>
  <c r="J82" i="78" s="1"/>
  <c r="J89" i="78" s="1"/>
  <c r="A76" i="78"/>
  <c r="I76" i="78" s="1"/>
  <c r="O75" i="78"/>
  <c r="N75" i="78"/>
  <c r="M75" i="78"/>
  <c r="L75" i="78"/>
  <c r="K75" i="78"/>
  <c r="J75" i="78"/>
  <c r="G75" i="78"/>
  <c r="F75" i="78"/>
  <c r="E75" i="78"/>
  <c r="D75" i="78"/>
  <c r="C75" i="78"/>
  <c r="B75" i="78"/>
  <c r="A75" i="78"/>
  <c r="I75" i="78" s="1"/>
  <c r="I70" i="78"/>
  <c r="A63" i="78"/>
  <c r="I63" i="78" s="1"/>
  <c r="A62" i="78"/>
  <c r="I62" i="78" s="1"/>
  <c r="A61" i="78"/>
  <c r="I61" i="78" s="1"/>
  <c r="A60" i="78"/>
  <c r="I60" i="78" s="1"/>
  <c r="I56" i="78"/>
  <c r="G54" i="78"/>
  <c r="F54" i="78"/>
  <c r="E54" i="78"/>
  <c r="D54" i="78"/>
  <c r="C54" i="78"/>
  <c r="B54" i="78"/>
  <c r="G53" i="78"/>
  <c r="F53" i="78"/>
  <c r="E53" i="78"/>
  <c r="D53" i="78"/>
  <c r="C53" i="78"/>
  <c r="B53" i="78"/>
  <c r="I52" i="78"/>
  <c r="B52" i="78"/>
  <c r="I51" i="78"/>
  <c r="G51" i="78"/>
  <c r="G52" i="78" s="1"/>
  <c r="F51" i="78"/>
  <c r="F52" i="78" s="1"/>
  <c r="E51" i="78"/>
  <c r="E52" i="78" s="1"/>
  <c r="D51" i="78"/>
  <c r="D52" i="78" s="1"/>
  <c r="C51" i="78"/>
  <c r="C52" i="78" s="1"/>
  <c r="B51" i="78"/>
  <c r="I50" i="78"/>
  <c r="A46" i="78"/>
  <c r="I46" i="78" s="1"/>
  <c r="A42" i="78"/>
  <c r="I42" i="78" s="1"/>
  <c r="A38" i="78"/>
  <c r="I38" i="78" s="1"/>
  <c r="A34" i="78"/>
  <c r="I34" i="78" s="1"/>
  <c r="O51" i="78"/>
  <c r="O52" i="78" s="1"/>
  <c r="N107" i="78"/>
  <c r="N108" i="78" s="1"/>
  <c r="M107" i="78"/>
  <c r="M108" i="78" s="1"/>
  <c r="L107" i="78"/>
  <c r="L108" i="78" s="1"/>
  <c r="K51" i="78"/>
  <c r="K52" i="78" s="1"/>
  <c r="A30" i="78"/>
  <c r="I30" i="78" s="1"/>
  <c r="I27" i="78"/>
  <c r="D17" i="78"/>
  <c r="C17" i="78"/>
  <c r="D16" i="78"/>
  <c r="C16" i="78"/>
  <c r="D15" i="78"/>
  <c r="C15" i="78"/>
  <c r="D14" i="78"/>
  <c r="C14" i="78"/>
  <c r="C13" i="78"/>
  <c r="F80" i="78" s="1"/>
  <c r="F87" i="78" s="1"/>
  <c r="C9" i="78"/>
  <c r="I147" i="77"/>
  <c r="A146" i="77"/>
  <c r="A145" i="77"/>
  <c r="I144" i="77"/>
  <c r="A144" i="77"/>
  <c r="A143" i="77"/>
  <c r="A142" i="77"/>
  <c r="A141" i="77"/>
  <c r="A140" i="77"/>
  <c r="A139" i="77"/>
  <c r="A138" i="77"/>
  <c r="A137" i="77"/>
  <c r="A136" i="77"/>
  <c r="I136" i="77" s="1"/>
  <c r="A135" i="77"/>
  <c r="I135" i="77" s="1"/>
  <c r="A134" i="77"/>
  <c r="I134" i="77" s="1"/>
  <c r="A133" i="77"/>
  <c r="I133" i="77" s="1"/>
  <c r="A132" i="77"/>
  <c r="I131" i="77"/>
  <c r="I130" i="77"/>
  <c r="I129" i="77"/>
  <c r="I128" i="77"/>
  <c r="I127" i="77"/>
  <c r="I126" i="77"/>
  <c r="I125" i="77"/>
  <c r="I124" i="77"/>
  <c r="I123" i="77"/>
  <c r="I122" i="77"/>
  <c r="I121" i="77"/>
  <c r="I120" i="77"/>
  <c r="I119" i="77"/>
  <c r="I118" i="77"/>
  <c r="I117" i="77"/>
  <c r="I116" i="77"/>
  <c r="I115" i="77"/>
  <c r="I112" i="77"/>
  <c r="I110" i="77"/>
  <c r="O109" i="77"/>
  <c r="N109" i="77"/>
  <c r="M109" i="77"/>
  <c r="L109" i="77"/>
  <c r="K109" i="77"/>
  <c r="J109" i="77"/>
  <c r="I109" i="77"/>
  <c r="G109" i="77"/>
  <c r="F109" i="77"/>
  <c r="E109" i="77"/>
  <c r="D109" i="77"/>
  <c r="C109" i="77"/>
  <c r="B109" i="77"/>
  <c r="I108" i="77"/>
  <c r="I107" i="77"/>
  <c r="I106" i="77"/>
  <c r="I105" i="77"/>
  <c r="G105" i="77"/>
  <c r="G107" i="77" s="1"/>
  <c r="G108" i="77" s="1"/>
  <c r="F105" i="77"/>
  <c r="F107" i="77" s="1"/>
  <c r="F108" i="77" s="1"/>
  <c r="E105" i="77"/>
  <c r="E107" i="77" s="1"/>
  <c r="E108" i="77" s="1"/>
  <c r="D105" i="77"/>
  <c r="D107" i="77" s="1"/>
  <c r="D108" i="77" s="1"/>
  <c r="C105" i="77"/>
  <c r="C107" i="77" s="1"/>
  <c r="C108" i="77" s="1"/>
  <c r="B105" i="77"/>
  <c r="B107" i="77" s="1"/>
  <c r="B108" i="77" s="1"/>
  <c r="I102" i="77"/>
  <c r="I100" i="77"/>
  <c r="A99" i="77"/>
  <c r="I99" i="77" s="1"/>
  <c r="A98" i="77"/>
  <c r="I98" i="77" s="1"/>
  <c r="A97" i="77"/>
  <c r="I97" i="77" s="1"/>
  <c r="A96" i="77"/>
  <c r="I96" i="77" s="1"/>
  <c r="A95" i="77"/>
  <c r="I95" i="77" s="1"/>
  <c r="I94" i="77"/>
  <c r="I93" i="77"/>
  <c r="I92" i="77"/>
  <c r="A91" i="77"/>
  <c r="I91" i="77" s="1"/>
  <c r="A90" i="77"/>
  <c r="I90" i="77" s="1"/>
  <c r="A89" i="77"/>
  <c r="I89" i="77" s="1"/>
  <c r="A88" i="77"/>
  <c r="I88" i="77" s="1"/>
  <c r="A87" i="77"/>
  <c r="I87" i="77" s="1"/>
  <c r="I86" i="77"/>
  <c r="O84" i="77"/>
  <c r="O91" i="77" s="1"/>
  <c r="N84" i="77"/>
  <c r="N91" i="77" s="1"/>
  <c r="M84" i="77"/>
  <c r="M99" i="77" s="1"/>
  <c r="L84" i="77"/>
  <c r="L99" i="77" s="1"/>
  <c r="K84" i="77"/>
  <c r="K99" i="77" s="1"/>
  <c r="J84" i="77"/>
  <c r="J99" i="77" s="1"/>
  <c r="G84" i="77"/>
  <c r="G99" i="77" s="1"/>
  <c r="F84" i="77"/>
  <c r="F91" i="77" s="1"/>
  <c r="E84" i="77"/>
  <c r="E99" i="77" s="1"/>
  <c r="D84" i="77"/>
  <c r="D99" i="77" s="1"/>
  <c r="C84" i="77"/>
  <c r="C99" i="77" s="1"/>
  <c r="B84" i="77"/>
  <c r="B91" i="77" s="1"/>
  <c r="A84" i="77"/>
  <c r="I84" i="77" s="1"/>
  <c r="O83" i="77"/>
  <c r="O98" i="77" s="1"/>
  <c r="N83" i="77"/>
  <c r="N98" i="77" s="1"/>
  <c r="M83" i="77"/>
  <c r="M90" i="77" s="1"/>
  <c r="L83" i="77"/>
  <c r="L90" i="77" s="1"/>
  <c r="K83" i="77"/>
  <c r="K90" i="77" s="1"/>
  <c r="J83" i="77"/>
  <c r="J98" i="77" s="1"/>
  <c r="G83" i="77"/>
  <c r="G98" i="77" s="1"/>
  <c r="F83" i="77"/>
  <c r="F90" i="77" s="1"/>
  <c r="E83" i="77"/>
  <c r="E98" i="77" s="1"/>
  <c r="D83" i="77"/>
  <c r="D90" i="77" s="1"/>
  <c r="C83" i="77"/>
  <c r="C98" i="77" s="1"/>
  <c r="B83" i="77"/>
  <c r="B98" i="77" s="1"/>
  <c r="A83" i="77"/>
  <c r="I83" i="77" s="1"/>
  <c r="G82" i="77"/>
  <c r="G97" i="77" s="1"/>
  <c r="F82" i="77"/>
  <c r="F89" i="77" s="1"/>
  <c r="E82" i="77"/>
  <c r="E89" i="77" s="1"/>
  <c r="D82" i="77"/>
  <c r="D97" i="77" s="1"/>
  <c r="C82" i="77"/>
  <c r="C97" i="77" s="1"/>
  <c r="B82" i="77"/>
  <c r="B97" i="77" s="1"/>
  <c r="A82" i="77"/>
  <c r="I82" i="77" s="1"/>
  <c r="O81" i="77"/>
  <c r="O96" i="77" s="1"/>
  <c r="N81" i="77"/>
  <c r="N96" i="77" s="1"/>
  <c r="M81" i="77"/>
  <c r="M88" i="77" s="1"/>
  <c r="L81" i="77"/>
  <c r="L96" i="77" s="1"/>
  <c r="K81" i="77"/>
  <c r="K96" i="77" s="1"/>
  <c r="J81" i="77"/>
  <c r="J96" i="77" s="1"/>
  <c r="G81" i="77"/>
  <c r="G96" i="77" s="1"/>
  <c r="F81" i="77"/>
  <c r="F96" i="77" s="1"/>
  <c r="E81" i="77"/>
  <c r="E96" i="77" s="1"/>
  <c r="D81" i="77"/>
  <c r="D88" i="77" s="1"/>
  <c r="C81" i="77"/>
  <c r="C88" i="77" s="1"/>
  <c r="B81" i="77"/>
  <c r="B96" i="77" s="1"/>
  <c r="A81" i="77"/>
  <c r="I81" i="77" s="1"/>
  <c r="A80" i="77"/>
  <c r="I80" i="77" s="1"/>
  <c r="I79" i="77"/>
  <c r="A78" i="77"/>
  <c r="I78" i="77" s="1"/>
  <c r="A77" i="77"/>
  <c r="I77" i="77" s="1"/>
  <c r="O76" i="77"/>
  <c r="O82" i="77" s="1"/>
  <c r="O89" i="77" s="1"/>
  <c r="N76" i="77"/>
  <c r="N82" i="77" s="1"/>
  <c r="M76" i="77"/>
  <c r="M82" i="77" s="1"/>
  <c r="M97" i="77" s="1"/>
  <c r="L76" i="77"/>
  <c r="L82" i="77" s="1"/>
  <c r="L97" i="77" s="1"/>
  <c r="K76" i="77"/>
  <c r="K82" i="77" s="1"/>
  <c r="K89" i="77" s="1"/>
  <c r="J76" i="77"/>
  <c r="J82" i="77" s="1"/>
  <c r="A76" i="77"/>
  <c r="I76" i="77" s="1"/>
  <c r="O75" i="77"/>
  <c r="N75" i="77"/>
  <c r="M75" i="77"/>
  <c r="L75" i="77"/>
  <c r="K75" i="77"/>
  <c r="J75" i="77"/>
  <c r="G75" i="77"/>
  <c r="F75" i="77"/>
  <c r="E75" i="77"/>
  <c r="D75" i="77"/>
  <c r="C75" i="77"/>
  <c r="B75" i="77"/>
  <c r="A75" i="77"/>
  <c r="I75" i="77" s="1"/>
  <c r="I70" i="77"/>
  <c r="A63" i="77"/>
  <c r="I63" i="77" s="1"/>
  <c r="A62" i="77"/>
  <c r="I62" i="77" s="1"/>
  <c r="A61" i="77"/>
  <c r="I61" i="77" s="1"/>
  <c r="A60" i="77"/>
  <c r="I60" i="77" s="1"/>
  <c r="I56" i="77"/>
  <c r="G54" i="77"/>
  <c r="F54" i="77"/>
  <c r="E54" i="77"/>
  <c r="D54" i="77"/>
  <c r="C54" i="77"/>
  <c r="B54" i="77"/>
  <c r="G53" i="77"/>
  <c r="F53" i="77"/>
  <c r="E53" i="77"/>
  <c r="D53" i="77"/>
  <c r="C53" i="77"/>
  <c r="B53" i="77"/>
  <c r="I52" i="77"/>
  <c r="I51" i="77"/>
  <c r="G51" i="77"/>
  <c r="G52" i="77" s="1"/>
  <c r="F51" i="77"/>
  <c r="F52" i="77" s="1"/>
  <c r="E51" i="77"/>
  <c r="E52" i="77" s="1"/>
  <c r="D51" i="77"/>
  <c r="D52" i="77" s="1"/>
  <c r="C51" i="77"/>
  <c r="C52" i="77" s="1"/>
  <c r="B51" i="77"/>
  <c r="B52" i="77" s="1"/>
  <c r="I50" i="77"/>
  <c r="A46" i="77"/>
  <c r="I46" i="77" s="1"/>
  <c r="A42" i="77"/>
  <c r="I42" i="77" s="1"/>
  <c r="A38" i="77"/>
  <c r="I38" i="77" s="1"/>
  <c r="A34" i="77"/>
  <c r="I34" i="77" s="1"/>
  <c r="O107" i="77"/>
  <c r="O108" i="77" s="1"/>
  <c r="N107" i="77"/>
  <c r="N108" i="77" s="1"/>
  <c r="M107" i="77"/>
  <c r="M108" i="77" s="1"/>
  <c r="L107" i="77"/>
  <c r="L108" i="77" s="1"/>
  <c r="K51" i="77"/>
  <c r="K52" i="77" s="1"/>
  <c r="J51" i="77"/>
  <c r="J52" i="77" s="1"/>
  <c r="A30" i="77"/>
  <c r="I30" i="77" s="1"/>
  <c r="I27" i="77"/>
  <c r="D17" i="77"/>
  <c r="C17" i="77"/>
  <c r="D16" i="77"/>
  <c r="C16" i="77"/>
  <c r="D15" i="77"/>
  <c r="C15" i="77"/>
  <c r="D14" i="77"/>
  <c r="C14" i="77"/>
  <c r="C13" i="77"/>
  <c r="E80" i="77" s="1"/>
  <c r="C9" i="77"/>
  <c r="I147" i="76"/>
  <c r="I146" i="76"/>
  <c r="A146" i="76"/>
  <c r="I145" i="76"/>
  <c r="A145" i="76"/>
  <c r="A144" i="76"/>
  <c r="I143" i="76"/>
  <c r="A143" i="76"/>
  <c r="A142" i="76"/>
  <c r="A141" i="76"/>
  <c r="A140" i="76"/>
  <c r="A139" i="76"/>
  <c r="A138" i="76"/>
  <c r="A137" i="76"/>
  <c r="A136" i="76"/>
  <c r="A135" i="76"/>
  <c r="A134" i="76"/>
  <c r="A133" i="76"/>
  <c r="A132" i="76"/>
  <c r="I131" i="76"/>
  <c r="I130" i="76"/>
  <c r="I129" i="76"/>
  <c r="I128" i="76"/>
  <c r="I127" i="76"/>
  <c r="I126" i="76"/>
  <c r="I125" i="76"/>
  <c r="I124" i="76"/>
  <c r="I123" i="76"/>
  <c r="I122" i="76"/>
  <c r="I121" i="76"/>
  <c r="I120" i="76"/>
  <c r="I119" i="76"/>
  <c r="I118" i="76"/>
  <c r="I117" i="76"/>
  <c r="I116" i="76"/>
  <c r="I115" i="76"/>
  <c r="I112" i="76"/>
  <c r="I110" i="76"/>
  <c r="O109" i="76"/>
  <c r="N109" i="76"/>
  <c r="M109" i="76"/>
  <c r="L109" i="76"/>
  <c r="K109" i="76"/>
  <c r="J109" i="76"/>
  <c r="I109" i="76"/>
  <c r="G109" i="76"/>
  <c r="F109" i="76"/>
  <c r="E109" i="76"/>
  <c r="D109" i="76"/>
  <c r="C109" i="76"/>
  <c r="B109" i="76"/>
  <c r="I108" i="76"/>
  <c r="O107" i="76"/>
  <c r="O108" i="76" s="1"/>
  <c r="N107" i="76"/>
  <c r="N108" i="76" s="1"/>
  <c r="M107" i="76"/>
  <c r="M108" i="76" s="1"/>
  <c r="L107" i="76"/>
  <c r="L108" i="76" s="1"/>
  <c r="K107" i="76"/>
  <c r="K108" i="76" s="1"/>
  <c r="J107" i="76"/>
  <c r="J108" i="76" s="1"/>
  <c r="I107" i="76"/>
  <c r="G107" i="76"/>
  <c r="G108" i="76" s="1"/>
  <c r="F107" i="76"/>
  <c r="F108" i="76" s="1"/>
  <c r="E107" i="76"/>
  <c r="E108" i="76" s="1"/>
  <c r="D107" i="76"/>
  <c r="D108" i="76" s="1"/>
  <c r="C107" i="76"/>
  <c r="C108" i="76" s="1"/>
  <c r="B107" i="76"/>
  <c r="B108" i="76" s="1"/>
  <c r="O106" i="76"/>
  <c r="N106" i="76"/>
  <c r="M106" i="76"/>
  <c r="L106" i="76"/>
  <c r="K106" i="76"/>
  <c r="J106" i="76"/>
  <c r="I106" i="76"/>
  <c r="G106" i="76"/>
  <c r="F106" i="76"/>
  <c r="E106" i="76"/>
  <c r="D106" i="76"/>
  <c r="C106" i="76"/>
  <c r="B106" i="76"/>
  <c r="O105" i="76"/>
  <c r="N105" i="76"/>
  <c r="M105" i="76"/>
  <c r="L105" i="76"/>
  <c r="K105" i="76"/>
  <c r="J105" i="76"/>
  <c r="I105" i="76"/>
  <c r="G105" i="76"/>
  <c r="F105" i="76"/>
  <c r="E105" i="76"/>
  <c r="D105" i="76"/>
  <c r="C105" i="76"/>
  <c r="B105" i="76"/>
  <c r="I102" i="76"/>
  <c r="I100" i="76"/>
  <c r="A99" i="76"/>
  <c r="I99" i="76" s="1"/>
  <c r="A98" i="76"/>
  <c r="I98" i="76" s="1"/>
  <c r="A97" i="76"/>
  <c r="I97" i="76" s="1"/>
  <c r="A96" i="76"/>
  <c r="I96" i="76" s="1"/>
  <c r="A95" i="76"/>
  <c r="I95" i="76" s="1"/>
  <c r="I94" i="76"/>
  <c r="I93" i="76"/>
  <c r="I92" i="76"/>
  <c r="A91" i="76"/>
  <c r="I91" i="76" s="1"/>
  <c r="A90" i="76"/>
  <c r="I90" i="76" s="1"/>
  <c r="A89" i="76"/>
  <c r="I89" i="76" s="1"/>
  <c r="A88" i="76"/>
  <c r="I88" i="76" s="1"/>
  <c r="A87" i="76"/>
  <c r="I87" i="76" s="1"/>
  <c r="I86" i="76"/>
  <c r="O84" i="76"/>
  <c r="O91" i="76" s="1"/>
  <c r="N84" i="76"/>
  <c r="N99" i="76" s="1"/>
  <c r="M84" i="76"/>
  <c r="M91" i="76" s="1"/>
  <c r="L84" i="76"/>
  <c r="L99" i="76" s="1"/>
  <c r="K84" i="76"/>
  <c r="K91" i="76" s="1"/>
  <c r="J84" i="76"/>
  <c r="J91" i="76" s="1"/>
  <c r="G84" i="76"/>
  <c r="G99" i="76" s="1"/>
  <c r="F84" i="76"/>
  <c r="F91" i="76" s="1"/>
  <c r="E84" i="76"/>
  <c r="E99" i="76" s="1"/>
  <c r="D84" i="76"/>
  <c r="D91" i="76" s="1"/>
  <c r="C84" i="76"/>
  <c r="C99" i="76" s="1"/>
  <c r="B84" i="76"/>
  <c r="B99" i="76" s="1"/>
  <c r="A84" i="76"/>
  <c r="I84" i="76" s="1"/>
  <c r="O83" i="76"/>
  <c r="O90" i="76" s="1"/>
  <c r="N83" i="76"/>
  <c r="N98" i="76" s="1"/>
  <c r="M83" i="76"/>
  <c r="M90" i="76" s="1"/>
  <c r="L83" i="76"/>
  <c r="L98" i="76" s="1"/>
  <c r="K83" i="76"/>
  <c r="K90" i="76" s="1"/>
  <c r="J83" i="76"/>
  <c r="J98" i="76" s="1"/>
  <c r="G83" i="76"/>
  <c r="G90" i="76" s="1"/>
  <c r="F83" i="76"/>
  <c r="F98" i="76" s="1"/>
  <c r="E83" i="76"/>
  <c r="E98" i="76" s="1"/>
  <c r="D83" i="76"/>
  <c r="D98" i="76" s="1"/>
  <c r="C83" i="76"/>
  <c r="C98" i="76" s="1"/>
  <c r="B83" i="76"/>
  <c r="B90" i="76" s="1"/>
  <c r="A83" i="76"/>
  <c r="I83" i="76" s="1"/>
  <c r="G82" i="76"/>
  <c r="G97" i="76" s="1"/>
  <c r="F82" i="76"/>
  <c r="F89" i="76" s="1"/>
  <c r="E82" i="76"/>
  <c r="E97" i="76" s="1"/>
  <c r="D82" i="76"/>
  <c r="D89" i="76" s="1"/>
  <c r="C82" i="76"/>
  <c r="C97" i="76" s="1"/>
  <c r="B82" i="76"/>
  <c r="B97" i="76" s="1"/>
  <c r="A82" i="76"/>
  <c r="I82" i="76" s="1"/>
  <c r="A81" i="76"/>
  <c r="I81" i="76" s="1"/>
  <c r="A80" i="76"/>
  <c r="I80" i="76" s="1"/>
  <c r="I79" i="76"/>
  <c r="A78" i="76"/>
  <c r="I78" i="76" s="1"/>
  <c r="A77" i="76"/>
  <c r="I77" i="76" s="1"/>
  <c r="O76" i="76"/>
  <c r="O82" i="76" s="1"/>
  <c r="O97" i="76" s="1"/>
  <c r="N76" i="76"/>
  <c r="N82" i="76" s="1"/>
  <c r="M76" i="76"/>
  <c r="M82" i="76" s="1"/>
  <c r="M89" i="76" s="1"/>
  <c r="L76" i="76"/>
  <c r="L82" i="76" s="1"/>
  <c r="K76" i="76"/>
  <c r="K82" i="76" s="1"/>
  <c r="K97" i="76" s="1"/>
  <c r="J76" i="76"/>
  <c r="J82" i="76" s="1"/>
  <c r="A76" i="76"/>
  <c r="I76" i="76" s="1"/>
  <c r="I70" i="76"/>
  <c r="A63" i="76"/>
  <c r="I63" i="76" s="1"/>
  <c r="A62" i="76"/>
  <c r="I62" i="76" s="1"/>
  <c r="A61" i="76"/>
  <c r="I61" i="76" s="1"/>
  <c r="A60" i="76"/>
  <c r="I60" i="76" s="1"/>
  <c r="I56" i="76"/>
  <c r="G54" i="76"/>
  <c r="F54" i="76"/>
  <c r="E54" i="76"/>
  <c r="D54" i="76"/>
  <c r="C54" i="76"/>
  <c r="B54" i="76"/>
  <c r="G53" i="76"/>
  <c r="F53" i="76"/>
  <c r="E53" i="76"/>
  <c r="D53" i="76"/>
  <c r="C53" i="76"/>
  <c r="B53" i="76"/>
  <c r="I52" i="76"/>
  <c r="I51" i="76"/>
  <c r="G51" i="76"/>
  <c r="G52" i="76" s="1"/>
  <c r="F51" i="76"/>
  <c r="F52" i="76" s="1"/>
  <c r="E51" i="76"/>
  <c r="E52" i="76" s="1"/>
  <c r="D51" i="76"/>
  <c r="D52" i="76" s="1"/>
  <c r="C51" i="76"/>
  <c r="C52" i="76" s="1"/>
  <c r="B51" i="76"/>
  <c r="B52" i="76" s="1"/>
  <c r="I50" i="76"/>
  <c r="I46" i="76"/>
  <c r="A46" i="76"/>
  <c r="A42" i="76"/>
  <c r="I42" i="76" s="1"/>
  <c r="A38" i="76"/>
  <c r="I38" i="76" s="1"/>
  <c r="A34" i="76"/>
  <c r="I34" i="76" s="1"/>
  <c r="O51" i="76"/>
  <c r="O52" i="76" s="1"/>
  <c r="N51" i="76"/>
  <c r="N52" i="76" s="1"/>
  <c r="M51" i="76"/>
  <c r="M52" i="76" s="1"/>
  <c r="L51" i="76"/>
  <c r="L52" i="76" s="1"/>
  <c r="K51" i="76"/>
  <c r="K52" i="76" s="1"/>
  <c r="J51" i="76"/>
  <c r="J52" i="76" s="1"/>
  <c r="A30" i="76"/>
  <c r="I30" i="76" s="1"/>
  <c r="I27" i="76"/>
  <c r="D17" i="76"/>
  <c r="C17" i="76"/>
  <c r="D16" i="76"/>
  <c r="C16" i="76"/>
  <c r="D15" i="76"/>
  <c r="C15" i="76"/>
  <c r="C14" i="76"/>
  <c r="A75" i="76" s="1"/>
  <c r="I75" i="76" s="1"/>
  <c r="C13" i="76"/>
  <c r="G80" i="76" s="1"/>
  <c r="C9" i="76"/>
  <c r="I147" i="75"/>
  <c r="A146" i="75"/>
  <c r="A145" i="75"/>
  <c r="A144" i="75"/>
  <c r="A143" i="75"/>
  <c r="A142" i="75"/>
  <c r="A141" i="75"/>
  <c r="I140" i="75"/>
  <c r="A140" i="75"/>
  <c r="A139" i="75"/>
  <c r="A138" i="75"/>
  <c r="A137" i="75"/>
  <c r="A136" i="75"/>
  <c r="A135" i="75"/>
  <c r="A134" i="75"/>
  <c r="A133" i="75"/>
  <c r="A132" i="75"/>
  <c r="I131" i="75"/>
  <c r="I130" i="75"/>
  <c r="I129" i="75"/>
  <c r="I128" i="75"/>
  <c r="I127" i="75"/>
  <c r="I126" i="75"/>
  <c r="I125" i="75"/>
  <c r="I124" i="75"/>
  <c r="I123" i="75"/>
  <c r="I122" i="75"/>
  <c r="I121" i="75"/>
  <c r="I120" i="75"/>
  <c r="I119" i="75"/>
  <c r="I118" i="75"/>
  <c r="I117" i="75"/>
  <c r="I116" i="75"/>
  <c r="I115" i="75"/>
  <c r="I112" i="75"/>
  <c r="I110" i="75"/>
  <c r="O109" i="75"/>
  <c r="N109" i="75"/>
  <c r="M109" i="75"/>
  <c r="L109" i="75"/>
  <c r="K109" i="75"/>
  <c r="J109" i="75"/>
  <c r="I109" i="75"/>
  <c r="G109" i="75"/>
  <c r="F109" i="75"/>
  <c r="E109" i="75"/>
  <c r="D109" i="75"/>
  <c r="C109" i="75"/>
  <c r="B109" i="75"/>
  <c r="I108" i="75"/>
  <c r="O107" i="75"/>
  <c r="O108" i="75" s="1"/>
  <c r="N107" i="75"/>
  <c r="N108" i="75" s="1"/>
  <c r="M107" i="75"/>
  <c r="M108" i="75" s="1"/>
  <c r="L107" i="75"/>
  <c r="L108" i="75" s="1"/>
  <c r="K107" i="75"/>
  <c r="K108" i="75" s="1"/>
  <c r="J107" i="75"/>
  <c r="J108" i="75" s="1"/>
  <c r="I107" i="75"/>
  <c r="G107" i="75"/>
  <c r="G108" i="75" s="1"/>
  <c r="F107" i="75"/>
  <c r="F108" i="75" s="1"/>
  <c r="E107" i="75"/>
  <c r="E108" i="75" s="1"/>
  <c r="D107" i="75"/>
  <c r="D108" i="75" s="1"/>
  <c r="C107" i="75"/>
  <c r="C108" i="75" s="1"/>
  <c r="B107" i="75"/>
  <c r="B108" i="75" s="1"/>
  <c r="O106" i="75"/>
  <c r="N106" i="75"/>
  <c r="M106" i="75"/>
  <c r="L106" i="75"/>
  <c r="K106" i="75"/>
  <c r="J106" i="75"/>
  <c r="I106" i="75"/>
  <c r="G106" i="75"/>
  <c r="F106" i="75"/>
  <c r="E106" i="75"/>
  <c r="D106" i="75"/>
  <c r="C106" i="75"/>
  <c r="B106" i="75"/>
  <c r="O105" i="75"/>
  <c r="N105" i="75"/>
  <c r="M105" i="75"/>
  <c r="L105" i="75"/>
  <c r="K105" i="75"/>
  <c r="J105" i="75"/>
  <c r="I105" i="75"/>
  <c r="G105" i="75"/>
  <c r="F105" i="75"/>
  <c r="E105" i="75"/>
  <c r="D105" i="75"/>
  <c r="C105" i="75"/>
  <c r="B105" i="75"/>
  <c r="I102" i="75"/>
  <c r="I100" i="75"/>
  <c r="A99" i="75"/>
  <c r="I99" i="75" s="1"/>
  <c r="A98" i="75"/>
  <c r="I98" i="75" s="1"/>
  <c r="A97" i="75"/>
  <c r="I97" i="75" s="1"/>
  <c r="A96" i="75"/>
  <c r="I96" i="75" s="1"/>
  <c r="A95" i="75"/>
  <c r="I95" i="75" s="1"/>
  <c r="I94" i="75"/>
  <c r="I93" i="75"/>
  <c r="I92" i="75"/>
  <c r="A91" i="75"/>
  <c r="I91" i="75" s="1"/>
  <c r="A90" i="75"/>
  <c r="I90" i="75" s="1"/>
  <c r="A89" i="75"/>
  <c r="I89" i="75" s="1"/>
  <c r="A88" i="75"/>
  <c r="I88" i="75" s="1"/>
  <c r="A87" i="75"/>
  <c r="I87" i="75" s="1"/>
  <c r="I86" i="75"/>
  <c r="O84" i="75"/>
  <c r="O99" i="75" s="1"/>
  <c r="N84" i="75"/>
  <c r="N99" i="75" s="1"/>
  <c r="M84" i="75"/>
  <c r="M91" i="75" s="1"/>
  <c r="L84" i="75"/>
  <c r="L99" i="75" s="1"/>
  <c r="K84" i="75"/>
  <c r="K99" i="75" s="1"/>
  <c r="J84" i="75"/>
  <c r="J99" i="75" s="1"/>
  <c r="G84" i="75"/>
  <c r="G99" i="75" s="1"/>
  <c r="F84" i="75"/>
  <c r="F99" i="75" s="1"/>
  <c r="E84" i="75"/>
  <c r="E99" i="75" s="1"/>
  <c r="D84" i="75"/>
  <c r="D99" i="75" s="1"/>
  <c r="C84" i="75"/>
  <c r="C99" i="75" s="1"/>
  <c r="B84" i="75"/>
  <c r="B99" i="75" s="1"/>
  <c r="A84" i="75"/>
  <c r="I84" i="75" s="1"/>
  <c r="O83" i="75"/>
  <c r="O98" i="75" s="1"/>
  <c r="N83" i="75"/>
  <c r="N98" i="75" s="1"/>
  <c r="M83" i="75"/>
  <c r="M98" i="75" s="1"/>
  <c r="L83" i="75"/>
  <c r="L98" i="75" s="1"/>
  <c r="K83" i="75"/>
  <c r="K98" i="75" s="1"/>
  <c r="J83" i="75"/>
  <c r="J98" i="75" s="1"/>
  <c r="G83" i="75"/>
  <c r="G98" i="75" s="1"/>
  <c r="F83" i="75"/>
  <c r="F98" i="75" s="1"/>
  <c r="E83" i="75"/>
  <c r="E98" i="75" s="1"/>
  <c r="D83" i="75"/>
  <c r="D98" i="75" s="1"/>
  <c r="C83" i="75"/>
  <c r="C98" i="75" s="1"/>
  <c r="B83" i="75"/>
  <c r="B98" i="75" s="1"/>
  <c r="A83" i="75"/>
  <c r="I83" i="75" s="1"/>
  <c r="G82" i="75"/>
  <c r="G97" i="75" s="1"/>
  <c r="F82" i="75"/>
  <c r="F97" i="75" s="1"/>
  <c r="E82" i="75"/>
  <c r="E97" i="75" s="1"/>
  <c r="D82" i="75"/>
  <c r="D89" i="75" s="1"/>
  <c r="C82" i="75"/>
  <c r="C97" i="75" s="1"/>
  <c r="B82" i="75"/>
  <c r="B97" i="75" s="1"/>
  <c r="A82" i="75"/>
  <c r="I82" i="75" s="1"/>
  <c r="A81" i="75"/>
  <c r="I81" i="75" s="1"/>
  <c r="A80" i="75"/>
  <c r="I80" i="75" s="1"/>
  <c r="I79" i="75"/>
  <c r="A78" i="75"/>
  <c r="I78" i="75" s="1"/>
  <c r="A77" i="75"/>
  <c r="I77" i="75" s="1"/>
  <c r="O76" i="75"/>
  <c r="O82" i="75" s="1"/>
  <c r="O97" i="75" s="1"/>
  <c r="N76" i="75"/>
  <c r="N82" i="75" s="1"/>
  <c r="M76" i="75"/>
  <c r="M82" i="75" s="1"/>
  <c r="L76" i="75"/>
  <c r="L82" i="75" s="1"/>
  <c r="K76" i="75"/>
  <c r="K82" i="75" s="1"/>
  <c r="K97" i="75" s="1"/>
  <c r="J76" i="75"/>
  <c r="J82" i="75" s="1"/>
  <c r="A76" i="75"/>
  <c r="I76" i="75" s="1"/>
  <c r="I70" i="75"/>
  <c r="A63" i="75"/>
  <c r="I63" i="75" s="1"/>
  <c r="A62" i="75"/>
  <c r="I62" i="75" s="1"/>
  <c r="A61" i="75"/>
  <c r="I61" i="75" s="1"/>
  <c r="A60" i="75"/>
  <c r="I60" i="75" s="1"/>
  <c r="I56" i="75"/>
  <c r="G54" i="75"/>
  <c r="F54" i="75"/>
  <c r="E54" i="75"/>
  <c r="D54" i="75"/>
  <c r="C54" i="75"/>
  <c r="B54" i="75"/>
  <c r="G53" i="75"/>
  <c r="F53" i="75"/>
  <c r="E53" i="75"/>
  <c r="D53" i="75"/>
  <c r="C53" i="75"/>
  <c r="B53" i="75"/>
  <c r="I52" i="75"/>
  <c r="I51" i="75"/>
  <c r="G51" i="75"/>
  <c r="G52" i="75" s="1"/>
  <c r="F51" i="75"/>
  <c r="F52" i="75" s="1"/>
  <c r="E51" i="75"/>
  <c r="E52" i="75" s="1"/>
  <c r="D51" i="75"/>
  <c r="D52" i="75" s="1"/>
  <c r="C51" i="75"/>
  <c r="C52" i="75" s="1"/>
  <c r="B51" i="75"/>
  <c r="B52" i="75" s="1"/>
  <c r="I50" i="75"/>
  <c r="A46" i="75"/>
  <c r="I46" i="75" s="1"/>
  <c r="A42" i="75"/>
  <c r="I42" i="75" s="1"/>
  <c r="A38" i="75"/>
  <c r="I38" i="75" s="1"/>
  <c r="A34" i="75"/>
  <c r="I34" i="75" s="1"/>
  <c r="O51" i="75"/>
  <c r="O52" i="75" s="1"/>
  <c r="N51" i="75"/>
  <c r="N52" i="75" s="1"/>
  <c r="M51" i="75"/>
  <c r="M52" i="75" s="1"/>
  <c r="L51" i="75"/>
  <c r="L52" i="75" s="1"/>
  <c r="K51" i="75"/>
  <c r="K52" i="75" s="1"/>
  <c r="J51" i="75"/>
  <c r="J52" i="75" s="1"/>
  <c r="A30" i="75"/>
  <c r="I30" i="75" s="1"/>
  <c r="I27" i="75"/>
  <c r="D17" i="75"/>
  <c r="C17" i="75"/>
  <c r="D16" i="75"/>
  <c r="C16" i="75"/>
  <c r="D15" i="75"/>
  <c r="C15" i="75"/>
  <c r="C14" i="75"/>
  <c r="A75" i="75" s="1"/>
  <c r="I75" i="75" s="1"/>
  <c r="C13" i="75"/>
  <c r="C9" i="75"/>
  <c r="O75" i="70"/>
  <c r="N75" i="70"/>
  <c r="M75" i="70"/>
  <c r="L75" i="70"/>
  <c r="K75" i="70"/>
  <c r="J75" i="70"/>
  <c r="G75" i="70"/>
  <c r="F75" i="70"/>
  <c r="E75" i="70"/>
  <c r="D75" i="70"/>
  <c r="C75" i="70"/>
  <c r="B75" i="70"/>
  <c r="A75" i="70"/>
  <c r="I75" i="70" s="1"/>
  <c r="O75" i="69"/>
  <c r="N75" i="69"/>
  <c r="M75" i="69"/>
  <c r="L75" i="69"/>
  <c r="K75" i="69"/>
  <c r="J75" i="69"/>
  <c r="G75" i="69"/>
  <c r="F75" i="69"/>
  <c r="E75" i="69"/>
  <c r="D75" i="69"/>
  <c r="C75" i="69"/>
  <c r="B75" i="69"/>
  <c r="A75" i="69"/>
  <c r="I75" i="69" s="1"/>
  <c r="O75" i="68"/>
  <c r="N75" i="68"/>
  <c r="M75" i="68"/>
  <c r="L75" i="68"/>
  <c r="K75" i="68"/>
  <c r="J75" i="68"/>
  <c r="G75" i="68"/>
  <c r="F75" i="68"/>
  <c r="E75" i="68"/>
  <c r="D75" i="68"/>
  <c r="C75" i="68"/>
  <c r="B75" i="68"/>
  <c r="A75" i="68"/>
  <c r="I75" i="68" s="1"/>
  <c r="O75" i="62"/>
  <c r="N75" i="62"/>
  <c r="M75" i="62"/>
  <c r="L75" i="62"/>
  <c r="K75" i="62"/>
  <c r="J75" i="62"/>
  <c r="G75" i="62"/>
  <c r="F75" i="62"/>
  <c r="E75" i="62"/>
  <c r="D75" i="62"/>
  <c r="C75" i="62"/>
  <c r="B75" i="62"/>
  <c r="A75" i="62"/>
  <c r="I75" i="62" s="1"/>
  <c r="O75" i="67"/>
  <c r="N75" i="67"/>
  <c r="M75" i="67"/>
  <c r="L75" i="67"/>
  <c r="K75" i="67"/>
  <c r="J75" i="67"/>
  <c r="G75" i="67"/>
  <c r="F75" i="67"/>
  <c r="E75" i="67"/>
  <c r="D75" i="67"/>
  <c r="C75" i="67"/>
  <c r="B75" i="67"/>
  <c r="A75" i="67"/>
  <c r="I75" i="67" s="1"/>
  <c r="O75" i="61"/>
  <c r="N75" i="61"/>
  <c r="M75" i="61"/>
  <c r="L75" i="61"/>
  <c r="K75" i="61"/>
  <c r="J75" i="61"/>
  <c r="G75" i="61"/>
  <c r="F75" i="61"/>
  <c r="E75" i="61"/>
  <c r="D75" i="61"/>
  <c r="C75" i="61"/>
  <c r="B75" i="61"/>
  <c r="A75" i="61"/>
  <c r="I75" i="61" s="1"/>
  <c r="O75" i="60"/>
  <c r="N75" i="60"/>
  <c r="M75" i="60"/>
  <c r="L75" i="60"/>
  <c r="K75" i="60"/>
  <c r="J75" i="60"/>
  <c r="G75" i="60"/>
  <c r="F75" i="60"/>
  <c r="E75" i="60"/>
  <c r="D75" i="60"/>
  <c r="C75" i="60"/>
  <c r="B75" i="60"/>
  <c r="A75" i="60"/>
  <c r="I75" i="60" s="1"/>
  <c r="O75" i="73"/>
  <c r="N75" i="73"/>
  <c r="M75" i="73"/>
  <c r="L75" i="73"/>
  <c r="K75" i="73"/>
  <c r="J75" i="73"/>
  <c r="G75" i="73"/>
  <c r="F75" i="73"/>
  <c r="E75" i="73"/>
  <c r="D75" i="73"/>
  <c r="C75" i="73"/>
  <c r="B75" i="73"/>
  <c r="A75" i="73"/>
  <c r="I75" i="73" s="1"/>
  <c r="O75" i="72"/>
  <c r="N75" i="72"/>
  <c r="M75" i="72"/>
  <c r="L75" i="72"/>
  <c r="K75" i="72"/>
  <c r="J75" i="72"/>
  <c r="G75" i="72"/>
  <c r="F75" i="72"/>
  <c r="E75" i="72"/>
  <c r="D75" i="72"/>
  <c r="C75" i="72"/>
  <c r="B75" i="72"/>
  <c r="A75" i="72"/>
  <c r="I75" i="72" s="1"/>
  <c r="O75" i="71"/>
  <c r="N75" i="71"/>
  <c r="M75" i="71"/>
  <c r="L75" i="71"/>
  <c r="K75" i="71"/>
  <c r="J75" i="71"/>
  <c r="G75" i="71"/>
  <c r="F75" i="71"/>
  <c r="E75" i="71"/>
  <c r="D75" i="71"/>
  <c r="C75" i="71"/>
  <c r="B75" i="71"/>
  <c r="A75" i="71"/>
  <c r="I75" i="71" s="1"/>
  <c r="O75" i="56"/>
  <c r="N75" i="56"/>
  <c r="M75" i="56"/>
  <c r="L75" i="56"/>
  <c r="K75" i="56"/>
  <c r="J75" i="56"/>
  <c r="G75" i="56"/>
  <c r="F75" i="56"/>
  <c r="E75" i="56"/>
  <c r="D75" i="56"/>
  <c r="C75" i="56"/>
  <c r="B75" i="56"/>
  <c r="A75" i="56"/>
  <c r="I75" i="56" s="1"/>
  <c r="O75" i="55"/>
  <c r="N75" i="55"/>
  <c r="M75" i="55"/>
  <c r="L75" i="55"/>
  <c r="K75" i="55"/>
  <c r="J75" i="55"/>
  <c r="G75" i="55"/>
  <c r="F75" i="55"/>
  <c r="E75" i="55"/>
  <c r="D75" i="55"/>
  <c r="C75" i="55"/>
  <c r="B75" i="55"/>
  <c r="A75" i="55"/>
  <c r="I75" i="55" s="1"/>
  <c r="O75" i="54"/>
  <c r="N75" i="54"/>
  <c r="M75" i="54"/>
  <c r="L75" i="54"/>
  <c r="K75" i="54"/>
  <c r="J75" i="54"/>
  <c r="G75" i="54"/>
  <c r="F75" i="54"/>
  <c r="E75" i="54"/>
  <c r="D75" i="54"/>
  <c r="C75" i="54"/>
  <c r="B75" i="54"/>
  <c r="A75" i="54"/>
  <c r="I75" i="54" s="1"/>
  <c r="O75" i="53"/>
  <c r="N75" i="53"/>
  <c r="M75" i="53"/>
  <c r="L75" i="53"/>
  <c r="K75" i="53"/>
  <c r="J75" i="53"/>
  <c r="G75" i="53"/>
  <c r="F75" i="53"/>
  <c r="E75" i="53"/>
  <c r="D75" i="53"/>
  <c r="C75" i="53"/>
  <c r="B75" i="53"/>
  <c r="A75" i="53"/>
  <c r="I75" i="53" s="1"/>
  <c r="O81" i="70"/>
  <c r="N81" i="70"/>
  <c r="M81" i="70"/>
  <c r="M96" i="70" s="1"/>
  <c r="L81" i="70"/>
  <c r="L88" i="70" s="1"/>
  <c r="K81" i="70"/>
  <c r="J81" i="70"/>
  <c r="J88" i="70" s="1"/>
  <c r="G81" i="70"/>
  <c r="F81" i="70"/>
  <c r="E81" i="70"/>
  <c r="D81" i="70"/>
  <c r="D96" i="70" s="1"/>
  <c r="C81" i="70"/>
  <c r="B81" i="70"/>
  <c r="A81" i="70"/>
  <c r="I81" i="70" s="1"/>
  <c r="A80" i="70"/>
  <c r="I80" i="70" s="1"/>
  <c r="O81" i="69"/>
  <c r="O88" i="69" s="1"/>
  <c r="N81" i="69"/>
  <c r="M81" i="69"/>
  <c r="L81" i="69"/>
  <c r="K81" i="69"/>
  <c r="K96" i="69" s="1"/>
  <c r="J81" i="69"/>
  <c r="G81" i="69"/>
  <c r="F81" i="69"/>
  <c r="F96" i="69" s="1"/>
  <c r="E81" i="69"/>
  <c r="E96" i="69" s="1"/>
  <c r="D81" i="69"/>
  <c r="D88" i="69" s="1"/>
  <c r="C81" i="69"/>
  <c r="B81" i="69"/>
  <c r="B96" i="69" s="1"/>
  <c r="A81" i="69"/>
  <c r="I81" i="69" s="1"/>
  <c r="A80" i="69"/>
  <c r="I80" i="69" s="1"/>
  <c r="O81" i="68"/>
  <c r="N81" i="68"/>
  <c r="M81" i="68"/>
  <c r="L81" i="68"/>
  <c r="K81" i="68"/>
  <c r="J81" i="68"/>
  <c r="G81" i="68"/>
  <c r="F81" i="68"/>
  <c r="E81" i="68"/>
  <c r="D81" i="68"/>
  <c r="C81" i="68"/>
  <c r="B81" i="68"/>
  <c r="A81" i="68"/>
  <c r="I81" i="68" s="1"/>
  <c r="A80" i="68"/>
  <c r="I80" i="68" s="1"/>
  <c r="O81" i="62"/>
  <c r="N81" i="62"/>
  <c r="M81" i="62"/>
  <c r="L81" i="62"/>
  <c r="K81" i="62"/>
  <c r="J81" i="62"/>
  <c r="G81" i="62"/>
  <c r="F81" i="62"/>
  <c r="E81" i="62"/>
  <c r="D81" i="62"/>
  <c r="C81" i="62"/>
  <c r="B81" i="62"/>
  <c r="A81" i="62"/>
  <c r="I81" i="62" s="1"/>
  <c r="A80" i="62"/>
  <c r="I80" i="62" s="1"/>
  <c r="A81" i="65"/>
  <c r="I81" i="65" s="1"/>
  <c r="A80" i="65"/>
  <c r="I80" i="65" s="1"/>
  <c r="A81" i="64"/>
  <c r="I81" i="64" s="1"/>
  <c r="A80" i="64"/>
  <c r="I80" i="64" s="1"/>
  <c r="O81" i="67"/>
  <c r="N81" i="67"/>
  <c r="M81" i="67"/>
  <c r="L81" i="67"/>
  <c r="K81" i="67"/>
  <c r="J81" i="67"/>
  <c r="G81" i="67"/>
  <c r="F81" i="67"/>
  <c r="E81" i="67"/>
  <c r="D81" i="67"/>
  <c r="C81" i="67"/>
  <c r="B81" i="67"/>
  <c r="A81" i="67"/>
  <c r="I81" i="67" s="1"/>
  <c r="A80" i="67"/>
  <c r="I80" i="67" s="1"/>
  <c r="O81" i="61"/>
  <c r="N81" i="61"/>
  <c r="M81" i="61"/>
  <c r="L81" i="61"/>
  <c r="K81" i="61"/>
  <c r="J81" i="61"/>
  <c r="G81" i="61"/>
  <c r="F81" i="61"/>
  <c r="E81" i="61"/>
  <c r="D81" i="61"/>
  <c r="C81" i="61"/>
  <c r="B81" i="61"/>
  <c r="A81" i="61"/>
  <c r="I81" i="61" s="1"/>
  <c r="A80" i="61"/>
  <c r="I80" i="61" s="1"/>
  <c r="O81" i="60"/>
  <c r="N81" i="60"/>
  <c r="M81" i="60"/>
  <c r="L81" i="60"/>
  <c r="K81" i="60"/>
  <c r="J81" i="60"/>
  <c r="G81" i="60"/>
  <c r="F81" i="60"/>
  <c r="E81" i="60"/>
  <c r="D81" i="60"/>
  <c r="C81" i="60"/>
  <c r="B81" i="60"/>
  <c r="A81" i="60"/>
  <c r="I81" i="60" s="1"/>
  <c r="A80" i="60"/>
  <c r="I80" i="60" s="1"/>
  <c r="O81" i="73"/>
  <c r="N81" i="73"/>
  <c r="M81" i="73"/>
  <c r="L81" i="73"/>
  <c r="K81" i="73"/>
  <c r="K96" i="73" s="1"/>
  <c r="J81" i="73"/>
  <c r="G81" i="73"/>
  <c r="F81" i="73"/>
  <c r="E81" i="73"/>
  <c r="D81" i="73"/>
  <c r="D88" i="73" s="1"/>
  <c r="C81" i="73"/>
  <c r="B81" i="73"/>
  <c r="A81" i="73"/>
  <c r="I81" i="73" s="1"/>
  <c r="A80" i="73"/>
  <c r="I80" i="73" s="1"/>
  <c r="O81" i="72"/>
  <c r="O96" i="72" s="1"/>
  <c r="N81" i="72"/>
  <c r="N96" i="72" s="1"/>
  <c r="M81" i="72"/>
  <c r="L81" i="72"/>
  <c r="K81" i="72"/>
  <c r="K96" i="72" s="1"/>
  <c r="J81" i="72"/>
  <c r="J96" i="72" s="1"/>
  <c r="G81" i="72"/>
  <c r="G88" i="72" s="1"/>
  <c r="F81" i="72"/>
  <c r="F96" i="72" s="1"/>
  <c r="E81" i="72"/>
  <c r="E96" i="72" s="1"/>
  <c r="D81" i="72"/>
  <c r="C81" i="72"/>
  <c r="C88" i="72" s="1"/>
  <c r="B81" i="72"/>
  <c r="B96" i="72" s="1"/>
  <c r="A81" i="72"/>
  <c r="I81" i="72" s="1"/>
  <c r="A80" i="72"/>
  <c r="I80" i="72" s="1"/>
  <c r="O81" i="71"/>
  <c r="O96" i="71" s="1"/>
  <c r="N81" i="71"/>
  <c r="M81" i="71"/>
  <c r="M96" i="71" s="1"/>
  <c r="L81" i="71"/>
  <c r="K81" i="71"/>
  <c r="K96" i="71" s="1"/>
  <c r="J81" i="71"/>
  <c r="G81" i="71"/>
  <c r="F81" i="71"/>
  <c r="F96" i="71" s="1"/>
  <c r="E81" i="71"/>
  <c r="D81" i="71"/>
  <c r="D96" i="71" s="1"/>
  <c r="C81" i="71"/>
  <c r="B81" i="71"/>
  <c r="B96" i="71" s="1"/>
  <c r="A81" i="71"/>
  <c r="I81" i="71" s="1"/>
  <c r="A80" i="71"/>
  <c r="I80" i="71" s="1"/>
  <c r="A81" i="59"/>
  <c r="I81" i="59" s="1"/>
  <c r="A80" i="59"/>
  <c r="I80" i="59" s="1"/>
  <c r="A81" i="58"/>
  <c r="I81" i="58" s="1"/>
  <c r="A80" i="58"/>
  <c r="I80" i="58" s="1"/>
  <c r="A81" i="57"/>
  <c r="I81" i="57" s="1"/>
  <c r="A80" i="57"/>
  <c r="I80" i="57" s="1"/>
  <c r="O81" i="56"/>
  <c r="N81" i="56"/>
  <c r="M81" i="56"/>
  <c r="L81" i="56"/>
  <c r="K81" i="56"/>
  <c r="J81" i="56"/>
  <c r="G81" i="56"/>
  <c r="F81" i="56"/>
  <c r="E81" i="56"/>
  <c r="D81" i="56"/>
  <c r="C81" i="56"/>
  <c r="B81" i="56"/>
  <c r="A81" i="56"/>
  <c r="I81" i="56" s="1"/>
  <c r="A80" i="56"/>
  <c r="I80" i="56" s="1"/>
  <c r="O81" i="55"/>
  <c r="N81" i="55"/>
  <c r="M81" i="55"/>
  <c r="L81" i="55"/>
  <c r="K81" i="55"/>
  <c r="J81" i="55"/>
  <c r="G81" i="55"/>
  <c r="F81" i="55"/>
  <c r="E81" i="55"/>
  <c r="D81" i="55"/>
  <c r="C81" i="55"/>
  <c r="B81" i="55"/>
  <c r="A81" i="55"/>
  <c r="I81" i="55" s="1"/>
  <c r="A80" i="55"/>
  <c r="I80" i="55" s="1"/>
  <c r="O81" i="54"/>
  <c r="N81" i="54"/>
  <c r="M81" i="54"/>
  <c r="L81" i="54"/>
  <c r="K81" i="54"/>
  <c r="J81" i="54"/>
  <c r="G81" i="54"/>
  <c r="F81" i="54"/>
  <c r="E81" i="54"/>
  <c r="D81" i="54"/>
  <c r="C81" i="54"/>
  <c r="B81" i="54"/>
  <c r="A81" i="54"/>
  <c r="I81" i="54" s="1"/>
  <c r="A80" i="54"/>
  <c r="I80" i="54" s="1"/>
  <c r="O81" i="53"/>
  <c r="N81" i="53"/>
  <c r="M81" i="53"/>
  <c r="L81" i="53"/>
  <c r="K81" i="53"/>
  <c r="J81" i="53"/>
  <c r="G81" i="53"/>
  <c r="F81" i="53"/>
  <c r="E81" i="53"/>
  <c r="D81" i="53"/>
  <c r="C81" i="53"/>
  <c r="B81" i="53"/>
  <c r="A81" i="53"/>
  <c r="I81" i="53" s="1"/>
  <c r="A80" i="53"/>
  <c r="I80" i="53" s="1"/>
  <c r="A81" i="52"/>
  <c r="I81" i="52" s="1"/>
  <c r="A80" i="52"/>
  <c r="I80" i="52" s="1"/>
  <c r="A81" i="51"/>
  <c r="I81" i="51" s="1"/>
  <c r="A80" i="51"/>
  <c r="I80" i="51" s="1"/>
  <c r="A81" i="50"/>
  <c r="I81" i="50" s="1"/>
  <c r="A80" i="50"/>
  <c r="I80" i="50" s="1"/>
  <c r="A81" i="49"/>
  <c r="I81" i="49" s="1"/>
  <c r="A80" i="49"/>
  <c r="I80" i="49" s="1"/>
  <c r="A81" i="48"/>
  <c r="I81" i="48" s="1"/>
  <c r="A80" i="48"/>
  <c r="I80" i="48" s="1"/>
  <c r="A81" i="47"/>
  <c r="I81" i="47" s="1"/>
  <c r="A80" i="47"/>
  <c r="I80" i="47" s="1"/>
  <c r="A81" i="66"/>
  <c r="I81" i="66" s="1"/>
  <c r="A80" i="66"/>
  <c r="I80" i="66" s="1"/>
  <c r="A81" i="45"/>
  <c r="I81" i="45" s="1"/>
  <c r="A80" i="45"/>
  <c r="I80" i="45" s="1"/>
  <c r="A81" i="44"/>
  <c r="I81" i="44" s="1"/>
  <c r="A80" i="44"/>
  <c r="I80" i="44" s="1"/>
  <c r="A81" i="43"/>
  <c r="I81" i="43" s="1"/>
  <c r="A80" i="43"/>
  <c r="I80" i="43" s="1"/>
  <c r="I147" i="74"/>
  <c r="A146" i="74"/>
  <c r="I146" i="74" s="1"/>
  <c r="A145" i="74"/>
  <c r="A144" i="74"/>
  <c r="A143" i="74"/>
  <c r="A142" i="74"/>
  <c r="I142" i="74" s="1"/>
  <c r="A141" i="74"/>
  <c r="A140" i="74"/>
  <c r="A139" i="74"/>
  <c r="A138" i="74"/>
  <c r="I138" i="74" s="1"/>
  <c r="A137" i="74"/>
  <c r="A136" i="74"/>
  <c r="A135" i="74"/>
  <c r="A134" i="74"/>
  <c r="I134" i="74" s="1"/>
  <c r="A133" i="74"/>
  <c r="A132" i="74"/>
  <c r="I131" i="74"/>
  <c r="I130" i="74"/>
  <c r="I129" i="74"/>
  <c r="I128" i="74"/>
  <c r="I127" i="74"/>
  <c r="I126" i="74"/>
  <c r="I125" i="74"/>
  <c r="I124" i="74"/>
  <c r="I123" i="74"/>
  <c r="I122" i="74"/>
  <c r="I121" i="74"/>
  <c r="I120" i="74"/>
  <c r="I119" i="74"/>
  <c r="I118" i="74"/>
  <c r="I117" i="74"/>
  <c r="I116" i="74"/>
  <c r="I115" i="74"/>
  <c r="I112" i="74"/>
  <c r="I110" i="74"/>
  <c r="O109" i="74"/>
  <c r="N109" i="74"/>
  <c r="M109" i="74"/>
  <c r="L109" i="74"/>
  <c r="K109" i="74"/>
  <c r="J109" i="74"/>
  <c r="I109" i="74"/>
  <c r="G109" i="74"/>
  <c r="F109" i="74"/>
  <c r="E109" i="74"/>
  <c r="D109" i="74"/>
  <c r="C109" i="74"/>
  <c r="B109" i="74"/>
  <c r="I108" i="74"/>
  <c r="O107" i="74"/>
  <c r="O108" i="74" s="1"/>
  <c r="N107" i="74"/>
  <c r="N108" i="74" s="1"/>
  <c r="M107" i="74"/>
  <c r="M108" i="74" s="1"/>
  <c r="L107" i="74"/>
  <c r="L108" i="74" s="1"/>
  <c r="K107" i="74"/>
  <c r="K108" i="74" s="1"/>
  <c r="J107" i="74"/>
  <c r="J108" i="74" s="1"/>
  <c r="I107" i="74"/>
  <c r="G107" i="74"/>
  <c r="G108" i="74" s="1"/>
  <c r="F107" i="74"/>
  <c r="F108" i="74" s="1"/>
  <c r="E107" i="74"/>
  <c r="E108" i="74" s="1"/>
  <c r="D107" i="74"/>
  <c r="D108" i="74" s="1"/>
  <c r="C107" i="74"/>
  <c r="C108" i="74" s="1"/>
  <c r="B107" i="74"/>
  <c r="B108" i="74" s="1"/>
  <c r="O106" i="74"/>
  <c r="N106" i="74"/>
  <c r="M106" i="74"/>
  <c r="L106" i="74"/>
  <c r="K106" i="74"/>
  <c r="J106" i="74"/>
  <c r="I106" i="74"/>
  <c r="G106" i="74"/>
  <c r="F106" i="74"/>
  <c r="E106" i="74"/>
  <c r="D106" i="74"/>
  <c r="C106" i="74"/>
  <c r="B106" i="74"/>
  <c r="O105" i="74"/>
  <c r="N105" i="74"/>
  <c r="M105" i="74"/>
  <c r="L105" i="74"/>
  <c r="K105" i="74"/>
  <c r="J105" i="74"/>
  <c r="I105" i="74"/>
  <c r="G105" i="74"/>
  <c r="F105" i="74"/>
  <c r="E105" i="74"/>
  <c r="D105" i="74"/>
  <c r="C105" i="74"/>
  <c r="B105" i="74"/>
  <c r="I102" i="74"/>
  <c r="I100" i="74"/>
  <c r="A99" i="74"/>
  <c r="I99" i="74" s="1"/>
  <c r="A98" i="74"/>
  <c r="I98" i="74" s="1"/>
  <c r="A97" i="74"/>
  <c r="I97" i="74" s="1"/>
  <c r="A96" i="74"/>
  <c r="I96" i="74" s="1"/>
  <c r="A95" i="74"/>
  <c r="I95" i="74" s="1"/>
  <c r="I94" i="74"/>
  <c r="I93" i="74"/>
  <c r="I92" i="74"/>
  <c r="A91" i="74"/>
  <c r="I91" i="74" s="1"/>
  <c r="A90" i="74"/>
  <c r="I90" i="74" s="1"/>
  <c r="A89" i="74"/>
  <c r="I89" i="74" s="1"/>
  <c r="A88" i="74"/>
  <c r="I88" i="74" s="1"/>
  <c r="A87" i="74"/>
  <c r="I87" i="74" s="1"/>
  <c r="I86" i="74"/>
  <c r="O84" i="74"/>
  <c r="O99" i="74" s="1"/>
  <c r="N84" i="74"/>
  <c r="N99" i="74" s="1"/>
  <c r="M84" i="74"/>
  <c r="M91" i="74" s="1"/>
  <c r="L84" i="74"/>
  <c r="L99" i="74" s="1"/>
  <c r="K84" i="74"/>
  <c r="K99" i="74" s="1"/>
  <c r="J84" i="74"/>
  <c r="J99" i="74" s="1"/>
  <c r="G84" i="74"/>
  <c r="G99" i="74" s="1"/>
  <c r="F84" i="74"/>
  <c r="F99" i="74" s="1"/>
  <c r="E84" i="74"/>
  <c r="E99" i="74" s="1"/>
  <c r="D84" i="74"/>
  <c r="D91" i="74" s="1"/>
  <c r="C84" i="74"/>
  <c r="C99" i="74" s="1"/>
  <c r="B84" i="74"/>
  <c r="B99" i="74" s="1"/>
  <c r="A84" i="74"/>
  <c r="I84" i="74" s="1"/>
  <c r="O83" i="74"/>
  <c r="O98" i="74" s="1"/>
  <c r="N83" i="74"/>
  <c r="N98" i="74" s="1"/>
  <c r="M83" i="74"/>
  <c r="M98" i="74" s="1"/>
  <c r="L83" i="74"/>
  <c r="L98" i="74" s="1"/>
  <c r="K83" i="74"/>
  <c r="K90" i="74" s="1"/>
  <c r="J83" i="74"/>
  <c r="J98" i="74" s="1"/>
  <c r="I83" i="74"/>
  <c r="G83" i="74"/>
  <c r="G90" i="74" s="1"/>
  <c r="F83" i="74"/>
  <c r="F98" i="74" s="1"/>
  <c r="E83" i="74"/>
  <c r="E98" i="74" s="1"/>
  <c r="D83" i="74"/>
  <c r="D98" i="74" s="1"/>
  <c r="C83" i="74"/>
  <c r="C98" i="74" s="1"/>
  <c r="B83" i="74"/>
  <c r="B90" i="74" s="1"/>
  <c r="A83" i="74"/>
  <c r="G82" i="74"/>
  <c r="G97" i="74" s="1"/>
  <c r="F82" i="74"/>
  <c r="F97" i="74" s="1"/>
  <c r="E82" i="74"/>
  <c r="E97" i="74" s="1"/>
  <c r="D82" i="74"/>
  <c r="D89" i="74" s="1"/>
  <c r="C82" i="74"/>
  <c r="C97" i="74" s="1"/>
  <c r="B82" i="74"/>
  <c r="B97" i="74" s="1"/>
  <c r="A82" i="74"/>
  <c r="I82" i="74" s="1"/>
  <c r="A81" i="74"/>
  <c r="I81" i="74" s="1"/>
  <c r="A80" i="74"/>
  <c r="I80" i="74" s="1"/>
  <c r="I79" i="74"/>
  <c r="A78" i="74"/>
  <c r="I78" i="74" s="1"/>
  <c r="A77" i="74"/>
  <c r="I77" i="74" s="1"/>
  <c r="O76" i="74"/>
  <c r="O82" i="74" s="1"/>
  <c r="N76" i="74"/>
  <c r="N82" i="74" s="1"/>
  <c r="N97" i="74" s="1"/>
  <c r="M76" i="74"/>
  <c r="M82" i="74" s="1"/>
  <c r="M89" i="74" s="1"/>
  <c r="L76" i="74"/>
  <c r="L82" i="74" s="1"/>
  <c r="K76" i="74"/>
  <c r="K82" i="74" s="1"/>
  <c r="J76" i="74"/>
  <c r="J82" i="74" s="1"/>
  <c r="J97" i="74" s="1"/>
  <c r="A76" i="74"/>
  <c r="I76" i="74" s="1"/>
  <c r="I70" i="74"/>
  <c r="A63" i="74"/>
  <c r="I63" i="74" s="1"/>
  <c r="A62" i="74"/>
  <c r="I62" i="74" s="1"/>
  <c r="A61" i="74"/>
  <c r="I61" i="74" s="1"/>
  <c r="A60" i="74"/>
  <c r="I60" i="74" s="1"/>
  <c r="I56" i="74"/>
  <c r="G54" i="74"/>
  <c r="F54" i="74"/>
  <c r="E54" i="74"/>
  <c r="D54" i="74"/>
  <c r="C54" i="74"/>
  <c r="B54" i="74"/>
  <c r="G53" i="74"/>
  <c r="F53" i="74"/>
  <c r="E53" i="74"/>
  <c r="D53" i="74"/>
  <c r="C53" i="74"/>
  <c r="B53" i="74"/>
  <c r="I52" i="74"/>
  <c r="G52" i="74"/>
  <c r="I51" i="74"/>
  <c r="G51" i="74"/>
  <c r="F51" i="74"/>
  <c r="F52" i="74" s="1"/>
  <c r="E51" i="74"/>
  <c r="E52" i="74" s="1"/>
  <c r="D51" i="74"/>
  <c r="D52" i="74" s="1"/>
  <c r="C51" i="74"/>
  <c r="C52" i="74" s="1"/>
  <c r="B51" i="74"/>
  <c r="B52" i="74" s="1"/>
  <c r="I50" i="74"/>
  <c r="I46" i="74"/>
  <c r="A46" i="74"/>
  <c r="A42" i="74"/>
  <c r="I42" i="74" s="1"/>
  <c r="A38" i="74"/>
  <c r="I38" i="74" s="1"/>
  <c r="A34" i="74"/>
  <c r="I34" i="74" s="1"/>
  <c r="O51" i="74"/>
  <c r="O52" i="74" s="1"/>
  <c r="N51" i="74"/>
  <c r="N52" i="74" s="1"/>
  <c r="M51" i="74"/>
  <c r="M52" i="74" s="1"/>
  <c r="L51" i="74"/>
  <c r="L52" i="74" s="1"/>
  <c r="K51" i="74"/>
  <c r="K52" i="74" s="1"/>
  <c r="J51" i="74"/>
  <c r="J52" i="74" s="1"/>
  <c r="A30" i="74"/>
  <c r="I30" i="74" s="1"/>
  <c r="I27" i="74"/>
  <c r="D17" i="74"/>
  <c r="C17" i="74"/>
  <c r="D16" i="74"/>
  <c r="C16" i="74"/>
  <c r="D15" i="74"/>
  <c r="C15" i="74"/>
  <c r="C14" i="74"/>
  <c r="A75" i="74" s="1"/>
  <c r="I75" i="74" s="1"/>
  <c r="C13" i="74"/>
  <c r="A74" i="74" s="1"/>
  <c r="I74" i="74" s="1"/>
  <c r="C9" i="74"/>
  <c r="I147" i="73"/>
  <c r="A146" i="73"/>
  <c r="A145" i="73"/>
  <c r="A144" i="73"/>
  <c r="A143" i="73"/>
  <c r="A142" i="73"/>
  <c r="A141" i="73"/>
  <c r="A140" i="73"/>
  <c r="A139" i="73"/>
  <c r="A138" i="73"/>
  <c r="I138" i="73" s="1"/>
  <c r="A137" i="73"/>
  <c r="A136" i="73"/>
  <c r="A135" i="73"/>
  <c r="A134" i="73"/>
  <c r="I134" i="73" s="1"/>
  <c r="A133" i="73"/>
  <c r="A132" i="73"/>
  <c r="I131" i="73"/>
  <c r="I130" i="73"/>
  <c r="I129" i="73"/>
  <c r="I128" i="73"/>
  <c r="I127" i="73"/>
  <c r="I126" i="73"/>
  <c r="I125" i="73"/>
  <c r="I124" i="73"/>
  <c r="I123" i="73"/>
  <c r="I122" i="73"/>
  <c r="I121" i="73"/>
  <c r="I120" i="73"/>
  <c r="I119" i="73"/>
  <c r="I118" i="73"/>
  <c r="I117" i="73"/>
  <c r="I116" i="73"/>
  <c r="I115" i="73"/>
  <c r="I112" i="73"/>
  <c r="I110" i="73"/>
  <c r="O109" i="73"/>
  <c r="N109" i="73"/>
  <c r="M109" i="73"/>
  <c r="L109" i="73"/>
  <c r="K109" i="73"/>
  <c r="J109" i="73"/>
  <c r="I109" i="73"/>
  <c r="G109" i="73"/>
  <c r="F109" i="73"/>
  <c r="E109" i="73"/>
  <c r="D109" i="73"/>
  <c r="C109" i="73"/>
  <c r="B109" i="73"/>
  <c r="I108" i="73"/>
  <c r="O107" i="73"/>
  <c r="O108" i="73" s="1"/>
  <c r="N107" i="73"/>
  <c r="N108" i="73" s="1"/>
  <c r="M107" i="73"/>
  <c r="M108" i="73" s="1"/>
  <c r="L107" i="73"/>
  <c r="L108" i="73" s="1"/>
  <c r="K107" i="73"/>
  <c r="K108" i="73" s="1"/>
  <c r="J107" i="73"/>
  <c r="J108" i="73" s="1"/>
  <c r="I107" i="73"/>
  <c r="G107" i="73"/>
  <c r="G108" i="73" s="1"/>
  <c r="F107" i="73"/>
  <c r="F108" i="73" s="1"/>
  <c r="E107" i="73"/>
  <c r="E108" i="73" s="1"/>
  <c r="D107" i="73"/>
  <c r="D108" i="73" s="1"/>
  <c r="C107" i="73"/>
  <c r="C108" i="73" s="1"/>
  <c r="B107" i="73"/>
  <c r="B108" i="73" s="1"/>
  <c r="I106" i="73"/>
  <c r="I105" i="73"/>
  <c r="G105" i="73"/>
  <c r="F105" i="73"/>
  <c r="E105" i="73"/>
  <c r="D105" i="73"/>
  <c r="C105" i="73"/>
  <c r="B105" i="73"/>
  <c r="I102" i="73"/>
  <c r="I100" i="73"/>
  <c r="I99" i="73"/>
  <c r="A99" i="73"/>
  <c r="A98" i="73"/>
  <c r="I98" i="73" s="1"/>
  <c r="A97" i="73"/>
  <c r="I97" i="73" s="1"/>
  <c r="A96" i="73"/>
  <c r="I96" i="73" s="1"/>
  <c r="A95" i="73"/>
  <c r="I95" i="73" s="1"/>
  <c r="I94" i="73"/>
  <c r="I93" i="73"/>
  <c r="I92" i="73"/>
  <c r="A91" i="73"/>
  <c r="I91" i="73" s="1"/>
  <c r="A90" i="73"/>
  <c r="I90" i="73" s="1"/>
  <c r="A89" i="73"/>
  <c r="I89" i="73" s="1"/>
  <c r="A88" i="73"/>
  <c r="I88" i="73" s="1"/>
  <c r="A87" i="73"/>
  <c r="I87" i="73" s="1"/>
  <c r="I86" i="73"/>
  <c r="O84" i="73"/>
  <c r="O99" i="73" s="1"/>
  <c r="N84" i="73"/>
  <c r="N99" i="73" s="1"/>
  <c r="M84" i="73"/>
  <c r="L84" i="73"/>
  <c r="K84" i="73"/>
  <c r="K91" i="73" s="1"/>
  <c r="J84" i="73"/>
  <c r="J99" i="73" s="1"/>
  <c r="G84" i="73"/>
  <c r="F84" i="73"/>
  <c r="F99" i="73" s="1"/>
  <c r="E84" i="73"/>
  <c r="E99" i="73" s="1"/>
  <c r="D84" i="73"/>
  <c r="C84" i="73"/>
  <c r="B84" i="73"/>
  <c r="B91" i="73" s="1"/>
  <c r="A84" i="73"/>
  <c r="I84" i="73" s="1"/>
  <c r="O83" i="73"/>
  <c r="N83" i="73"/>
  <c r="M83" i="73"/>
  <c r="M90" i="73" s="1"/>
  <c r="L83" i="73"/>
  <c r="L98" i="73" s="1"/>
  <c r="K83" i="73"/>
  <c r="J83" i="73"/>
  <c r="G83" i="73"/>
  <c r="G98" i="73" s="1"/>
  <c r="F83" i="73"/>
  <c r="F98" i="73" s="1"/>
  <c r="E83" i="73"/>
  <c r="D83" i="73"/>
  <c r="D98" i="73" s="1"/>
  <c r="C83" i="73"/>
  <c r="C98" i="73" s="1"/>
  <c r="B83" i="73"/>
  <c r="B90" i="73" s="1"/>
  <c r="A83" i="73"/>
  <c r="I83" i="73" s="1"/>
  <c r="A82" i="73"/>
  <c r="I82" i="73" s="1"/>
  <c r="I79" i="73"/>
  <c r="A78" i="73"/>
  <c r="I78" i="73" s="1"/>
  <c r="A77" i="73"/>
  <c r="I77" i="73" s="1"/>
  <c r="I70" i="73"/>
  <c r="A63" i="73"/>
  <c r="I63" i="73" s="1"/>
  <c r="A62" i="73"/>
  <c r="I62" i="73" s="1"/>
  <c r="A61" i="73"/>
  <c r="I61" i="73" s="1"/>
  <c r="A60" i="73"/>
  <c r="I60" i="73" s="1"/>
  <c r="I56" i="73"/>
  <c r="G54" i="73"/>
  <c r="F54" i="73"/>
  <c r="E54" i="73"/>
  <c r="D54" i="73"/>
  <c r="C54" i="73"/>
  <c r="B54" i="73"/>
  <c r="G53" i="73"/>
  <c r="F53" i="73"/>
  <c r="E53" i="73"/>
  <c r="D53" i="73"/>
  <c r="C53" i="73"/>
  <c r="B53" i="73"/>
  <c r="I52" i="73"/>
  <c r="B52" i="73"/>
  <c r="I51" i="73"/>
  <c r="G51" i="73"/>
  <c r="G52" i="73" s="1"/>
  <c r="F51" i="73"/>
  <c r="F52" i="73" s="1"/>
  <c r="E51" i="73"/>
  <c r="E52" i="73" s="1"/>
  <c r="D51" i="73"/>
  <c r="D52" i="73" s="1"/>
  <c r="C51" i="73"/>
  <c r="C52" i="73" s="1"/>
  <c r="B51" i="73"/>
  <c r="I50" i="73"/>
  <c r="A46" i="73"/>
  <c r="I46" i="73" s="1"/>
  <c r="A42" i="73"/>
  <c r="I42" i="73" s="1"/>
  <c r="A38" i="73"/>
  <c r="I38" i="73" s="1"/>
  <c r="A34" i="73"/>
  <c r="I34" i="73" s="1"/>
  <c r="O105" i="73"/>
  <c r="N105" i="73"/>
  <c r="M105" i="73"/>
  <c r="L51" i="73"/>
  <c r="L52" i="73" s="1"/>
  <c r="A30" i="73"/>
  <c r="I30" i="73" s="1"/>
  <c r="I27" i="73"/>
  <c r="D17" i="73"/>
  <c r="C17" i="73"/>
  <c r="D16" i="73"/>
  <c r="C16" i="73"/>
  <c r="C15" i="73"/>
  <c r="D14" i="73"/>
  <c r="C14" i="73"/>
  <c r="C13" i="73"/>
  <c r="C9" i="73"/>
  <c r="I147" i="72"/>
  <c r="A146" i="72"/>
  <c r="A145" i="72"/>
  <c r="A144" i="72"/>
  <c r="A143" i="72"/>
  <c r="A142" i="72"/>
  <c r="A141" i="72"/>
  <c r="A140" i="72"/>
  <c r="A139" i="72"/>
  <c r="A138" i="72"/>
  <c r="A137" i="72"/>
  <c r="A136" i="72"/>
  <c r="A135" i="72"/>
  <c r="A134" i="72"/>
  <c r="I134" i="72" s="1"/>
  <c r="A133" i="72"/>
  <c r="A132" i="72"/>
  <c r="I132" i="72" s="1"/>
  <c r="I131" i="72"/>
  <c r="I130" i="72"/>
  <c r="I129" i="72"/>
  <c r="I128" i="72"/>
  <c r="I127" i="72"/>
  <c r="I126" i="72"/>
  <c r="I125" i="72"/>
  <c r="I124" i="72"/>
  <c r="I123" i="72"/>
  <c r="I122" i="72"/>
  <c r="I121" i="72"/>
  <c r="I120" i="72"/>
  <c r="I119" i="72"/>
  <c r="I118" i="72"/>
  <c r="I117" i="72"/>
  <c r="I116" i="72"/>
  <c r="I115" i="72"/>
  <c r="I112" i="72"/>
  <c r="I110" i="72"/>
  <c r="O109" i="72"/>
  <c r="N109" i="72"/>
  <c r="M109" i="72"/>
  <c r="L109" i="72"/>
  <c r="K109" i="72"/>
  <c r="J109" i="72"/>
  <c r="I109" i="72"/>
  <c r="G109" i="72"/>
  <c r="F109" i="72"/>
  <c r="E109" i="72"/>
  <c r="D109" i="72"/>
  <c r="C109" i="72"/>
  <c r="B109" i="72"/>
  <c r="I108" i="72"/>
  <c r="I107" i="72"/>
  <c r="I106" i="72"/>
  <c r="I105" i="72"/>
  <c r="G105" i="72"/>
  <c r="G107" i="72" s="1"/>
  <c r="G108" i="72" s="1"/>
  <c r="F105" i="72"/>
  <c r="F107" i="72" s="1"/>
  <c r="F108" i="72" s="1"/>
  <c r="E105" i="72"/>
  <c r="E107" i="72" s="1"/>
  <c r="E108" i="72" s="1"/>
  <c r="D105" i="72"/>
  <c r="D107" i="72" s="1"/>
  <c r="D108" i="72" s="1"/>
  <c r="C105" i="72"/>
  <c r="C107" i="72" s="1"/>
  <c r="C108" i="72" s="1"/>
  <c r="B105" i="72"/>
  <c r="B108" i="72" s="1"/>
  <c r="I102" i="72"/>
  <c r="I100" i="72"/>
  <c r="I99" i="72"/>
  <c r="A99" i="72"/>
  <c r="A98" i="72"/>
  <c r="I98" i="72" s="1"/>
  <c r="A97" i="72"/>
  <c r="I97" i="72" s="1"/>
  <c r="A96" i="72"/>
  <c r="I96" i="72" s="1"/>
  <c r="A95" i="72"/>
  <c r="I95" i="72" s="1"/>
  <c r="I94" i="72"/>
  <c r="I93" i="72"/>
  <c r="I92" i="72"/>
  <c r="A91" i="72"/>
  <c r="I91" i="72" s="1"/>
  <c r="A90" i="72"/>
  <c r="I90" i="72" s="1"/>
  <c r="A89" i="72"/>
  <c r="I89" i="72" s="1"/>
  <c r="A88" i="72"/>
  <c r="I88" i="72" s="1"/>
  <c r="A87" i="72"/>
  <c r="I87" i="72" s="1"/>
  <c r="I86" i="72"/>
  <c r="O84" i="72"/>
  <c r="O99" i="72" s="1"/>
  <c r="N84" i="72"/>
  <c r="N99" i="72" s="1"/>
  <c r="M84" i="72"/>
  <c r="M99" i="72" s="1"/>
  <c r="L84" i="72"/>
  <c r="L99" i="72" s="1"/>
  <c r="K84" i="72"/>
  <c r="K99" i="72" s="1"/>
  <c r="J84" i="72"/>
  <c r="J99" i="72" s="1"/>
  <c r="G84" i="72"/>
  <c r="G91" i="72" s="1"/>
  <c r="F84" i="72"/>
  <c r="F99" i="72" s="1"/>
  <c r="E84" i="72"/>
  <c r="E99" i="72" s="1"/>
  <c r="D84" i="72"/>
  <c r="D99" i="72" s="1"/>
  <c r="C84" i="72"/>
  <c r="C99" i="72" s="1"/>
  <c r="B84" i="72"/>
  <c r="B99" i="72" s="1"/>
  <c r="A84" i="72"/>
  <c r="I84" i="72" s="1"/>
  <c r="O83" i="72"/>
  <c r="O98" i="72" s="1"/>
  <c r="N83" i="72"/>
  <c r="N98" i="72" s="1"/>
  <c r="M83" i="72"/>
  <c r="M98" i="72" s="1"/>
  <c r="L83" i="72"/>
  <c r="L90" i="72" s="1"/>
  <c r="K83" i="72"/>
  <c r="K90" i="72" s="1"/>
  <c r="J83" i="72"/>
  <c r="J90" i="72" s="1"/>
  <c r="G83" i="72"/>
  <c r="G90" i="72" s="1"/>
  <c r="F83" i="72"/>
  <c r="F90" i="72" s="1"/>
  <c r="E83" i="72"/>
  <c r="E90" i="72" s="1"/>
  <c r="D83" i="72"/>
  <c r="D98" i="72" s="1"/>
  <c r="C83" i="72"/>
  <c r="C98" i="72" s="1"/>
  <c r="B83" i="72"/>
  <c r="B98" i="72" s="1"/>
  <c r="A83" i="72"/>
  <c r="I83" i="72" s="1"/>
  <c r="A82" i="72"/>
  <c r="I82" i="72" s="1"/>
  <c r="I79" i="72"/>
  <c r="A78" i="72"/>
  <c r="I78" i="72" s="1"/>
  <c r="A77" i="72"/>
  <c r="I77" i="72" s="1"/>
  <c r="I70" i="72"/>
  <c r="A63" i="72"/>
  <c r="I63" i="72" s="1"/>
  <c r="A62" i="72"/>
  <c r="I62" i="72" s="1"/>
  <c r="A61" i="72"/>
  <c r="I61" i="72" s="1"/>
  <c r="A60" i="72"/>
  <c r="I60" i="72" s="1"/>
  <c r="I56" i="72"/>
  <c r="G54" i="72"/>
  <c r="F54" i="72"/>
  <c r="E54" i="72"/>
  <c r="D54" i="72"/>
  <c r="C54" i="72"/>
  <c r="B54" i="72"/>
  <c r="G53" i="72"/>
  <c r="F53" i="72"/>
  <c r="E53" i="72"/>
  <c r="D53" i="72"/>
  <c r="C53" i="72"/>
  <c r="B53" i="72"/>
  <c r="I52" i="72"/>
  <c r="C52" i="72"/>
  <c r="I51" i="72"/>
  <c r="G51" i="72"/>
  <c r="G52" i="72" s="1"/>
  <c r="F51" i="72"/>
  <c r="F52" i="72" s="1"/>
  <c r="E51" i="72"/>
  <c r="E52" i="72" s="1"/>
  <c r="D51" i="72"/>
  <c r="D52" i="72" s="1"/>
  <c r="C51" i="72"/>
  <c r="B51" i="72"/>
  <c r="B52" i="72" s="1"/>
  <c r="I50" i="72"/>
  <c r="A46" i="72"/>
  <c r="I46" i="72" s="1"/>
  <c r="A42" i="72"/>
  <c r="I42" i="72" s="1"/>
  <c r="A38" i="72"/>
  <c r="I38" i="72" s="1"/>
  <c r="A34" i="72"/>
  <c r="I34" i="72" s="1"/>
  <c r="A30" i="72"/>
  <c r="I30" i="72" s="1"/>
  <c r="I27" i="72"/>
  <c r="D17" i="72"/>
  <c r="C17" i="72"/>
  <c r="D16" i="72"/>
  <c r="C16" i="72"/>
  <c r="C15" i="72"/>
  <c r="D82" i="72" s="1"/>
  <c r="D14" i="72"/>
  <c r="C14" i="72"/>
  <c r="C13" i="72"/>
  <c r="C9" i="72"/>
  <c r="L105" i="71"/>
  <c r="L107" i="71" s="1"/>
  <c r="L108" i="71" s="1"/>
  <c r="O105" i="71"/>
  <c r="O107" i="71" s="1"/>
  <c r="O108" i="71" s="1"/>
  <c r="N105" i="71"/>
  <c r="N107" i="71" s="1"/>
  <c r="N108" i="71" s="1"/>
  <c r="M105" i="71"/>
  <c r="M107" i="71" s="1"/>
  <c r="M108" i="71" s="1"/>
  <c r="K105" i="71"/>
  <c r="K107" i="71" s="1"/>
  <c r="K108" i="71" s="1"/>
  <c r="J105" i="71"/>
  <c r="J107" i="71" s="1"/>
  <c r="J108" i="71" s="1"/>
  <c r="I147" i="71"/>
  <c r="A146" i="71"/>
  <c r="A145" i="71"/>
  <c r="A144" i="71"/>
  <c r="A143" i="71"/>
  <c r="A142" i="71"/>
  <c r="A141" i="71"/>
  <c r="A140" i="71"/>
  <c r="A139" i="71"/>
  <c r="A138" i="71"/>
  <c r="A137" i="71"/>
  <c r="A136" i="71"/>
  <c r="A135" i="71"/>
  <c r="A134" i="71"/>
  <c r="A133" i="71"/>
  <c r="A132" i="71"/>
  <c r="I131" i="71"/>
  <c r="I130" i="71"/>
  <c r="I129" i="71"/>
  <c r="I128" i="71"/>
  <c r="I127" i="71"/>
  <c r="I126" i="71"/>
  <c r="I125" i="71"/>
  <c r="I124" i="71"/>
  <c r="I123" i="71"/>
  <c r="I122" i="71"/>
  <c r="I121" i="71"/>
  <c r="I120" i="71"/>
  <c r="I119" i="71"/>
  <c r="I118" i="71"/>
  <c r="I117" i="71"/>
  <c r="I116" i="71"/>
  <c r="I115" i="71"/>
  <c r="I112" i="71"/>
  <c r="I110" i="71"/>
  <c r="O109" i="71"/>
  <c r="N109" i="71"/>
  <c r="M109" i="71"/>
  <c r="L109" i="71"/>
  <c r="K109" i="71"/>
  <c r="J109" i="71"/>
  <c r="I109" i="71"/>
  <c r="G109" i="71"/>
  <c r="F109" i="71"/>
  <c r="E109" i="71"/>
  <c r="D109" i="71"/>
  <c r="C109" i="71"/>
  <c r="B109" i="71"/>
  <c r="I108" i="71"/>
  <c r="I107" i="71"/>
  <c r="I106" i="71"/>
  <c r="I105" i="71"/>
  <c r="G105" i="71"/>
  <c r="G107" i="71" s="1"/>
  <c r="G108" i="71" s="1"/>
  <c r="F105" i="71"/>
  <c r="F107" i="71" s="1"/>
  <c r="F108" i="71" s="1"/>
  <c r="E105" i="71"/>
  <c r="E107" i="71" s="1"/>
  <c r="E108" i="71" s="1"/>
  <c r="D105" i="71"/>
  <c r="D107" i="71" s="1"/>
  <c r="D108" i="71" s="1"/>
  <c r="C105" i="71"/>
  <c r="C107" i="71" s="1"/>
  <c r="C108" i="71" s="1"/>
  <c r="B105" i="71"/>
  <c r="B107" i="71" s="1"/>
  <c r="B108" i="71" s="1"/>
  <c r="I102" i="71"/>
  <c r="I100" i="71"/>
  <c r="I99" i="71"/>
  <c r="A99" i="71"/>
  <c r="A98" i="71"/>
  <c r="I98" i="71" s="1"/>
  <c r="A97" i="71"/>
  <c r="I97" i="71" s="1"/>
  <c r="I96" i="71"/>
  <c r="A96" i="71"/>
  <c r="A95" i="71"/>
  <c r="I95" i="71" s="1"/>
  <c r="I94" i="71"/>
  <c r="I93" i="71"/>
  <c r="I92" i="71"/>
  <c r="A91" i="71"/>
  <c r="I91" i="71" s="1"/>
  <c r="A90" i="71"/>
  <c r="I90" i="71" s="1"/>
  <c r="A89" i="71"/>
  <c r="I89" i="71" s="1"/>
  <c r="A88" i="71"/>
  <c r="I88" i="71" s="1"/>
  <c r="A87" i="71"/>
  <c r="I87" i="71" s="1"/>
  <c r="I86" i="71"/>
  <c r="O84" i="71"/>
  <c r="O91" i="71" s="1"/>
  <c r="N84" i="71"/>
  <c r="N99" i="71" s="1"/>
  <c r="M84" i="71"/>
  <c r="M91" i="71" s="1"/>
  <c r="L84" i="71"/>
  <c r="K84" i="71"/>
  <c r="K91" i="71" s="1"/>
  <c r="J84" i="71"/>
  <c r="J99" i="71" s="1"/>
  <c r="G84" i="71"/>
  <c r="F84" i="71"/>
  <c r="F91" i="71" s="1"/>
  <c r="E84" i="71"/>
  <c r="E99" i="71" s="1"/>
  <c r="D84" i="71"/>
  <c r="D91" i="71" s="1"/>
  <c r="C84" i="71"/>
  <c r="B84" i="71"/>
  <c r="B91" i="71" s="1"/>
  <c r="A84" i="71"/>
  <c r="I84" i="71" s="1"/>
  <c r="O83" i="71"/>
  <c r="O90" i="71" s="1"/>
  <c r="N83" i="71"/>
  <c r="M83" i="71"/>
  <c r="M90" i="71" s="1"/>
  <c r="L83" i="71"/>
  <c r="L98" i="71" s="1"/>
  <c r="K83" i="71"/>
  <c r="K90" i="71" s="1"/>
  <c r="J83" i="71"/>
  <c r="G83" i="71"/>
  <c r="G98" i="71" s="1"/>
  <c r="F83" i="71"/>
  <c r="F98" i="71" s="1"/>
  <c r="E83" i="71"/>
  <c r="D83" i="71"/>
  <c r="D90" i="71" s="1"/>
  <c r="C83" i="71"/>
  <c r="C98" i="71" s="1"/>
  <c r="B83" i="71"/>
  <c r="B98" i="71" s="1"/>
  <c r="A83" i="71"/>
  <c r="I83" i="71" s="1"/>
  <c r="A82" i="71"/>
  <c r="I82" i="71" s="1"/>
  <c r="I79" i="71"/>
  <c r="A78" i="71"/>
  <c r="I78" i="71" s="1"/>
  <c r="A77" i="71"/>
  <c r="I77" i="71" s="1"/>
  <c r="I70" i="71"/>
  <c r="A63" i="71"/>
  <c r="I63" i="71" s="1"/>
  <c r="A62" i="71"/>
  <c r="I62" i="71" s="1"/>
  <c r="A61" i="71"/>
  <c r="I61" i="71" s="1"/>
  <c r="A60" i="71"/>
  <c r="I60" i="71" s="1"/>
  <c r="I56" i="71"/>
  <c r="G54" i="71"/>
  <c r="F54" i="71"/>
  <c r="E54" i="71"/>
  <c r="D54" i="71"/>
  <c r="C54" i="71"/>
  <c r="B54" i="71"/>
  <c r="G53" i="71"/>
  <c r="F53" i="71"/>
  <c r="E53" i="71"/>
  <c r="D53" i="71"/>
  <c r="C53" i="71"/>
  <c r="B53" i="71"/>
  <c r="I52" i="71"/>
  <c r="I51" i="71"/>
  <c r="G51" i="71"/>
  <c r="G52" i="71" s="1"/>
  <c r="F51" i="71"/>
  <c r="F52" i="71" s="1"/>
  <c r="E51" i="71"/>
  <c r="E52" i="71" s="1"/>
  <c r="D51" i="71"/>
  <c r="D52" i="71" s="1"/>
  <c r="C51" i="71"/>
  <c r="C52" i="71" s="1"/>
  <c r="B51" i="71"/>
  <c r="B52" i="71" s="1"/>
  <c r="I50" i="71"/>
  <c r="A46" i="71"/>
  <c r="I46" i="71" s="1"/>
  <c r="A42" i="71"/>
  <c r="I42" i="71" s="1"/>
  <c r="A38" i="71"/>
  <c r="I38" i="71" s="1"/>
  <c r="A34" i="71"/>
  <c r="I34" i="71" s="1"/>
  <c r="A30" i="71"/>
  <c r="I30" i="71" s="1"/>
  <c r="I27" i="71"/>
  <c r="D17" i="71"/>
  <c r="C17" i="71"/>
  <c r="D16" i="71"/>
  <c r="C16" i="71"/>
  <c r="C15" i="71"/>
  <c r="A76" i="71" s="1"/>
  <c r="I76" i="71" s="1"/>
  <c r="D14" i="71"/>
  <c r="C14" i="71"/>
  <c r="C13" i="71"/>
  <c r="C9" i="71"/>
  <c r="I147" i="70"/>
  <c r="A146" i="70"/>
  <c r="A145" i="70"/>
  <c r="A144" i="70"/>
  <c r="A143" i="70"/>
  <c r="A142" i="70"/>
  <c r="A141" i="70"/>
  <c r="A140" i="70"/>
  <c r="A139" i="70"/>
  <c r="A138" i="70"/>
  <c r="A137" i="70"/>
  <c r="A136" i="70"/>
  <c r="A135" i="70"/>
  <c r="A134" i="70"/>
  <c r="A133" i="70"/>
  <c r="A132" i="70"/>
  <c r="I132" i="70" s="1"/>
  <c r="I131" i="70"/>
  <c r="I130" i="70"/>
  <c r="I129" i="70"/>
  <c r="I128" i="70"/>
  <c r="I127" i="70"/>
  <c r="I126" i="70"/>
  <c r="I125" i="70"/>
  <c r="I124" i="70"/>
  <c r="I123" i="70"/>
  <c r="I122" i="70"/>
  <c r="I121" i="70"/>
  <c r="I120" i="70"/>
  <c r="I119" i="70"/>
  <c r="I118" i="70"/>
  <c r="I117" i="70"/>
  <c r="I116" i="70"/>
  <c r="I115" i="70"/>
  <c r="I112" i="70"/>
  <c r="I110" i="70"/>
  <c r="O109" i="70"/>
  <c r="N109" i="70"/>
  <c r="M109" i="70"/>
  <c r="L109" i="70"/>
  <c r="K109" i="70"/>
  <c r="J109" i="70"/>
  <c r="I109" i="70"/>
  <c r="G109" i="70"/>
  <c r="F109" i="70"/>
  <c r="E109" i="70"/>
  <c r="D109" i="70"/>
  <c r="C109" i="70"/>
  <c r="B109" i="70"/>
  <c r="I108" i="70"/>
  <c r="I107" i="70"/>
  <c r="C107" i="70"/>
  <c r="C108" i="70" s="1"/>
  <c r="I106" i="70"/>
  <c r="I105" i="70"/>
  <c r="G105" i="70"/>
  <c r="G107" i="70" s="1"/>
  <c r="G108" i="70" s="1"/>
  <c r="F105" i="70"/>
  <c r="F107" i="70" s="1"/>
  <c r="F108" i="70" s="1"/>
  <c r="E105" i="70"/>
  <c r="E107" i="70" s="1"/>
  <c r="E108" i="70" s="1"/>
  <c r="D105" i="70"/>
  <c r="D107" i="70" s="1"/>
  <c r="D108" i="70" s="1"/>
  <c r="C105" i="70"/>
  <c r="B105" i="70"/>
  <c r="B107" i="70" s="1"/>
  <c r="B108" i="70" s="1"/>
  <c r="I102" i="70"/>
  <c r="I100" i="70"/>
  <c r="A99" i="70"/>
  <c r="I99" i="70" s="1"/>
  <c r="A98" i="70"/>
  <c r="I98" i="70" s="1"/>
  <c r="A97" i="70"/>
  <c r="I97" i="70" s="1"/>
  <c r="A96" i="70"/>
  <c r="I96" i="70" s="1"/>
  <c r="A95" i="70"/>
  <c r="I95" i="70" s="1"/>
  <c r="I94" i="70"/>
  <c r="I93" i="70"/>
  <c r="I92" i="70"/>
  <c r="A91" i="70"/>
  <c r="I91" i="70" s="1"/>
  <c r="A90" i="70"/>
  <c r="I90" i="70" s="1"/>
  <c r="A89" i="70"/>
  <c r="I89" i="70" s="1"/>
  <c r="A88" i="70"/>
  <c r="I88" i="70" s="1"/>
  <c r="A87" i="70"/>
  <c r="I87" i="70" s="1"/>
  <c r="I86" i="70"/>
  <c r="O84" i="70"/>
  <c r="O99" i="70" s="1"/>
  <c r="N84" i="70"/>
  <c r="N99" i="70" s="1"/>
  <c r="M84" i="70"/>
  <c r="M99" i="70" s="1"/>
  <c r="L84" i="70"/>
  <c r="K84" i="70"/>
  <c r="K99" i="70" s="1"/>
  <c r="J84" i="70"/>
  <c r="J99" i="70" s="1"/>
  <c r="G84" i="70"/>
  <c r="F84" i="70"/>
  <c r="F99" i="70" s="1"/>
  <c r="E84" i="70"/>
  <c r="E99" i="70" s="1"/>
  <c r="D84" i="70"/>
  <c r="D91" i="70" s="1"/>
  <c r="C84" i="70"/>
  <c r="B84" i="70"/>
  <c r="B99" i="70" s="1"/>
  <c r="A84" i="70"/>
  <c r="I84" i="70" s="1"/>
  <c r="O83" i="70"/>
  <c r="O98" i="70" s="1"/>
  <c r="N83" i="70"/>
  <c r="M83" i="70"/>
  <c r="M98" i="70" s="1"/>
  <c r="L83" i="70"/>
  <c r="L90" i="70" s="1"/>
  <c r="K83" i="70"/>
  <c r="K98" i="70" s="1"/>
  <c r="J83" i="70"/>
  <c r="G83" i="70"/>
  <c r="G98" i="70" s="1"/>
  <c r="F83" i="70"/>
  <c r="F90" i="70" s="1"/>
  <c r="E83" i="70"/>
  <c r="D83" i="70"/>
  <c r="D98" i="70" s="1"/>
  <c r="C83" i="70"/>
  <c r="C90" i="70" s="1"/>
  <c r="B83" i="70"/>
  <c r="B98" i="70" s="1"/>
  <c r="A83" i="70"/>
  <c r="I83" i="70" s="1"/>
  <c r="G82" i="70"/>
  <c r="G89" i="70" s="1"/>
  <c r="F82" i="70"/>
  <c r="F97" i="70" s="1"/>
  <c r="E82" i="70"/>
  <c r="E97" i="70" s="1"/>
  <c r="D82" i="70"/>
  <c r="D97" i="70" s="1"/>
  <c r="C82" i="70"/>
  <c r="C89" i="70" s="1"/>
  <c r="B82" i="70"/>
  <c r="B97" i="70" s="1"/>
  <c r="A82" i="70"/>
  <c r="I82" i="70" s="1"/>
  <c r="I79" i="70"/>
  <c r="A78" i="70"/>
  <c r="I78" i="70" s="1"/>
  <c r="A77" i="70"/>
  <c r="I77" i="70" s="1"/>
  <c r="O76" i="70"/>
  <c r="O82" i="70" s="1"/>
  <c r="O97" i="70" s="1"/>
  <c r="N76" i="70"/>
  <c r="N82" i="70" s="1"/>
  <c r="N89" i="70" s="1"/>
  <c r="M76" i="70"/>
  <c r="M82" i="70" s="1"/>
  <c r="M89" i="70" s="1"/>
  <c r="L76" i="70"/>
  <c r="L82" i="70" s="1"/>
  <c r="L89" i="70" s="1"/>
  <c r="K76" i="70"/>
  <c r="K82" i="70" s="1"/>
  <c r="K97" i="70" s="1"/>
  <c r="J76" i="70"/>
  <c r="J82" i="70" s="1"/>
  <c r="J97" i="70" s="1"/>
  <c r="A76" i="70"/>
  <c r="I76" i="70" s="1"/>
  <c r="I70" i="70"/>
  <c r="A63" i="70"/>
  <c r="I63" i="70" s="1"/>
  <c r="A62" i="70"/>
  <c r="I62" i="70" s="1"/>
  <c r="A61" i="70"/>
  <c r="I61" i="70" s="1"/>
  <c r="A60" i="70"/>
  <c r="I60" i="70" s="1"/>
  <c r="I56" i="70"/>
  <c r="G54" i="70"/>
  <c r="F54" i="70"/>
  <c r="E54" i="70"/>
  <c r="D54" i="70"/>
  <c r="C54" i="70"/>
  <c r="B54" i="70"/>
  <c r="G53" i="70"/>
  <c r="F53" i="70"/>
  <c r="E53" i="70"/>
  <c r="D53" i="70"/>
  <c r="C53" i="70"/>
  <c r="B53" i="70"/>
  <c r="I52" i="70"/>
  <c r="I51" i="70"/>
  <c r="G51" i="70"/>
  <c r="G52" i="70" s="1"/>
  <c r="F51" i="70"/>
  <c r="F52" i="70" s="1"/>
  <c r="E51" i="70"/>
  <c r="E52" i="70" s="1"/>
  <c r="D51" i="70"/>
  <c r="D52" i="70" s="1"/>
  <c r="C51" i="70"/>
  <c r="C52" i="70" s="1"/>
  <c r="B51" i="70"/>
  <c r="B52" i="70" s="1"/>
  <c r="I50" i="70"/>
  <c r="A46" i="70"/>
  <c r="I46" i="70" s="1"/>
  <c r="A42" i="70"/>
  <c r="I42" i="70" s="1"/>
  <c r="A38" i="70"/>
  <c r="I38" i="70" s="1"/>
  <c r="A34" i="70"/>
  <c r="I34" i="70" s="1"/>
  <c r="N107" i="70"/>
  <c r="N108" i="70" s="1"/>
  <c r="M107" i="70"/>
  <c r="M108" i="70" s="1"/>
  <c r="L107" i="70"/>
  <c r="L108" i="70" s="1"/>
  <c r="K51" i="70"/>
  <c r="K52" i="70" s="1"/>
  <c r="J51" i="70"/>
  <c r="J52" i="70" s="1"/>
  <c r="A30" i="70"/>
  <c r="I30" i="70" s="1"/>
  <c r="I27" i="70"/>
  <c r="D17" i="70"/>
  <c r="C17" i="70"/>
  <c r="D16" i="70"/>
  <c r="C16" i="70"/>
  <c r="D15" i="70"/>
  <c r="C15" i="70"/>
  <c r="D14" i="70"/>
  <c r="C14" i="70"/>
  <c r="C13" i="70"/>
  <c r="C9" i="70"/>
  <c r="I147" i="69"/>
  <c r="A146" i="69"/>
  <c r="I146" i="69" s="1"/>
  <c r="A145" i="69"/>
  <c r="A144" i="69"/>
  <c r="A143" i="69"/>
  <c r="A142" i="69"/>
  <c r="A141" i="69"/>
  <c r="A140" i="69"/>
  <c r="I140" i="69" s="1"/>
  <c r="A139" i="69"/>
  <c r="A138" i="69"/>
  <c r="A137" i="69"/>
  <c r="A136" i="69"/>
  <c r="A135" i="69"/>
  <c r="A134" i="69"/>
  <c r="I134" i="69" s="1"/>
  <c r="A133" i="69"/>
  <c r="A132" i="69"/>
  <c r="I132" i="69" s="1"/>
  <c r="I131" i="69"/>
  <c r="I130" i="69"/>
  <c r="I129" i="69"/>
  <c r="I128" i="69"/>
  <c r="I127" i="69"/>
  <c r="I126" i="69"/>
  <c r="I125" i="69"/>
  <c r="I124" i="69"/>
  <c r="I123" i="69"/>
  <c r="I122" i="69"/>
  <c r="I121" i="69"/>
  <c r="I120" i="69"/>
  <c r="I119" i="69"/>
  <c r="I118" i="69"/>
  <c r="I117" i="69"/>
  <c r="I116" i="69"/>
  <c r="I115" i="69"/>
  <c r="I112" i="69"/>
  <c r="I110" i="69"/>
  <c r="O109" i="69"/>
  <c r="N109" i="69"/>
  <c r="M109" i="69"/>
  <c r="L109" i="69"/>
  <c r="K109" i="69"/>
  <c r="J109" i="69"/>
  <c r="I109" i="69"/>
  <c r="G109" i="69"/>
  <c r="F109" i="69"/>
  <c r="E109" i="69"/>
  <c r="D109" i="69"/>
  <c r="C109" i="69"/>
  <c r="B109" i="69"/>
  <c r="I108" i="69"/>
  <c r="I107" i="69"/>
  <c r="I106" i="69"/>
  <c r="I105" i="69"/>
  <c r="G105" i="69"/>
  <c r="G107" i="69" s="1"/>
  <c r="G108" i="69" s="1"/>
  <c r="F105" i="69"/>
  <c r="F107" i="69" s="1"/>
  <c r="F108" i="69" s="1"/>
  <c r="E105" i="69"/>
  <c r="E107" i="69" s="1"/>
  <c r="E108" i="69" s="1"/>
  <c r="D105" i="69"/>
  <c r="D107" i="69" s="1"/>
  <c r="D108" i="69" s="1"/>
  <c r="C105" i="69"/>
  <c r="C107" i="69" s="1"/>
  <c r="C108" i="69" s="1"/>
  <c r="B105" i="69"/>
  <c r="B107" i="69" s="1"/>
  <c r="B108" i="69" s="1"/>
  <c r="I102" i="69"/>
  <c r="I100" i="69"/>
  <c r="A99" i="69"/>
  <c r="I99" i="69" s="1"/>
  <c r="A98" i="69"/>
  <c r="I98" i="69" s="1"/>
  <c r="A97" i="69"/>
  <c r="I97" i="69" s="1"/>
  <c r="A96" i="69"/>
  <c r="I96" i="69" s="1"/>
  <c r="A95" i="69"/>
  <c r="I95" i="69" s="1"/>
  <c r="I94" i="69"/>
  <c r="I93" i="69"/>
  <c r="I92" i="69"/>
  <c r="A91" i="69"/>
  <c r="I91" i="69" s="1"/>
  <c r="A90" i="69"/>
  <c r="I90" i="69" s="1"/>
  <c r="A89" i="69"/>
  <c r="I89" i="69" s="1"/>
  <c r="A88" i="69"/>
  <c r="I88" i="69" s="1"/>
  <c r="A87" i="69"/>
  <c r="I87" i="69" s="1"/>
  <c r="I86" i="69"/>
  <c r="O84" i="69"/>
  <c r="N84" i="69"/>
  <c r="N99" i="69" s="1"/>
  <c r="M84" i="69"/>
  <c r="M91" i="69" s="1"/>
  <c r="L84" i="69"/>
  <c r="L99" i="69" s="1"/>
  <c r="K84" i="69"/>
  <c r="J84" i="69"/>
  <c r="J99" i="69" s="1"/>
  <c r="I84" i="69"/>
  <c r="G84" i="69"/>
  <c r="G99" i="69" s="1"/>
  <c r="F84" i="69"/>
  <c r="E84" i="69"/>
  <c r="E99" i="69" s="1"/>
  <c r="D84" i="69"/>
  <c r="D99" i="69" s="1"/>
  <c r="C84" i="69"/>
  <c r="C99" i="69" s="1"/>
  <c r="B84" i="69"/>
  <c r="A84" i="69"/>
  <c r="O83" i="69"/>
  <c r="O98" i="69" s="1"/>
  <c r="N83" i="69"/>
  <c r="N98" i="69" s="1"/>
  <c r="M83" i="69"/>
  <c r="L83" i="69"/>
  <c r="L98" i="69" s="1"/>
  <c r="K83" i="69"/>
  <c r="K90" i="69" s="1"/>
  <c r="J83" i="69"/>
  <c r="J98" i="69" s="1"/>
  <c r="G83" i="69"/>
  <c r="G98" i="69" s="1"/>
  <c r="F83" i="69"/>
  <c r="F98" i="69" s="1"/>
  <c r="E83" i="69"/>
  <c r="E98" i="69" s="1"/>
  <c r="D83" i="69"/>
  <c r="C83" i="69"/>
  <c r="C98" i="69" s="1"/>
  <c r="B83" i="69"/>
  <c r="B98" i="69" s="1"/>
  <c r="A83" i="69"/>
  <c r="I83" i="69" s="1"/>
  <c r="G82" i="69"/>
  <c r="G97" i="69" s="1"/>
  <c r="F82" i="69"/>
  <c r="E82" i="69"/>
  <c r="E89" i="69" s="1"/>
  <c r="D82" i="69"/>
  <c r="D97" i="69" s="1"/>
  <c r="C82" i="69"/>
  <c r="C97" i="69" s="1"/>
  <c r="B82" i="69"/>
  <c r="A82" i="69"/>
  <c r="I82" i="69" s="1"/>
  <c r="I79" i="69"/>
  <c r="A78" i="69"/>
  <c r="I78" i="69" s="1"/>
  <c r="A77" i="69"/>
  <c r="I77" i="69" s="1"/>
  <c r="O76" i="69"/>
  <c r="O82" i="69" s="1"/>
  <c r="N76" i="69"/>
  <c r="N82" i="69" s="1"/>
  <c r="M76" i="69"/>
  <c r="M82" i="69" s="1"/>
  <c r="M97" i="69" s="1"/>
  <c r="L76" i="69"/>
  <c r="L82" i="69" s="1"/>
  <c r="L97" i="69" s="1"/>
  <c r="K76" i="69"/>
  <c r="K82" i="69" s="1"/>
  <c r="J76" i="69"/>
  <c r="J82" i="69" s="1"/>
  <c r="J89" i="69" s="1"/>
  <c r="A76" i="69"/>
  <c r="I76" i="69" s="1"/>
  <c r="I70" i="69"/>
  <c r="A63" i="69"/>
  <c r="I63" i="69" s="1"/>
  <c r="A62" i="69"/>
  <c r="I62" i="69" s="1"/>
  <c r="A61" i="69"/>
  <c r="I61" i="69" s="1"/>
  <c r="A60" i="69"/>
  <c r="I60" i="69" s="1"/>
  <c r="I56" i="69"/>
  <c r="G54" i="69"/>
  <c r="F54" i="69"/>
  <c r="E54" i="69"/>
  <c r="D54" i="69"/>
  <c r="C54" i="69"/>
  <c r="B54" i="69"/>
  <c r="G53" i="69"/>
  <c r="F53" i="69"/>
  <c r="E53" i="69"/>
  <c r="D53" i="69"/>
  <c r="C53" i="69"/>
  <c r="B53" i="69"/>
  <c r="I52" i="69"/>
  <c r="I51" i="69"/>
  <c r="G51" i="69"/>
  <c r="G52" i="69" s="1"/>
  <c r="F51" i="69"/>
  <c r="F52" i="69" s="1"/>
  <c r="E51" i="69"/>
  <c r="E52" i="69" s="1"/>
  <c r="D51" i="69"/>
  <c r="D52" i="69" s="1"/>
  <c r="C51" i="69"/>
  <c r="C52" i="69" s="1"/>
  <c r="B51" i="69"/>
  <c r="B52" i="69" s="1"/>
  <c r="I50" i="69"/>
  <c r="A46" i="69"/>
  <c r="I46" i="69" s="1"/>
  <c r="I42" i="69"/>
  <c r="A42" i="69"/>
  <c r="A38" i="69"/>
  <c r="I38" i="69" s="1"/>
  <c r="A34" i="69"/>
  <c r="I34" i="69" s="1"/>
  <c r="O51" i="69"/>
  <c r="O52" i="69" s="1"/>
  <c r="L107" i="69"/>
  <c r="L108" i="69" s="1"/>
  <c r="K107" i="69"/>
  <c r="K108" i="69" s="1"/>
  <c r="J51" i="69"/>
  <c r="J52" i="69" s="1"/>
  <c r="A30" i="69"/>
  <c r="I30" i="69" s="1"/>
  <c r="I27" i="69"/>
  <c r="D17" i="69"/>
  <c r="C17" i="69"/>
  <c r="D16" i="69"/>
  <c r="C16" i="69"/>
  <c r="D15" i="69"/>
  <c r="C15" i="69"/>
  <c r="D14" i="69"/>
  <c r="C14" i="69"/>
  <c r="C13" i="69"/>
  <c r="C9" i="69"/>
  <c r="E110" i="76" l="1"/>
  <c r="I138" i="70"/>
  <c r="I144" i="70"/>
  <c r="I140" i="74"/>
  <c r="I144" i="82"/>
  <c r="I142" i="79"/>
  <c r="I142" i="69"/>
  <c r="I138" i="79"/>
  <c r="I146" i="79"/>
  <c r="L105" i="73"/>
  <c r="K51" i="73"/>
  <c r="K52" i="73" s="1"/>
  <c r="I146" i="85"/>
  <c r="I146" i="84"/>
  <c r="I136" i="82"/>
  <c r="I136" i="73"/>
  <c r="I140" i="70"/>
  <c r="I140" i="73"/>
  <c r="I144" i="76"/>
  <c r="I140" i="80"/>
  <c r="I142" i="76"/>
  <c r="I142" i="84"/>
  <c r="I144" i="73"/>
  <c r="L51" i="80"/>
  <c r="L52" i="80" s="1"/>
  <c r="I144" i="75"/>
  <c r="I140" i="79"/>
  <c r="I140" i="81"/>
  <c r="I140" i="82"/>
  <c r="I136" i="70"/>
  <c r="I142" i="70"/>
  <c r="I134" i="76"/>
  <c r="O107" i="82"/>
  <c r="O108" i="82" s="1"/>
  <c r="I142" i="85"/>
  <c r="I146" i="70"/>
  <c r="I132" i="76"/>
  <c r="I137" i="77"/>
  <c r="J107" i="81"/>
  <c r="J108" i="81" s="1"/>
  <c r="N51" i="71"/>
  <c r="N52" i="71" s="1"/>
  <c r="I138" i="69"/>
  <c r="I141" i="71"/>
  <c r="I133" i="76"/>
  <c r="I144" i="80"/>
  <c r="K107" i="81"/>
  <c r="K108" i="81" s="1"/>
  <c r="I138" i="85"/>
  <c r="M51" i="72"/>
  <c r="M52" i="72" s="1"/>
  <c r="M51" i="85"/>
  <c r="M52" i="85" s="1"/>
  <c r="L51" i="69"/>
  <c r="L52" i="69" s="1"/>
  <c r="L51" i="71"/>
  <c r="L52" i="71" s="1"/>
  <c r="O51" i="72"/>
  <c r="O52" i="72" s="1"/>
  <c r="K51" i="80"/>
  <c r="K52" i="80" s="1"/>
  <c r="K51" i="83"/>
  <c r="K52" i="83" s="1"/>
  <c r="M51" i="84"/>
  <c r="M52" i="84" s="1"/>
  <c r="N51" i="70"/>
  <c r="N52" i="70" s="1"/>
  <c r="M51" i="71"/>
  <c r="M52" i="71" s="1"/>
  <c r="L51" i="72"/>
  <c r="L52" i="72" s="1"/>
  <c r="O51" i="83"/>
  <c r="O52" i="83" s="1"/>
  <c r="I145" i="71"/>
  <c r="I136" i="72"/>
  <c r="I140" i="72"/>
  <c r="I144" i="72"/>
  <c r="I139" i="76"/>
  <c r="L51" i="77"/>
  <c r="L52" i="77" s="1"/>
  <c r="I132" i="77"/>
  <c r="I141" i="77"/>
  <c r="I145" i="77"/>
  <c r="L51" i="78"/>
  <c r="L52" i="78" s="1"/>
  <c r="I132" i="78"/>
  <c r="I132" i="79"/>
  <c r="O51" i="71"/>
  <c r="O52" i="71" s="1"/>
  <c r="I146" i="71"/>
  <c r="K51" i="72"/>
  <c r="K52" i="72" s="1"/>
  <c r="J105" i="72"/>
  <c r="J107" i="72" s="1"/>
  <c r="J108" i="72" s="1"/>
  <c r="I142" i="73"/>
  <c r="I146" i="73"/>
  <c r="E110" i="74"/>
  <c r="N110" i="74"/>
  <c r="D110" i="75"/>
  <c r="M110" i="75"/>
  <c r="I138" i="75"/>
  <c r="I142" i="75"/>
  <c r="I146" i="75"/>
  <c r="I140" i="76"/>
  <c r="I142" i="77"/>
  <c r="M51" i="78"/>
  <c r="M52" i="78" s="1"/>
  <c r="B110" i="76"/>
  <c r="K110" i="76"/>
  <c r="N51" i="78"/>
  <c r="N52" i="78" s="1"/>
  <c r="K105" i="73"/>
  <c r="I135" i="76"/>
  <c r="I136" i="76"/>
  <c r="I141" i="76"/>
  <c r="I138" i="77"/>
  <c r="I143" i="77"/>
  <c r="K51" i="69"/>
  <c r="K52" i="69" s="1"/>
  <c r="J51" i="71"/>
  <c r="J52" i="71" s="1"/>
  <c r="N51" i="72"/>
  <c r="N52" i="72" s="1"/>
  <c r="M105" i="72"/>
  <c r="M107" i="72" s="1"/>
  <c r="M108" i="72" s="1"/>
  <c r="I138" i="72"/>
  <c r="I142" i="72"/>
  <c r="I146" i="72"/>
  <c r="D110" i="76"/>
  <c r="M110" i="76"/>
  <c r="I146" i="83"/>
  <c r="K51" i="71"/>
  <c r="K52" i="71" s="1"/>
  <c r="I143" i="71"/>
  <c r="M51" i="73"/>
  <c r="M52" i="73" s="1"/>
  <c r="I137" i="76"/>
  <c r="I139" i="77"/>
  <c r="I146" i="77"/>
  <c r="I146" i="78"/>
  <c r="M51" i="70"/>
  <c r="M52" i="70" s="1"/>
  <c r="I144" i="71"/>
  <c r="O105" i="72"/>
  <c r="O107" i="72" s="1"/>
  <c r="O108" i="72" s="1"/>
  <c r="N51" i="73"/>
  <c r="N52" i="73" s="1"/>
  <c r="F110" i="76"/>
  <c r="O110" i="76"/>
  <c r="I138" i="76"/>
  <c r="I140" i="77"/>
  <c r="J51" i="78"/>
  <c r="J52" i="78" s="1"/>
  <c r="J107" i="78"/>
  <c r="J108" i="78" s="1"/>
  <c r="I140" i="83"/>
  <c r="I140" i="84"/>
  <c r="I138" i="81"/>
  <c r="I142" i="81"/>
  <c r="I146" i="81"/>
  <c r="I138" i="82"/>
  <c r="I142" i="82"/>
  <c r="I146" i="82"/>
  <c r="L51" i="82"/>
  <c r="L52" i="82" s="1"/>
  <c r="I138" i="80"/>
  <c r="I142" i="80"/>
  <c r="I146" i="80"/>
  <c r="M51" i="82"/>
  <c r="M52" i="82" s="1"/>
  <c r="I144" i="84"/>
  <c r="L51" i="85"/>
  <c r="L52" i="85" s="1"/>
  <c r="I136" i="85"/>
  <c r="I140" i="85"/>
  <c r="I144" i="85"/>
  <c r="N107" i="81"/>
  <c r="N108" i="81" s="1"/>
  <c r="L51" i="83"/>
  <c r="L52" i="83" s="1"/>
  <c r="I136" i="84"/>
  <c r="E90" i="76"/>
  <c r="C89" i="77"/>
  <c r="N90" i="76"/>
  <c r="G98" i="74"/>
  <c r="C96" i="78"/>
  <c r="G98" i="80"/>
  <c r="O90" i="82"/>
  <c r="E80" i="74"/>
  <c r="E91" i="74"/>
  <c r="M88" i="78"/>
  <c r="N91" i="74"/>
  <c r="E80" i="78"/>
  <c r="J97" i="81"/>
  <c r="J90" i="77"/>
  <c r="D89" i="77"/>
  <c r="C80" i="78"/>
  <c r="D90" i="78"/>
  <c r="B88" i="79"/>
  <c r="J91" i="79"/>
  <c r="G80" i="84"/>
  <c r="B91" i="72"/>
  <c r="F90" i="73"/>
  <c r="D82" i="71"/>
  <c r="F91" i="72"/>
  <c r="N91" i="73"/>
  <c r="D91" i="75"/>
  <c r="D97" i="80"/>
  <c r="B90" i="82"/>
  <c r="G96" i="82"/>
  <c r="B82" i="71"/>
  <c r="B89" i="71" s="1"/>
  <c r="G82" i="71"/>
  <c r="L90" i="73"/>
  <c r="C80" i="82"/>
  <c r="C87" i="82" s="1"/>
  <c r="E89" i="82"/>
  <c r="J91" i="82"/>
  <c r="G98" i="83"/>
  <c r="N90" i="75"/>
  <c r="F82" i="71"/>
  <c r="F89" i="71" s="1"/>
  <c r="D90" i="72"/>
  <c r="D90" i="74"/>
  <c r="F91" i="74"/>
  <c r="O90" i="75"/>
  <c r="G91" i="75"/>
  <c r="M99" i="75"/>
  <c r="M98" i="76"/>
  <c r="N90" i="77"/>
  <c r="L91" i="77"/>
  <c r="O91" i="78"/>
  <c r="F85" i="79"/>
  <c r="M91" i="80"/>
  <c r="B89" i="81"/>
  <c r="G90" i="81"/>
  <c r="F91" i="81"/>
  <c r="B88" i="82"/>
  <c r="L88" i="82"/>
  <c r="J89" i="82"/>
  <c r="C90" i="82"/>
  <c r="D91" i="82"/>
  <c r="K91" i="82"/>
  <c r="D91" i="83"/>
  <c r="F98" i="78"/>
  <c r="E89" i="74"/>
  <c r="E90" i="75"/>
  <c r="E91" i="76"/>
  <c r="F97" i="76"/>
  <c r="L89" i="77"/>
  <c r="O90" i="77"/>
  <c r="D80" i="78"/>
  <c r="B89" i="78"/>
  <c r="K88" i="80"/>
  <c r="J91" i="81"/>
  <c r="F88" i="82"/>
  <c r="M89" i="82"/>
  <c r="E91" i="82"/>
  <c r="K90" i="83"/>
  <c r="J97" i="83"/>
  <c r="G99" i="72"/>
  <c r="J98" i="72"/>
  <c r="C82" i="71"/>
  <c r="C89" i="71" s="1"/>
  <c r="D90" i="73"/>
  <c r="B98" i="73"/>
  <c r="F89" i="74"/>
  <c r="C89" i="75"/>
  <c r="F90" i="75"/>
  <c r="C91" i="75"/>
  <c r="D97" i="75"/>
  <c r="B91" i="78"/>
  <c r="O88" i="80"/>
  <c r="N89" i="81"/>
  <c r="M90" i="81"/>
  <c r="O91" i="81"/>
  <c r="G89" i="83"/>
  <c r="O90" i="83"/>
  <c r="M91" i="83"/>
  <c r="F80" i="84"/>
  <c r="F87" i="84" s="1"/>
  <c r="F88" i="84"/>
  <c r="E80" i="69"/>
  <c r="D80" i="69"/>
  <c r="G80" i="69"/>
  <c r="C80" i="69"/>
  <c r="F80" i="69"/>
  <c r="F87" i="69" s="1"/>
  <c r="B80" i="69"/>
  <c r="G80" i="70"/>
  <c r="G87" i="70" s="1"/>
  <c r="C80" i="70"/>
  <c r="C85" i="70" s="1"/>
  <c r="F80" i="70"/>
  <c r="B80" i="70"/>
  <c r="E80" i="70"/>
  <c r="D80" i="70"/>
  <c r="D87" i="70" s="1"/>
  <c r="E98" i="72"/>
  <c r="F91" i="73"/>
  <c r="M98" i="73"/>
  <c r="K99" i="73"/>
  <c r="J90" i="74"/>
  <c r="L91" i="74"/>
  <c r="O91" i="73"/>
  <c r="B80" i="74"/>
  <c r="B87" i="74" s="1"/>
  <c r="F80" i="74"/>
  <c r="J89" i="74"/>
  <c r="E90" i="74"/>
  <c r="L90" i="74"/>
  <c r="B91" i="74"/>
  <c r="G91" i="74"/>
  <c r="M90" i="72"/>
  <c r="K91" i="72"/>
  <c r="K98" i="72"/>
  <c r="G90" i="73"/>
  <c r="J91" i="73"/>
  <c r="B99" i="73"/>
  <c r="C80" i="74"/>
  <c r="C87" i="74" s="1"/>
  <c r="G80" i="74"/>
  <c r="G87" i="74" s="1"/>
  <c r="B89" i="74"/>
  <c r="N89" i="74"/>
  <c r="M90" i="74"/>
  <c r="C91" i="74"/>
  <c r="J91" i="74"/>
  <c r="O91" i="74"/>
  <c r="A74" i="71"/>
  <c r="I74" i="71" s="1"/>
  <c r="G80" i="71"/>
  <c r="G87" i="71" s="1"/>
  <c r="C80" i="71"/>
  <c r="F80" i="71"/>
  <c r="B80" i="71"/>
  <c r="B87" i="71" s="1"/>
  <c r="E80" i="71"/>
  <c r="D80" i="71"/>
  <c r="E82" i="71"/>
  <c r="E80" i="72"/>
  <c r="D80" i="72"/>
  <c r="G80" i="72"/>
  <c r="C80" i="72"/>
  <c r="F80" i="72"/>
  <c r="B80" i="72"/>
  <c r="O91" i="72"/>
  <c r="F80" i="73"/>
  <c r="B80" i="73"/>
  <c r="E80" i="73"/>
  <c r="D80" i="73"/>
  <c r="G80" i="73"/>
  <c r="C80" i="73"/>
  <c r="C90" i="73"/>
  <c r="D80" i="74"/>
  <c r="D87" i="74" s="1"/>
  <c r="N90" i="74"/>
  <c r="K91" i="74"/>
  <c r="A74" i="75"/>
  <c r="I74" i="75" s="1"/>
  <c r="G80" i="75"/>
  <c r="C80" i="75"/>
  <c r="C87" i="75" s="1"/>
  <c r="D80" i="75"/>
  <c r="D81" i="75" s="1"/>
  <c r="B80" i="75"/>
  <c r="E80" i="75"/>
  <c r="E87" i="75" s="1"/>
  <c r="F80" i="75"/>
  <c r="L97" i="75"/>
  <c r="L89" i="75"/>
  <c r="G89" i="75"/>
  <c r="B90" i="75"/>
  <c r="K90" i="75"/>
  <c r="L91" i="75"/>
  <c r="J90" i="76"/>
  <c r="B91" i="76"/>
  <c r="N91" i="76"/>
  <c r="G98" i="76"/>
  <c r="J99" i="76"/>
  <c r="B90" i="77"/>
  <c r="G90" i="77"/>
  <c r="D91" i="77"/>
  <c r="J91" i="77"/>
  <c r="E97" i="77"/>
  <c r="K98" i="77"/>
  <c r="N99" i="77"/>
  <c r="D80" i="79"/>
  <c r="D85" i="79" s="1"/>
  <c r="B89" i="79"/>
  <c r="F90" i="79"/>
  <c r="L90" i="79"/>
  <c r="B91" i="79"/>
  <c r="N91" i="79"/>
  <c r="C98" i="79"/>
  <c r="D99" i="79"/>
  <c r="C80" i="80"/>
  <c r="C87" i="80" s="1"/>
  <c r="K90" i="80"/>
  <c r="F96" i="80"/>
  <c r="D90" i="81"/>
  <c r="D89" i="82"/>
  <c r="G90" i="82"/>
  <c r="M90" i="82"/>
  <c r="O91" i="82"/>
  <c r="B90" i="83"/>
  <c r="D97" i="83"/>
  <c r="L98" i="83"/>
  <c r="J99" i="83"/>
  <c r="O88" i="84"/>
  <c r="O90" i="84"/>
  <c r="M91" i="84"/>
  <c r="C80" i="85"/>
  <c r="F88" i="85"/>
  <c r="D89" i="85"/>
  <c r="F90" i="85"/>
  <c r="D91" i="85"/>
  <c r="O96" i="85"/>
  <c r="G98" i="85"/>
  <c r="J99" i="85"/>
  <c r="D80" i="76"/>
  <c r="D87" i="76" s="1"/>
  <c r="C89" i="76"/>
  <c r="C90" i="76"/>
  <c r="L90" i="76"/>
  <c r="C91" i="76"/>
  <c r="O99" i="76"/>
  <c r="J110" i="76"/>
  <c r="N110" i="76"/>
  <c r="C90" i="77"/>
  <c r="E91" i="77"/>
  <c r="L98" i="77"/>
  <c r="E89" i="78"/>
  <c r="B90" i="78"/>
  <c r="L90" i="78"/>
  <c r="D91" i="78"/>
  <c r="J91" i="78"/>
  <c r="F96" i="78"/>
  <c r="J97" i="78"/>
  <c r="E99" i="78"/>
  <c r="D89" i="79"/>
  <c r="J89" i="79"/>
  <c r="B90" i="79"/>
  <c r="G90" i="79"/>
  <c r="M90" i="79"/>
  <c r="O91" i="79"/>
  <c r="E97" i="79"/>
  <c r="K98" i="79"/>
  <c r="E99" i="79"/>
  <c r="G80" i="80"/>
  <c r="G87" i="80" s="1"/>
  <c r="O90" i="80"/>
  <c r="G96" i="80"/>
  <c r="O88" i="82"/>
  <c r="C90" i="83"/>
  <c r="E91" i="83"/>
  <c r="N91" i="83"/>
  <c r="E97" i="83"/>
  <c r="C80" i="84"/>
  <c r="C87" i="84" s="1"/>
  <c r="B88" i="84"/>
  <c r="B90" i="84"/>
  <c r="E80" i="85"/>
  <c r="E87" i="85" s="1"/>
  <c r="F80" i="85"/>
  <c r="F87" i="85" s="1"/>
  <c r="K88" i="85"/>
  <c r="K90" i="85"/>
  <c r="B96" i="85"/>
  <c r="E89" i="76"/>
  <c r="E88" i="77"/>
  <c r="M89" i="77"/>
  <c r="E90" i="77"/>
  <c r="G91" i="77"/>
  <c r="M91" i="77"/>
  <c r="F98" i="77"/>
  <c r="O88" i="78"/>
  <c r="F89" i="78"/>
  <c r="M90" i="78"/>
  <c r="K91" i="78"/>
  <c r="K98" i="78"/>
  <c r="M89" i="79"/>
  <c r="O90" i="79"/>
  <c r="K91" i="79"/>
  <c r="B88" i="80"/>
  <c r="B90" i="80"/>
  <c r="E89" i="81"/>
  <c r="B91" i="81"/>
  <c r="K91" i="81"/>
  <c r="G80" i="82"/>
  <c r="G87" i="82" s="1"/>
  <c r="C88" i="82"/>
  <c r="F89" i="82"/>
  <c r="N89" i="82"/>
  <c r="D90" i="82"/>
  <c r="K90" i="82"/>
  <c r="F91" i="82"/>
  <c r="M91" i="82"/>
  <c r="M89" i="83"/>
  <c r="F90" i="83"/>
  <c r="D89" i="84"/>
  <c r="F90" i="84"/>
  <c r="D91" i="84"/>
  <c r="G80" i="85"/>
  <c r="O90" i="85"/>
  <c r="M91" i="85"/>
  <c r="G96" i="85"/>
  <c r="J90" i="75"/>
  <c r="G89" i="76"/>
  <c r="G91" i="76"/>
  <c r="G89" i="77"/>
  <c r="C91" i="77"/>
  <c r="G80" i="78"/>
  <c r="F85" i="78"/>
  <c r="D88" i="78"/>
  <c r="K89" i="78"/>
  <c r="F91" i="78"/>
  <c r="N91" i="78"/>
  <c r="L96" i="78"/>
  <c r="C80" i="79"/>
  <c r="C87" i="79" s="1"/>
  <c r="F89" i="79"/>
  <c r="N89" i="79"/>
  <c r="D90" i="79"/>
  <c r="F91" i="79"/>
  <c r="M91" i="79"/>
  <c r="O96" i="79"/>
  <c r="F90" i="80"/>
  <c r="D91" i="80"/>
  <c r="J99" i="80"/>
  <c r="F89" i="81"/>
  <c r="C90" i="81"/>
  <c r="L90" i="81"/>
  <c r="E91" i="81"/>
  <c r="N91" i="81"/>
  <c r="D88" i="82"/>
  <c r="K88" i="82"/>
  <c r="B89" i="82"/>
  <c r="F90" i="82"/>
  <c r="L90" i="82"/>
  <c r="B91" i="82"/>
  <c r="N91" i="82"/>
  <c r="E80" i="84"/>
  <c r="K88" i="84"/>
  <c r="K90" i="84"/>
  <c r="G96" i="84"/>
  <c r="G98" i="84"/>
  <c r="J99" i="84"/>
  <c r="B80" i="85"/>
  <c r="B90" i="85"/>
  <c r="K97" i="85"/>
  <c r="K89" i="85"/>
  <c r="O97" i="85"/>
  <c r="O89" i="85"/>
  <c r="J89" i="85"/>
  <c r="J97" i="85"/>
  <c r="N97" i="85"/>
  <c r="N89" i="85"/>
  <c r="M89" i="85"/>
  <c r="M97" i="85"/>
  <c r="J51" i="85"/>
  <c r="J52" i="85" s="1"/>
  <c r="N51" i="85"/>
  <c r="N52" i="85" s="1"/>
  <c r="D80" i="85"/>
  <c r="C88" i="85"/>
  <c r="L88" i="85"/>
  <c r="E89" i="85"/>
  <c r="C90" i="85"/>
  <c r="L90" i="85"/>
  <c r="E91" i="85"/>
  <c r="N91" i="85"/>
  <c r="K51" i="85"/>
  <c r="K52" i="85" s="1"/>
  <c r="D88" i="85"/>
  <c r="M88" i="85"/>
  <c r="B89" i="85"/>
  <c r="F89" i="85"/>
  <c r="D90" i="85"/>
  <c r="M90" i="85"/>
  <c r="B91" i="85"/>
  <c r="F91" i="85"/>
  <c r="K91" i="85"/>
  <c r="O91" i="85"/>
  <c r="E88" i="85"/>
  <c r="J88" i="85"/>
  <c r="N88" i="85"/>
  <c r="C89" i="85"/>
  <c r="G89" i="85"/>
  <c r="L89" i="85"/>
  <c r="E90" i="85"/>
  <c r="J90" i="85"/>
  <c r="N90" i="85"/>
  <c r="C91" i="85"/>
  <c r="G91" i="85"/>
  <c r="L91" i="85"/>
  <c r="I133" i="85"/>
  <c r="I135" i="85"/>
  <c r="I137" i="85"/>
  <c r="I139" i="85"/>
  <c r="I141" i="85"/>
  <c r="I143" i="85"/>
  <c r="I145" i="85"/>
  <c r="I138" i="84"/>
  <c r="B87" i="84"/>
  <c r="B85" i="84"/>
  <c r="K97" i="84"/>
  <c r="K89" i="84"/>
  <c r="O97" i="84"/>
  <c r="O89" i="84"/>
  <c r="M89" i="84"/>
  <c r="M97" i="84"/>
  <c r="J97" i="84"/>
  <c r="J89" i="84"/>
  <c r="N97" i="84"/>
  <c r="N89" i="84"/>
  <c r="J51" i="84"/>
  <c r="J52" i="84" s="1"/>
  <c r="N51" i="84"/>
  <c r="N52" i="84" s="1"/>
  <c r="D80" i="84"/>
  <c r="C88" i="84"/>
  <c r="L88" i="84"/>
  <c r="E89" i="84"/>
  <c r="C90" i="84"/>
  <c r="L90" i="84"/>
  <c r="E91" i="84"/>
  <c r="N91" i="84"/>
  <c r="K51" i="84"/>
  <c r="K52" i="84" s="1"/>
  <c r="A74" i="84"/>
  <c r="I74" i="84" s="1"/>
  <c r="D88" i="84"/>
  <c r="M88" i="84"/>
  <c r="B89" i="84"/>
  <c r="F89" i="84"/>
  <c r="D90" i="84"/>
  <c r="M90" i="84"/>
  <c r="B91" i="84"/>
  <c r="F91" i="84"/>
  <c r="K91" i="84"/>
  <c r="O91" i="84"/>
  <c r="L51" i="84"/>
  <c r="L52" i="84" s="1"/>
  <c r="E88" i="84"/>
  <c r="J88" i="84"/>
  <c r="N88" i="84"/>
  <c r="C89" i="84"/>
  <c r="G89" i="84"/>
  <c r="L89" i="84"/>
  <c r="E90" i="84"/>
  <c r="J90" i="84"/>
  <c r="N90" i="84"/>
  <c r="C91" i="84"/>
  <c r="G91" i="84"/>
  <c r="L91" i="84"/>
  <c r="I133" i="84"/>
  <c r="I135" i="84"/>
  <c r="I137" i="84"/>
  <c r="I139" i="84"/>
  <c r="I141" i="84"/>
  <c r="I143" i="84"/>
  <c r="I145" i="84"/>
  <c r="C88" i="83"/>
  <c r="E88" i="83"/>
  <c r="O96" i="83"/>
  <c r="F88" i="83"/>
  <c r="L88" i="83"/>
  <c r="J88" i="83"/>
  <c r="N96" i="83"/>
  <c r="K88" i="83"/>
  <c r="B88" i="83"/>
  <c r="G88" i="83"/>
  <c r="K97" i="83"/>
  <c r="K89" i="83"/>
  <c r="O97" i="83"/>
  <c r="O89" i="83"/>
  <c r="G91" i="83"/>
  <c r="E80" i="83"/>
  <c r="D80" i="83"/>
  <c r="M107" i="83"/>
  <c r="M108" i="83" s="1"/>
  <c r="M51" i="83"/>
  <c r="M52" i="83" s="1"/>
  <c r="A74" i="83"/>
  <c r="I74" i="83" s="1"/>
  <c r="G80" i="83"/>
  <c r="D96" i="83"/>
  <c r="J51" i="83"/>
  <c r="J52" i="83" s="1"/>
  <c r="J107" i="83"/>
  <c r="J108" i="83" s="1"/>
  <c r="N107" i="83"/>
  <c r="N108" i="83" s="1"/>
  <c r="N51" i="83"/>
  <c r="N52" i="83" s="1"/>
  <c r="B80" i="83"/>
  <c r="F85" i="83"/>
  <c r="C89" i="83"/>
  <c r="N90" i="83"/>
  <c r="I136" i="83"/>
  <c r="E90" i="83"/>
  <c r="M96" i="83"/>
  <c r="M88" i="83"/>
  <c r="B97" i="83"/>
  <c r="B89" i="83"/>
  <c r="F97" i="83"/>
  <c r="F89" i="83"/>
  <c r="C91" i="83"/>
  <c r="N97" i="83"/>
  <c r="N89" i="83"/>
  <c r="C80" i="83"/>
  <c r="D98" i="83"/>
  <c r="D90" i="83"/>
  <c r="M98" i="83"/>
  <c r="M90" i="83"/>
  <c r="B99" i="83"/>
  <c r="B91" i="83"/>
  <c r="F99" i="83"/>
  <c r="F91" i="83"/>
  <c r="K99" i="83"/>
  <c r="K91" i="83"/>
  <c r="O99" i="83"/>
  <c r="O91" i="83"/>
  <c r="L89" i="83"/>
  <c r="J90" i="83"/>
  <c r="L91" i="83"/>
  <c r="I144" i="83"/>
  <c r="I133" i="83"/>
  <c r="I135" i="83"/>
  <c r="I137" i="83"/>
  <c r="I139" i="83"/>
  <c r="I141" i="83"/>
  <c r="I143" i="83"/>
  <c r="I145" i="83"/>
  <c r="K97" i="82"/>
  <c r="K89" i="82"/>
  <c r="O97" i="82"/>
  <c r="O89" i="82"/>
  <c r="F87" i="82"/>
  <c r="F85" i="82"/>
  <c r="D80" i="82"/>
  <c r="J107" i="82"/>
  <c r="J108" i="82" s="1"/>
  <c r="N51" i="82"/>
  <c r="N52" i="82" s="1"/>
  <c r="E80" i="82"/>
  <c r="M88" i="82"/>
  <c r="K107" i="82"/>
  <c r="K108" i="82" s="1"/>
  <c r="A74" i="82"/>
  <c r="I74" i="82" s="1"/>
  <c r="B80" i="82"/>
  <c r="E88" i="82"/>
  <c r="J88" i="82"/>
  <c r="N88" i="82"/>
  <c r="C89" i="82"/>
  <c r="G89" i="82"/>
  <c r="L89" i="82"/>
  <c r="E90" i="82"/>
  <c r="J90" i="82"/>
  <c r="N90" i="82"/>
  <c r="C91" i="82"/>
  <c r="G91" i="82"/>
  <c r="L91" i="82"/>
  <c r="I133" i="82"/>
  <c r="I135" i="82"/>
  <c r="I137" i="82"/>
  <c r="I139" i="82"/>
  <c r="I141" i="82"/>
  <c r="I143" i="82"/>
  <c r="I145" i="82"/>
  <c r="O107" i="81"/>
  <c r="O108" i="81" s="1"/>
  <c r="M51" i="81"/>
  <c r="M52" i="81" s="1"/>
  <c r="L51" i="81"/>
  <c r="L52" i="81" s="1"/>
  <c r="D88" i="81"/>
  <c r="M88" i="81"/>
  <c r="G96" i="81"/>
  <c r="D80" i="81"/>
  <c r="D87" i="81" s="1"/>
  <c r="C88" i="81"/>
  <c r="L88" i="81"/>
  <c r="L97" i="81"/>
  <c r="L89" i="81"/>
  <c r="K97" i="81"/>
  <c r="K89" i="81"/>
  <c r="O97" i="81"/>
  <c r="O89" i="81"/>
  <c r="B98" i="81"/>
  <c r="M99" i="81"/>
  <c r="D99" i="81"/>
  <c r="E80" i="81"/>
  <c r="B96" i="81"/>
  <c r="K96" i="81"/>
  <c r="D97" i="81"/>
  <c r="M97" i="81"/>
  <c r="A74" i="81"/>
  <c r="I74" i="81" s="1"/>
  <c r="B80" i="81"/>
  <c r="F80" i="81"/>
  <c r="E88" i="81"/>
  <c r="J88" i="81"/>
  <c r="N88" i="81"/>
  <c r="C89" i="81"/>
  <c r="G89" i="81"/>
  <c r="E90" i="81"/>
  <c r="J90" i="81"/>
  <c r="N90" i="81"/>
  <c r="C91" i="81"/>
  <c r="G91" i="81"/>
  <c r="L91" i="81"/>
  <c r="F98" i="81"/>
  <c r="O98" i="81"/>
  <c r="K98" i="81"/>
  <c r="C80" i="81"/>
  <c r="G80" i="81"/>
  <c r="F88" i="81"/>
  <c r="O88" i="81"/>
  <c r="I133" i="81"/>
  <c r="I135" i="81"/>
  <c r="I137" i="81"/>
  <c r="I139" i="81"/>
  <c r="I141" i="81"/>
  <c r="I143" i="81"/>
  <c r="I145" i="81"/>
  <c r="M97" i="80"/>
  <c r="M89" i="80"/>
  <c r="J97" i="80"/>
  <c r="J89" i="80"/>
  <c r="N97" i="80"/>
  <c r="N89" i="80"/>
  <c r="K97" i="80"/>
  <c r="K89" i="80"/>
  <c r="O97" i="80"/>
  <c r="O89" i="80"/>
  <c r="M51" i="80"/>
  <c r="M52" i="80" s="1"/>
  <c r="D80" i="80"/>
  <c r="C88" i="80"/>
  <c r="L88" i="80"/>
  <c r="E89" i="80"/>
  <c r="C90" i="80"/>
  <c r="L90" i="80"/>
  <c r="E91" i="80"/>
  <c r="N91" i="80"/>
  <c r="J96" i="80"/>
  <c r="L97" i="80"/>
  <c r="N96" i="80"/>
  <c r="N51" i="80"/>
  <c r="N52" i="80" s="1"/>
  <c r="E80" i="80"/>
  <c r="D88" i="80"/>
  <c r="M88" i="80"/>
  <c r="B89" i="80"/>
  <c r="F89" i="80"/>
  <c r="D90" i="80"/>
  <c r="M90" i="80"/>
  <c r="B91" i="80"/>
  <c r="F91" i="80"/>
  <c r="K91" i="80"/>
  <c r="O91" i="80"/>
  <c r="E96" i="80"/>
  <c r="G97" i="80"/>
  <c r="A74" i="80"/>
  <c r="I74" i="80" s="1"/>
  <c r="B80" i="80"/>
  <c r="F80" i="80"/>
  <c r="C89" i="80"/>
  <c r="E90" i="80"/>
  <c r="J90" i="80"/>
  <c r="N90" i="80"/>
  <c r="C91" i="80"/>
  <c r="G91" i="80"/>
  <c r="L91" i="80"/>
  <c r="I133" i="80"/>
  <c r="I135" i="80"/>
  <c r="I137" i="80"/>
  <c r="I139" i="80"/>
  <c r="I141" i="80"/>
  <c r="I143" i="80"/>
  <c r="I145" i="80"/>
  <c r="F88" i="79"/>
  <c r="L88" i="79"/>
  <c r="M51" i="79"/>
  <c r="M52" i="79" s="1"/>
  <c r="L51" i="79"/>
  <c r="L52" i="79" s="1"/>
  <c r="G88" i="79"/>
  <c r="M88" i="79"/>
  <c r="E80" i="79"/>
  <c r="C88" i="79"/>
  <c r="G80" i="79"/>
  <c r="G87" i="79" s="1"/>
  <c r="D88" i="79"/>
  <c r="K88" i="79"/>
  <c r="C89" i="79"/>
  <c r="C97" i="79"/>
  <c r="J88" i="79"/>
  <c r="J96" i="79"/>
  <c r="K97" i="79"/>
  <c r="K89" i="79"/>
  <c r="O97" i="79"/>
  <c r="O89" i="79"/>
  <c r="E88" i="79"/>
  <c r="E96" i="79"/>
  <c r="J98" i="79"/>
  <c r="J90" i="79"/>
  <c r="N98" i="79"/>
  <c r="N90" i="79"/>
  <c r="C99" i="79"/>
  <c r="C91" i="79"/>
  <c r="G99" i="79"/>
  <c r="G91" i="79"/>
  <c r="L99" i="79"/>
  <c r="L91" i="79"/>
  <c r="N96" i="79"/>
  <c r="N88" i="79"/>
  <c r="G89" i="79"/>
  <c r="G97" i="79"/>
  <c r="E98" i="79"/>
  <c r="E90" i="79"/>
  <c r="F87" i="79"/>
  <c r="J51" i="79"/>
  <c r="J52" i="79" s="1"/>
  <c r="J107" i="79"/>
  <c r="J108" i="79" s="1"/>
  <c r="N107" i="79"/>
  <c r="N108" i="79" s="1"/>
  <c r="N51" i="79"/>
  <c r="N52" i="79" s="1"/>
  <c r="L89" i="79"/>
  <c r="L97" i="79"/>
  <c r="K107" i="79"/>
  <c r="K108" i="79" s="1"/>
  <c r="O51" i="79"/>
  <c r="O52" i="79" s="1"/>
  <c r="A74" i="79"/>
  <c r="I74" i="79" s="1"/>
  <c r="B80" i="79"/>
  <c r="I133" i="79"/>
  <c r="I135" i="79"/>
  <c r="I137" i="79"/>
  <c r="I139" i="79"/>
  <c r="I141" i="79"/>
  <c r="I143" i="79"/>
  <c r="I145" i="79"/>
  <c r="L97" i="78"/>
  <c r="L89" i="78"/>
  <c r="N96" i="78"/>
  <c r="N88" i="78"/>
  <c r="G97" i="78"/>
  <c r="G89" i="78"/>
  <c r="I144" i="78"/>
  <c r="I136" i="78"/>
  <c r="E98" i="78"/>
  <c r="E90" i="78"/>
  <c r="N89" i="78"/>
  <c r="C90" i="78"/>
  <c r="O90" i="78"/>
  <c r="D97" i="78"/>
  <c r="M99" i="78"/>
  <c r="O107" i="78"/>
  <c r="O108" i="78" s="1"/>
  <c r="J96" i="78"/>
  <c r="J88" i="78"/>
  <c r="C97" i="78"/>
  <c r="C89" i="78"/>
  <c r="E96" i="78"/>
  <c r="E88" i="78"/>
  <c r="J98" i="78"/>
  <c r="J90" i="78"/>
  <c r="N98" i="78"/>
  <c r="N90" i="78"/>
  <c r="C99" i="78"/>
  <c r="C91" i="78"/>
  <c r="G99" i="78"/>
  <c r="G91" i="78"/>
  <c r="L99" i="78"/>
  <c r="L91" i="78"/>
  <c r="K88" i="78"/>
  <c r="M89" i="78"/>
  <c r="G90" i="78"/>
  <c r="K107" i="78"/>
  <c r="K108" i="78" s="1"/>
  <c r="B88" i="78"/>
  <c r="G88" i="78"/>
  <c r="O89" i="78"/>
  <c r="I140" i="78"/>
  <c r="A74" i="78"/>
  <c r="I74" i="78" s="1"/>
  <c r="B80" i="78"/>
  <c r="I133" i="78"/>
  <c r="I135" i="78"/>
  <c r="I137" i="78"/>
  <c r="I139" i="78"/>
  <c r="I141" i="78"/>
  <c r="I143" i="78"/>
  <c r="I145" i="78"/>
  <c r="G88" i="77"/>
  <c r="J88" i="77"/>
  <c r="C96" i="77"/>
  <c r="N88" i="77"/>
  <c r="O88" i="77"/>
  <c r="K88" i="77"/>
  <c r="F88" i="77"/>
  <c r="L88" i="77"/>
  <c r="B88" i="77"/>
  <c r="O51" i="77"/>
  <c r="O52" i="77" s="1"/>
  <c r="K107" i="77"/>
  <c r="K108" i="77" s="1"/>
  <c r="J107" i="77"/>
  <c r="J108" i="77" s="1"/>
  <c r="E85" i="77"/>
  <c r="E87" i="77"/>
  <c r="J97" i="77"/>
  <c r="J89" i="77"/>
  <c r="N97" i="77"/>
  <c r="N89" i="77"/>
  <c r="G80" i="77"/>
  <c r="B99" i="77"/>
  <c r="F80" i="77"/>
  <c r="K97" i="77"/>
  <c r="M51" i="77"/>
  <c r="M52" i="77" s="1"/>
  <c r="D80" i="77"/>
  <c r="D96" i="77"/>
  <c r="F97" i="77"/>
  <c r="M98" i="77"/>
  <c r="O99" i="77"/>
  <c r="A74" i="77"/>
  <c r="I74" i="77" s="1"/>
  <c r="B80" i="77"/>
  <c r="M96" i="77"/>
  <c r="O97" i="77"/>
  <c r="D98" i="77"/>
  <c r="F99" i="77"/>
  <c r="C80" i="77"/>
  <c r="N51" i="77"/>
  <c r="N52" i="77" s="1"/>
  <c r="B89" i="77"/>
  <c r="K91" i="77"/>
  <c r="N89" i="76"/>
  <c r="N97" i="76"/>
  <c r="J97" i="76"/>
  <c r="J89" i="76"/>
  <c r="L97" i="76"/>
  <c r="L89" i="76"/>
  <c r="G87" i="76"/>
  <c r="G81" i="76"/>
  <c r="G85" i="76" s="1"/>
  <c r="E80" i="76"/>
  <c r="B89" i="76"/>
  <c r="K89" i="76"/>
  <c r="O89" i="76"/>
  <c r="D90" i="76"/>
  <c r="O98" i="76"/>
  <c r="K99" i="76"/>
  <c r="C110" i="76"/>
  <c r="G110" i="76"/>
  <c r="L110" i="76"/>
  <c r="B98" i="76"/>
  <c r="D99" i="76"/>
  <c r="A74" i="76"/>
  <c r="I74" i="76" s="1"/>
  <c r="B80" i="76"/>
  <c r="F80" i="76"/>
  <c r="D97" i="76"/>
  <c r="K98" i="76"/>
  <c r="F99" i="76"/>
  <c r="M99" i="76"/>
  <c r="M97" i="76"/>
  <c r="C80" i="76"/>
  <c r="F90" i="76"/>
  <c r="L91" i="76"/>
  <c r="I134" i="75"/>
  <c r="I136" i="75"/>
  <c r="I132" i="75"/>
  <c r="G110" i="75"/>
  <c r="F110" i="75"/>
  <c r="L110" i="75"/>
  <c r="C110" i="75"/>
  <c r="M97" i="75"/>
  <c r="M89" i="75"/>
  <c r="J97" i="75"/>
  <c r="J89" i="75"/>
  <c r="N97" i="75"/>
  <c r="N89" i="75"/>
  <c r="E89" i="75"/>
  <c r="C90" i="75"/>
  <c r="G90" i="75"/>
  <c r="L90" i="75"/>
  <c r="E91" i="75"/>
  <c r="J91" i="75"/>
  <c r="N91" i="75"/>
  <c r="E110" i="75"/>
  <c r="J110" i="75"/>
  <c r="N110" i="75"/>
  <c r="B89" i="75"/>
  <c r="F89" i="75"/>
  <c r="K89" i="75"/>
  <c r="O89" i="75"/>
  <c r="D90" i="75"/>
  <c r="M90" i="75"/>
  <c r="B91" i="75"/>
  <c r="F91" i="75"/>
  <c r="K91" i="75"/>
  <c r="O91" i="75"/>
  <c r="B110" i="75"/>
  <c r="K110" i="75"/>
  <c r="O110" i="75"/>
  <c r="I133" i="75"/>
  <c r="I135" i="75"/>
  <c r="I137" i="75"/>
  <c r="I139" i="75"/>
  <c r="I141" i="75"/>
  <c r="I143" i="75"/>
  <c r="I145" i="75"/>
  <c r="D96" i="73"/>
  <c r="M96" i="73"/>
  <c r="L88" i="72"/>
  <c r="C90" i="74"/>
  <c r="I132" i="74"/>
  <c r="G110" i="74"/>
  <c r="M110" i="74"/>
  <c r="D110" i="74"/>
  <c r="J110" i="74"/>
  <c r="L97" i="74"/>
  <c r="L89" i="74"/>
  <c r="K97" i="74"/>
  <c r="K89" i="74"/>
  <c r="O97" i="74"/>
  <c r="O89" i="74"/>
  <c r="B98" i="74"/>
  <c r="K98" i="74"/>
  <c r="D99" i="74"/>
  <c r="M99" i="74"/>
  <c r="C110" i="74"/>
  <c r="C89" i="74"/>
  <c r="G89" i="74"/>
  <c r="D97" i="74"/>
  <c r="M97" i="74"/>
  <c r="L110" i="74"/>
  <c r="F90" i="74"/>
  <c r="O90" i="74"/>
  <c r="B110" i="74"/>
  <c r="F110" i="74"/>
  <c r="K110" i="74"/>
  <c r="O110" i="74"/>
  <c r="I136" i="74"/>
  <c r="I144" i="74"/>
  <c r="I133" i="74"/>
  <c r="I135" i="74"/>
  <c r="I137" i="74"/>
  <c r="I139" i="74"/>
  <c r="I141" i="74"/>
  <c r="I143" i="74"/>
  <c r="I145" i="74"/>
  <c r="A76" i="73"/>
  <c r="I76" i="73" s="1"/>
  <c r="D82" i="73"/>
  <c r="D89" i="73" s="1"/>
  <c r="E82" i="73"/>
  <c r="C82" i="73"/>
  <c r="G96" i="73"/>
  <c r="G88" i="73"/>
  <c r="F96" i="73"/>
  <c r="F88" i="73"/>
  <c r="B96" i="73"/>
  <c r="B88" i="73"/>
  <c r="L96" i="73"/>
  <c r="L88" i="73"/>
  <c r="N98" i="73"/>
  <c r="N90" i="73"/>
  <c r="J105" i="73"/>
  <c r="J51" i="73"/>
  <c r="J52" i="73" s="1"/>
  <c r="C88" i="73"/>
  <c r="C96" i="73"/>
  <c r="N96" i="73"/>
  <c r="N88" i="73"/>
  <c r="E98" i="73"/>
  <c r="E90" i="73"/>
  <c r="K98" i="73"/>
  <c r="K90" i="73"/>
  <c r="O98" i="73"/>
  <c r="O90" i="73"/>
  <c r="D99" i="73"/>
  <c r="D91" i="73"/>
  <c r="M99" i="73"/>
  <c r="M91" i="73"/>
  <c r="O88" i="73"/>
  <c r="O96" i="73"/>
  <c r="J98" i="73"/>
  <c r="J90" i="73"/>
  <c r="C99" i="73"/>
  <c r="C91" i="73"/>
  <c r="G99" i="73"/>
  <c r="G91" i="73"/>
  <c r="L99" i="73"/>
  <c r="L91" i="73"/>
  <c r="K88" i="73"/>
  <c r="I132" i="73"/>
  <c r="J96" i="73"/>
  <c r="J88" i="73"/>
  <c r="M88" i="73"/>
  <c r="E91" i="73"/>
  <c r="A74" i="73"/>
  <c r="I74" i="73" s="1"/>
  <c r="F82" i="73"/>
  <c r="B82" i="73"/>
  <c r="E96" i="73"/>
  <c r="E88" i="73"/>
  <c r="G82" i="73"/>
  <c r="O51" i="73"/>
  <c r="O52" i="73" s="1"/>
  <c r="I133" i="73"/>
  <c r="I135" i="73"/>
  <c r="I137" i="73"/>
  <c r="I139" i="73"/>
  <c r="I141" i="73"/>
  <c r="I143" i="73"/>
  <c r="I145" i="73"/>
  <c r="J51" i="72"/>
  <c r="J52" i="72" s="1"/>
  <c r="N105" i="72"/>
  <c r="N107" i="72" s="1"/>
  <c r="N108" i="72" s="1"/>
  <c r="L105" i="72"/>
  <c r="L107" i="72" s="1"/>
  <c r="L108" i="72" s="1"/>
  <c r="K105" i="72"/>
  <c r="K107" i="72" s="1"/>
  <c r="K108" i="72" s="1"/>
  <c r="D89" i="72"/>
  <c r="D88" i="72"/>
  <c r="D96" i="72"/>
  <c r="M96" i="72"/>
  <c r="M88" i="72"/>
  <c r="A74" i="72"/>
  <c r="I74" i="72" s="1"/>
  <c r="B82" i="72"/>
  <c r="F82" i="72"/>
  <c r="E88" i="72"/>
  <c r="J88" i="72"/>
  <c r="N88" i="72"/>
  <c r="N90" i="72"/>
  <c r="C91" i="72"/>
  <c r="L91" i="72"/>
  <c r="F98" i="72"/>
  <c r="L98" i="72"/>
  <c r="E82" i="72"/>
  <c r="C96" i="72"/>
  <c r="G96" i="72"/>
  <c r="L96" i="72"/>
  <c r="C82" i="72"/>
  <c r="G82" i="72"/>
  <c r="B88" i="72"/>
  <c r="F88" i="72"/>
  <c r="K88" i="72"/>
  <c r="O88" i="72"/>
  <c r="B90" i="72"/>
  <c r="O90" i="72"/>
  <c r="D91" i="72"/>
  <c r="M91" i="72"/>
  <c r="G98" i="72"/>
  <c r="A76" i="72"/>
  <c r="I76" i="72" s="1"/>
  <c r="C90" i="72"/>
  <c r="E91" i="72"/>
  <c r="J91" i="72"/>
  <c r="N91" i="72"/>
  <c r="I133" i="72"/>
  <c r="I135" i="72"/>
  <c r="I137" i="72"/>
  <c r="I139" i="72"/>
  <c r="I141" i="72"/>
  <c r="I143" i="72"/>
  <c r="I145" i="72"/>
  <c r="I142" i="71"/>
  <c r="I140" i="71"/>
  <c r="I139" i="71"/>
  <c r="I138" i="71"/>
  <c r="I137" i="71"/>
  <c r="I136" i="71"/>
  <c r="I135" i="71"/>
  <c r="I132" i="71"/>
  <c r="I133" i="71"/>
  <c r="I134" i="71"/>
  <c r="K91" i="70"/>
  <c r="J91" i="69"/>
  <c r="N91" i="71"/>
  <c r="D90" i="70"/>
  <c r="G90" i="69"/>
  <c r="L89" i="69"/>
  <c r="E97" i="69"/>
  <c r="O91" i="70"/>
  <c r="F90" i="71"/>
  <c r="L90" i="69"/>
  <c r="J97" i="69"/>
  <c r="C89" i="69"/>
  <c r="C90" i="69"/>
  <c r="O96" i="69"/>
  <c r="J89" i="70"/>
  <c r="E91" i="71"/>
  <c r="D89" i="69"/>
  <c r="M89" i="69"/>
  <c r="F90" i="69"/>
  <c r="N90" i="69"/>
  <c r="E91" i="69"/>
  <c r="N91" i="69"/>
  <c r="K98" i="69"/>
  <c r="M99" i="69"/>
  <c r="E89" i="70"/>
  <c r="B91" i="70"/>
  <c r="M91" i="70"/>
  <c r="C97" i="70"/>
  <c r="D99" i="70"/>
  <c r="G90" i="71"/>
  <c r="K99" i="71"/>
  <c r="D91" i="69"/>
  <c r="D89" i="70"/>
  <c r="B88" i="69"/>
  <c r="O90" i="69"/>
  <c r="K90" i="70"/>
  <c r="L90" i="71"/>
  <c r="B90" i="69"/>
  <c r="B89" i="70"/>
  <c r="M90" i="70"/>
  <c r="F91" i="70"/>
  <c r="B99" i="71"/>
  <c r="K88" i="71"/>
  <c r="O88" i="71"/>
  <c r="L96" i="71"/>
  <c r="L88" i="71"/>
  <c r="E96" i="71"/>
  <c r="E88" i="71"/>
  <c r="F88" i="71"/>
  <c r="C96" i="71"/>
  <c r="C88" i="71"/>
  <c r="G96" i="71"/>
  <c r="G88" i="71"/>
  <c r="J96" i="71"/>
  <c r="J88" i="71"/>
  <c r="J98" i="71"/>
  <c r="J90" i="71"/>
  <c r="N98" i="71"/>
  <c r="N90" i="71"/>
  <c r="C99" i="71"/>
  <c r="C91" i="71"/>
  <c r="G99" i="71"/>
  <c r="G91" i="71"/>
  <c r="L99" i="71"/>
  <c r="L91" i="71"/>
  <c r="E98" i="71"/>
  <c r="E90" i="71"/>
  <c r="N96" i="71"/>
  <c r="N88" i="71"/>
  <c r="B88" i="71"/>
  <c r="B90" i="71"/>
  <c r="K98" i="71"/>
  <c r="D88" i="71"/>
  <c r="M88" i="71"/>
  <c r="C90" i="71"/>
  <c r="J91" i="71"/>
  <c r="D98" i="71"/>
  <c r="M98" i="71"/>
  <c r="D99" i="71"/>
  <c r="M99" i="71"/>
  <c r="O98" i="71"/>
  <c r="F99" i="71"/>
  <c r="O99" i="71"/>
  <c r="J107" i="70"/>
  <c r="J108" i="70" s="1"/>
  <c r="F89" i="70"/>
  <c r="E88" i="70"/>
  <c r="E96" i="70"/>
  <c r="M88" i="70"/>
  <c r="F88" i="70"/>
  <c r="F96" i="70"/>
  <c r="K96" i="70"/>
  <c r="K88" i="70"/>
  <c r="C96" i="70"/>
  <c r="C88" i="70"/>
  <c r="G96" i="70"/>
  <c r="G88" i="70"/>
  <c r="B96" i="70"/>
  <c r="B88" i="70"/>
  <c r="O88" i="70"/>
  <c r="O96" i="70"/>
  <c r="O89" i="70"/>
  <c r="N91" i="70"/>
  <c r="C98" i="70"/>
  <c r="N98" i="70"/>
  <c r="N90" i="70"/>
  <c r="G99" i="70"/>
  <c r="G91" i="70"/>
  <c r="D88" i="70"/>
  <c r="B90" i="70"/>
  <c r="G90" i="70"/>
  <c r="G97" i="70"/>
  <c r="N97" i="70"/>
  <c r="F98" i="70"/>
  <c r="K107" i="70"/>
  <c r="K108" i="70" s="1"/>
  <c r="I134" i="70"/>
  <c r="L97" i="70"/>
  <c r="L98" i="70"/>
  <c r="N96" i="70"/>
  <c r="N88" i="70"/>
  <c r="K89" i="70"/>
  <c r="L96" i="70"/>
  <c r="M97" i="70"/>
  <c r="J98" i="70"/>
  <c r="J90" i="70"/>
  <c r="C99" i="70"/>
  <c r="C91" i="70"/>
  <c r="L99" i="70"/>
  <c r="L91" i="70"/>
  <c r="J91" i="70"/>
  <c r="O107" i="70"/>
  <c r="O108" i="70" s="1"/>
  <c r="O51" i="70"/>
  <c r="O52" i="70" s="1"/>
  <c r="L51" i="70"/>
  <c r="L52" i="70" s="1"/>
  <c r="E98" i="70"/>
  <c r="E90" i="70"/>
  <c r="O90" i="70"/>
  <c r="E91" i="70"/>
  <c r="J96" i="70"/>
  <c r="A74" i="70"/>
  <c r="I74" i="70" s="1"/>
  <c r="I133" i="70"/>
  <c r="I135" i="70"/>
  <c r="I137" i="70"/>
  <c r="I139" i="70"/>
  <c r="I141" i="70"/>
  <c r="I143" i="70"/>
  <c r="I145" i="70"/>
  <c r="O107" i="69"/>
  <c r="O108" i="69" s="1"/>
  <c r="K88" i="69"/>
  <c r="J88" i="69"/>
  <c r="J96" i="69"/>
  <c r="N96" i="69"/>
  <c r="N88" i="69"/>
  <c r="K97" i="69"/>
  <c r="K89" i="69"/>
  <c r="O97" i="69"/>
  <c r="O89" i="69"/>
  <c r="D98" i="69"/>
  <c r="D90" i="69"/>
  <c r="M98" i="69"/>
  <c r="M90" i="69"/>
  <c r="K99" i="69"/>
  <c r="K91" i="69"/>
  <c r="A74" i="69"/>
  <c r="I74" i="69" s="1"/>
  <c r="E88" i="69"/>
  <c r="J90" i="69"/>
  <c r="L91" i="69"/>
  <c r="I136" i="69"/>
  <c r="N107" i="69"/>
  <c r="N108" i="69" s="1"/>
  <c r="N51" i="69"/>
  <c r="N52" i="69" s="1"/>
  <c r="L96" i="69"/>
  <c r="L88" i="69"/>
  <c r="B97" i="69"/>
  <c r="B89" i="69"/>
  <c r="F97" i="69"/>
  <c r="F89" i="69"/>
  <c r="F88" i="69"/>
  <c r="E90" i="69"/>
  <c r="G91" i="69"/>
  <c r="J107" i="69"/>
  <c r="J108" i="69" s="1"/>
  <c r="B99" i="69"/>
  <c r="B91" i="69"/>
  <c r="F99" i="69"/>
  <c r="F91" i="69"/>
  <c r="O99" i="69"/>
  <c r="O91" i="69"/>
  <c r="M107" i="69"/>
  <c r="M108" i="69" s="1"/>
  <c r="M51" i="69"/>
  <c r="M52" i="69" s="1"/>
  <c r="C96" i="69"/>
  <c r="C88" i="69"/>
  <c r="G96" i="69"/>
  <c r="G88" i="69"/>
  <c r="N97" i="69"/>
  <c r="N89" i="69"/>
  <c r="M96" i="69"/>
  <c r="M88" i="69"/>
  <c r="G89" i="69"/>
  <c r="C91" i="69"/>
  <c r="D96" i="69"/>
  <c r="I144" i="69"/>
  <c r="I133" i="69"/>
  <c r="I135" i="69"/>
  <c r="I137" i="69"/>
  <c r="I139" i="69"/>
  <c r="I141" i="69"/>
  <c r="I143" i="69"/>
  <c r="I145" i="69"/>
  <c r="I147" i="68"/>
  <c r="A146" i="68"/>
  <c r="L146" i="68" s="1"/>
  <c r="A145" i="68"/>
  <c r="N145" i="68" s="1"/>
  <c r="A144" i="68"/>
  <c r="L144" i="68" s="1"/>
  <c r="A143" i="68"/>
  <c r="N143" i="68" s="1"/>
  <c r="M142" i="68"/>
  <c r="A142" i="68"/>
  <c r="L142" i="68" s="1"/>
  <c r="F141" i="68"/>
  <c r="A141" i="68"/>
  <c r="N141" i="68" s="1"/>
  <c r="A140" i="68"/>
  <c r="L140" i="68" s="1"/>
  <c r="A139" i="68"/>
  <c r="N139" i="68" s="1"/>
  <c r="A138" i="68"/>
  <c r="L138" i="68" s="1"/>
  <c r="F137" i="68"/>
  <c r="A137" i="68"/>
  <c r="N137" i="68" s="1"/>
  <c r="A136" i="68"/>
  <c r="L136" i="68" s="1"/>
  <c r="A135" i="68"/>
  <c r="A134" i="68"/>
  <c r="I134" i="68" s="1"/>
  <c r="A133" i="68"/>
  <c r="A132" i="68"/>
  <c r="I132" i="68" s="1"/>
  <c r="I131" i="68"/>
  <c r="I130" i="68"/>
  <c r="I129" i="68"/>
  <c r="I128" i="68"/>
  <c r="I127" i="68"/>
  <c r="I126" i="68"/>
  <c r="I125" i="68"/>
  <c r="I124" i="68"/>
  <c r="I123" i="68"/>
  <c r="I122" i="68"/>
  <c r="I121" i="68"/>
  <c r="I120" i="68"/>
  <c r="I119" i="68"/>
  <c r="I118" i="68"/>
  <c r="I117" i="68"/>
  <c r="I116" i="68"/>
  <c r="I115" i="68"/>
  <c r="I112" i="68"/>
  <c r="I110" i="68"/>
  <c r="O109" i="68"/>
  <c r="N109" i="68"/>
  <c r="M109" i="68"/>
  <c r="L109" i="68"/>
  <c r="K109" i="68"/>
  <c r="J109" i="68"/>
  <c r="I109" i="68"/>
  <c r="G109" i="68"/>
  <c r="F109" i="68"/>
  <c r="E109" i="68"/>
  <c r="D109" i="68"/>
  <c r="C109" i="68"/>
  <c r="B109" i="68"/>
  <c r="I108" i="68"/>
  <c r="I107" i="68"/>
  <c r="I106" i="68"/>
  <c r="I105" i="68"/>
  <c r="G105" i="68"/>
  <c r="G107" i="68" s="1"/>
  <c r="G108" i="68" s="1"/>
  <c r="F105" i="68"/>
  <c r="F107" i="68" s="1"/>
  <c r="F108" i="68" s="1"/>
  <c r="E105" i="68"/>
  <c r="E107" i="68" s="1"/>
  <c r="E108" i="68" s="1"/>
  <c r="D105" i="68"/>
  <c r="D107" i="68" s="1"/>
  <c r="D108" i="68" s="1"/>
  <c r="C105" i="68"/>
  <c r="C107" i="68" s="1"/>
  <c r="C108" i="68" s="1"/>
  <c r="B105" i="68"/>
  <c r="B107" i="68" s="1"/>
  <c r="B108" i="68" s="1"/>
  <c r="I102" i="68"/>
  <c r="I100" i="68"/>
  <c r="A99" i="68"/>
  <c r="I99" i="68" s="1"/>
  <c r="A98" i="68"/>
  <c r="I98" i="68" s="1"/>
  <c r="A97" i="68"/>
  <c r="I97" i="68" s="1"/>
  <c r="A96" i="68"/>
  <c r="I96" i="68" s="1"/>
  <c r="A95" i="68"/>
  <c r="I95" i="68" s="1"/>
  <c r="I94" i="68"/>
  <c r="I93" i="68"/>
  <c r="I92" i="68"/>
  <c r="A91" i="68"/>
  <c r="I91" i="68" s="1"/>
  <c r="A90" i="68"/>
  <c r="I90" i="68" s="1"/>
  <c r="A89" i="68"/>
  <c r="I89" i="68" s="1"/>
  <c r="A88" i="68"/>
  <c r="I88" i="68" s="1"/>
  <c r="A87" i="68"/>
  <c r="I87" i="68" s="1"/>
  <c r="I86" i="68"/>
  <c r="O84" i="68"/>
  <c r="N84" i="68"/>
  <c r="N99" i="68" s="1"/>
  <c r="M84" i="68"/>
  <c r="M99" i="68" s="1"/>
  <c r="L84" i="68"/>
  <c r="L99" i="68" s="1"/>
  <c r="K84" i="68"/>
  <c r="J84" i="68"/>
  <c r="J99" i="68" s="1"/>
  <c r="G84" i="68"/>
  <c r="G99" i="68" s="1"/>
  <c r="F84" i="68"/>
  <c r="E84" i="68"/>
  <c r="E99" i="68" s="1"/>
  <c r="D84" i="68"/>
  <c r="D99" i="68" s="1"/>
  <c r="C84" i="68"/>
  <c r="C99" i="68" s="1"/>
  <c r="B84" i="68"/>
  <c r="A84" i="68"/>
  <c r="I84" i="68" s="1"/>
  <c r="O83" i="68"/>
  <c r="O90" i="68" s="1"/>
  <c r="N83" i="68"/>
  <c r="N98" i="68" s="1"/>
  <c r="M83" i="68"/>
  <c r="L83" i="68"/>
  <c r="L98" i="68" s="1"/>
  <c r="K83" i="68"/>
  <c r="K98" i="68" s="1"/>
  <c r="J83" i="68"/>
  <c r="J98" i="68" s="1"/>
  <c r="G83" i="68"/>
  <c r="G98" i="68" s="1"/>
  <c r="F83" i="68"/>
  <c r="F98" i="68" s="1"/>
  <c r="E83" i="68"/>
  <c r="E98" i="68" s="1"/>
  <c r="D83" i="68"/>
  <c r="C83" i="68"/>
  <c r="C90" i="68" s="1"/>
  <c r="B83" i="68"/>
  <c r="B90" i="68" s="1"/>
  <c r="A83" i="68"/>
  <c r="I83" i="68" s="1"/>
  <c r="G82" i="68"/>
  <c r="G97" i="68" s="1"/>
  <c r="F82" i="68"/>
  <c r="E82" i="68"/>
  <c r="E97" i="68" s="1"/>
  <c r="D82" i="68"/>
  <c r="D97" i="68" s="1"/>
  <c r="C82" i="68"/>
  <c r="C97" i="68" s="1"/>
  <c r="B82" i="68"/>
  <c r="A82" i="68"/>
  <c r="I82" i="68" s="1"/>
  <c r="I79" i="68"/>
  <c r="A78" i="68"/>
  <c r="I78" i="68" s="1"/>
  <c r="A77" i="68"/>
  <c r="I77" i="68" s="1"/>
  <c r="O76" i="68"/>
  <c r="O82" i="68" s="1"/>
  <c r="N76" i="68"/>
  <c r="N82" i="68" s="1"/>
  <c r="M76" i="68"/>
  <c r="M82" i="68" s="1"/>
  <c r="M97" i="68" s="1"/>
  <c r="L76" i="68"/>
  <c r="L82" i="68" s="1"/>
  <c r="L97" i="68" s="1"/>
  <c r="K76" i="68"/>
  <c r="K82" i="68" s="1"/>
  <c r="J76" i="68"/>
  <c r="J82" i="68" s="1"/>
  <c r="A76" i="68"/>
  <c r="I76" i="68" s="1"/>
  <c r="O88" i="68"/>
  <c r="K96" i="68"/>
  <c r="G88" i="68"/>
  <c r="F96" i="68"/>
  <c r="E96" i="68"/>
  <c r="B96" i="68"/>
  <c r="I70" i="68"/>
  <c r="A63" i="68"/>
  <c r="I63" i="68" s="1"/>
  <c r="A62" i="68"/>
  <c r="I62" i="68" s="1"/>
  <c r="A61" i="68"/>
  <c r="I61" i="68" s="1"/>
  <c r="A60" i="68"/>
  <c r="I60" i="68" s="1"/>
  <c r="I56" i="68"/>
  <c r="G54" i="68"/>
  <c r="F54" i="68"/>
  <c r="E54" i="68"/>
  <c r="D54" i="68"/>
  <c r="C54" i="68"/>
  <c r="B54" i="68"/>
  <c r="G53" i="68"/>
  <c r="F53" i="68"/>
  <c r="E53" i="68"/>
  <c r="D53" i="68"/>
  <c r="C53" i="68"/>
  <c r="B53" i="68"/>
  <c r="I52" i="68"/>
  <c r="I51" i="68"/>
  <c r="G51" i="68"/>
  <c r="G52" i="68" s="1"/>
  <c r="F51" i="68"/>
  <c r="F52" i="68" s="1"/>
  <c r="E51" i="68"/>
  <c r="E52" i="68" s="1"/>
  <c r="D51" i="68"/>
  <c r="D52" i="68" s="1"/>
  <c r="C51" i="68"/>
  <c r="C52" i="68" s="1"/>
  <c r="B51" i="68"/>
  <c r="B52" i="68" s="1"/>
  <c r="I50" i="68"/>
  <c r="A46" i="68"/>
  <c r="I46" i="68" s="1"/>
  <c r="A42" i="68"/>
  <c r="I42" i="68" s="1"/>
  <c r="A38" i="68"/>
  <c r="I38" i="68" s="1"/>
  <c r="A34" i="68"/>
  <c r="I34" i="68" s="1"/>
  <c r="O51" i="68"/>
  <c r="O52" i="68" s="1"/>
  <c r="N51" i="68"/>
  <c r="N52" i="68" s="1"/>
  <c r="L107" i="68"/>
  <c r="L108" i="68" s="1"/>
  <c r="K107" i="68"/>
  <c r="K108" i="68" s="1"/>
  <c r="A30" i="68"/>
  <c r="I30" i="68" s="1"/>
  <c r="I27" i="68"/>
  <c r="D17" i="68"/>
  <c r="C17" i="68"/>
  <c r="D16" i="68"/>
  <c r="C16" i="68"/>
  <c r="D15" i="68"/>
  <c r="C15" i="68"/>
  <c r="D14" i="68"/>
  <c r="C14" i="68"/>
  <c r="C13" i="68"/>
  <c r="C9" i="68"/>
  <c r="O76" i="64"/>
  <c r="N76" i="64"/>
  <c r="M76" i="64"/>
  <c r="L76" i="64"/>
  <c r="K76" i="64"/>
  <c r="J76" i="64"/>
  <c r="O76" i="65"/>
  <c r="N76" i="65"/>
  <c r="M76" i="65"/>
  <c r="L76" i="65"/>
  <c r="K76" i="65"/>
  <c r="J76" i="65"/>
  <c r="O76" i="62"/>
  <c r="N76" i="62"/>
  <c r="M76" i="62"/>
  <c r="L76" i="62"/>
  <c r="K76" i="62"/>
  <c r="J76" i="62"/>
  <c r="O76" i="67"/>
  <c r="N76" i="67"/>
  <c r="M76" i="67"/>
  <c r="L76" i="67"/>
  <c r="K76" i="67"/>
  <c r="J76" i="67"/>
  <c r="O76" i="61"/>
  <c r="N76" i="61"/>
  <c r="M76" i="61"/>
  <c r="L76" i="61"/>
  <c r="K76" i="61"/>
  <c r="J76" i="61"/>
  <c r="O76" i="60"/>
  <c r="N76" i="60"/>
  <c r="M76" i="60"/>
  <c r="L76" i="60"/>
  <c r="K76" i="60"/>
  <c r="J76" i="60"/>
  <c r="O76" i="59"/>
  <c r="N76" i="59"/>
  <c r="M76" i="59"/>
  <c r="L76" i="59"/>
  <c r="K76" i="59"/>
  <c r="J76" i="59"/>
  <c r="O76" i="58"/>
  <c r="N76" i="58"/>
  <c r="M76" i="58"/>
  <c r="L76" i="58"/>
  <c r="K76" i="58"/>
  <c r="J76" i="58"/>
  <c r="O76" i="57"/>
  <c r="N76" i="57"/>
  <c r="M76" i="57"/>
  <c r="L76" i="57"/>
  <c r="K76" i="57"/>
  <c r="J76" i="57"/>
  <c r="O76" i="56"/>
  <c r="N76" i="56"/>
  <c r="M76" i="56"/>
  <c r="L76" i="56"/>
  <c r="K76" i="56"/>
  <c r="J76" i="56"/>
  <c r="O76" i="55"/>
  <c r="N76" i="55"/>
  <c r="M76" i="55"/>
  <c r="L76" i="55"/>
  <c r="K76" i="55"/>
  <c r="J76" i="55"/>
  <c r="O76" i="54"/>
  <c r="N76" i="54"/>
  <c r="M76" i="54"/>
  <c r="L76" i="54"/>
  <c r="K76" i="54"/>
  <c r="J76" i="54"/>
  <c r="O76" i="53"/>
  <c r="N76" i="53"/>
  <c r="M76" i="53"/>
  <c r="L76" i="53"/>
  <c r="K76" i="53"/>
  <c r="J76" i="53"/>
  <c r="O76" i="52"/>
  <c r="N76" i="52"/>
  <c r="M76" i="52"/>
  <c r="L76" i="52"/>
  <c r="K76" i="52"/>
  <c r="J76" i="52"/>
  <c r="O76" i="51"/>
  <c r="N76" i="51"/>
  <c r="M76" i="51"/>
  <c r="L76" i="51"/>
  <c r="K76" i="51"/>
  <c r="J76" i="51"/>
  <c r="O76" i="50"/>
  <c r="N76" i="50"/>
  <c r="M76" i="50"/>
  <c r="L76" i="50"/>
  <c r="K76" i="50"/>
  <c r="J76" i="50"/>
  <c r="O76" i="49"/>
  <c r="N76" i="49"/>
  <c r="M76" i="49"/>
  <c r="L76" i="49"/>
  <c r="K76" i="49"/>
  <c r="J76" i="49"/>
  <c r="O76" i="48"/>
  <c r="N76" i="48"/>
  <c r="M76" i="48"/>
  <c r="L76" i="48"/>
  <c r="K76" i="48"/>
  <c r="J76" i="48"/>
  <c r="O76" i="47"/>
  <c r="N76" i="47"/>
  <c r="M76" i="47"/>
  <c r="L76" i="47"/>
  <c r="K76" i="47"/>
  <c r="J76" i="47"/>
  <c r="K145" i="68" l="1"/>
  <c r="O143" i="68"/>
  <c r="O145" i="68"/>
  <c r="G137" i="68"/>
  <c r="K137" i="68"/>
  <c r="M146" i="68"/>
  <c r="O139" i="68"/>
  <c r="O137" i="68"/>
  <c r="G141" i="68"/>
  <c r="K141" i="68"/>
  <c r="F145" i="68"/>
  <c r="M138" i="68"/>
  <c r="O141" i="68"/>
  <c r="G145" i="68"/>
  <c r="O147" i="76"/>
  <c r="M147" i="76"/>
  <c r="B147" i="76"/>
  <c r="D147" i="76"/>
  <c r="F147" i="76"/>
  <c r="L147" i="76"/>
  <c r="K147" i="76"/>
  <c r="D136" i="68"/>
  <c r="B139" i="68"/>
  <c r="D140" i="68"/>
  <c r="B143" i="68"/>
  <c r="D144" i="68"/>
  <c r="L51" i="68"/>
  <c r="L52" i="68" s="1"/>
  <c r="I136" i="68"/>
  <c r="L137" i="68"/>
  <c r="C139" i="68"/>
  <c r="I140" i="68"/>
  <c r="L141" i="68"/>
  <c r="C143" i="68"/>
  <c r="I144" i="68"/>
  <c r="L145" i="68"/>
  <c r="M136" i="68"/>
  <c r="F139" i="68"/>
  <c r="M140" i="68"/>
  <c r="F143" i="68"/>
  <c r="M144" i="68"/>
  <c r="G139" i="68"/>
  <c r="G143" i="68"/>
  <c r="B137" i="68"/>
  <c r="D138" i="68"/>
  <c r="K139" i="68"/>
  <c r="B141" i="68"/>
  <c r="D142" i="68"/>
  <c r="K143" i="68"/>
  <c r="B145" i="68"/>
  <c r="D146" i="68"/>
  <c r="C137" i="68"/>
  <c r="I138" i="68"/>
  <c r="L139" i="68"/>
  <c r="C141" i="68"/>
  <c r="I142" i="68"/>
  <c r="L143" i="68"/>
  <c r="C145" i="68"/>
  <c r="I146" i="68"/>
  <c r="C85" i="71"/>
  <c r="F87" i="75"/>
  <c r="C87" i="71"/>
  <c r="C92" i="71" s="1"/>
  <c r="G87" i="78"/>
  <c r="G92" i="78" s="1"/>
  <c r="F85" i="84"/>
  <c r="F81" i="75"/>
  <c r="F85" i="75" s="1"/>
  <c r="G85" i="78"/>
  <c r="D87" i="79"/>
  <c r="D92" i="79" s="1"/>
  <c r="G85" i="71"/>
  <c r="G89" i="71"/>
  <c r="G92" i="71" s="1"/>
  <c r="G87" i="73"/>
  <c r="E85" i="85"/>
  <c r="G85" i="80"/>
  <c r="G81" i="75"/>
  <c r="G88" i="75" s="1"/>
  <c r="G85" i="82"/>
  <c r="B85" i="69"/>
  <c r="G92" i="80"/>
  <c r="C85" i="82"/>
  <c r="F92" i="78"/>
  <c r="G85" i="73"/>
  <c r="E87" i="74"/>
  <c r="D89" i="71"/>
  <c r="B87" i="69"/>
  <c r="B92" i="69" s="1"/>
  <c r="E87" i="78"/>
  <c r="E92" i="78" s="1"/>
  <c r="D75" i="75"/>
  <c r="E85" i="78"/>
  <c r="D87" i="71"/>
  <c r="G87" i="75"/>
  <c r="E85" i="71"/>
  <c r="E87" i="71"/>
  <c r="F87" i="71"/>
  <c r="F92" i="71" s="1"/>
  <c r="E89" i="71"/>
  <c r="E87" i="73"/>
  <c r="E85" i="73"/>
  <c r="D81" i="76"/>
  <c r="D85" i="76" s="1"/>
  <c r="C85" i="79"/>
  <c r="B85" i="71"/>
  <c r="F85" i="71"/>
  <c r="B87" i="75"/>
  <c r="B81" i="75"/>
  <c r="B85" i="75" s="1"/>
  <c r="F92" i="79"/>
  <c r="F92" i="83"/>
  <c r="E87" i="84"/>
  <c r="E92" i="84" s="1"/>
  <c r="C85" i="85"/>
  <c r="E85" i="84"/>
  <c r="G85" i="79"/>
  <c r="C87" i="85"/>
  <c r="C92" i="85" s="1"/>
  <c r="E81" i="74"/>
  <c r="D85" i="73"/>
  <c r="C92" i="80"/>
  <c r="D87" i="78"/>
  <c r="D92" i="78" s="1"/>
  <c r="C85" i="78"/>
  <c r="G85" i="84"/>
  <c r="C89" i="73"/>
  <c r="C87" i="78"/>
  <c r="C92" i="78" s="1"/>
  <c r="G87" i="84"/>
  <c r="G92" i="84" s="1"/>
  <c r="C85" i="84"/>
  <c r="D85" i="71"/>
  <c r="D88" i="75"/>
  <c r="D87" i="75"/>
  <c r="C85" i="80"/>
  <c r="G87" i="85"/>
  <c r="G92" i="85" s="1"/>
  <c r="G85" i="85"/>
  <c r="F85" i="70"/>
  <c r="F87" i="70"/>
  <c r="F92" i="70" s="1"/>
  <c r="G92" i="82"/>
  <c r="F92" i="82"/>
  <c r="D85" i="75"/>
  <c r="D85" i="78"/>
  <c r="D87" i="73"/>
  <c r="D92" i="73" s="1"/>
  <c r="C81" i="74"/>
  <c r="C88" i="74" s="1"/>
  <c r="C92" i="74" s="1"/>
  <c r="F87" i="74"/>
  <c r="F81" i="74"/>
  <c r="D80" i="68"/>
  <c r="G80" i="68"/>
  <c r="C80" i="68"/>
  <c r="F80" i="68"/>
  <c r="F87" i="68" s="1"/>
  <c r="B80" i="68"/>
  <c r="B95" i="68" s="1"/>
  <c r="B106" i="68" s="1"/>
  <c r="E80" i="68"/>
  <c r="C92" i="79"/>
  <c r="C81" i="75"/>
  <c r="B81" i="74"/>
  <c r="N147" i="76"/>
  <c r="C92" i="82"/>
  <c r="C92" i="84"/>
  <c r="B87" i="85"/>
  <c r="B92" i="85" s="1"/>
  <c r="B85" i="85"/>
  <c r="E81" i="75"/>
  <c r="G92" i="79"/>
  <c r="F85" i="85"/>
  <c r="D81" i="74"/>
  <c r="D85" i="74" s="1"/>
  <c r="G81" i="74"/>
  <c r="D85" i="85"/>
  <c r="D87" i="85"/>
  <c r="F92" i="85"/>
  <c r="E92" i="85"/>
  <c r="B92" i="84"/>
  <c r="F92" i="84"/>
  <c r="D87" i="84"/>
  <c r="D85" i="84"/>
  <c r="B87" i="83"/>
  <c r="B85" i="83"/>
  <c r="G85" i="83"/>
  <c r="G87" i="83"/>
  <c r="D85" i="83"/>
  <c r="D87" i="83"/>
  <c r="C85" i="83"/>
  <c r="C87" i="83"/>
  <c r="E87" i="83"/>
  <c r="E85" i="83"/>
  <c r="D85" i="82"/>
  <c r="D87" i="82"/>
  <c r="B87" i="82"/>
  <c r="B85" i="82"/>
  <c r="E85" i="82"/>
  <c r="E87" i="82"/>
  <c r="D85" i="81"/>
  <c r="D92" i="81"/>
  <c r="B85" i="81"/>
  <c r="B87" i="81"/>
  <c r="E87" i="81"/>
  <c r="E85" i="81"/>
  <c r="G87" i="81"/>
  <c r="G85" i="81"/>
  <c r="C85" i="81"/>
  <c r="C87" i="81"/>
  <c r="F85" i="81"/>
  <c r="F87" i="81"/>
  <c r="F87" i="80"/>
  <c r="F85" i="80"/>
  <c r="D85" i="80"/>
  <c r="D87" i="80"/>
  <c r="B87" i="80"/>
  <c r="B85" i="80"/>
  <c r="L106" i="80"/>
  <c r="L110" i="80" s="1"/>
  <c r="C106" i="80"/>
  <c r="C110" i="80" s="1"/>
  <c r="O106" i="80"/>
  <c r="O110" i="80" s="1"/>
  <c r="M106" i="80"/>
  <c r="M110" i="80" s="1"/>
  <c r="E85" i="80"/>
  <c r="E87" i="80"/>
  <c r="G106" i="80"/>
  <c r="G110" i="80" s="1"/>
  <c r="K106" i="80"/>
  <c r="K110" i="80" s="1"/>
  <c r="J106" i="80"/>
  <c r="J110" i="80" s="1"/>
  <c r="E85" i="79"/>
  <c r="E87" i="79"/>
  <c r="E106" i="79"/>
  <c r="E110" i="79" s="1"/>
  <c r="J106" i="79"/>
  <c r="J110" i="79" s="1"/>
  <c r="O106" i="79"/>
  <c r="O110" i="79" s="1"/>
  <c r="C106" i="79"/>
  <c r="C110" i="79" s="1"/>
  <c r="N106" i="79"/>
  <c r="N110" i="79" s="1"/>
  <c r="M106" i="79"/>
  <c r="M110" i="79" s="1"/>
  <c r="L106" i="79"/>
  <c r="L110" i="79" s="1"/>
  <c r="F106" i="79"/>
  <c r="F110" i="79" s="1"/>
  <c r="G106" i="79"/>
  <c r="G110" i="79" s="1"/>
  <c r="B87" i="79"/>
  <c r="B85" i="79"/>
  <c r="D106" i="79"/>
  <c r="D110" i="79" s="1"/>
  <c r="K106" i="79"/>
  <c r="K110" i="79" s="1"/>
  <c r="B85" i="78"/>
  <c r="B87" i="78"/>
  <c r="G87" i="77"/>
  <c r="G85" i="77"/>
  <c r="B87" i="77"/>
  <c r="B85" i="77"/>
  <c r="F87" i="77"/>
  <c r="F85" i="77"/>
  <c r="E92" i="77"/>
  <c r="C85" i="77"/>
  <c r="C87" i="77"/>
  <c r="D85" i="77"/>
  <c r="D87" i="77"/>
  <c r="B81" i="76"/>
  <c r="B87" i="76"/>
  <c r="J147" i="76"/>
  <c r="C87" i="76"/>
  <c r="C81" i="76"/>
  <c r="E81" i="76"/>
  <c r="E87" i="76"/>
  <c r="E147" i="76"/>
  <c r="C147" i="76"/>
  <c r="G147" i="76"/>
  <c r="F81" i="76"/>
  <c r="F87" i="76"/>
  <c r="G75" i="76"/>
  <c r="G88" i="76"/>
  <c r="G92" i="76" s="1"/>
  <c r="L147" i="75"/>
  <c r="M147" i="75"/>
  <c r="D147" i="75"/>
  <c r="G147" i="75"/>
  <c r="K147" i="75"/>
  <c r="N147" i="75"/>
  <c r="C147" i="75"/>
  <c r="F147" i="75"/>
  <c r="J147" i="75"/>
  <c r="O147" i="75"/>
  <c r="B147" i="75"/>
  <c r="E147" i="75"/>
  <c r="E147" i="74"/>
  <c r="N147" i="74"/>
  <c r="M147" i="74"/>
  <c r="D147" i="74"/>
  <c r="G147" i="74"/>
  <c r="K147" i="74"/>
  <c r="L147" i="74"/>
  <c r="J147" i="74"/>
  <c r="O147" i="74"/>
  <c r="F147" i="74"/>
  <c r="B147" i="74"/>
  <c r="C147" i="74"/>
  <c r="E89" i="73"/>
  <c r="F89" i="73"/>
  <c r="F85" i="73"/>
  <c r="F87" i="73"/>
  <c r="G89" i="73"/>
  <c r="B89" i="73"/>
  <c r="C87" i="73"/>
  <c r="C85" i="73"/>
  <c r="B87" i="73"/>
  <c r="B85" i="73"/>
  <c r="C85" i="72"/>
  <c r="C87" i="72"/>
  <c r="E89" i="72"/>
  <c r="B89" i="72"/>
  <c r="C89" i="72"/>
  <c r="F85" i="72"/>
  <c r="F87" i="72"/>
  <c r="B85" i="72"/>
  <c r="B87" i="72"/>
  <c r="G89" i="72"/>
  <c r="D87" i="72"/>
  <c r="D85" i="72"/>
  <c r="G85" i="72"/>
  <c r="G87" i="72"/>
  <c r="E87" i="72"/>
  <c r="E85" i="72"/>
  <c r="F89" i="72"/>
  <c r="B92" i="71"/>
  <c r="D91" i="68"/>
  <c r="B98" i="68"/>
  <c r="G85" i="70"/>
  <c r="F90" i="68"/>
  <c r="D89" i="68"/>
  <c r="K90" i="68"/>
  <c r="M91" i="68"/>
  <c r="O98" i="68"/>
  <c r="D85" i="70"/>
  <c r="M89" i="68"/>
  <c r="L90" i="68"/>
  <c r="J91" i="68"/>
  <c r="C98" i="68"/>
  <c r="L89" i="68"/>
  <c r="E89" i="68"/>
  <c r="G90" i="68"/>
  <c r="E91" i="68"/>
  <c r="N91" i="68"/>
  <c r="E85" i="70"/>
  <c r="D92" i="70"/>
  <c r="N90" i="68"/>
  <c r="F92" i="69"/>
  <c r="E87" i="70"/>
  <c r="C91" i="68"/>
  <c r="G92" i="70"/>
  <c r="C87" i="70"/>
  <c r="C92" i="70" s="1"/>
  <c r="B87" i="70"/>
  <c r="B85" i="70"/>
  <c r="F85" i="69"/>
  <c r="D85" i="69"/>
  <c r="D87" i="69"/>
  <c r="G85" i="69"/>
  <c r="G87" i="69"/>
  <c r="C85" i="69"/>
  <c r="C87" i="69"/>
  <c r="E87" i="69"/>
  <c r="E85" i="69"/>
  <c r="B88" i="68"/>
  <c r="O107" i="68"/>
  <c r="O108" i="68" s="1"/>
  <c r="K51" i="68"/>
  <c r="K52" i="68" s="1"/>
  <c r="N107" i="68"/>
  <c r="N108" i="68" s="1"/>
  <c r="K88" i="68"/>
  <c r="J96" i="68"/>
  <c r="J88" i="68"/>
  <c r="N96" i="68"/>
  <c r="N88" i="68"/>
  <c r="K97" i="68"/>
  <c r="K89" i="68"/>
  <c r="O97" i="68"/>
  <c r="O89" i="68"/>
  <c r="J89" i="68"/>
  <c r="J97" i="68"/>
  <c r="D96" i="68"/>
  <c r="D88" i="68"/>
  <c r="M96" i="68"/>
  <c r="M88" i="68"/>
  <c r="G89" i="68"/>
  <c r="G96" i="68"/>
  <c r="C96" i="68"/>
  <c r="C88" i="68"/>
  <c r="N97" i="68"/>
  <c r="N89" i="68"/>
  <c r="D98" i="68"/>
  <c r="D90" i="68"/>
  <c r="M98" i="68"/>
  <c r="M90" i="68"/>
  <c r="B99" i="68"/>
  <c r="B91" i="68"/>
  <c r="F99" i="68"/>
  <c r="F91" i="68"/>
  <c r="K99" i="68"/>
  <c r="K91" i="68"/>
  <c r="O99" i="68"/>
  <c r="O91" i="68"/>
  <c r="C89" i="68"/>
  <c r="M107" i="68"/>
  <c r="M108" i="68" s="1"/>
  <c r="M51" i="68"/>
  <c r="M52" i="68" s="1"/>
  <c r="A74" i="68"/>
  <c r="I74" i="68" s="1"/>
  <c r="E88" i="68"/>
  <c r="J90" i="68"/>
  <c r="L91" i="68"/>
  <c r="O96" i="68"/>
  <c r="J51" i="68"/>
  <c r="J52" i="68" s="1"/>
  <c r="J107" i="68"/>
  <c r="J108" i="68" s="1"/>
  <c r="L96" i="68"/>
  <c r="L88" i="68"/>
  <c r="B97" i="68"/>
  <c r="B89" i="68"/>
  <c r="F97" i="68"/>
  <c r="F89" i="68"/>
  <c r="F88" i="68"/>
  <c r="E90" i="68"/>
  <c r="G91" i="68"/>
  <c r="E136" i="68"/>
  <c r="J136" i="68"/>
  <c r="N136" i="68"/>
  <c r="E138" i="68"/>
  <c r="J138" i="68"/>
  <c r="N138" i="68"/>
  <c r="E140" i="68"/>
  <c r="J140" i="68"/>
  <c r="N140" i="68"/>
  <c r="E142" i="68"/>
  <c r="J142" i="68"/>
  <c r="N142" i="68"/>
  <c r="E144" i="68"/>
  <c r="J144" i="68"/>
  <c r="N144" i="68"/>
  <c r="E146" i="68"/>
  <c r="J146" i="68"/>
  <c r="N146" i="68"/>
  <c r="I133" i="68"/>
  <c r="I135" i="68"/>
  <c r="B136" i="68"/>
  <c r="F136" i="68"/>
  <c r="K136" i="68"/>
  <c r="O136" i="68"/>
  <c r="D137" i="68"/>
  <c r="I137" i="68"/>
  <c r="M137" i="68"/>
  <c r="B138" i="68"/>
  <c r="F138" i="68"/>
  <c r="K138" i="68"/>
  <c r="O138" i="68"/>
  <c r="D139" i="68"/>
  <c r="I139" i="68"/>
  <c r="M139" i="68"/>
  <c r="B140" i="68"/>
  <c r="F140" i="68"/>
  <c r="K140" i="68"/>
  <c r="O140" i="68"/>
  <c r="D141" i="68"/>
  <c r="I141" i="68"/>
  <c r="M141" i="68"/>
  <c r="B142" i="68"/>
  <c r="F142" i="68"/>
  <c r="K142" i="68"/>
  <c r="O142" i="68"/>
  <c r="D143" i="68"/>
  <c r="I143" i="68"/>
  <c r="M143" i="68"/>
  <c r="B144" i="68"/>
  <c r="F144" i="68"/>
  <c r="K144" i="68"/>
  <c r="O144" i="68"/>
  <c r="D145" i="68"/>
  <c r="I145" i="68"/>
  <c r="M145" i="68"/>
  <c r="B146" i="68"/>
  <c r="F146" i="68"/>
  <c r="K146" i="68"/>
  <c r="O146" i="68"/>
  <c r="C136" i="68"/>
  <c r="G136" i="68"/>
  <c r="E137" i="68"/>
  <c r="J137" i="68"/>
  <c r="C138" i="68"/>
  <c r="G138" i="68"/>
  <c r="E139" i="68"/>
  <c r="J139" i="68"/>
  <c r="C140" i="68"/>
  <c r="G140" i="68"/>
  <c r="E141" i="68"/>
  <c r="J141" i="68"/>
  <c r="C142" i="68"/>
  <c r="G142" i="68"/>
  <c r="E143" i="68"/>
  <c r="J143" i="68"/>
  <c r="C144" i="68"/>
  <c r="G144" i="68"/>
  <c r="E145" i="68"/>
  <c r="J145" i="68"/>
  <c r="C146" i="68"/>
  <c r="G146" i="68"/>
  <c r="I147" i="67"/>
  <c r="A146" i="67"/>
  <c r="A145" i="67"/>
  <c r="A144" i="67"/>
  <c r="A143" i="67"/>
  <c r="A142" i="67"/>
  <c r="A141" i="67"/>
  <c r="A140" i="67"/>
  <c r="A139" i="67"/>
  <c r="A138" i="67"/>
  <c r="A137" i="67"/>
  <c r="A136" i="67"/>
  <c r="A135" i="67"/>
  <c r="A134" i="67"/>
  <c r="A133" i="67"/>
  <c r="I132" i="67"/>
  <c r="A132" i="67"/>
  <c r="I131" i="67"/>
  <c r="I130" i="67"/>
  <c r="I129" i="67"/>
  <c r="I128" i="67"/>
  <c r="I127" i="67"/>
  <c r="I126" i="67"/>
  <c r="I125" i="67"/>
  <c r="I124" i="67"/>
  <c r="I123" i="67"/>
  <c r="I122" i="67"/>
  <c r="I121" i="67"/>
  <c r="I120" i="67"/>
  <c r="I119" i="67"/>
  <c r="I118" i="67"/>
  <c r="I117" i="67"/>
  <c r="I116" i="67"/>
  <c r="I115" i="67"/>
  <c r="I112" i="67"/>
  <c r="I110" i="67"/>
  <c r="O109" i="67"/>
  <c r="N109" i="67"/>
  <c r="M109" i="67"/>
  <c r="L109" i="67"/>
  <c r="K109" i="67"/>
  <c r="J109" i="67"/>
  <c r="I109" i="67"/>
  <c r="G109" i="67"/>
  <c r="F109" i="67"/>
  <c r="E109" i="67"/>
  <c r="D109" i="67"/>
  <c r="C109" i="67"/>
  <c r="B109" i="67"/>
  <c r="I108" i="67"/>
  <c r="O107" i="67"/>
  <c r="O108" i="67" s="1"/>
  <c r="N107" i="67"/>
  <c r="N108" i="67" s="1"/>
  <c r="M107" i="67"/>
  <c r="M108" i="67" s="1"/>
  <c r="L107" i="67"/>
  <c r="L108" i="67" s="1"/>
  <c r="K107" i="67"/>
  <c r="K108" i="67" s="1"/>
  <c r="J107" i="67"/>
  <c r="J108" i="67" s="1"/>
  <c r="I107" i="67"/>
  <c r="G107" i="67"/>
  <c r="G108" i="67" s="1"/>
  <c r="F107" i="67"/>
  <c r="F108" i="67" s="1"/>
  <c r="E107" i="67"/>
  <c r="E108" i="67" s="1"/>
  <c r="D107" i="67"/>
  <c r="D108" i="67" s="1"/>
  <c r="C107" i="67"/>
  <c r="C108" i="67" s="1"/>
  <c r="B107" i="67"/>
  <c r="B108" i="67" s="1"/>
  <c r="O106" i="67"/>
  <c r="N106" i="67"/>
  <c r="M106" i="67"/>
  <c r="L106" i="67"/>
  <c r="K106" i="67"/>
  <c r="J106" i="67"/>
  <c r="I106" i="67"/>
  <c r="G106" i="67"/>
  <c r="F106" i="67"/>
  <c r="E106" i="67"/>
  <c r="D106" i="67"/>
  <c r="C106" i="67"/>
  <c r="B106" i="67"/>
  <c r="O105" i="67"/>
  <c r="N105" i="67"/>
  <c r="M105" i="67"/>
  <c r="L105" i="67"/>
  <c r="K105" i="67"/>
  <c r="J105" i="67"/>
  <c r="I105" i="67"/>
  <c r="G105" i="67"/>
  <c r="F105" i="67"/>
  <c r="E105" i="67"/>
  <c r="D105" i="67"/>
  <c r="C105" i="67"/>
  <c r="B105" i="67"/>
  <c r="I102" i="67"/>
  <c r="I100" i="67"/>
  <c r="A99" i="67"/>
  <c r="I99" i="67" s="1"/>
  <c r="A98" i="67"/>
  <c r="I98" i="67" s="1"/>
  <c r="A97" i="67"/>
  <c r="I97" i="67" s="1"/>
  <c r="A96" i="67"/>
  <c r="I96" i="67" s="1"/>
  <c r="A95" i="67"/>
  <c r="I95" i="67" s="1"/>
  <c r="I94" i="67"/>
  <c r="I93" i="67"/>
  <c r="I92" i="67"/>
  <c r="A91" i="67"/>
  <c r="I91" i="67" s="1"/>
  <c r="A90" i="67"/>
  <c r="I90" i="67" s="1"/>
  <c r="A89" i="67"/>
  <c r="I89" i="67" s="1"/>
  <c r="A88" i="67"/>
  <c r="I88" i="67" s="1"/>
  <c r="A87" i="67"/>
  <c r="I87" i="67" s="1"/>
  <c r="I86" i="67"/>
  <c r="O84" i="67"/>
  <c r="O99" i="67" s="1"/>
  <c r="N84" i="67"/>
  <c r="N99" i="67" s="1"/>
  <c r="M84" i="67"/>
  <c r="M91" i="67" s="1"/>
  <c r="L84" i="67"/>
  <c r="L99" i="67" s="1"/>
  <c r="K84" i="67"/>
  <c r="K99" i="67" s="1"/>
  <c r="J84" i="67"/>
  <c r="J99" i="67" s="1"/>
  <c r="G84" i="67"/>
  <c r="G99" i="67" s="1"/>
  <c r="F84" i="67"/>
  <c r="F99" i="67" s="1"/>
  <c r="E84" i="67"/>
  <c r="E99" i="67" s="1"/>
  <c r="D84" i="67"/>
  <c r="D91" i="67" s="1"/>
  <c r="C84" i="67"/>
  <c r="C99" i="67" s="1"/>
  <c r="B84" i="67"/>
  <c r="B99" i="67" s="1"/>
  <c r="A84" i="67"/>
  <c r="I84" i="67" s="1"/>
  <c r="O83" i="67"/>
  <c r="O90" i="67" s="1"/>
  <c r="N83" i="67"/>
  <c r="N98" i="67" s="1"/>
  <c r="M83" i="67"/>
  <c r="M98" i="67" s="1"/>
  <c r="L83" i="67"/>
  <c r="L98" i="67" s="1"/>
  <c r="K83" i="67"/>
  <c r="K90" i="67" s="1"/>
  <c r="J83" i="67"/>
  <c r="J98" i="67" s="1"/>
  <c r="G83" i="67"/>
  <c r="G90" i="67" s="1"/>
  <c r="F83" i="67"/>
  <c r="F90" i="67" s="1"/>
  <c r="E83" i="67"/>
  <c r="E98" i="67" s="1"/>
  <c r="D83" i="67"/>
  <c r="D98" i="67" s="1"/>
  <c r="C83" i="67"/>
  <c r="C98" i="67" s="1"/>
  <c r="B83" i="67"/>
  <c r="B90" i="67" s="1"/>
  <c r="A83" i="67"/>
  <c r="I83" i="67" s="1"/>
  <c r="O82" i="67"/>
  <c r="O97" i="67" s="1"/>
  <c r="N82" i="67"/>
  <c r="N97" i="67" s="1"/>
  <c r="M82" i="67"/>
  <c r="M89" i="67" s="1"/>
  <c r="L82" i="67"/>
  <c r="L97" i="67" s="1"/>
  <c r="K82" i="67"/>
  <c r="K97" i="67" s="1"/>
  <c r="J82" i="67"/>
  <c r="J97" i="67" s="1"/>
  <c r="G82" i="67"/>
  <c r="G97" i="67" s="1"/>
  <c r="F82" i="67"/>
  <c r="F97" i="67" s="1"/>
  <c r="E82" i="67"/>
  <c r="E97" i="67" s="1"/>
  <c r="D82" i="67"/>
  <c r="D89" i="67" s="1"/>
  <c r="C82" i="67"/>
  <c r="C97" i="67" s="1"/>
  <c r="B82" i="67"/>
  <c r="B97" i="67" s="1"/>
  <c r="A82" i="67"/>
  <c r="I82" i="67" s="1"/>
  <c r="I79" i="67"/>
  <c r="A78" i="67"/>
  <c r="I78" i="67" s="1"/>
  <c r="A77" i="67"/>
  <c r="I77" i="67" s="1"/>
  <c r="A76" i="67"/>
  <c r="I76" i="67" s="1"/>
  <c r="O96" i="67"/>
  <c r="K88" i="67"/>
  <c r="G96" i="67"/>
  <c r="F96" i="67"/>
  <c r="C96" i="67"/>
  <c r="B88" i="67"/>
  <c r="I70" i="67"/>
  <c r="A63" i="67"/>
  <c r="I63" i="67" s="1"/>
  <c r="A62" i="67"/>
  <c r="I62" i="67" s="1"/>
  <c r="I61" i="67"/>
  <c r="A61" i="67"/>
  <c r="A60" i="67"/>
  <c r="I60" i="67" s="1"/>
  <c r="I56" i="67"/>
  <c r="G54" i="67"/>
  <c r="F54" i="67"/>
  <c r="E54" i="67"/>
  <c r="D54" i="67"/>
  <c r="C54" i="67"/>
  <c r="B54" i="67"/>
  <c r="G53" i="67"/>
  <c r="F53" i="67"/>
  <c r="E53" i="67"/>
  <c r="D53" i="67"/>
  <c r="C53" i="67"/>
  <c r="B53" i="67"/>
  <c r="I52" i="67"/>
  <c r="I51" i="67"/>
  <c r="G51" i="67"/>
  <c r="G52" i="67" s="1"/>
  <c r="F51" i="67"/>
  <c r="F52" i="67" s="1"/>
  <c r="E51" i="67"/>
  <c r="E52" i="67" s="1"/>
  <c r="D51" i="67"/>
  <c r="D52" i="67" s="1"/>
  <c r="C51" i="67"/>
  <c r="C52" i="67" s="1"/>
  <c r="B51" i="67"/>
  <c r="B52" i="67" s="1"/>
  <c r="I50" i="67"/>
  <c r="A46" i="67"/>
  <c r="I46" i="67" s="1"/>
  <c r="A42" i="67"/>
  <c r="I42" i="67" s="1"/>
  <c r="A38" i="67"/>
  <c r="I38" i="67" s="1"/>
  <c r="A34" i="67"/>
  <c r="I34" i="67" s="1"/>
  <c r="O51" i="67"/>
  <c r="O52" i="67" s="1"/>
  <c r="N51" i="67"/>
  <c r="N52" i="67" s="1"/>
  <c r="M51" i="67"/>
  <c r="M52" i="67" s="1"/>
  <c r="L51" i="67"/>
  <c r="L52" i="67" s="1"/>
  <c r="K51" i="67"/>
  <c r="K52" i="67" s="1"/>
  <c r="J51" i="67"/>
  <c r="J52" i="67" s="1"/>
  <c r="A30" i="67"/>
  <c r="I30" i="67" s="1"/>
  <c r="I27" i="67"/>
  <c r="D17" i="67"/>
  <c r="C17" i="67"/>
  <c r="D16" i="67"/>
  <c r="C16" i="67"/>
  <c r="D15" i="67"/>
  <c r="C15" i="67"/>
  <c r="D14" i="67"/>
  <c r="C14" i="67"/>
  <c r="C13" i="67"/>
  <c r="C9" i="67"/>
  <c r="I136" i="67" l="1"/>
  <c r="J110" i="67"/>
  <c r="F75" i="75"/>
  <c r="B88" i="75"/>
  <c r="B92" i="75" s="1"/>
  <c r="D92" i="71"/>
  <c r="I146" i="67"/>
  <c r="I142" i="67"/>
  <c r="D110" i="67"/>
  <c r="I134" i="67"/>
  <c r="F88" i="75"/>
  <c r="F92" i="75" s="1"/>
  <c r="I140" i="67"/>
  <c r="I144" i="67"/>
  <c r="G92" i="73"/>
  <c r="G75" i="75"/>
  <c r="G85" i="75"/>
  <c r="G92" i="75"/>
  <c r="F85" i="68"/>
  <c r="E92" i="71"/>
  <c r="D75" i="76"/>
  <c r="E92" i="73"/>
  <c r="D92" i="75"/>
  <c r="D88" i="76"/>
  <c r="D92" i="76" s="1"/>
  <c r="B75" i="75"/>
  <c r="E75" i="74"/>
  <c r="E85" i="74"/>
  <c r="E88" i="74"/>
  <c r="E92" i="74" s="1"/>
  <c r="B91" i="67"/>
  <c r="D75" i="74"/>
  <c r="D88" i="74"/>
  <c r="D92" i="74" s="1"/>
  <c r="C75" i="74"/>
  <c r="C85" i="74"/>
  <c r="F75" i="74"/>
  <c r="F88" i="74"/>
  <c r="F92" i="74" s="1"/>
  <c r="F85" i="74"/>
  <c r="F80" i="67"/>
  <c r="B80" i="67"/>
  <c r="D80" i="67"/>
  <c r="D87" i="67" s="1"/>
  <c r="C80" i="67"/>
  <c r="C87" i="67" s="1"/>
  <c r="G80" i="67"/>
  <c r="G87" i="67" s="1"/>
  <c r="E80" i="67"/>
  <c r="G75" i="74"/>
  <c r="G85" i="74"/>
  <c r="G88" i="74"/>
  <c r="G92" i="74" s="1"/>
  <c r="E88" i="75"/>
  <c r="E92" i="75" s="1"/>
  <c r="E75" i="75"/>
  <c r="E85" i="75"/>
  <c r="B75" i="74"/>
  <c r="B85" i="74"/>
  <c r="B88" i="74"/>
  <c r="B92" i="74" s="1"/>
  <c r="C88" i="75"/>
  <c r="C92" i="75" s="1"/>
  <c r="C75" i="75"/>
  <c r="C85" i="75"/>
  <c r="D92" i="85"/>
  <c r="D92" i="84"/>
  <c r="B92" i="83"/>
  <c r="G92" i="83"/>
  <c r="C92" i="83"/>
  <c r="D92" i="83"/>
  <c r="E92" i="83"/>
  <c r="D92" i="82"/>
  <c r="E92" i="82"/>
  <c r="B92" i="82"/>
  <c r="F92" i="81"/>
  <c r="C92" i="81"/>
  <c r="G92" i="81"/>
  <c r="E92" i="81"/>
  <c r="B92" i="81"/>
  <c r="B106" i="80"/>
  <c r="B110" i="80" s="1"/>
  <c r="F92" i="80"/>
  <c r="E92" i="80"/>
  <c r="E106" i="80"/>
  <c r="E110" i="80" s="1"/>
  <c r="N106" i="80"/>
  <c r="N110" i="80" s="1"/>
  <c r="D92" i="80"/>
  <c r="F106" i="80"/>
  <c r="F110" i="80" s="1"/>
  <c r="B92" i="80"/>
  <c r="D106" i="80"/>
  <c r="D110" i="80" s="1"/>
  <c r="E92" i="79"/>
  <c r="B92" i="79"/>
  <c r="B106" i="79"/>
  <c r="B110" i="79" s="1"/>
  <c r="B92" i="78"/>
  <c r="C92" i="77"/>
  <c r="B92" i="77"/>
  <c r="F92" i="77"/>
  <c r="D92" i="77"/>
  <c r="G92" i="77"/>
  <c r="E88" i="76"/>
  <c r="E92" i="76" s="1"/>
  <c r="E75" i="76"/>
  <c r="F88" i="76"/>
  <c r="F92" i="76" s="1"/>
  <c r="F75" i="76"/>
  <c r="B88" i="76"/>
  <c r="B92" i="76" s="1"/>
  <c r="B75" i="76"/>
  <c r="F85" i="76"/>
  <c r="C88" i="76"/>
  <c r="C92" i="76" s="1"/>
  <c r="C75" i="76"/>
  <c r="B85" i="76"/>
  <c r="E85" i="76"/>
  <c r="C85" i="76"/>
  <c r="B92" i="73"/>
  <c r="C92" i="73"/>
  <c r="F92" i="73"/>
  <c r="B92" i="72"/>
  <c r="G92" i="72"/>
  <c r="D92" i="72"/>
  <c r="F92" i="72"/>
  <c r="E92" i="72"/>
  <c r="C92" i="72"/>
  <c r="D90" i="67"/>
  <c r="C87" i="68"/>
  <c r="C92" i="68" s="1"/>
  <c r="C85" i="68"/>
  <c r="K91" i="67"/>
  <c r="E92" i="70"/>
  <c r="J89" i="67"/>
  <c r="B92" i="70"/>
  <c r="E92" i="69"/>
  <c r="C92" i="69"/>
  <c r="G92" i="69"/>
  <c r="D92" i="69"/>
  <c r="B87" i="68"/>
  <c r="B85" i="68"/>
  <c r="G85" i="68"/>
  <c r="G87" i="68"/>
  <c r="D85" i="68"/>
  <c r="D87" i="68"/>
  <c r="E87" i="68"/>
  <c r="E85" i="68"/>
  <c r="F92" i="68"/>
  <c r="I138" i="67"/>
  <c r="N110" i="67"/>
  <c r="M110" i="67"/>
  <c r="E110" i="67"/>
  <c r="L96" i="67"/>
  <c r="L88" i="67"/>
  <c r="C88" i="67"/>
  <c r="G88" i="67"/>
  <c r="B89" i="67"/>
  <c r="K89" i="67"/>
  <c r="C90" i="67"/>
  <c r="L90" i="67"/>
  <c r="E91" i="67"/>
  <c r="N91" i="67"/>
  <c r="G98" i="67"/>
  <c r="E89" i="67"/>
  <c r="N89" i="67"/>
  <c r="M90" i="67"/>
  <c r="F91" i="67"/>
  <c r="O91" i="67"/>
  <c r="F89" i="67"/>
  <c r="O89" i="67"/>
  <c r="J91" i="67"/>
  <c r="E96" i="67"/>
  <c r="E88" i="67"/>
  <c r="M96" i="67"/>
  <c r="M88" i="67"/>
  <c r="D96" i="67"/>
  <c r="D88" i="67"/>
  <c r="J96" i="67"/>
  <c r="J88" i="67"/>
  <c r="N96" i="67"/>
  <c r="N88" i="67"/>
  <c r="K98" i="67"/>
  <c r="B96" i="67"/>
  <c r="D97" i="67"/>
  <c r="B98" i="67"/>
  <c r="D99" i="67"/>
  <c r="M99" i="67"/>
  <c r="K96" i="67"/>
  <c r="M97" i="67"/>
  <c r="A74" i="67"/>
  <c r="I74" i="67" s="1"/>
  <c r="C89" i="67"/>
  <c r="G89" i="67"/>
  <c r="L89" i="67"/>
  <c r="E90" i="67"/>
  <c r="J90" i="67"/>
  <c r="N90" i="67"/>
  <c r="C91" i="67"/>
  <c r="G91" i="67"/>
  <c r="L91" i="67"/>
  <c r="F98" i="67"/>
  <c r="O98" i="67"/>
  <c r="B110" i="67"/>
  <c r="F110" i="67"/>
  <c r="K110" i="67"/>
  <c r="O110" i="67"/>
  <c r="F88" i="67"/>
  <c r="O88" i="67"/>
  <c r="C110" i="67"/>
  <c r="G110" i="67"/>
  <c r="L110" i="67"/>
  <c r="I133" i="67"/>
  <c r="I135" i="67"/>
  <c r="I137" i="67"/>
  <c r="I139" i="67"/>
  <c r="I141" i="67"/>
  <c r="I143" i="67"/>
  <c r="I145" i="67"/>
  <c r="I147" i="66"/>
  <c r="A146" i="66"/>
  <c r="A145" i="66"/>
  <c r="A144" i="66"/>
  <c r="A143" i="66"/>
  <c r="A142" i="66"/>
  <c r="A141" i="66"/>
  <c r="A140" i="66"/>
  <c r="I140" i="66" s="1"/>
  <c r="A139" i="66"/>
  <c r="A138" i="66"/>
  <c r="A137" i="66"/>
  <c r="A136" i="66"/>
  <c r="I136" i="66" s="1"/>
  <c r="A135" i="66"/>
  <c r="A134" i="66"/>
  <c r="A133" i="66"/>
  <c r="A132" i="66"/>
  <c r="I132" i="66" s="1"/>
  <c r="I131" i="66"/>
  <c r="I130" i="66"/>
  <c r="I129" i="66"/>
  <c r="I128" i="66"/>
  <c r="I127" i="66"/>
  <c r="I126" i="66"/>
  <c r="I125" i="66"/>
  <c r="I124" i="66"/>
  <c r="I123" i="66"/>
  <c r="I122" i="66"/>
  <c r="I121" i="66"/>
  <c r="I120" i="66"/>
  <c r="I119" i="66"/>
  <c r="I118" i="66"/>
  <c r="I117" i="66"/>
  <c r="I116" i="66"/>
  <c r="I115" i="66"/>
  <c r="I112" i="66"/>
  <c r="I110" i="66"/>
  <c r="O109" i="66"/>
  <c r="N109" i="66"/>
  <c r="M109" i="66"/>
  <c r="L109" i="66"/>
  <c r="K109" i="66"/>
  <c r="J109" i="66"/>
  <c r="I109" i="66"/>
  <c r="G109" i="66"/>
  <c r="F109" i="66"/>
  <c r="E109" i="66"/>
  <c r="D109" i="66"/>
  <c r="C109" i="66"/>
  <c r="B109" i="66"/>
  <c r="I108" i="66"/>
  <c r="L107" i="66"/>
  <c r="L108" i="66" s="1"/>
  <c r="I107" i="66"/>
  <c r="G107" i="66"/>
  <c r="G108" i="66" s="1"/>
  <c r="D107" i="66"/>
  <c r="D108" i="66" s="1"/>
  <c r="C107" i="66"/>
  <c r="C108" i="66" s="1"/>
  <c r="I106" i="66"/>
  <c r="O105" i="66"/>
  <c r="O107" i="66" s="1"/>
  <c r="O108" i="66" s="1"/>
  <c r="N105" i="66"/>
  <c r="N107" i="66" s="1"/>
  <c r="N108" i="66" s="1"/>
  <c r="I105" i="66"/>
  <c r="G105" i="66"/>
  <c r="F105" i="66"/>
  <c r="F107" i="66" s="1"/>
  <c r="F108" i="66" s="1"/>
  <c r="E105" i="66"/>
  <c r="E107" i="66" s="1"/>
  <c r="E108" i="66" s="1"/>
  <c r="D105" i="66"/>
  <c r="C105" i="66"/>
  <c r="B105" i="66"/>
  <c r="B107" i="66" s="1"/>
  <c r="B108" i="66" s="1"/>
  <c r="I102" i="66"/>
  <c r="I100" i="66"/>
  <c r="A99" i="66"/>
  <c r="I99" i="66" s="1"/>
  <c r="A98" i="66"/>
  <c r="I98" i="66" s="1"/>
  <c r="A97" i="66"/>
  <c r="I97" i="66" s="1"/>
  <c r="A96" i="66"/>
  <c r="I96" i="66" s="1"/>
  <c r="A95" i="66"/>
  <c r="I95" i="66" s="1"/>
  <c r="I94" i="66"/>
  <c r="I93" i="66"/>
  <c r="I92" i="66"/>
  <c r="A91" i="66"/>
  <c r="I91" i="66" s="1"/>
  <c r="A90" i="66"/>
  <c r="I90" i="66" s="1"/>
  <c r="A89" i="66"/>
  <c r="I89" i="66" s="1"/>
  <c r="A88" i="66"/>
  <c r="I88" i="66" s="1"/>
  <c r="A87" i="66"/>
  <c r="I87" i="66" s="1"/>
  <c r="I86" i="66"/>
  <c r="O84" i="66"/>
  <c r="O99" i="66" s="1"/>
  <c r="N84" i="66"/>
  <c r="M84" i="66"/>
  <c r="M99" i="66" s="1"/>
  <c r="L84" i="66"/>
  <c r="L99" i="66" s="1"/>
  <c r="K84" i="66"/>
  <c r="K99" i="66" s="1"/>
  <c r="J84" i="66"/>
  <c r="G84" i="66"/>
  <c r="G99" i="66" s="1"/>
  <c r="F84" i="66"/>
  <c r="F99" i="66" s="1"/>
  <c r="E84" i="66"/>
  <c r="D84" i="66"/>
  <c r="D99" i="66" s="1"/>
  <c r="C84" i="66"/>
  <c r="C99" i="66" s="1"/>
  <c r="B84" i="66"/>
  <c r="B99" i="66" s="1"/>
  <c r="A84" i="66"/>
  <c r="I84" i="66" s="1"/>
  <c r="O83" i="66"/>
  <c r="O90" i="66" s="1"/>
  <c r="N83" i="66"/>
  <c r="N98" i="66" s="1"/>
  <c r="M83" i="66"/>
  <c r="M98" i="66" s="1"/>
  <c r="L83" i="66"/>
  <c r="K83" i="66"/>
  <c r="K98" i="66" s="1"/>
  <c r="J83" i="66"/>
  <c r="J98" i="66" s="1"/>
  <c r="G83" i="66"/>
  <c r="F83" i="66"/>
  <c r="F90" i="66" s="1"/>
  <c r="E83" i="66"/>
  <c r="E98" i="66" s="1"/>
  <c r="D83" i="66"/>
  <c r="D98" i="66" s="1"/>
  <c r="C83" i="66"/>
  <c r="B83" i="66"/>
  <c r="B98" i="66" s="1"/>
  <c r="A83" i="66"/>
  <c r="I83" i="66" s="1"/>
  <c r="A82" i="66"/>
  <c r="I82" i="66" s="1"/>
  <c r="I79" i="66"/>
  <c r="A78" i="66"/>
  <c r="I78" i="66" s="1"/>
  <c r="A77" i="66"/>
  <c r="I77" i="66" s="1"/>
  <c r="I70" i="66"/>
  <c r="A63" i="66"/>
  <c r="I63" i="66" s="1"/>
  <c r="A62" i="66"/>
  <c r="I62" i="66" s="1"/>
  <c r="A61" i="66"/>
  <c r="I61" i="66" s="1"/>
  <c r="A60" i="66"/>
  <c r="I60" i="66" s="1"/>
  <c r="I56" i="66"/>
  <c r="G54" i="66"/>
  <c r="F54" i="66"/>
  <c r="E54" i="66"/>
  <c r="D54" i="66"/>
  <c r="C54" i="66"/>
  <c r="B54" i="66"/>
  <c r="G53" i="66"/>
  <c r="F53" i="66"/>
  <c r="E53" i="66"/>
  <c r="D53" i="66"/>
  <c r="C53" i="66"/>
  <c r="B53" i="66"/>
  <c r="I52" i="66"/>
  <c r="I51" i="66"/>
  <c r="G51" i="66"/>
  <c r="G52" i="66" s="1"/>
  <c r="F51" i="66"/>
  <c r="F52" i="66" s="1"/>
  <c r="E51" i="66"/>
  <c r="E52" i="66" s="1"/>
  <c r="D51" i="66"/>
  <c r="D52" i="66" s="1"/>
  <c r="C51" i="66"/>
  <c r="C52" i="66" s="1"/>
  <c r="B51" i="66"/>
  <c r="B52" i="66" s="1"/>
  <c r="I50" i="66"/>
  <c r="A46" i="66"/>
  <c r="I46" i="66" s="1"/>
  <c r="I42" i="66"/>
  <c r="A42" i="66"/>
  <c r="M105" i="66"/>
  <c r="M107" i="66" s="1"/>
  <c r="M108" i="66" s="1"/>
  <c r="L105" i="66"/>
  <c r="K105" i="66"/>
  <c r="K107" i="66" s="1"/>
  <c r="K108" i="66" s="1"/>
  <c r="J105" i="66"/>
  <c r="J107" i="66" s="1"/>
  <c r="J108" i="66" s="1"/>
  <c r="A38" i="66"/>
  <c r="I38" i="66" s="1"/>
  <c r="A34" i="66"/>
  <c r="N51" i="66"/>
  <c r="N52" i="66" s="1"/>
  <c r="K51" i="66"/>
  <c r="K52" i="66" s="1"/>
  <c r="J51" i="66"/>
  <c r="J52" i="66" s="1"/>
  <c r="A30" i="66"/>
  <c r="I30" i="66" s="1"/>
  <c r="I27" i="66"/>
  <c r="D17" i="66"/>
  <c r="C17" i="66"/>
  <c r="D16" i="66"/>
  <c r="C16" i="66"/>
  <c r="C15" i="66"/>
  <c r="D82" i="66" s="1"/>
  <c r="C14" i="66"/>
  <c r="A75" i="66" s="1"/>
  <c r="I75" i="66" s="1"/>
  <c r="C13" i="66"/>
  <c r="C9" i="66"/>
  <c r="O51" i="66" l="1"/>
  <c r="O52" i="66" s="1"/>
  <c r="I134" i="66"/>
  <c r="I144" i="66"/>
  <c r="I146" i="66"/>
  <c r="I142" i="66"/>
  <c r="F85" i="67"/>
  <c r="F87" i="67"/>
  <c r="F92" i="67" s="1"/>
  <c r="F80" i="66"/>
  <c r="F81" i="66" s="1"/>
  <c r="F75" i="66" s="1"/>
  <c r="B80" i="66"/>
  <c r="B81" i="66" s="1"/>
  <c r="B75" i="66" s="1"/>
  <c r="E80" i="66"/>
  <c r="E81" i="66" s="1"/>
  <c r="E75" i="66" s="1"/>
  <c r="D80" i="66"/>
  <c r="D81" i="66" s="1"/>
  <c r="D75" i="66" s="1"/>
  <c r="G80" i="66"/>
  <c r="G81" i="66" s="1"/>
  <c r="G75" i="66" s="1"/>
  <c r="C80" i="66"/>
  <c r="C81" i="66" s="1"/>
  <c r="C75" i="66" s="1"/>
  <c r="L91" i="66"/>
  <c r="G92" i="67"/>
  <c r="D92" i="68"/>
  <c r="B92" i="68"/>
  <c r="E92" i="68"/>
  <c r="G92" i="68"/>
  <c r="L147" i="67"/>
  <c r="D85" i="67"/>
  <c r="D92" i="67"/>
  <c r="E90" i="66"/>
  <c r="B91" i="66"/>
  <c r="J90" i="66"/>
  <c r="G91" i="66"/>
  <c r="N90" i="66"/>
  <c r="K91" i="66"/>
  <c r="G85" i="67"/>
  <c r="E147" i="67"/>
  <c r="N147" i="67"/>
  <c r="E85" i="67"/>
  <c r="E87" i="67"/>
  <c r="E92" i="67" s="1"/>
  <c r="C85" i="67"/>
  <c r="C92" i="67"/>
  <c r="J147" i="67"/>
  <c r="O147" i="67"/>
  <c r="B85" i="67"/>
  <c r="B87" i="67"/>
  <c r="B92" i="67" s="1"/>
  <c r="B147" i="67"/>
  <c r="C147" i="67"/>
  <c r="M147" i="67"/>
  <c r="F147" i="67"/>
  <c r="G147" i="67"/>
  <c r="D147" i="67"/>
  <c r="K147" i="67"/>
  <c r="A74" i="66"/>
  <c r="I74" i="66" s="1"/>
  <c r="D90" i="66"/>
  <c r="M90" i="66"/>
  <c r="C91" i="66"/>
  <c r="O98" i="66"/>
  <c r="F98" i="66"/>
  <c r="B82" i="66"/>
  <c r="L51" i="66"/>
  <c r="L52" i="66" s="1"/>
  <c r="F82" i="66"/>
  <c r="E82" i="66"/>
  <c r="E89" i="66" s="1"/>
  <c r="I138" i="66"/>
  <c r="N99" i="66"/>
  <c r="N91" i="66"/>
  <c r="D89" i="66"/>
  <c r="J91" i="66"/>
  <c r="J99" i="66"/>
  <c r="C98" i="66"/>
  <c r="C90" i="66"/>
  <c r="G90" i="66"/>
  <c r="G98" i="66"/>
  <c r="L98" i="66"/>
  <c r="L90" i="66"/>
  <c r="E99" i="66"/>
  <c r="E91" i="66"/>
  <c r="M51" i="66"/>
  <c r="M52" i="66" s="1"/>
  <c r="F91" i="66"/>
  <c r="O91" i="66"/>
  <c r="C82" i="66"/>
  <c r="G82" i="66"/>
  <c r="B90" i="66"/>
  <c r="K90" i="66"/>
  <c r="D91" i="66"/>
  <c r="M91" i="66"/>
  <c r="A76" i="66"/>
  <c r="I76" i="66" s="1"/>
  <c r="I133" i="66"/>
  <c r="I135" i="66"/>
  <c r="I137" i="66"/>
  <c r="I139" i="66"/>
  <c r="I141" i="66"/>
  <c r="I143" i="66"/>
  <c r="I145" i="66"/>
  <c r="G88" i="66" l="1"/>
  <c r="B88" i="66"/>
  <c r="D88" i="66"/>
  <c r="D87" i="66"/>
  <c r="B87" i="66"/>
  <c r="D85" i="66"/>
  <c r="F88" i="66"/>
  <c r="B85" i="66"/>
  <c r="B89" i="66"/>
  <c r="F87" i="66"/>
  <c r="E87" i="66"/>
  <c r="F89" i="66"/>
  <c r="F85" i="66"/>
  <c r="G85" i="66"/>
  <c r="G87" i="66"/>
  <c r="C89" i="66"/>
  <c r="C85" i="66"/>
  <c r="C87" i="66"/>
  <c r="G89" i="66"/>
  <c r="E88" i="66"/>
  <c r="E85" i="66"/>
  <c r="C88" i="66"/>
  <c r="V24" i="6"/>
  <c r="V25" i="6"/>
  <c r="V26" i="6"/>
  <c r="V27" i="6"/>
  <c r="V28" i="6"/>
  <c r="V29" i="6"/>
  <c r="V30" i="6"/>
  <c r="V31" i="6"/>
  <c r="V32" i="6"/>
  <c r="V33" i="6"/>
  <c r="V34" i="6"/>
  <c r="V35" i="6"/>
  <c r="V36" i="6"/>
  <c r="V37" i="6"/>
  <c r="V23" i="6"/>
  <c r="B92" i="66" l="1"/>
  <c r="E92" i="66"/>
  <c r="D92" i="66"/>
  <c r="C92" i="66"/>
  <c r="F92" i="66"/>
  <c r="N106" i="66"/>
  <c r="N110" i="66" s="1"/>
  <c r="G92" i="66"/>
  <c r="K12" i="63" l="1"/>
  <c r="K13" i="63"/>
  <c r="V10" i="6" l="1"/>
  <c r="BG5" i="5"/>
  <c r="BT31" i="5"/>
  <c r="BT29" i="5"/>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36" i="5"/>
  <c r="AL37" i="5"/>
  <c r="AL38" i="5"/>
  <c r="AL39" i="5"/>
  <c r="AL40" i="5"/>
  <c r="AL41" i="5"/>
  <c r="AL42" i="5"/>
  <c r="AL43" i="5"/>
  <c r="AL44" i="5"/>
  <c r="AL45" i="5"/>
  <c r="AL46" i="5"/>
  <c r="AL47" i="5"/>
  <c r="AL48" i="5"/>
  <c r="AL49" i="5"/>
  <c r="AL50" i="5"/>
  <c r="AL51" i="5"/>
  <c r="AL52" i="5"/>
  <c r="AL53" i="5"/>
  <c r="AL54" i="5"/>
  <c r="AL55" i="5"/>
  <c r="AL56" i="5"/>
  <c r="AL57" i="5"/>
  <c r="AL58" i="5"/>
  <c r="AL59" i="5"/>
  <c r="AL60" i="5"/>
  <c r="AL61" i="5"/>
  <c r="AL62" i="5"/>
  <c r="AL63" i="5"/>
  <c r="AL64" i="5"/>
  <c r="AL65" i="5"/>
  <c r="AL66" i="5"/>
  <c r="AL67" i="5"/>
  <c r="AL68" i="5"/>
  <c r="AL69" i="5"/>
  <c r="AL70" i="5"/>
  <c r="AL71" i="5"/>
  <c r="AL72" i="5"/>
  <c r="AL73" i="5"/>
  <c r="AL74" i="5"/>
  <c r="AL75" i="5"/>
  <c r="AL76" i="5"/>
  <c r="AL77" i="5"/>
  <c r="AL78" i="5"/>
  <c r="AL79" i="5"/>
  <c r="AL80" i="5"/>
  <c r="AL81" i="5"/>
  <c r="AL82" i="5"/>
  <c r="AL83" i="5"/>
  <c r="AL84" i="5"/>
  <c r="AL85" i="5"/>
  <c r="AL86" i="5"/>
  <c r="AL87" i="5"/>
  <c r="AL88" i="5"/>
  <c r="AL89" i="5"/>
  <c r="AL90" i="5"/>
  <c r="AL91" i="5"/>
  <c r="AL92" i="5"/>
  <c r="AL93" i="5"/>
  <c r="AL94" i="5"/>
  <c r="AL95" i="5"/>
  <c r="AL96" i="5"/>
  <c r="AL97" i="5"/>
  <c r="AL98" i="5"/>
  <c r="AL99" i="5"/>
  <c r="AL100" i="5"/>
  <c r="AL101" i="5"/>
  <c r="AL102" i="5"/>
  <c r="AL103" i="5"/>
  <c r="AL104" i="5"/>
  <c r="AL105" i="5"/>
  <c r="AL106" i="5"/>
  <c r="AL107" i="5"/>
  <c r="AL108" i="5"/>
  <c r="AL109" i="5"/>
  <c r="AL110" i="5"/>
  <c r="AL111" i="5"/>
  <c r="AL112" i="5"/>
  <c r="AL113" i="5"/>
  <c r="AL114" i="5"/>
  <c r="AL115" i="5"/>
  <c r="AL116" i="5"/>
  <c r="AL117" i="5"/>
  <c r="AL118" i="5"/>
  <c r="AL119" i="5"/>
  <c r="AL120" i="5"/>
  <c r="AL121" i="5"/>
  <c r="AL122" i="5"/>
  <c r="AL123" i="5"/>
  <c r="AL124" i="5"/>
  <c r="AL125" i="5"/>
  <c r="AL126" i="5"/>
  <c r="AL127" i="5"/>
  <c r="AL128" i="5"/>
  <c r="AL129" i="5"/>
  <c r="AL130" i="5"/>
  <c r="AL131" i="5"/>
  <c r="AL4" i="5"/>
  <c r="AL5" i="5"/>
  <c r="D19" i="6" l="1"/>
  <c r="E19" i="6"/>
  <c r="D27" i="6"/>
  <c r="E27" i="6"/>
  <c r="D23" i="6"/>
  <c r="E23" i="6"/>
  <c r="D24" i="6"/>
  <c r="E24" i="6"/>
  <c r="D25" i="6"/>
  <c r="E25" i="6"/>
  <c r="D26" i="6"/>
  <c r="E26" i="6"/>
  <c r="D39" i="6"/>
  <c r="E39" i="6"/>
  <c r="D21" i="6" l="1"/>
  <c r="D37" i="6"/>
  <c r="D12" i="6"/>
  <c r="E36" i="6"/>
  <c r="E38" i="6"/>
  <c r="E35" i="6"/>
  <c r="E40" i="6"/>
  <c r="E21" i="6"/>
  <c r="E37" i="6"/>
  <c r="D13" i="6"/>
  <c r="E18" i="6"/>
  <c r="D18" i="6"/>
  <c r="D35" i="6"/>
  <c r="D40" i="6"/>
  <c r="E12" i="6"/>
  <c r="D16" i="6"/>
  <c r="D8" i="6"/>
  <c r="D10" i="6"/>
  <c r="D14" i="6"/>
  <c r="E15" i="6"/>
  <c r="E17" i="6"/>
  <c r="E11" i="6"/>
  <c r="E6" i="6"/>
  <c r="E22" i="6"/>
  <c r="E9" i="6"/>
  <c r="E30" i="6"/>
  <c r="E31" i="6"/>
  <c r="E32" i="6"/>
  <c r="E33" i="6"/>
  <c r="E34" i="6"/>
  <c r="E20" i="6"/>
  <c r="E7" i="6"/>
  <c r="E28" i="6"/>
  <c r="E29" i="6"/>
  <c r="D36" i="6"/>
  <c r="D38" i="6"/>
  <c r="D20" i="6"/>
  <c r="D7" i="6"/>
  <c r="D33" i="6"/>
  <c r="D28" i="6"/>
  <c r="D30" i="6"/>
  <c r="D31" i="6"/>
  <c r="D32" i="6"/>
  <c r="D34" i="6"/>
  <c r="D29" i="6"/>
  <c r="E13" i="6"/>
  <c r="E14" i="6"/>
  <c r="E16" i="6"/>
  <c r="E5" i="6"/>
  <c r="E8" i="6"/>
  <c r="E10" i="6"/>
  <c r="D6" i="6"/>
  <c r="D14" i="130" s="1"/>
  <c r="D22" i="6"/>
  <c r="D9" i="6"/>
  <c r="D17" i="6"/>
  <c r="D11" i="6"/>
  <c r="D15" i="6"/>
  <c r="D13" i="76"/>
  <c r="D13" i="75"/>
  <c r="D14" i="74"/>
  <c r="D13" i="67"/>
  <c r="D13" i="74"/>
  <c r="D14" i="76"/>
  <c r="D14" i="75"/>
  <c r="L93" i="130" l="1"/>
  <c r="F93" i="130"/>
  <c r="J93" i="130"/>
  <c r="O93" i="130"/>
  <c r="C93" i="130"/>
  <c r="K93" i="130"/>
  <c r="D93" i="130"/>
  <c r="E93" i="130"/>
  <c r="B93" i="130"/>
  <c r="M93" i="130"/>
  <c r="G93" i="130"/>
  <c r="N93" i="130"/>
  <c r="D13" i="129"/>
  <c r="D14" i="129"/>
  <c r="D16" i="117"/>
  <c r="D14" i="127"/>
  <c r="D15" i="117"/>
  <c r="D13" i="127"/>
  <c r="D13" i="126"/>
  <c r="D13" i="124"/>
  <c r="D13" i="125"/>
  <c r="D13" i="118"/>
  <c r="D13" i="117"/>
  <c r="D15" i="118"/>
  <c r="D13" i="116"/>
  <c r="D13" i="119"/>
  <c r="D14" i="118"/>
  <c r="D14" i="117"/>
  <c r="D13" i="83"/>
  <c r="G93" i="83" s="1"/>
  <c r="G135" i="83" s="1"/>
  <c r="D13" i="69"/>
  <c r="C93" i="69" s="1"/>
  <c r="D13" i="71"/>
  <c r="D15" i="71"/>
  <c r="D13" i="86"/>
  <c r="J93" i="86" s="1"/>
  <c r="D13" i="87"/>
  <c r="M93" i="87" s="1"/>
  <c r="D13" i="95"/>
  <c r="M93" i="95" s="1"/>
  <c r="D15" i="72"/>
  <c r="D13" i="94"/>
  <c r="G93" i="94" s="1"/>
  <c r="D13" i="70"/>
  <c r="E93" i="70" s="1"/>
  <c r="D13" i="97"/>
  <c r="L93" i="97" s="1"/>
  <c r="D13" i="68"/>
  <c r="C93" i="68" s="1"/>
  <c r="D13" i="96"/>
  <c r="N93" i="96" s="1"/>
  <c r="D13" i="73"/>
  <c r="D13" i="81"/>
  <c r="D93" i="81" s="1"/>
  <c r="D13" i="77"/>
  <c r="B93" i="77" s="1"/>
  <c r="D15" i="73"/>
  <c r="D13" i="85"/>
  <c r="E93" i="85" s="1"/>
  <c r="E135" i="85" s="1"/>
  <c r="D13" i="80"/>
  <c r="F93" i="80" s="1"/>
  <c r="D13" i="78"/>
  <c r="C93" i="78" s="1"/>
  <c r="D13" i="79"/>
  <c r="G93" i="79" s="1"/>
  <c r="D15" i="66"/>
  <c r="D13" i="72"/>
  <c r="D13" i="82"/>
  <c r="F93" i="82" s="1"/>
  <c r="D13" i="84"/>
  <c r="B93" i="84" s="1"/>
  <c r="B135" i="84" s="1"/>
  <c r="J134" i="96"/>
  <c r="J133" i="96"/>
  <c r="J135" i="96"/>
  <c r="J132" i="96"/>
  <c r="D135" i="96"/>
  <c r="D134" i="96"/>
  <c r="D132" i="96"/>
  <c r="D133" i="96"/>
  <c r="C135" i="96"/>
  <c r="C134" i="96"/>
  <c r="C132" i="96"/>
  <c r="C133" i="96"/>
  <c r="M132" i="96"/>
  <c r="M134" i="96"/>
  <c r="M133" i="96"/>
  <c r="M135" i="96"/>
  <c r="F134" i="96"/>
  <c r="F133" i="96"/>
  <c r="F132" i="96"/>
  <c r="F135" i="96"/>
  <c r="N135" i="96"/>
  <c r="N133" i="96"/>
  <c r="N132" i="96"/>
  <c r="N134" i="96"/>
  <c r="O132" i="96"/>
  <c r="O133" i="96"/>
  <c r="O135" i="96"/>
  <c r="O134" i="96"/>
  <c r="G135" i="96"/>
  <c r="G132" i="96"/>
  <c r="G134" i="96"/>
  <c r="G133" i="96"/>
  <c r="B135" i="96"/>
  <c r="B133" i="96"/>
  <c r="B132" i="96"/>
  <c r="B134" i="96"/>
  <c r="E132" i="96"/>
  <c r="E134" i="96"/>
  <c r="E135" i="96"/>
  <c r="E133" i="96"/>
  <c r="K132" i="96"/>
  <c r="K133" i="96"/>
  <c r="K135" i="96"/>
  <c r="K134" i="96"/>
  <c r="L132" i="96"/>
  <c r="L133" i="96"/>
  <c r="L135" i="96"/>
  <c r="L134" i="96"/>
  <c r="D13" i="88"/>
  <c r="D13" i="89"/>
  <c r="K93" i="75"/>
  <c r="L93" i="67"/>
  <c r="G93" i="67"/>
  <c r="E93" i="67"/>
  <c r="N93" i="67"/>
  <c r="D93" i="67"/>
  <c r="J93" i="67"/>
  <c r="B93" i="67"/>
  <c r="O93" i="67"/>
  <c r="F93" i="67"/>
  <c r="C93" i="67"/>
  <c r="K93" i="67"/>
  <c r="M93" i="67"/>
  <c r="D13" i="66"/>
  <c r="D14" i="66"/>
  <c r="K93" i="74"/>
  <c r="C93" i="74"/>
  <c r="M93" i="74"/>
  <c r="D93" i="74"/>
  <c r="L93" i="74"/>
  <c r="O93" i="74"/>
  <c r="E93" i="74"/>
  <c r="N93" i="74"/>
  <c r="B93" i="74"/>
  <c r="F93" i="74"/>
  <c r="G93" i="74"/>
  <c r="J93" i="74"/>
  <c r="C93" i="75"/>
  <c r="M93" i="75"/>
  <c r="D93" i="75"/>
  <c r="G93" i="75"/>
  <c r="E93" i="75"/>
  <c r="O93" i="75"/>
  <c r="F93" i="75"/>
  <c r="N93" i="75"/>
  <c r="B93" i="75"/>
  <c r="J93" i="75"/>
  <c r="L93" i="75"/>
  <c r="L93" i="76"/>
  <c r="C93" i="76"/>
  <c r="N93" i="76"/>
  <c r="O93" i="76"/>
  <c r="M93" i="76"/>
  <c r="K93" i="76"/>
  <c r="D93" i="76"/>
  <c r="F93" i="76"/>
  <c r="J93" i="76"/>
  <c r="E93" i="76"/>
  <c r="B93" i="76"/>
  <c r="G93" i="76"/>
  <c r="G93" i="129" l="1"/>
  <c r="G141" i="129" s="1"/>
  <c r="C135" i="78"/>
  <c r="C134" i="78"/>
  <c r="C136" i="78"/>
  <c r="C133" i="78"/>
  <c r="F136" i="80"/>
  <c r="F135" i="80"/>
  <c r="F133" i="80"/>
  <c r="F134" i="80"/>
  <c r="C133" i="69"/>
  <c r="C135" i="69"/>
  <c r="C132" i="69"/>
  <c r="C134" i="69"/>
  <c r="B133" i="77"/>
  <c r="B135" i="77"/>
  <c r="B134" i="77"/>
  <c r="B136" i="77"/>
  <c r="D133" i="81"/>
  <c r="D132" i="81"/>
  <c r="D134" i="81"/>
  <c r="D135" i="81"/>
  <c r="E135" i="70"/>
  <c r="E132" i="70"/>
  <c r="E134" i="70"/>
  <c r="E133" i="70"/>
  <c r="F132" i="82"/>
  <c r="F134" i="82"/>
  <c r="F133" i="82"/>
  <c r="F135" i="82"/>
  <c r="G134" i="79"/>
  <c r="G133" i="79"/>
  <c r="G135" i="79"/>
  <c r="G136" i="79"/>
  <c r="F93" i="129"/>
  <c r="F141" i="129" s="1"/>
  <c r="D93" i="129"/>
  <c r="D141" i="129" s="1"/>
  <c r="E93" i="129"/>
  <c r="E141" i="129" s="1"/>
  <c r="C93" i="129"/>
  <c r="C141" i="129" s="1"/>
  <c r="B93" i="129"/>
  <c r="B141" i="129" s="1"/>
  <c r="B93" i="86"/>
  <c r="D93" i="83"/>
  <c r="D135" i="83" s="1"/>
  <c r="B93" i="83"/>
  <c r="B135" i="83" s="1"/>
  <c r="B93" i="127"/>
  <c r="K93" i="127"/>
  <c r="G93" i="127"/>
  <c r="E93" i="127"/>
  <c r="N93" i="127"/>
  <c r="O93" i="127"/>
  <c r="M93" i="127"/>
  <c r="C93" i="127"/>
  <c r="L93" i="127"/>
  <c r="F93" i="127"/>
  <c r="J93" i="127"/>
  <c r="D93" i="127"/>
  <c r="F93" i="86"/>
  <c r="B93" i="125"/>
  <c r="C93" i="125"/>
  <c r="G93" i="125"/>
  <c r="L93" i="125"/>
  <c r="M93" i="125"/>
  <c r="K93" i="125"/>
  <c r="N93" i="125"/>
  <c r="F93" i="125"/>
  <c r="J93" i="125"/>
  <c r="O93" i="125"/>
  <c r="E93" i="125"/>
  <c r="D93" i="125"/>
  <c r="K93" i="86"/>
  <c r="N93" i="124"/>
  <c r="B93" i="124"/>
  <c r="G93" i="124"/>
  <c r="J93" i="124"/>
  <c r="K93" i="124"/>
  <c r="M93" i="124"/>
  <c r="D93" i="124"/>
  <c r="O93" i="124"/>
  <c r="C93" i="124"/>
  <c r="L93" i="124"/>
  <c r="F93" i="124"/>
  <c r="E93" i="124"/>
  <c r="D93" i="87"/>
  <c r="B93" i="126"/>
  <c r="D93" i="126"/>
  <c r="C93" i="126"/>
  <c r="K93" i="126"/>
  <c r="F93" i="126"/>
  <c r="J93" i="126"/>
  <c r="G93" i="126"/>
  <c r="O93" i="126"/>
  <c r="E93" i="126"/>
  <c r="N93" i="126"/>
  <c r="L93" i="126"/>
  <c r="M93" i="126"/>
  <c r="G93" i="71"/>
  <c r="F93" i="71"/>
  <c r="D93" i="71"/>
  <c r="E93" i="71"/>
  <c r="E93" i="69"/>
  <c r="E93" i="83"/>
  <c r="E135" i="83" s="1"/>
  <c r="B93" i="69"/>
  <c r="F93" i="83"/>
  <c r="F135" i="83" s="1"/>
  <c r="D93" i="86"/>
  <c r="G93" i="116"/>
  <c r="O93" i="116"/>
  <c r="N93" i="116"/>
  <c r="D93" i="116"/>
  <c r="B93" i="116"/>
  <c r="L93" i="116"/>
  <c r="E93" i="116"/>
  <c r="C93" i="116"/>
  <c r="J93" i="116"/>
  <c r="M93" i="116"/>
  <c r="F93" i="116"/>
  <c r="K93" i="116"/>
  <c r="F93" i="118"/>
  <c r="C93" i="118"/>
  <c r="B93" i="118"/>
  <c r="E93" i="118"/>
  <c r="G93" i="118"/>
  <c r="D93" i="118"/>
  <c r="C93" i="119"/>
  <c r="D93" i="119"/>
  <c r="E93" i="119"/>
  <c r="G93" i="119"/>
  <c r="B93" i="119"/>
  <c r="F93" i="119"/>
  <c r="F93" i="117"/>
  <c r="B93" i="117"/>
  <c r="C93" i="117"/>
  <c r="D93" i="117"/>
  <c r="G93" i="117"/>
  <c r="E93" i="117"/>
  <c r="J93" i="117"/>
  <c r="M93" i="117"/>
  <c r="K93" i="117"/>
  <c r="L93" i="117"/>
  <c r="N93" i="117"/>
  <c r="O93" i="117"/>
  <c r="C93" i="71"/>
  <c r="N93" i="87"/>
  <c r="F93" i="69"/>
  <c r="D93" i="69"/>
  <c r="G93" i="69"/>
  <c r="E93" i="87"/>
  <c r="F93" i="70"/>
  <c r="G93" i="87"/>
  <c r="L93" i="86"/>
  <c r="B93" i="87"/>
  <c r="K93" i="87"/>
  <c r="F93" i="87"/>
  <c r="K93" i="95"/>
  <c r="O93" i="95"/>
  <c r="O93" i="87"/>
  <c r="F93" i="95"/>
  <c r="C93" i="87"/>
  <c r="G93" i="95"/>
  <c r="J93" i="87"/>
  <c r="C93" i="95"/>
  <c r="L93" i="87"/>
  <c r="C93" i="86"/>
  <c r="N93" i="95"/>
  <c r="L93" i="95"/>
  <c r="C93" i="83"/>
  <c r="C135" i="83" s="1"/>
  <c r="B93" i="71"/>
  <c r="N93" i="86"/>
  <c r="D93" i="95"/>
  <c r="G93" i="86"/>
  <c r="M93" i="86"/>
  <c r="E93" i="86"/>
  <c r="E93" i="95"/>
  <c r="O93" i="86"/>
  <c r="B93" i="95"/>
  <c r="J93" i="95"/>
  <c r="F93" i="68"/>
  <c r="D93" i="70"/>
  <c r="B93" i="73"/>
  <c r="C93" i="70"/>
  <c r="K93" i="94"/>
  <c r="O93" i="94"/>
  <c r="M93" i="94"/>
  <c r="E93" i="94"/>
  <c r="N93" i="94"/>
  <c r="G93" i="68"/>
  <c r="L93" i="94"/>
  <c r="F93" i="94"/>
  <c r="C93" i="94"/>
  <c r="D93" i="68"/>
  <c r="J93" i="94"/>
  <c r="E93" i="68"/>
  <c r="D93" i="94"/>
  <c r="B93" i="94"/>
  <c r="D93" i="72"/>
  <c r="B93" i="70"/>
  <c r="B93" i="68"/>
  <c r="C93" i="79"/>
  <c r="G93" i="70"/>
  <c r="G93" i="97"/>
  <c r="F93" i="97"/>
  <c r="J93" i="97"/>
  <c r="K93" i="97"/>
  <c r="E93" i="97"/>
  <c r="M93" i="97"/>
  <c r="C93" i="97"/>
  <c r="N93" i="97"/>
  <c r="O93" i="97"/>
  <c r="D93" i="97"/>
  <c r="B93" i="97"/>
  <c r="G93" i="78"/>
  <c r="F93" i="81"/>
  <c r="B93" i="96"/>
  <c r="B93" i="79"/>
  <c r="C93" i="73"/>
  <c r="D93" i="79"/>
  <c r="J93" i="96"/>
  <c r="F93" i="73"/>
  <c r="E93" i="73"/>
  <c r="C93" i="85"/>
  <c r="C135" i="85" s="1"/>
  <c r="K93" i="96"/>
  <c r="C93" i="96"/>
  <c r="G93" i="73"/>
  <c r="D93" i="73"/>
  <c r="G93" i="85"/>
  <c r="G135" i="85" s="1"/>
  <c r="E93" i="96"/>
  <c r="O93" i="96"/>
  <c r="F93" i="85"/>
  <c r="F135" i="85" s="1"/>
  <c r="F93" i="96"/>
  <c r="F93" i="77"/>
  <c r="E93" i="78"/>
  <c r="C93" i="77"/>
  <c r="D93" i="78"/>
  <c r="B93" i="82"/>
  <c r="F93" i="78"/>
  <c r="G93" i="77"/>
  <c r="D93" i="77"/>
  <c r="E93" i="77"/>
  <c r="B93" i="78"/>
  <c r="L93" i="96"/>
  <c r="G93" i="96"/>
  <c r="D93" i="96"/>
  <c r="M93" i="96"/>
  <c r="B93" i="85"/>
  <c r="B135" i="85" s="1"/>
  <c r="D93" i="85"/>
  <c r="D135" i="85" s="1"/>
  <c r="E93" i="81"/>
  <c r="B93" i="81"/>
  <c r="C93" i="81"/>
  <c r="G93" i="81"/>
  <c r="D93" i="80"/>
  <c r="E93" i="80"/>
  <c r="G93" i="80"/>
  <c r="B93" i="80"/>
  <c r="C93" i="80"/>
  <c r="F93" i="79"/>
  <c r="E93" i="79"/>
  <c r="B93" i="72"/>
  <c r="E93" i="72"/>
  <c r="G93" i="72"/>
  <c r="C93" i="72"/>
  <c r="F93" i="72"/>
  <c r="D93" i="84"/>
  <c r="D135" i="84" s="1"/>
  <c r="G93" i="82"/>
  <c r="E93" i="82"/>
  <c r="C93" i="82"/>
  <c r="D93" i="82"/>
  <c r="E93" i="84"/>
  <c r="E135" i="84" s="1"/>
  <c r="G93" i="84"/>
  <c r="G135" i="84" s="1"/>
  <c r="F93" i="84"/>
  <c r="F135" i="84" s="1"/>
  <c r="C93" i="84"/>
  <c r="C135" i="84" s="1"/>
  <c r="B147" i="96"/>
  <c r="F147" i="96"/>
  <c r="C147" i="96"/>
  <c r="D147" i="96"/>
  <c r="L147" i="96"/>
  <c r="J147" i="96"/>
  <c r="N147" i="96"/>
  <c r="G147" i="96"/>
  <c r="K147" i="96"/>
  <c r="E147" i="96"/>
  <c r="O147" i="96"/>
  <c r="M147" i="96"/>
  <c r="B93" i="89"/>
  <c r="G93" i="89"/>
  <c r="E93" i="89"/>
  <c r="C93" i="89"/>
  <c r="D93" i="89"/>
  <c r="F93" i="89"/>
  <c r="F93" i="88"/>
  <c r="D93" i="88"/>
  <c r="B93" i="88"/>
  <c r="C93" i="88"/>
  <c r="E93" i="88"/>
  <c r="G93" i="88"/>
  <c r="B93" i="66"/>
  <c r="E93" i="66"/>
  <c r="F93" i="66"/>
  <c r="D93" i="66"/>
  <c r="G93" i="66"/>
  <c r="C93" i="66"/>
  <c r="B135" i="68"/>
  <c r="B132" i="68"/>
  <c r="B134" i="68"/>
  <c r="B133" i="68"/>
  <c r="E133" i="68"/>
  <c r="E135" i="68"/>
  <c r="E132" i="68"/>
  <c r="E134" i="68"/>
  <c r="C132" i="68"/>
  <c r="C135" i="68"/>
  <c r="C134" i="68"/>
  <c r="C133" i="68"/>
  <c r="G132" i="68"/>
  <c r="G134" i="68"/>
  <c r="G135" i="68"/>
  <c r="G133" i="68"/>
  <c r="D135" i="68"/>
  <c r="D133" i="68"/>
  <c r="D132" i="68"/>
  <c r="D134" i="68"/>
  <c r="F132" i="68"/>
  <c r="F135" i="68"/>
  <c r="F133" i="68"/>
  <c r="F134" i="68"/>
  <c r="K109" i="65"/>
  <c r="L109" i="65"/>
  <c r="M109" i="65"/>
  <c r="N109" i="65"/>
  <c r="O109" i="65"/>
  <c r="J109" i="65"/>
  <c r="C109" i="65"/>
  <c r="D109" i="65"/>
  <c r="E109" i="65"/>
  <c r="F109" i="65"/>
  <c r="G109" i="65"/>
  <c r="B109" i="65"/>
  <c r="J107" i="64"/>
  <c r="J108" i="64" s="1"/>
  <c r="K109" i="64"/>
  <c r="L109" i="64"/>
  <c r="M109" i="64"/>
  <c r="N109" i="64"/>
  <c r="O109" i="64"/>
  <c r="J109" i="64"/>
  <c r="K105" i="65"/>
  <c r="L105" i="65"/>
  <c r="M105" i="65"/>
  <c r="N51" i="65"/>
  <c r="N52" i="65" s="1"/>
  <c r="O51" i="65"/>
  <c r="O52" i="65" s="1"/>
  <c r="J105" i="65"/>
  <c r="K51" i="64"/>
  <c r="K52" i="64" s="1"/>
  <c r="L105" i="64"/>
  <c r="M51" i="64"/>
  <c r="M52" i="64" s="1"/>
  <c r="N105" i="64"/>
  <c r="O105" i="64"/>
  <c r="J51" i="64"/>
  <c r="J52" i="64" s="1"/>
  <c r="G109" i="64"/>
  <c r="F109" i="64"/>
  <c r="E109" i="64"/>
  <c r="D109" i="64"/>
  <c r="C109" i="64"/>
  <c r="B109" i="64"/>
  <c r="I147" i="65"/>
  <c r="A146" i="65"/>
  <c r="A145" i="65"/>
  <c r="A144" i="65"/>
  <c r="A143" i="65"/>
  <c r="A142" i="65"/>
  <c r="A141" i="65"/>
  <c r="A140" i="65"/>
  <c r="A139" i="65"/>
  <c r="A138" i="65"/>
  <c r="A137" i="65"/>
  <c r="A136" i="65"/>
  <c r="A135" i="65"/>
  <c r="A134" i="65"/>
  <c r="A133" i="65"/>
  <c r="A132" i="65"/>
  <c r="I131" i="65"/>
  <c r="I130" i="65"/>
  <c r="I129" i="65"/>
  <c r="I128" i="65"/>
  <c r="I127" i="65"/>
  <c r="I126" i="65"/>
  <c r="I125" i="65"/>
  <c r="I124" i="65"/>
  <c r="I123" i="65"/>
  <c r="I122" i="65"/>
  <c r="I121" i="65"/>
  <c r="I120" i="65"/>
  <c r="I119" i="65"/>
  <c r="I118" i="65"/>
  <c r="I117" i="65"/>
  <c r="I116" i="65"/>
  <c r="I115" i="65"/>
  <c r="I112" i="65"/>
  <c r="I110" i="65"/>
  <c r="I109" i="65"/>
  <c r="I108" i="65"/>
  <c r="O107" i="65"/>
  <c r="O108" i="65" s="1"/>
  <c r="N107" i="65"/>
  <c r="N108" i="65" s="1"/>
  <c r="M107" i="65"/>
  <c r="M108" i="65" s="1"/>
  <c r="L107" i="65"/>
  <c r="L108" i="65" s="1"/>
  <c r="K107" i="65"/>
  <c r="K108" i="65" s="1"/>
  <c r="J107" i="65"/>
  <c r="J108" i="65" s="1"/>
  <c r="I107" i="65"/>
  <c r="G107" i="65"/>
  <c r="G108" i="65" s="1"/>
  <c r="F107" i="65"/>
  <c r="F108" i="65" s="1"/>
  <c r="E107" i="65"/>
  <c r="E108" i="65" s="1"/>
  <c r="D107" i="65"/>
  <c r="D108" i="65" s="1"/>
  <c r="C107" i="65"/>
  <c r="C108" i="65" s="1"/>
  <c r="B107" i="65"/>
  <c r="B108" i="65" s="1"/>
  <c r="I106" i="65"/>
  <c r="I105" i="65"/>
  <c r="G105" i="65"/>
  <c r="F105" i="65"/>
  <c r="E105" i="65"/>
  <c r="D105" i="65"/>
  <c r="C105" i="65"/>
  <c r="B105" i="65"/>
  <c r="I102" i="65"/>
  <c r="I100" i="65"/>
  <c r="A99" i="65"/>
  <c r="I99" i="65" s="1"/>
  <c r="A98" i="65"/>
  <c r="I98" i="65" s="1"/>
  <c r="A97" i="65"/>
  <c r="I97" i="65" s="1"/>
  <c r="A96" i="65"/>
  <c r="I96" i="65" s="1"/>
  <c r="A95" i="65"/>
  <c r="I95" i="65" s="1"/>
  <c r="I94" i="65"/>
  <c r="I93" i="65"/>
  <c r="I92" i="65"/>
  <c r="A91" i="65"/>
  <c r="I91" i="65" s="1"/>
  <c r="A90" i="65"/>
  <c r="I90" i="65" s="1"/>
  <c r="A89" i="65"/>
  <c r="I89" i="65" s="1"/>
  <c r="A88" i="65"/>
  <c r="I88" i="65" s="1"/>
  <c r="A87" i="65"/>
  <c r="I87" i="65" s="1"/>
  <c r="I86" i="65"/>
  <c r="O84" i="65"/>
  <c r="O91" i="65" s="1"/>
  <c r="N84" i="65"/>
  <c r="N91" i="65" s="1"/>
  <c r="M84" i="65"/>
  <c r="L84" i="65"/>
  <c r="L99" i="65" s="1"/>
  <c r="K84" i="65"/>
  <c r="K91" i="65" s="1"/>
  <c r="J84" i="65"/>
  <c r="J91" i="65" s="1"/>
  <c r="G84" i="65"/>
  <c r="G99" i="65" s="1"/>
  <c r="F84" i="65"/>
  <c r="F99" i="65" s="1"/>
  <c r="E84" i="65"/>
  <c r="E91" i="65" s="1"/>
  <c r="D84" i="65"/>
  <c r="C84" i="65"/>
  <c r="B84" i="65"/>
  <c r="B91" i="65" s="1"/>
  <c r="A84" i="65"/>
  <c r="I84" i="65" s="1"/>
  <c r="O83" i="65"/>
  <c r="N83" i="65"/>
  <c r="M83" i="65"/>
  <c r="M90" i="65" s="1"/>
  <c r="L83" i="65"/>
  <c r="L98" i="65" s="1"/>
  <c r="K83" i="65"/>
  <c r="K98" i="65" s="1"/>
  <c r="J83" i="65"/>
  <c r="G83" i="65"/>
  <c r="G98" i="65" s="1"/>
  <c r="F83" i="65"/>
  <c r="F98" i="65" s="1"/>
  <c r="E83" i="65"/>
  <c r="D83" i="65"/>
  <c r="D98" i="65" s="1"/>
  <c r="C83" i="65"/>
  <c r="C98" i="65" s="1"/>
  <c r="B83" i="65"/>
  <c r="B98" i="65" s="1"/>
  <c r="A83" i="65"/>
  <c r="I83" i="65" s="1"/>
  <c r="O82" i="65"/>
  <c r="O97" i="65" s="1"/>
  <c r="N82" i="65"/>
  <c r="N97" i="65" s="1"/>
  <c r="M82" i="65"/>
  <c r="M97" i="65" s="1"/>
  <c r="L82" i="65"/>
  <c r="K82" i="65"/>
  <c r="K89" i="65" s="1"/>
  <c r="J82" i="65"/>
  <c r="J97" i="65" s="1"/>
  <c r="G82" i="65"/>
  <c r="F82" i="65"/>
  <c r="F89" i="65" s="1"/>
  <c r="E82" i="65"/>
  <c r="E97" i="65" s="1"/>
  <c r="D82" i="65"/>
  <c r="D97" i="65" s="1"/>
  <c r="C82" i="65"/>
  <c r="B82" i="65"/>
  <c r="B97" i="65" s="1"/>
  <c r="A82" i="65"/>
  <c r="I82" i="65" s="1"/>
  <c r="I79" i="65"/>
  <c r="A78" i="65"/>
  <c r="I78" i="65" s="1"/>
  <c r="A77" i="65"/>
  <c r="I77" i="65" s="1"/>
  <c r="A76" i="65"/>
  <c r="I76" i="65" s="1"/>
  <c r="I70" i="65"/>
  <c r="A63" i="65"/>
  <c r="I63" i="65" s="1"/>
  <c r="A62" i="65"/>
  <c r="I62" i="65" s="1"/>
  <c r="A61" i="65"/>
  <c r="I61" i="65" s="1"/>
  <c r="A60" i="65"/>
  <c r="I60" i="65" s="1"/>
  <c r="I56" i="65"/>
  <c r="G54" i="65"/>
  <c r="F54" i="65"/>
  <c r="E54" i="65"/>
  <c r="D54" i="65"/>
  <c r="C54" i="65"/>
  <c r="B54" i="65"/>
  <c r="G53" i="65"/>
  <c r="F53" i="65"/>
  <c r="E53" i="65"/>
  <c r="D53" i="65"/>
  <c r="C53" i="65"/>
  <c r="B53" i="65"/>
  <c r="I52" i="65"/>
  <c r="K51" i="65"/>
  <c r="K52" i="65" s="1"/>
  <c r="I51" i="65"/>
  <c r="G51" i="65"/>
  <c r="G52" i="65" s="1"/>
  <c r="F51" i="65"/>
  <c r="F52" i="65" s="1"/>
  <c r="E51" i="65"/>
  <c r="E52" i="65" s="1"/>
  <c r="D51" i="65"/>
  <c r="D52" i="65" s="1"/>
  <c r="C51" i="65"/>
  <c r="C52" i="65" s="1"/>
  <c r="B51" i="65"/>
  <c r="B52" i="65" s="1"/>
  <c r="I50" i="65"/>
  <c r="A46" i="65"/>
  <c r="I46" i="65" s="1"/>
  <c r="A42" i="65"/>
  <c r="I42" i="65" s="1"/>
  <c r="A38" i="65"/>
  <c r="I38" i="65" s="1"/>
  <c r="A34" i="65"/>
  <c r="I34" i="65" s="1"/>
  <c r="A30" i="65"/>
  <c r="I30" i="65" s="1"/>
  <c r="I27" i="65"/>
  <c r="D17" i="65"/>
  <c r="C17" i="65"/>
  <c r="D16" i="65"/>
  <c r="C16" i="65"/>
  <c r="D15" i="65"/>
  <c r="C15" i="65"/>
  <c r="D14" i="65"/>
  <c r="C14" i="65"/>
  <c r="A75" i="65" s="1"/>
  <c r="I75" i="65" s="1"/>
  <c r="D13" i="65"/>
  <c r="C13" i="65"/>
  <c r="C9" i="65"/>
  <c r="I147" i="64"/>
  <c r="A146" i="64"/>
  <c r="A145" i="64"/>
  <c r="A144" i="64"/>
  <c r="A143" i="64"/>
  <c r="A142" i="64"/>
  <c r="A141" i="64"/>
  <c r="A140" i="64"/>
  <c r="A139" i="64"/>
  <c r="A138" i="64"/>
  <c r="A137" i="64"/>
  <c r="A136" i="64"/>
  <c r="A135" i="64"/>
  <c r="A134" i="64"/>
  <c r="A133" i="64"/>
  <c r="A132" i="64"/>
  <c r="I131" i="64"/>
  <c r="I130" i="64"/>
  <c r="I129" i="64"/>
  <c r="I128" i="64"/>
  <c r="I127" i="64"/>
  <c r="I126" i="64"/>
  <c r="I125" i="64"/>
  <c r="I124" i="64"/>
  <c r="I123" i="64"/>
  <c r="I122" i="64"/>
  <c r="I121" i="64"/>
  <c r="I120" i="64"/>
  <c r="I119" i="64"/>
  <c r="I118" i="64"/>
  <c r="I117" i="64"/>
  <c r="I116" i="64"/>
  <c r="I115" i="64"/>
  <c r="I112" i="64"/>
  <c r="I110" i="64"/>
  <c r="I109" i="64"/>
  <c r="I108" i="64"/>
  <c r="O107" i="64"/>
  <c r="O108" i="64" s="1"/>
  <c r="N107" i="64"/>
  <c r="N108" i="64" s="1"/>
  <c r="M107" i="64"/>
  <c r="M108" i="64" s="1"/>
  <c r="L107" i="64"/>
  <c r="L108" i="64" s="1"/>
  <c r="K107" i="64"/>
  <c r="K108" i="64" s="1"/>
  <c r="I107" i="64"/>
  <c r="G107" i="64"/>
  <c r="G108" i="64" s="1"/>
  <c r="F107" i="64"/>
  <c r="F108" i="64" s="1"/>
  <c r="E107" i="64"/>
  <c r="E108" i="64" s="1"/>
  <c r="D107" i="64"/>
  <c r="D108" i="64" s="1"/>
  <c r="C107" i="64"/>
  <c r="C108" i="64" s="1"/>
  <c r="B107" i="64"/>
  <c r="B108" i="64" s="1"/>
  <c r="I106" i="64"/>
  <c r="K105" i="64"/>
  <c r="I105" i="64"/>
  <c r="G105" i="64"/>
  <c r="F105" i="64"/>
  <c r="E105" i="64"/>
  <c r="D105" i="64"/>
  <c r="C105" i="64"/>
  <c r="B105" i="64"/>
  <c r="I102" i="64"/>
  <c r="I100" i="64"/>
  <c r="A99" i="64"/>
  <c r="I99" i="64" s="1"/>
  <c r="A98" i="64"/>
  <c r="I98" i="64" s="1"/>
  <c r="A97" i="64"/>
  <c r="I97" i="64" s="1"/>
  <c r="A96" i="64"/>
  <c r="I96" i="64" s="1"/>
  <c r="A95" i="64"/>
  <c r="I95" i="64" s="1"/>
  <c r="I94" i="64"/>
  <c r="I93" i="64"/>
  <c r="I92" i="64"/>
  <c r="A91" i="64"/>
  <c r="I91" i="64" s="1"/>
  <c r="A90" i="64"/>
  <c r="I90" i="64" s="1"/>
  <c r="A89" i="64"/>
  <c r="I89" i="64" s="1"/>
  <c r="A88" i="64"/>
  <c r="I88" i="64" s="1"/>
  <c r="A87" i="64"/>
  <c r="I87" i="64" s="1"/>
  <c r="I86" i="64"/>
  <c r="O84" i="64"/>
  <c r="O91" i="64" s="1"/>
  <c r="N84" i="64"/>
  <c r="M84" i="64"/>
  <c r="M99" i="64" s="1"/>
  <c r="L84" i="64"/>
  <c r="L99" i="64" s="1"/>
  <c r="K84" i="64"/>
  <c r="K99" i="64" s="1"/>
  <c r="J84" i="64"/>
  <c r="G84" i="64"/>
  <c r="G99" i="64" s="1"/>
  <c r="F84" i="64"/>
  <c r="F99" i="64" s="1"/>
  <c r="E84" i="64"/>
  <c r="D84" i="64"/>
  <c r="D99" i="64" s="1"/>
  <c r="C84" i="64"/>
  <c r="C99" i="64" s="1"/>
  <c r="B84" i="64"/>
  <c r="B99" i="64" s="1"/>
  <c r="A84" i="64"/>
  <c r="I84" i="64" s="1"/>
  <c r="O83" i="64"/>
  <c r="O98" i="64" s="1"/>
  <c r="N83" i="64"/>
  <c r="N98" i="64" s="1"/>
  <c r="M83" i="64"/>
  <c r="M90" i="64" s="1"/>
  <c r="L83" i="64"/>
  <c r="L98" i="64" s="1"/>
  <c r="K83" i="64"/>
  <c r="K98" i="64" s="1"/>
  <c r="J83" i="64"/>
  <c r="J98" i="64" s="1"/>
  <c r="G83" i="64"/>
  <c r="G98" i="64" s="1"/>
  <c r="F83" i="64"/>
  <c r="F98" i="64" s="1"/>
  <c r="E83" i="64"/>
  <c r="E98" i="64" s="1"/>
  <c r="D83" i="64"/>
  <c r="D90" i="64" s="1"/>
  <c r="C83" i="64"/>
  <c r="C98" i="64" s="1"/>
  <c r="B83" i="64"/>
  <c r="B98" i="64" s="1"/>
  <c r="A83" i="64"/>
  <c r="I83" i="64" s="1"/>
  <c r="O82" i="64"/>
  <c r="O89" i="64" s="1"/>
  <c r="N82" i="64"/>
  <c r="N89" i="64" s="1"/>
  <c r="M82" i="64"/>
  <c r="M97" i="64" s="1"/>
  <c r="L82" i="64"/>
  <c r="L97" i="64" s="1"/>
  <c r="K82" i="64"/>
  <c r="K97" i="64" s="1"/>
  <c r="J82" i="64"/>
  <c r="J89" i="64" s="1"/>
  <c r="G82" i="64"/>
  <c r="G89" i="64" s="1"/>
  <c r="F82" i="64"/>
  <c r="F97" i="64" s="1"/>
  <c r="E82" i="64"/>
  <c r="E97" i="64" s="1"/>
  <c r="D82" i="64"/>
  <c r="D97" i="64" s="1"/>
  <c r="C82" i="64"/>
  <c r="C89" i="64" s="1"/>
  <c r="B82" i="64"/>
  <c r="B89" i="64" s="1"/>
  <c r="A82" i="64"/>
  <c r="I82" i="64" s="1"/>
  <c r="I79" i="64"/>
  <c r="A78" i="64"/>
  <c r="I78" i="64" s="1"/>
  <c r="A77" i="64"/>
  <c r="I77" i="64" s="1"/>
  <c r="A76" i="64"/>
  <c r="I76" i="64" s="1"/>
  <c r="I70" i="64"/>
  <c r="A63" i="64"/>
  <c r="I63" i="64" s="1"/>
  <c r="A62" i="64"/>
  <c r="I62" i="64" s="1"/>
  <c r="A61" i="64"/>
  <c r="I61" i="64" s="1"/>
  <c r="A60" i="64"/>
  <c r="I60" i="64" s="1"/>
  <c r="I56" i="64"/>
  <c r="G54" i="64"/>
  <c r="F54" i="64"/>
  <c r="E54" i="64"/>
  <c r="D54" i="64"/>
  <c r="C54" i="64"/>
  <c r="B54" i="64"/>
  <c r="G53" i="64"/>
  <c r="F53" i="64"/>
  <c r="E53" i="64"/>
  <c r="D53" i="64"/>
  <c r="C53" i="64"/>
  <c r="B53" i="64"/>
  <c r="I52" i="64"/>
  <c r="O51" i="64"/>
  <c r="O52" i="64" s="1"/>
  <c r="I51" i="64"/>
  <c r="G51" i="64"/>
  <c r="G52" i="64" s="1"/>
  <c r="F51" i="64"/>
  <c r="F52" i="64" s="1"/>
  <c r="E51" i="64"/>
  <c r="E52" i="64" s="1"/>
  <c r="D51" i="64"/>
  <c r="D52" i="64" s="1"/>
  <c r="C51" i="64"/>
  <c r="C52" i="64" s="1"/>
  <c r="B51" i="64"/>
  <c r="B52" i="64" s="1"/>
  <c r="I50" i="64"/>
  <c r="A46" i="64"/>
  <c r="I46" i="64" s="1"/>
  <c r="A42" i="64"/>
  <c r="I42" i="64" s="1"/>
  <c r="A38" i="64"/>
  <c r="I38" i="64" s="1"/>
  <c r="A34" i="64"/>
  <c r="I34" i="64" s="1"/>
  <c r="A30" i="64"/>
  <c r="I30" i="64" s="1"/>
  <c r="I27" i="64"/>
  <c r="D17" i="64"/>
  <c r="C17" i="64"/>
  <c r="D16" i="64"/>
  <c r="C16" i="64"/>
  <c r="D15" i="64"/>
  <c r="C15" i="64"/>
  <c r="D14" i="64"/>
  <c r="C14" i="64"/>
  <c r="A75" i="64" s="1"/>
  <c r="I75" i="64" s="1"/>
  <c r="D13" i="64"/>
  <c r="C13" i="64"/>
  <c r="C9" i="64"/>
  <c r="E133" i="88" l="1"/>
  <c r="E135" i="88"/>
  <c r="E134" i="88"/>
  <c r="E132" i="88"/>
  <c r="F132" i="72"/>
  <c r="F134" i="72"/>
  <c r="F133" i="72"/>
  <c r="F135" i="72"/>
  <c r="E133" i="69"/>
  <c r="E135" i="69"/>
  <c r="E132" i="69"/>
  <c r="E134" i="69"/>
  <c r="C132" i="88"/>
  <c r="C133" i="88"/>
  <c r="C134" i="88"/>
  <c r="C135" i="88"/>
  <c r="C135" i="72"/>
  <c r="C132" i="72"/>
  <c r="C134" i="72"/>
  <c r="C133" i="72"/>
  <c r="F134" i="81"/>
  <c r="F132" i="81"/>
  <c r="F135" i="81"/>
  <c r="F133" i="81"/>
  <c r="B135" i="70"/>
  <c r="B132" i="70"/>
  <c r="B134" i="70"/>
  <c r="B133" i="70"/>
  <c r="C135" i="70"/>
  <c r="C132" i="70"/>
  <c r="C134" i="70"/>
  <c r="C133" i="70"/>
  <c r="F132" i="70"/>
  <c r="F134" i="70"/>
  <c r="F133" i="70"/>
  <c r="F135" i="70"/>
  <c r="E133" i="71"/>
  <c r="E135" i="71"/>
  <c r="E132" i="71"/>
  <c r="E134" i="71"/>
  <c r="G136" i="78"/>
  <c r="G133" i="78"/>
  <c r="G134" i="78"/>
  <c r="G135" i="78"/>
  <c r="D133" i="71"/>
  <c r="D135" i="71"/>
  <c r="D132" i="71"/>
  <c r="D134" i="71"/>
  <c r="D133" i="88"/>
  <c r="D134" i="88"/>
  <c r="D135" i="88"/>
  <c r="D132" i="88"/>
  <c r="E135" i="72"/>
  <c r="E132" i="72"/>
  <c r="E134" i="72"/>
  <c r="E133" i="72"/>
  <c r="D135" i="70"/>
  <c r="D132" i="70"/>
  <c r="D134" i="70"/>
  <c r="D133" i="70"/>
  <c r="G135" i="69"/>
  <c r="G132" i="69"/>
  <c r="G134" i="69"/>
  <c r="G133" i="69"/>
  <c r="F135" i="71"/>
  <c r="F132" i="71"/>
  <c r="F134" i="71"/>
  <c r="F133" i="71"/>
  <c r="D133" i="69"/>
  <c r="D135" i="69"/>
  <c r="D132" i="69"/>
  <c r="D134" i="69"/>
  <c r="F133" i="119"/>
  <c r="F135" i="119"/>
  <c r="F132" i="119"/>
  <c r="F134" i="119"/>
  <c r="G135" i="71"/>
  <c r="G132" i="71"/>
  <c r="G134" i="71"/>
  <c r="G133" i="71"/>
  <c r="F135" i="89"/>
  <c r="F132" i="89"/>
  <c r="F134" i="89"/>
  <c r="F133" i="89"/>
  <c r="E133" i="79"/>
  <c r="E134" i="79"/>
  <c r="E135" i="79"/>
  <c r="E136" i="79"/>
  <c r="D134" i="73"/>
  <c r="D133" i="73"/>
  <c r="D135" i="73"/>
  <c r="D132" i="73"/>
  <c r="F135" i="69"/>
  <c r="F132" i="69"/>
  <c r="F134" i="69"/>
  <c r="F133" i="69"/>
  <c r="B134" i="119"/>
  <c r="B133" i="119"/>
  <c r="B135" i="119"/>
  <c r="B132" i="119"/>
  <c r="D135" i="72"/>
  <c r="D132" i="72"/>
  <c r="D134" i="72"/>
  <c r="D133" i="72"/>
  <c r="D133" i="89"/>
  <c r="D135" i="89"/>
  <c r="D132" i="89"/>
  <c r="D134" i="89"/>
  <c r="F134" i="79"/>
  <c r="F133" i="79"/>
  <c r="F135" i="79"/>
  <c r="F136" i="79"/>
  <c r="B135" i="78"/>
  <c r="B134" i="78"/>
  <c r="B136" i="78"/>
  <c r="B133" i="78"/>
  <c r="G134" i="73"/>
  <c r="G133" i="73"/>
  <c r="G135" i="73"/>
  <c r="G132" i="73"/>
  <c r="G133" i="119"/>
  <c r="G135" i="119"/>
  <c r="G132" i="119"/>
  <c r="G134" i="119"/>
  <c r="B132" i="73"/>
  <c r="B134" i="73"/>
  <c r="B133" i="73"/>
  <c r="B135" i="73"/>
  <c r="C134" i="89"/>
  <c r="C133" i="89"/>
  <c r="C135" i="89"/>
  <c r="C132" i="89"/>
  <c r="C134" i="80"/>
  <c r="C133" i="80"/>
  <c r="C136" i="80"/>
  <c r="C135" i="80"/>
  <c r="E135" i="77"/>
  <c r="E134" i="77"/>
  <c r="E136" i="77"/>
  <c r="E133" i="77"/>
  <c r="C133" i="71"/>
  <c r="C135" i="71"/>
  <c r="C132" i="71"/>
  <c r="C134" i="71"/>
  <c r="E133" i="119"/>
  <c r="E135" i="119"/>
  <c r="E132" i="119"/>
  <c r="E134" i="119"/>
  <c r="G132" i="72"/>
  <c r="G134" i="72"/>
  <c r="G133" i="72"/>
  <c r="G135" i="72"/>
  <c r="E133" i="89"/>
  <c r="E135" i="89"/>
  <c r="E132" i="89"/>
  <c r="E134" i="89"/>
  <c r="B134" i="80"/>
  <c r="B133" i="80"/>
  <c r="B136" i="80"/>
  <c r="B135" i="80"/>
  <c r="D135" i="77"/>
  <c r="D134" i="77"/>
  <c r="D136" i="77"/>
  <c r="D133" i="77"/>
  <c r="D133" i="119"/>
  <c r="D135" i="119"/>
  <c r="D132" i="119"/>
  <c r="D134" i="119"/>
  <c r="C139" i="66"/>
  <c r="C141" i="66"/>
  <c r="C138" i="66"/>
  <c r="C140" i="66"/>
  <c r="G135" i="89"/>
  <c r="G133" i="89"/>
  <c r="G132" i="89"/>
  <c r="G134" i="89"/>
  <c r="G136" i="80"/>
  <c r="G134" i="80"/>
  <c r="G133" i="80"/>
  <c r="G135" i="80"/>
  <c r="G135" i="77"/>
  <c r="G134" i="77"/>
  <c r="G136" i="77"/>
  <c r="G133" i="77"/>
  <c r="C134" i="119"/>
  <c r="C133" i="119"/>
  <c r="C135" i="119"/>
  <c r="C132" i="119"/>
  <c r="G139" i="66"/>
  <c r="G141" i="66"/>
  <c r="G138" i="66"/>
  <c r="G140" i="66"/>
  <c r="B134" i="89"/>
  <c r="B133" i="89"/>
  <c r="B135" i="89"/>
  <c r="B132" i="89"/>
  <c r="E135" i="80"/>
  <c r="E136" i="80"/>
  <c r="E133" i="80"/>
  <c r="E134" i="80"/>
  <c r="F136" i="78"/>
  <c r="F134" i="78"/>
  <c r="F135" i="78"/>
  <c r="F133" i="78"/>
  <c r="E134" i="73"/>
  <c r="E133" i="73"/>
  <c r="E135" i="73"/>
  <c r="E132" i="73"/>
  <c r="D138" i="118"/>
  <c r="D140" i="118"/>
  <c r="D139" i="118"/>
  <c r="D141" i="118"/>
  <c r="D139" i="66"/>
  <c r="D141" i="66"/>
  <c r="D138" i="66"/>
  <c r="D140" i="66"/>
  <c r="D135" i="82"/>
  <c r="D134" i="82"/>
  <c r="D132" i="82"/>
  <c r="D133" i="82"/>
  <c r="D133" i="80"/>
  <c r="D136" i="80"/>
  <c r="D135" i="80"/>
  <c r="D134" i="80"/>
  <c r="B135" i="82"/>
  <c r="B132" i="82"/>
  <c r="B134" i="82"/>
  <c r="B133" i="82"/>
  <c r="F134" i="73"/>
  <c r="F133" i="73"/>
  <c r="F135" i="73"/>
  <c r="F132" i="73"/>
  <c r="G140" i="118"/>
  <c r="G139" i="118"/>
  <c r="G141" i="118"/>
  <c r="G138" i="118"/>
  <c r="C134" i="82"/>
  <c r="C133" i="82"/>
  <c r="C135" i="82"/>
  <c r="C132" i="82"/>
  <c r="G135" i="81"/>
  <c r="G132" i="81"/>
  <c r="G134" i="81"/>
  <c r="G133" i="81"/>
  <c r="D134" i="78"/>
  <c r="D136" i="78"/>
  <c r="D133" i="78"/>
  <c r="D135" i="78"/>
  <c r="E138" i="118"/>
  <c r="E140" i="118"/>
  <c r="E139" i="118"/>
  <c r="E141" i="118"/>
  <c r="B135" i="72"/>
  <c r="B132" i="72"/>
  <c r="B134" i="72"/>
  <c r="B133" i="72"/>
  <c r="E139" i="66"/>
  <c r="E141" i="66"/>
  <c r="E138" i="66"/>
  <c r="E140" i="66"/>
  <c r="E135" i="82"/>
  <c r="E134" i="82"/>
  <c r="E132" i="82"/>
  <c r="E133" i="82"/>
  <c r="C132" i="81"/>
  <c r="C133" i="81"/>
  <c r="C135" i="81"/>
  <c r="C134" i="81"/>
  <c r="C133" i="77"/>
  <c r="C135" i="77"/>
  <c r="C134" i="77"/>
  <c r="C136" i="77"/>
  <c r="D136" i="79"/>
  <c r="D135" i="79"/>
  <c r="D133" i="79"/>
  <c r="D134" i="79"/>
  <c r="B141" i="118"/>
  <c r="B138" i="118"/>
  <c r="B140" i="118"/>
  <c r="B139" i="118"/>
  <c r="B132" i="88"/>
  <c r="B134" i="88"/>
  <c r="B133" i="88"/>
  <c r="B135" i="88"/>
  <c r="F134" i="88"/>
  <c r="F133" i="88"/>
  <c r="F135" i="88"/>
  <c r="F132" i="88"/>
  <c r="F139" i="66"/>
  <c r="F141" i="66"/>
  <c r="F138" i="66"/>
  <c r="F140" i="66"/>
  <c r="B139" i="66"/>
  <c r="B141" i="66"/>
  <c r="B138" i="66"/>
  <c r="B140" i="66"/>
  <c r="G132" i="82"/>
  <c r="G133" i="82"/>
  <c r="G134" i="82"/>
  <c r="G135" i="82"/>
  <c r="B133" i="81"/>
  <c r="B135" i="81"/>
  <c r="B132" i="81"/>
  <c r="B134" i="81"/>
  <c r="E135" i="78"/>
  <c r="E134" i="78"/>
  <c r="E136" i="78"/>
  <c r="E133" i="78"/>
  <c r="C132" i="73"/>
  <c r="C134" i="73"/>
  <c r="C133" i="73"/>
  <c r="C135" i="73"/>
  <c r="G132" i="70"/>
  <c r="G134" i="70"/>
  <c r="G133" i="70"/>
  <c r="G135" i="70"/>
  <c r="B133" i="71"/>
  <c r="B135" i="71"/>
  <c r="B132" i="71"/>
  <c r="B134" i="71"/>
  <c r="C141" i="118"/>
  <c r="C138" i="118"/>
  <c r="C140" i="118"/>
  <c r="C139" i="118"/>
  <c r="B133" i="69"/>
  <c r="B135" i="69"/>
  <c r="B132" i="69"/>
  <c r="B134" i="69"/>
  <c r="G134" i="88"/>
  <c r="G133" i="88"/>
  <c r="G135" i="88"/>
  <c r="G132" i="88"/>
  <c r="E133" i="81"/>
  <c r="E135" i="81"/>
  <c r="E132" i="81"/>
  <c r="E134" i="81"/>
  <c r="F135" i="77"/>
  <c r="F134" i="77"/>
  <c r="F136" i="77"/>
  <c r="F133" i="77"/>
  <c r="B134" i="79"/>
  <c r="B136" i="79"/>
  <c r="B133" i="79"/>
  <c r="B135" i="79"/>
  <c r="C134" i="79"/>
  <c r="C136" i="79"/>
  <c r="C133" i="79"/>
  <c r="C135" i="79"/>
  <c r="F140" i="118"/>
  <c r="F139" i="118"/>
  <c r="F141" i="118"/>
  <c r="F138" i="118"/>
  <c r="E147" i="129"/>
  <c r="G147" i="129"/>
  <c r="F147" i="129"/>
  <c r="D147" i="129"/>
  <c r="B147" i="129"/>
  <c r="C147" i="129"/>
  <c r="J51" i="65"/>
  <c r="J52" i="65" s="1"/>
  <c r="I141" i="65"/>
  <c r="O105" i="65"/>
  <c r="M105" i="64"/>
  <c r="L51" i="64"/>
  <c r="L52" i="64" s="1"/>
  <c r="E147" i="70"/>
  <c r="I143" i="65"/>
  <c r="I145" i="65"/>
  <c r="N51" i="64"/>
  <c r="N52" i="64" s="1"/>
  <c r="L51" i="65"/>
  <c r="L52" i="65" s="1"/>
  <c r="F147" i="82"/>
  <c r="C147" i="68"/>
  <c r="C147" i="78"/>
  <c r="C147" i="69"/>
  <c r="D147" i="68"/>
  <c r="B147" i="77"/>
  <c r="G147" i="83"/>
  <c r="B147" i="83"/>
  <c r="E147" i="68"/>
  <c r="E147" i="85"/>
  <c r="F147" i="80"/>
  <c r="B147" i="84"/>
  <c r="B147" i="68"/>
  <c r="G147" i="79"/>
  <c r="A74" i="64"/>
  <c r="I74" i="64" s="1"/>
  <c r="G80" i="64"/>
  <c r="G81" i="64" s="1"/>
  <c r="G75" i="64" s="1"/>
  <c r="D80" i="64"/>
  <c r="D81" i="64" s="1"/>
  <c r="D75" i="64" s="1"/>
  <c r="E80" i="64"/>
  <c r="E81" i="64" s="1"/>
  <c r="E75" i="64" s="1"/>
  <c r="C80" i="64"/>
  <c r="C81" i="64" s="1"/>
  <c r="C75" i="64" s="1"/>
  <c r="B80" i="64"/>
  <c r="B81" i="64" s="1"/>
  <c r="B75" i="64" s="1"/>
  <c r="F80" i="64"/>
  <c r="F81" i="64" s="1"/>
  <c r="F75" i="64" s="1"/>
  <c r="A74" i="65"/>
  <c r="I74" i="65" s="1"/>
  <c r="G80" i="65"/>
  <c r="G81" i="65" s="1"/>
  <c r="G75" i="65" s="1"/>
  <c r="C80" i="65"/>
  <c r="C81" i="65" s="1"/>
  <c r="C75" i="65" s="1"/>
  <c r="D80" i="65"/>
  <c r="D81" i="65" s="1"/>
  <c r="D75" i="65" s="1"/>
  <c r="F80" i="65"/>
  <c r="F81" i="65" s="1"/>
  <c r="F75" i="65" s="1"/>
  <c r="E80" i="65"/>
  <c r="E81" i="65" s="1"/>
  <c r="E75" i="65" s="1"/>
  <c r="B80" i="65"/>
  <c r="B81" i="65" s="1"/>
  <c r="B75" i="65" s="1"/>
  <c r="F147" i="68"/>
  <c r="G147" i="68"/>
  <c r="D147" i="81"/>
  <c r="J105" i="64"/>
  <c r="N105" i="65"/>
  <c r="M51" i="65"/>
  <c r="M52" i="65" s="1"/>
  <c r="I133" i="65"/>
  <c r="I135" i="65"/>
  <c r="I137" i="65"/>
  <c r="I139" i="65"/>
  <c r="O99" i="65"/>
  <c r="N99" i="65"/>
  <c r="F91" i="64"/>
  <c r="D98" i="64"/>
  <c r="D89" i="65"/>
  <c r="F91" i="65"/>
  <c r="B99" i="65"/>
  <c r="E89" i="65"/>
  <c r="K93" i="64"/>
  <c r="E89" i="64"/>
  <c r="G90" i="65"/>
  <c r="O99" i="64"/>
  <c r="C90" i="64"/>
  <c r="B97" i="64"/>
  <c r="J97" i="64"/>
  <c r="M98" i="64"/>
  <c r="M93" i="65"/>
  <c r="N89" i="65"/>
  <c r="K90" i="65"/>
  <c r="F97" i="65"/>
  <c r="M93" i="64"/>
  <c r="G90" i="64"/>
  <c r="K91" i="64"/>
  <c r="N97" i="64"/>
  <c r="J89" i="65"/>
  <c r="C90" i="65"/>
  <c r="L90" i="65"/>
  <c r="G91" i="65"/>
  <c r="K97" i="65"/>
  <c r="G93" i="65"/>
  <c r="L90" i="64"/>
  <c r="O97" i="64"/>
  <c r="M89" i="65"/>
  <c r="F90" i="65"/>
  <c r="M98" i="65"/>
  <c r="J99" i="65"/>
  <c r="J98" i="65"/>
  <c r="J90" i="65"/>
  <c r="N98" i="65"/>
  <c r="N90" i="65"/>
  <c r="C99" i="65"/>
  <c r="C91" i="65"/>
  <c r="L91" i="65"/>
  <c r="I134" i="65"/>
  <c r="C93" i="65"/>
  <c r="N93" i="65"/>
  <c r="C97" i="65"/>
  <c r="C89" i="65"/>
  <c r="G97" i="65"/>
  <c r="G89" i="65"/>
  <c r="L97" i="65"/>
  <c r="L89" i="65"/>
  <c r="E98" i="65"/>
  <c r="E90" i="65"/>
  <c r="O90" i="65"/>
  <c r="O98" i="65"/>
  <c r="D91" i="65"/>
  <c r="D99" i="65"/>
  <c r="M91" i="65"/>
  <c r="M99" i="65"/>
  <c r="I146" i="65"/>
  <c r="I138" i="65"/>
  <c r="B90" i="65"/>
  <c r="I142" i="65"/>
  <c r="O93" i="65"/>
  <c r="K93" i="65"/>
  <c r="F93" i="65"/>
  <c r="B93" i="65"/>
  <c r="B89" i="65"/>
  <c r="O89" i="65"/>
  <c r="D90" i="65"/>
  <c r="D93" i="65"/>
  <c r="J93" i="65"/>
  <c r="E99" i="65"/>
  <c r="K99" i="65"/>
  <c r="E93" i="65"/>
  <c r="L93" i="65"/>
  <c r="I132" i="65"/>
  <c r="I136" i="65"/>
  <c r="I140" i="65"/>
  <c r="I144" i="65"/>
  <c r="D89" i="64"/>
  <c r="M89" i="64"/>
  <c r="B90" i="64"/>
  <c r="F90" i="64"/>
  <c r="K90" i="64"/>
  <c r="O90" i="64"/>
  <c r="D91" i="64"/>
  <c r="D93" i="64"/>
  <c r="J93" i="64"/>
  <c r="O93" i="64"/>
  <c r="G97" i="64"/>
  <c r="L91" i="64"/>
  <c r="E93" i="64"/>
  <c r="C97" i="64"/>
  <c r="E99" i="64"/>
  <c r="E91" i="64"/>
  <c r="J99" i="64"/>
  <c r="J91" i="64"/>
  <c r="N99" i="64"/>
  <c r="N91" i="64"/>
  <c r="F89" i="64"/>
  <c r="K89" i="64"/>
  <c r="B91" i="64"/>
  <c r="G91" i="64"/>
  <c r="M91" i="64"/>
  <c r="F93" i="64"/>
  <c r="L93" i="64"/>
  <c r="G93" i="64"/>
  <c r="C93" i="64"/>
  <c r="L89" i="64"/>
  <c r="E90" i="64"/>
  <c r="J90" i="64"/>
  <c r="N90" i="64"/>
  <c r="C91" i="64"/>
  <c r="B93" i="64"/>
  <c r="N93" i="64"/>
  <c r="I132" i="64"/>
  <c r="I134" i="64"/>
  <c r="I136" i="64"/>
  <c r="I138" i="64"/>
  <c r="I140" i="64"/>
  <c r="I142" i="64"/>
  <c r="I144" i="64"/>
  <c r="I146" i="64"/>
  <c r="I133" i="64"/>
  <c r="I135" i="64"/>
  <c r="I137" i="64"/>
  <c r="I139" i="64"/>
  <c r="I141" i="64"/>
  <c r="I143" i="64"/>
  <c r="I145" i="64"/>
  <c r="K5" i="63"/>
  <c r="K54" i="63"/>
  <c r="K53" i="63"/>
  <c r="K52" i="63"/>
  <c r="K51" i="63"/>
  <c r="K50" i="63"/>
  <c r="K49" i="63"/>
  <c r="K48" i="63"/>
  <c r="K47" i="63"/>
  <c r="K46" i="63"/>
  <c r="K45" i="63"/>
  <c r="K44" i="63"/>
  <c r="K43" i="63"/>
  <c r="K42" i="63"/>
  <c r="K41" i="63"/>
  <c r="K40" i="63"/>
  <c r="K39" i="63"/>
  <c r="K38" i="63"/>
  <c r="K37" i="63"/>
  <c r="K36" i="63"/>
  <c r="K35" i="63"/>
  <c r="K34" i="63"/>
  <c r="K33" i="63"/>
  <c r="K32" i="63"/>
  <c r="K31" i="63"/>
  <c r="K30" i="63"/>
  <c r="K29" i="63"/>
  <c r="K28" i="63"/>
  <c r="K27" i="63"/>
  <c r="K26" i="63"/>
  <c r="K25" i="63"/>
  <c r="K24" i="63"/>
  <c r="K23" i="63"/>
  <c r="K22" i="63"/>
  <c r="K21" i="63"/>
  <c r="K20" i="63"/>
  <c r="K18" i="63"/>
  <c r="K17" i="63"/>
  <c r="K16" i="63"/>
  <c r="K14" i="63"/>
  <c r="K10" i="63"/>
  <c r="K9" i="63"/>
  <c r="K8" i="63"/>
  <c r="K7" i="63"/>
  <c r="K6" i="63"/>
  <c r="A6" i="63"/>
  <c r="A7" i="63" s="1"/>
  <c r="E147" i="69" l="1"/>
  <c r="F147" i="69"/>
  <c r="G147" i="71"/>
  <c r="G147" i="78"/>
  <c r="C147" i="71"/>
  <c r="D147" i="71"/>
  <c r="D147" i="83"/>
  <c r="F147" i="71"/>
  <c r="E147" i="71"/>
  <c r="F147" i="70"/>
  <c r="G147" i="69"/>
  <c r="B147" i="73"/>
  <c r="B147" i="69"/>
  <c r="D147" i="72"/>
  <c r="E147" i="83"/>
  <c r="B147" i="71"/>
  <c r="F147" i="83"/>
  <c r="D147" i="70"/>
  <c r="C147" i="83"/>
  <c r="C147" i="70"/>
  <c r="D147" i="69"/>
  <c r="E147" i="118"/>
  <c r="C147" i="118"/>
  <c r="F147" i="118"/>
  <c r="D147" i="119"/>
  <c r="F147" i="119"/>
  <c r="B147" i="119"/>
  <c r="G147" i="118"/>
  <c r="D147" i="118"/>
  <c r="G147" i="119"/>
  <c r="B147" i="118"/>
  <c r="E147" i="119"/>
  <c r="C147" i="119"/>
  <c r="C147" i="81"/>
  <c r="G147" i="80"/>
  <c r="G147" i="77"/>
  <c r="C147" i="85"/>
  <c r="D147" i="79"/>
  <c r="D147" i="73"/>
  <c r="C147" i="77"/>
  <c r="B147" i="70"/>
  <c r="B147" i="85"/>
  <c r="C147" i="79"/>
  <c r="F147" i="81"/>
  <c r="F147" i="85"/>
  <c r="G147" i="70"/>
  <c r="B147" i="79"/>
  <c r="C147" i="80"/>
  <c r="F147" i="73"/>
  <c r="C147" i="82"/>
  <c r="E147" i="77"/>
  <c r="F147" i="77"/>
  <c r="E147" i="78"/>
  <c r="D147" i="85"/>
  <c r="B147" i="80"/>
  <c r="B147" i="72"/>
  <c r="G147" i="73"/>
  <c r="E147" i="72"/>
  <c r="E147" i="80"/>
  <c r="E147" i="84"/>
  <c r="B147" i="81"/>
  <c r="E147" i="73"/>
  <c r="B147" i="82"/>
  <c r="E147" i="79"/>
  <c r="F147" i="79"/>
  <c r="E147" i="81"/>
  <c r="C147" i="84"/>
  <c r="D147" i="80"/>
  <c r="D147" i="84"/>
  <c r="G147" i="85"/>
  <c r="G147" i="81"/>
  <c r="D147" i="78"/>
  <c r="C147" i="73"/>
  <c r="F147" i="78"/>
  <c r="F147" i="84"/>
  <c r="F147" i="72"/>
  <c r="D147" i="77"/>
  <c r="B147" i="78"/>
  <c r="G147" i="82"/>
  <c r="G147" i="72"/>
  <c r="C147" i="72"/>
  <c r="G147" i="84"/>
  <c r="E147" i="82"/>
  <c r="D147" i="82"/>
  <c r="E147" i="66"/>
  <c r="B147" i="66"/>
  <c r="D147" i="88"/>
  <c r="G147" i="88"/>
  <c r="E147" i="89"/>
  <c r="D147" i="89"/>
  <c r="B147" i="88"/>
  <c r="F147" i="88"/>
  <c r="C147" i="89"/>
  <c r="G147" i="89"/>
  <c r="F147" i="89"/>
  <c r="C147" i="88"/>
  <c r="E147" i="88"/>
  <c r="B147" i="89"/>
  <c r="C147" i="66"/>
  <c r="F147" i="66"/>
  <c r="G147" i="66"/>
  <c r="D147" i="66"/>
  <c r="C87" i="64"/>
  <c r="D87" i="64"/>
  <c r="B87" i="65"/>
  <c r="D87" i="65"/>
  <c r="D88" i="65"/>
  <c r="G88" i="64"/>
  <c r="E87" i="65"/>
  <c r="C88" i="65"/>
  <c r="C87" i="65"/>
  <c r="E88" i="64"/>
  <c r="E87" i="64"/>
  <c r="B88" i="64"/>
  <c r="B88" i="65"/>
  <c r="F85" i="65"/>
  <c r="F88" i="65"/>
  <c r="F87" i="65"/>
  <c r="C85" i="64"/>
  <c r="C88" i="64"/>
  <c r="F88" i="64"/>
  <c r="E88" i="65"/>
  <c r="D85" i="64"/>
  <c r="C85" i="65"/>
  <c r="E85" i="65"/>
  <c r="G87" i="65"/>
  <c r="E85" i="64"/>
  <c r="G85" i="65"/>
  <c r="G87" i="64"/>
  <c r="D88" i="64"/>
  <c r="G85" i="64"/>
  <c r="B85" i="64"/>
  <c r="B85" i="65"/>
  <c r="B87" i="64"/>
  <c r="G88" i="65"/>
  <c r="F87" i="64"/>
  <c r="D85" i="65"/>
  <c r="F85" i="64"/>
  <c r="O147" i="65"/>
  <c r="L147" i="64"/>
  <c r="G147" i="64"/>
  <c r="O147" i="64"/>
  <c r="J147" i="65"/>
  <c r="F147" i="65"/>
  <c r="K147" i="65"/>
  <c r="C147" i="64"/>
  <c r="E147" i="65"/>
  <c r="D147" i="65"/>
  <c r="N147" i="65"/>
  <c r="C147" i="65"/>
  <c r="G147" i="65"/>
  <c r="B147" i="65"/>
  <c r="M147" i="65"/>
  <c r="L147" i="65"/>
  <c r="F147" i="64"/>
  <c r="N147" i="64"/>
  <c r="B147" i="64"/>
  <c r="J147" i="64"/>
  <c r="M147" i="64"/>
  <c r="E147" i="64"/>
  <c r="D147" i="64"/>
  <c r="K147" i="64"/>
  <c r="A8" i="63"/>
  <c r="G92" i="64" l="1"/>
  <c r="C92" i="65"/>
  <c r="D92" i="64"/>
  <c r="C92" i="64"/>
  <c r="D92" i="65"/>
  <c r="B92" i="65"/>
  <c r="E92" i="65"/>
  <c r="E92" i="64"/>
  <c r="B92" i="64"/>
  <c r="F92" i="65"/>
  <c r="F92" i="64"/>
  <c r="G92" i="65"/>
  <c r="A9" i="63"/>
  <c r="A10" i="63" l="1"/>
  <c r="A11" i="63" l="1"/>
  <c r="A12" i="63" l="1"/>
  <c r="A13" i="63" l="1"/>
  <c r="A14" i="63" l="1"/>
  <c r="A15" i="63" l="1"/>
  <c r="A16" i="63" l="1"/>
  <c r="A17" i="63" l="1"/>
  <c r="A18" i="63" l="1"/>
  <c r="A19" i="63" l="1"/>
  <c r="A20" i="63" l="1"/>
  <c r="A21" i="63" l="1"/>
  <c r="A22" i="63" l="1"/>
  <c r="A23" i="63" l="1"/>
  <c r="A24" i="63" l="1"/>
  <c r="A25" i="63" l="1"/>
  <c r="A26" i="63" l="1"/>
  <c r="A27" i="63" l="1"/>
  <c r="A28" i="63" l="1"/>
  <c r="A29" i="63" l="1"/>
  <c r="A30" i="63" l="1"/>
  <c r="A31" i="63" l="1"/>
  <c r="A32" i="63" l="1"/>
  <c r="A33" i="63" l="1"/>
  <c r="B33" i="63" l="1"/>
  <c r="A34" i="63"/>
  <c r="B34" i="63" l="1"/>
  <c r="A35" i="63"/>
  <c r="A36" i="63" l="1"/>
  <c r="B35" i="63"/>
  <c r="A37" i="63" l="1"/>
  <c r="B36" i="63"/>
  <c r="B37" i="63" l="1"/>
  <c r="A38" i="63"/>
  <c r="B38" i="63" l="1"/>
  <c r="A39" i="63"/>
  <c r="A40" i="63" l="1"/>
  <c r="B39" i="63"/>
  <c r="A41" i="63" l="1"/>
  <c r="B40" i="63"/>
  <c r="B41" i="63" l="1"/>
  <c r="A42" i="63"/>
  <c r="B42" i="63" l="1"/>
  <c r="A43" i="63"/>
  <c r="A44" i="63" l="1"/>
  <c r="B43" i="63"/>
  <c r="A45" i="63" l="1"/>
  <c r="B44" i="63"/>
  <c r="B45" i="63" l="1"/>
  <c r="A46" i="63"/>
  <c r="B46" i="63" l="1"/>
  <c r="A47" i="63"/>
  <c r="A48" i="63" l="1"/>
  <c r="B47" i="63"/>
  <c r="A49" i="63" l="1"/>
  <c r="B48" i="63"/>
  <c r="B49" i="63" l="1"/>
  <c r="A50" i="63"/>
  <c r="B50" i="63" l="1"/>
  <c r="A51" i="63"/>
  <c r="A52" i="63" l="1"/>
  <c r="B51" i="63"/>
  <c r="A53" i="63" l="1"/>
  <c r="B52" i="63"/>
  <c r="B53" i="63" l="1"/>
  <c r="A54" i="63"/>
  <c r="B54" i="63" s="1"/>
  <c r="V6" i="6" l="1"/>
  <c r="V7" i="6"/>
  <c r="V8" i="6"/>
  <c r="V9" i="6"/>
  <c r="V11" i="6"/>
  <c r="V12" i="6"/>
  <c r="V13" i="6"/>
  <c r="V14" i="6"/>
  <c r="V15" i="6"/>
  <c r="V16" i="6"/>
  <c r="V17" i="6"/>
  <c r="V18" i="6"/>
  <c r="V19" i="6"/>
  <c r="V20" i="6"/>
  <c r="V5" i="6"/>
  <c r="K33" i="130" l="1"/>
  <c r="K54" i="130" s="1"/>
  <c r="J33" i="130"/>
  <c r="J54" i="130" s="1"/>
  <c r="O32" i="130"/>
  <c r="O53" i="130" s="1"/>
  <c r="N32" i="130"/>
  <c r="N53" i="130" s="1"/>
  <c r="M32" i="130"/>
  <c r="M53" i="130" s="1"/>
  <c r="L32" i="130"/>
  <c r="L53" i="130" s="1"/>
  <c r="O74" i="130"/>
  <c r="O80" i="130" s="1"/>
  <c r="K32" i="130"/>
  <c r="K53" i="130" s="1"/>
  <c r="N74" i="130"/>
  <c r="N80" i="130" s="1"/>
  <c r="J32" i="130"/>
  <c r="J53" i="130" s="1"/>
  <c r="M74" i="130"/>
  <c r="M80" i="130" s="1"/>
  <c r="L74" i="130"/>
  <c r="L80" i="130" s="1"/>
  <c r="K74" i="130"/>
  <c r="K80" i="130" s="1"/>
  <c r="J74" i="130"/>
  <c r="J80" i="130" s="1"/>
  <c r="O33" i="130"/>
  <c r="O54" i="130" s="1"/>
  <c r="N33" i="130"/>
  <c r="N54" i="130" s="1"/>
  <c r="M33" i="130"/>
  <c r="M54" i="130" s="1"/>
  <c r="L33" i="130"/>
  <c r="L54" i="130" s="1"/>
  <c r="O74" i="129"/>
  <c r="O80" i="129" s="1"/>
  <c r="O33" i="129"/>
  <c r="N74" i="129"/>
  <c r="N80" i="129" s="1"/>
  <c r="N33" i="129"/>
  <c r="M74" i="129"/>
  <c r="M80" i="129" s="1"/>
  <c r="M33" i="129"/>
  <c r="L74" i="129"/>
  <c r="L80" i="129" s="1"/>
  <c r="L33" i="129"/>
  <c r="K74" i="129"/>
  <c r="K80" i="129" s="1"/>
  <c r="K33" i="129"/>
  <c r="J74" i="129"/>
  <c r="J80" i="129" s="1"/>
  <c r="J33" i="129"/>
  <c r="O32" i="129"/>
  <c r="N32" i="129"/>
  <c r="M32" i="129"/>
  <c r="L32" i="129"/>
  <c r="K32" i="129"/>
  <c r="J32" i="129"/>
  <c r="K40" i="71"/>
  <c r="J32" i="62"/>
  <c r="L32" i="116"/>
  <c r="L53" i="116" s="1"/>
  <c r="L33" i="61"/>
  <c r="N33" i="60"/>
  <c r="M32" i="119"/>
  <c r="M53" i="119" s="1"/>
  <c r="J33" i="55"/>
  <c r="L33" i="56"/>
  <c r="N33" i="53"/>
  <c r="M32" i="52"/>
  <c r="O33" i="117"/>
  <c r="O54" i="117" s="1"/>
  <c r="K33" i="59"/>
  <c r="K54" i="59" s="1"/>
  <c r="M32" i="58"/>
  <c r="O33" i="50"/>
  <c r="K33" i="49"/>
  <c r="M40" i="45"/>
  <c r="J32" i="66"/>
  <c r="M33" i="45"/>
  <c r="O32" i="44"/>
  <c r="L32" i="58"/>
  <c r="N33" i="50"/>
  <c r="L40" i="45"/>
  <c r="O32" i="53"/>
  <c r="N33" i="51"/>
  <c r="J33" i="50"/>
  <c r="O33" i="66"/>
  <c r="N33" i="66"/>
  <c r="K33" i="118"/>
  <c r="M41" i="118"/>
  <c r="L33" i="44"/>
  <c r="M33" i="49"/>
  <c r="O33" i="45"/>
  <c r="L40" i="71"/>
  <c r="K32" i="116"/>
  <c r="K53" i="116" s="1"/>
  <c r="K33" i="61"/>
  <c r="M33" i="60"/>
  <c r="L32" i="119"/>
  <c r="L53" i="119" s="1"/>
  <c r="O32" i="55"/>
  <c r="K33" i="56"/>
  <c r="K54" i="56" s="1"/>
  <c r="M33" i="53"/>
  <c r="O33" i="54"/>
  <c r="L32" i="52"/>
  <c r="N33" i="117"/>
  <c r="N54" i="117" s="1"/>
  <c r="J33" i="59"/>
  <c r="J54" i="59" s="1"/>
  <c r="M40" i="71"/>
  <c r="J32" i="116"/>
  <c r="J53" i="116" s="1"/>
  <c r="J33" i="61"/>
  <c r="L33" i="60"/>
  <c r="K32" i="119"/>
  <c r="K53" i="119" s="1"/>
  <c r="N32" i="55"/>
  <c r="J33" i="56"/>
  <c r="L33" i="53"/>
  <c r="N33" i="54"/>
  <c r="K32" i="52"/>
  <c r="M33" i="117"/>
  <c r="M54" i="117" s="1"/>
  <c r="O32" i="59"/>
  <c r="K32" i="58"/>
  <c r="M33" i="50"/>
  <c r="O32" i="49"/>
  <c r="K40" i="45"/>
  <c r="M40" i="118"/>
  <c r="J33" i="48"/>
  <c r="L32" i="47"/>
  <c r="O33" i="118"/>
  <c r="K33" i="45"/>
  <c r="M32" i="44"/>
  <c r="O32" i="48"/>
  <c r="K32" i="47"/>
  <c r="N33" i="118"/>
  <c r="J33" i="45"/>
  <c r="L32" i="44"/>
  <c r="N32" i="56"/>
  <c r="L33" i="54"/>
  <c r="M32" i="59"/>
  <c r="O33" i="57"/>
  <c r="O54" i="57" s="1"/>
  <c r="M32" i="56"/>
  <c r="M53" i="56" s="1"/>
  <c r="M32" i="48"/>
  <c r="N32" i="45"/>
  <c r="M32" i="45"/>
  <c r="J33" i="118"/>
  <c r="M32" i="66"/>
  <c r="M33" i="59"/>
  <c r="M54" i="59" s="1"/>
  <c r="N40" i="71"/>
  <c r="O32" i="61"/>
  <c r="K33" i="60"/>
  <c r="J32" i="119"/>
  <c r="J53" i="119" s="1"/>
  <c r="M32" i="55"/>
  <c r="O32" i="56"/>
  <c r="K33" i="53"/>
  <c r="M33" i="54"/>
  <c r="J32" i="52"/>
  <c r="L33" i="117"/>
  <c r="L54" i="117" s="1"/>
  <c r="N32" i="59"/>
  <c r="J32" i="58"/>
  <c r="L33" i="50"/>
  <c r="N32" i="49"/>
  <c r="J40" i="45"/>
  <c r="L40" i="118"/>
  <c r="J33" i="53"/>
  <c r="O33" i="62"/>
  <c r="M32" i="61"/>
  <c r="M53" i="61" s="1"/>
  <c r="K33" i="54"/>
  <c r="K54" i="54" s="1"/>
  <c r="J33" i="117"/>
  <c r="J54" i="117" s="1"/>
  <c r="K32" i="57"/>
  <c r="K33" i="44"/>
  <c r="K40" i="72"/>
  <c r="O40" i="71"/>
  <c r="N32" i="61"/>
  <c r="N53" i="61" s="1"/>
  <c r="J33" i="60"/>
  <c r="J54" i="60" s="1"/>
  <c r="L32" i="55"/>
  <c r="L53" i="55" s="1"/>
  <c r="M33" i="118"/>
  <c r="M54" i="118" s="1"/>
  <c r="O32" i="60"/>
  <c r="K32" i="55"/>
  <c r="L40" i="72"/>
  <c r="K41" i="71"/>
  <c r="M40" i="72"/>
  <c r="L41" i="71"/>
  <c r="N33" i="62"/>
  <c r="N54" i="62" s="1"/>
  <c r="L32" i="61"/>
  <c r="N32" i="60"/>
  <c r="J32" i="55"/>
  <c r="L32" i="56"/>
  <c r="L53" i="56" s="1"/>
  <c r="N32" i="53"/>
  <c r="J33" i="54"/>
  <c r="J54" i="54" s="1"/>
  <c r="M33" i="51"/>
  <c r="O32" i="117"/>
  <c r="O53" i="117" s="1"/>
  <c r="K32" i="59"/>
  <c r="M33" i="57"/>
  <c r="O32" i="50"/>
  <c r="K32" i="49"/>
  <c r="J40" i="118"/>
  <c r="L32" i="48"/>
  <c r="N40" i="72"/>
  <c r="M41" i="71"/>
  <c r="M33" i="62"/>
  <c r="O33" i="116"/>
  <c r="O54" i="116" s="1"/>
  <c r="K32" i="61"/>
  <c r="K53" i="61" s="1"/>
  <c r="M32" i="60"/>
  <c r="K32" i="56"/>
  <c r="K53" i="56" s="1"/>
  <c r="M32" i="53"/>
  <c r="O32" i="54"/>
  <c r="O53" i="54" s="1"/>
  <c r="L33" i="51"/>
  <c r="N32" i="117"/>
  <c r="N53" i="117" s="1"/>
  <c r="J32" i="59"/>
  <c r="L33" i="57"/>
  <c r="N32" i="50"/>
  <c r="J32" i="49"/>
  <c r="K32" i="48"/>
  <c r="O40" i="72"/>
  <c r="N41" i="71"/>
  <c r="L33" i="62"/>
  <c r="N33" i="116"/>
  <c r="N54" i="116" s="1"/>
  <c r="J32" i="61"/>
  <c r="J53" i="61" s="1"/>
  <c r="L32" i="60"/>
  <c r="O33" i="119"/>
  <c r="O54" i="119" s="1"/>
  <c r="J32" i="56"/>
  <c r="J53" i="56" s="1"/>
  <c r="L32" i="53"/>
  <c r="N32" i="54"/>
  <c r="O33" i="52"/>
  <c r="K33" i="51"/>
  <c r="M32" i="117"/>
  <c r="M53" i="117" s="1"/>
  <c r="O33" i="58"/>
  <c r="O54" i="58" s="1"/>
  <c r="K33" i="57"/>
  <c r="M32" i="50"/>
  <c r="O41" i="45"/>
  <c r="J32" i="48"/>
  <c r="L33" i="66"/>
  <c r="O32" i="118"/>
  <c r="K32" i="45"/>
  <c r="N33" i="52"/>
  <c r="N33" i="58"/>
  <c r="N54" i="58" s="1"/>
  <c r="J33" i="57"/>
  <c r="J54" i="57" s="1"/>
  <c r="N41" i="45"/>
  <c r="N32" i="118"/>
  <c r="M33" i="52"/>
  <c r="K32" i="117"/>
  <c r="K53" i="117" s="1"/>
  <c r="O32" i="57"/>
  <c r="O53" i="57" s="1"/>
  <c r="K32" i="50"/>
  <c r="M41" i="45"/>
  <c r="N33" i="47"/>
  <c r="L33" i="52"/>
  <c r="K41" i="72"/>
  <c r="O41" i="71"/>
  <c r="K33" i="62"/>
  <c r="M33" i="116"/>
  <c r="M54" i="116" s="1"/>
  <c r="K32" i="60"/>
  <c r="N33" i="119"/>
  <c r="N54" i="119" s="1"/>
  <c r="K32" i="53"/>
  <c r="M32" i="54"/>
  <c r="M53" i="54" s="1"/>
  <c r="J33" i="51"/>
  <c r="L32" i="117"/>
  <c r="L53" i="117" s="1"/>
  <c r="L32" i="50"/>
  <c r="O33" i="47"/>
  <c r="K33" i="66"/>
  <c r="J32" i="45"/>
  <c r="O32" i="51"/>
  <c r="M33" i="58"/>
  <c r="J33" i="66"/>
  <c r="M32" i="118"/>
  <c r="M53" i="118" s="1"/>
  <c r="O33" i="44"/>
  <c r="N32" i="51"/>
  <c r="J32" i="117"/>
  <c r="J53" i="117" s="1"/>
  <c r="L33" i="58"/>
  <c r="L54" i="58" s="1"/>
  <c r="J32" i="50"/>
  <c r="O41" i="118"/>
  <c r="M33" i="47"/>
  <c r="N33" i="44"/>
  <c r="M33" i="55"/>
  <c r="M54" i="55" s="1"/>
  <c r="L41" i="72"/>
  <c r="J41" i="71"/>
  <c r="J33" i="62"/>
  <c r="L33" i="116"/>
  <c r="L54" i="116" s="1"/>
  <c r="J32" i="60"/>
  <c r="M33" i="119"/>
  <c r="M54" i="119" s="1"/>
  <c r="J32" i="53"/>
  <c r="L32" i="54"/>
  <c r="M41" i="72"/>
  <c r="J40" i="71"/>
  <c r="O32" i="62"/>
  <c r="O53" i="62" s="1"/>
  <c r="K33" i="116"/>
  <c r="K54" i="116" s="1"/>
  <c r="L33" i="119"/>
  <c r="L54" i="119" s="1"/>
  <c r="O33" i="55"/>
  <c r="K32" i="54"/>
  <c r="N32" i="57"/>
  <c r="L41" i="45"/>
  <c r="O32" i="66"/>
  <c r="L32" i="118"/>
  <c r="J33" i="119"/>
  <c r="J54" i="119" s="1"/>
  <c r="J33" i="52"/>
  <c r="J33" i="58"/>
  <c r="J54" i="58" s="1"/>
  <c r="L32" i="57"/>
  <c r="L53" i="57" s="1"/>
  <c r="J41" i="45"/>
  <c r="O33" i="48"/>
  <c r="O40" i="45"/>
  <c r="N41" i="72"/>
  <c r="N32" i="62"/>
  <c r="N53" i="62" s="1"/>
  <c r="J33" i="116"/>
  <c r="J54" i="116" s="1"/>
  <c r="K33" i="119"/>
  <c r="K54" i="119" s="1"/>
  <c r="N33" i="55"/>
  <c r="J32" i="54"/>
  <c r="K33" i="52"/>
  <c r="M32" i="51"/>
  <c r="O33" i="59"/>
  <c r="K33" i="58"/>
  <c r="M32" i="57"/>
  <c r="O33" i="49"/>
  <c r="K41" i="45"/>
  <c r="N41" i="118"/>
  <c r="L33" i="47"/>
  <c r="N32" i="66"/>
  <c r="K32" i="118"/>
  <c r="M33" i="44"/>
  <c r="O32" i="116"/>
  <c r="O53" i="116" s="1"/>
  <c r="O33" i="61"/>
  <c r="O54" i="61" s="1"/>
  <c r="L32" i="51"/>
  <c r="N33" i="49"/>
  <c r="J32" i="118"/>
  <c r="J33" i="47"/>
  <c r="O41" i="72"/>
  <c r="M32" i="62"/>
  <c r="O33" i="56"/>
  <c r="N33" i="59"/>
  <c r="L32" i="66"/>
  <c r="J41" i="72"/>
  <c r="L32" i="62"/>
  <c r="L53" i="62" s="1"/>
  <c r="N32" i="116"/>
  <c r="N53" i="116" s="1"/>
  <c r="N33" i="61"/>
  <c r="N54" i="61" s="1"/>
  <c r="O32" i="119"/>
  <c r="O53" i="119" s="1"/>
  <c r="L33" i="55"/>
  <c r="N33" i="56"/>
  <c r="N54" i="56" s="1"/>
  <c r="O32" i="52"/>
  <c r="O32" i="58"/>
  <c r="N33" i="48"/>
  <c r="J40" i="72"/>
  <c r="K32" i="62"/>
  <c r="K53" i="62" s="1"/>
  <c r="M32" i="116"/>
  <c r="M53" i="116" s="1"/>
  <c r="M33" i="61"/>
  <c r="O33" i="60"/>
  <c r="N32" i="119"/>
  <c r="N53" i="119" s="1"/>
  <c r="K33" i="55"/>
  <c r="K54" i="55" s="1"/>
  <c r="M33" i="56"/>
  <c r="O33" i="53"/>
  <c r="N32" i="52"/>
  <c r="J32" i="51"/>
  <c r="L33" i="59"/>
  <c r="N32" i="58"/>
  <c r="J32" i="57"/>
  <c r="J53" i="57" s="1"/>
  <c r="L33" i="49"/>
  <c r="N40" i="45"/>
  <c r="K41" i="118"/>
  <c r="M33" i="48"/>
  <c r="O32" i="47"/>
  <c r="K32" i="66"/>
  <c r="N33" i="45"/>
  <c r="J33" i="44"/>
  <c r="O40" i="118"/>
  <c r="L33" i="48"/>
  <c r="N32" i="47"/>
  <c r="J33" i="49"/>
  <c r="N40" i="118"/>
  <c r="K33" i="48"/>
  <c r="M32" i="47"/>
  <c r="L33" i="45"/>
  <c r="N32" i="44"/>
  <c r="O33" i="51"/>
  <c r="K33" i="117"/>
  <c r="K54" i="117" s="1"/>
  <c r="K33" i="50"/>
  <c r="M32" i="49"/>
  <c r="K40" i="118"/>
  <c r="N32" i="48"/>
  <c r="J32" i="47"/>
  <c r="O32" i="45"/>
  <c r="K32" i="44"/>
  <c r="L32" i="59"/>
  <c r="N33" i="57"/>
  <c r="N54" i="57" s="1"/>
  <c r="L32" i="49"/>
  <c r="J41" i="118"/>
  <c r="L33" i="118"/>
  <c r="J32" i="44"/>
  <c r="M33" i="66"/>
  <c r="L32" i="45"/>
  <c r="K33" i="47"/>
  <c r="K32" i="51"/>
  <c r="L41" i="118"/>
  <c r="K33" i="43"/>
  <c r="L33" i="43"/>
  <c r="M33" i="43"/>
  <c r="N33" i="43"/>
  <c r="O33" i="43"/>
  <c r="J33" i="43"/>
  <c r="K32" i="43"/>
  <c r="L32" i="43"/>
  <c r="M32" i="43"/>
  <c r="N32" i="43"/>
  <c r="O32" i="43"/>
  <c r="J32" i="43"/>
  <c r="J74" i="43"/>
  <c r="J76" i="118"/>
  <c r="J82" i="118" s="1"/>
  <c r="M74" i="117"/>
  <c r="M80" i="117" s="1"/>
  <c r="O74" i="118"/>
  <c r="O80" i="118" s="1"/>
  <c r="L74" i="117"/>
  <c r="L80" i="117" s="1"/>
  <c r="N74" i="118"/>
  <c r="N80" i="118" s="1"/>
  <c r="K74" i="117"/>
  <c r="K80" i="117" s="1"/>
  <c r="M74" i="118"/>
  <c r="M80" i="118" s="1"/>
  <c r="J74" i="117"/>
  <c r="J80" i="117" s="1"/>
  <c r="L74" i="118"/>
  <c r="L80" i="118" s="1"/>
  <c r="K74" i="118"/>
  <c r="K80" i="118" s="1"/>
  <c r="K76" i="118"/>
  <c r="K82" i="118" s="1"/>
  <c r="J74" i="118"/>
  <c r="J80" i="118" s="1"/>
  <c r="O74" i="119"/>
  <c r="O80" i="119" s="1"/>
  <c r="N74" i="119"/>
  <c r="N80" i="119" s="1"/>
  <c r="M76" i="118"/>
  <c r="M82" i="118" s="1"/>
  <c r="M74" i="119"/>
  <c r="M80" i="119" s="1"/>
  <c r="N74" i="117"/>
  <c r="N80" i="117" s="1"/>
  <c r="L74" i="119"/>
  <c r="L80" i="119" s="1"/>
  <c r="K74" i="119"/>
  <c r="K80" i="119" s="1"/>
  <c r="O76" i="118"/>
  <c r="O82" i="118" s="1"/>
  <c r="J74" i="119"/>
  <c r="J80" i="119" s="1"/>
  <c r="N76" i="118"/>
  <c r="N82" i="118" s="1"/>
  <c r="L76" i="118"/>
  <c r="L82" i="118" s="1"/>
  <c r="O74" i="117"/>
  <c r="O80" i="117" s="1"/>
  <c r="N74" i="43"/>
  <c r="O74" i="43"/>
  <c r="M74" i="43"/>
  <c r="K74" i="43"/>
  <c r="L74" i="43"/>
  <c r="N74" i="45"/>
  <c r="L74" i="44"/>
  <c r="M74" i="66"/>
  <c r="M80" i="66" s="1"/>
  <c r="O74" i="66"/>
  <c r="O80" i="66" s="1"/>
  <c r="M74" i="45"/>
  <c r="K74" i="44"/>
  <c r="L74" i="45"/>
  <c r="N74" i="66"/>
  <c r="N80" i="66" s="1"/>
  <c r="J74" i="44"/>
  <c r="K74" i="45"/>
  <c r="M74" i="44"/>
  <c r="J74" i="66"/>
  <c r="J80" i="66" s="1"/>
  <c r="L74" i="66"/>
  <c r="L80" i="66" s="1"/>
  <c r="J74" i="45"/>
  <c r="O74" i="44"/>
  <c r="N74" i="44"/>
  <c r="K74" i="66"/>
  <c r="K80" i="66" s="1"/>
  <c r="O74" i="45"/>
  <c r="L76" i="72"/>
  <c r="L82" i="72" s="1"/>
  <c r="O76" i="71"/>
  <c r="O82" i="71" s="1"/>
  <c r="K76" i="71"/>
  <c r="K82" i="71" s="1"/>
  <c r="O76" i="72"/>
  <c r="O82" i="72" s="1"/>
  <c r="K76" i="72"/>
  <c r="K82" i="72" s="1"/>
  <c r="N76" i="71"/>
  <c r="N82" i="71" s="1"/>
  <c r="J76" i="71"/>
  <c r="J82" i="71" s="1"/>
  <c r="N76" i="72"/>
  <c r="N82" i="72" s="1"/>
  <c r="J76" i="72"/>
  <c r="J82" i="72" s="1"/>
  <c r="M76" i="71"/>
  <c r="M82" i="71" s="1"/>
  <c r="L76" i="71"/>
  <c r="L82" i="71" s="1"/>
  <c r="M76" i="72"/>
  <c r="M82" i="72" s="1"/>
  <c r="L74" i="62"/>
  <c r="L74" i="61"/>
  <c r="L74" i="60"/>
  <c r="L74" i="59"/>
  <c r="L74" i="58"/>
  <c r="L74" i="57"/>
  <c r="L74" i="56"/>
  <c r="L74" i="55"/>
  <c r="L74" i="54"/>
  <c r="L74" i="53"/>
  <c r="L74" i="52"/>
  <c r="L74" i="51"/>
  <c r="L74" i="50"/>
  <c r="L74" i="49"/>
  <c r="L74" i="48"/>
  <c r="L74" i="47"/>
  <c r="L76" i="45"/>
  <c r="J76" i="45"/>
  <c r="N74" i="62"/>
  <c r="N74" i="61"/>
  <c r="J74" i="60"/>
  <c r="N74" i="59"/>
  <c r="J74" i="58"/>
  <c r="N74" i="57"/>
  <c r="J74" i="56"/>
  <c r="O74" i="62"/>
  <c r="K74" i="62"/>
  <c r="O74" i="61"/>
  <c r="K74" i="61"/>
  <c r="O74" i="60"/>
  <c r="K74" i="60"/>
  <c r="O74" i="59"/>
  <c r="K74" i="59"/>
  <c r="O74" i="58"/>
  <c r="K74" i="58"/>
  <c r="O74" i="57"/>
  <c r="K74" i="57"/>
  <c r="O74" i="56"/>
  <c r="K74" i="56"/>
  <c r="O74" i="55"/>
  <c r="K74" i="55"/>
  <c r="O74" i="54"/>
  <c r="K74" i="54"/>
  <c r="O74" i="53"/>
  <c r="K74" i="53"/>
  <c r="O74" i="52"/>
  <c r="K74" i="52"/>
  <c r="O74" i="51"/>
  <c r="K74" i="51"/>
  <c r="O74" i="50"/>
  <c r="K74" i="50"/>
  <c r="O74" i="49"/>
  <c r="K74" i="49"/>
  <c r="O74" i="48"/>
  <c r="K74" i="48"/>
  <c r="O74" i="47"/>
  <c r="K74" i="47"/>
  <c r="M76" i="45"/>
  <c r="J74" i="62"/>
  <c r="J74" i="61"/>
  <c r="N74" i="60"/>
  <c r="J74" i="59"/>
  <c r="N74" i="58"/>
  <c r="J74" i="57"/>
  <c r="N74" i="56"/>
  <c r="M74" i="58"/>
  <c r="J74" i="54"/>
  <c r="M74" i="53"/>
  <c r="N74" i="52"/>
  <c r="J74" i="50"/>
  <c r="M74" i="49"/>
  <c r="N74" i="48"/>
  <c r="M74" i="59"/>
  <c r="J74" i="53"/>
  <c r="M74" i="52"/>
  <c r="M74" i="48"/>
  <c r="K76" i="45"/>
  <c r="M74" i="60"/>
  <c r="M74" i="55"/>
  <c r="J74" i="52"/>
  <c r="N74" i="50"/>
  <c r="M74" i="47"/>
  <c r="N76" i="45"/>
  <c r="M74" i="61"/>
  <c r="N74" i="53"/>
  <c r="J74" i="51"/>
  <c r="N74" i="49"/>
  <c r="O76" i="45"/>
  <c r="M74" i="62"/>
  <c r="N74" i="55"/>
  <c r="N74" i="51"/>
  <c r="J74" i="49"/>
  <c r="N74" i="47"/>
  <c r="M74" i="56"/>
  <c r="N74" i="54"/>
  <c r="M74" i="51"/>
  <c r="J74" i="48"/>
  <c r="M74" i="57"/>
  <c r="J74" i="55"/>
  <c r="M74" i="54"/>
  <c r="M74" i="50"/>
  <c r="J74" i="47"/>
  <c r="I147" i="62"/>
  <c r="A146" i="62"/>
  <c r="A145" i="62"/>
  <c r="A144" i="62"/>
  <c r="A143" i="62"/>
  <c r="A142" i="62"/>
  <c r="A141" i="62"/>
  <c r="A140" i="62"/>
  <c r="A139" i="62"/>
  <c r="A138" i="62"/>
  <c r="I137" i="62"/>
  <c r="A137" i="62"/>
  <c r="A136" i="62"/>
  <c r="A135" i="62"/>
  <c r="I135" i="62" s="1"/>
  <c r="A134" i="62"/>
  <c r="I134" i="62" s="1"/>
  <c r="A133" i="62"/>
  <c r="I133" i="62" s="1"/>
  <c r="A132" i="62"/>
  <c r="I131" i="62"/>
  <c r="I130" i="62"/>
  <c r="I129" i="62"/>
  <c r="I128" i="62"/>
  <c r="I127" i="62"/>
  <c r="I126" i="62"/>
  <c r="I125" i="62"/>
  <c r="I124" i="62"/>
  <c r="I123" i="62"/>
  <c r="I122" i="62"/>
  <c r="I121" i="62"/>
  <c r="I120" i="62"/>
  <c r="I119" i="62"/>
  <c r="I118" i="62"/>
  <c r="I117" i="62"/>
  <c r="I116" i="62"/>
  <c r="I115" i="62"/>
  <c r="I112" i="62"/>
  <c r="I110" i="62"/>
  <c r="O109" i="62"/>
  <c r="N109" i="62"/>
  <c r="M109" i="62"/>
  <c r="L109" i="62"/>
  <c r="K109" i="62"/>
  <c r="J109" i="62"/>
  <c r="I109" i="62"/>
  <c r="G109" i="62"/>
  <c r="F109" i="62"/>
  <c r="E109" i="62"/>
  <c r="D109" i="62"/>
  <c r="C109" i="62"/>
  <c r="B109" i="62"/>
  <c r="I108" i="62"/>
  <c r="I107" i="62"/>
  <c r="I106" i="62"/>
  <c r="O107" i="62"/>
  <c r="O108" i="62" s="1"/>
  <c r="N107" i="62"/>
  <c r="N108" i="62" s="1"/>
  <c r="M107" i="62"/>
  <c r="M108" i="62" s="1"/>
  <c r="L107" i="62"/>
  <c r="L108" i="62" s="1"/>
  <c r="K107" i="62"/>
  <c r="K108" i="62" s="1"/>
  <c r="J107" i="62"/>
  <c r="J108" i="62" s="1"/>
  <c r="I105" i="62"/>
  <c r="G105" i="62"/>
  <c r="G107" i="62" s="1"/>
  <c r="G108" i="62" s="1"/>
  <c r="F105" i="62"/>
  <c r="F107" i="62" s="1"/>
  <c r="F108" i="62" s="1"/>
  <c r="E105" i="62"/>
  <c r="E107" i="62" s="1"/>
  <c r="E108" i="62" s="1"/>
  <c r="D105" i="62"/>
  <c r="D107" i="62" s="1"/>
  <c r="D108" i="62" s="1"/>
  <c r="C105" i="62"/>
  <c r="C107" i="62" s="1"/>
  <c r="C108" i="62" s="1"/>
  <c r="B105" i="62"/>
  <c r="B107" i="62" s="1"/>
  <c r="B108" i="62" s="1"/>
  <c r="I102" i="62"/>
  <c r="I100" i="62"/>
  <c r="A99" i="62"/>
  <c r="I99" i="62" s="1"/>
  <c r="A98" i="62"/>
  <c r="I98" i="62" s="1"/>
  <c r="A97" i="62"/>
  <c r="I97" i="62" s="1"/>
  <c r="A96" i="62"/>
  <c r="I96" i="62" s="1"/>
  <c r="A95" i="62"/>
  <c r="I95" i="62" s="1"/>
  <c r="I94" i="62"/>
  <c r="I93" i="62"/>
  <c r="I92" i="62"/>
  <c r="A91" i="62"/>
  <c r="I91" i="62" s="1"/>
  <c r="A90" i="62"/>
  <c r="I90" i="62" s="1"/>
  <c r="A89" i="62"/>
  <c r="I89" i="62" s="1"/>
  <c r="A88" i="62"/>
  <c r="I88" i="62" s="1"/>
  <c r="A87" i="62"/>
  <c r="I87" i="62" s="1"/>
  <c r="I86" i="62"/>
  <c r="O84" i="62"/>
  <c r="O99" i="62" s="1"/>
  <c r="N84" i="62"/>
  <c r="N91" i="62" s="1"/>
  <c r="M84" i="62"/>
  <c r="M91" i="62" s="1"/>
  <c r="L84" i="62"/>
  <c r="K84" i="62"/>
  <c r="K99" i="62" s="1"/>
  <c r="J84" i="62"/>
  <c r="J99" i="62" s="1"/>
  <c r="G84" i="62"/>
  <c r="F84" i="62"/>
  <c r="F99" i="62" s="1"/>
  <c r="E84" i="62"/>
  <c r="E91" i="62" s="1"/>
  <c r="D84" i="62"/>
  <c r="D91" i="62" s="1"/>
  <c r="C84" i="62"/>
  <c r="B84" i="62"/>
  <c r="B99" i="62" s="1"/>
  <c r="A84" i="62"/>
  <c r="I84" i="62" s="1"/>
  <c r="O83" i="62"/>
  <c r="O90" i="62" s="1"/>
  <c r="N83" i="62"/>
  <c r="M83" i="62"/>
  <c r="M98" i="62" s="1"/>
  <c r="L83" i="62"/>
  <c r="L90" i="62" s="1"/>
  <c r="K83" i="62"/>
  <c r="K98" i="62" s="1"/>
  <c r="J83" i="62"/>
  <c r="G83" i="62"/>
  <c r="G98" i="62" s="1"/>
  <c r="F83" i="62"/>
  <c r="F98" i="62" s="1"/>
  <c r="E83" i="62"/>
  <c r="D83" i="62"/>
  <c r="D98" i="62" s="1"/>
  <c r="C83" i="62"/>
  <c r="C98" i="62" s="1"/>
  <c r="B83" i="62"/>
  <c r="B90" i="62" s="1"/>
  <c r="A83" i="62"/>
  <c r="I83" i="62" s="1"/>
  <c r="O82" i="62"/>
  <c r="O97" i="62" s="1"/>
  <c r="N82" i="62"/>
  <c r="N97" i="62" s="1"/>
  <c r="M82" i="62"/>
  <c r="M89" i="62" s="1"/>
  <c r="L82" i="62"/>
  <c r="L97" i="62" s="1"/>
  <c r="K82" i="62"/>
  <c r="K97" i="62" s="1"/>
  <c r="J82" i="62"/>
  <c r="J97" i="62" s="1"/>
  <c r="I82" i="62"/>
  <c r="G82" i="62"/>
  <c r="G97" i="62" s="1"/>
  <c r="F82" i="62"/>
  <c r="F97" i="62" s="1"/>
  <c r="E82" i="62"/>
  <c r="E97" i="62" s="1"/>
  <c r="D82" i="62"/>
  <c r="D89" i="62" s="1"/>
  <c r="C82" i="62"/>
  <c r="C97" i="62" s="1"/>
  <c r="B82" i="62"/>
  <c r="B97" i="62" s="1"/>
  <c r="A82" i="62"/>
  <c r="O96" i="62"/>
  <c r="N96" i="62"/>
  <c r="M96" i="62"/>
  <c r="L96" i="62"/>
  <c r="K88" i="62"/>
  <c r="J96" i="62"/>
  <c r="G96" i="62"/>
  <c r="F96" i="62"/>
  <c r="E96" i="62"/>
  <c r="D96" i="62"/>
  <c r="C96" i="62"/>
  <c r="B88" i="62"/>
  <c r="I79" i="62"/>
  <c r="A78" i="62"/>
  <c r="I78" i="62" s="1"/>
  <c r="A77" i="62"/>
  <c r="I77" i="62" s="1"/>
  <c r="A76" i="62"/>
  <c r="I76" i="62" s="1"/>
  <c r="I70" i="62"/>
  <c r="A63" i="62"/>
  <c r="I63" i="62" s="1"/>
  <c r="A62" i="62"/>
  <c r="I62" i="62" s="1"/>
  <c r="A61" i="62"/>
  <c r="I61" i="62" s="1"/>
  <c r="A60" i="62"/>
  <c r="I60" i="62" s="1"/>
  <c r="I56" i="62"/>
  <c r="O54" i="62"/>
  <c r="M54" i="62"/>
  <c r="L54" i="62"/>
  <c r="K54" i="62"/>
  <c r="J54" i="62"/>
  <c r="G54" i="62"/>
  <c r="F54" i="62"/>
  <c r="E54" i="62"/>
  <c r="D54" i="62"/>
  <c r="C54" i="62"/>
  <c r="B54" i="62"/>
  <c r="M53" i="62"/>
  <c r="J53" i="62"/>
  <c r="G53" i="62"/>
  <c r="F53" i="62"/>
  <c r="E53" i="62"/>
  <c r="D53" i="62"/>
  <c r="C53" i="62"/>
  <c r="B53" i="62"/>
  <c r="I52" i="62"/>
  <c r="O51" i="62"/>
  <c r="O52" i="62" s="1"/>
  <c r="N51" i="62"/>
  <c r="N52" i="62" s="1"/>
  <c r="M51" i="62"/>
  <c r="M52" i="62" s="1"/>
  <c r="L51" i="62"/>
  <c r="L52" i="62" s="1"/>
  <c r="K51" i="62"/>
  <c r="K52" i="62" s="1"/>
  <c r="J51" i="62"/>
  <c r="J52" i="62" s="1"/>
  <c r="I51" i="62"/>
  <c r="G51" i="62"/>
  <c r="G52" i="62" s="1"/>
  <c r="F51" i="62"/>
  <c r="F52" i="62" s="1"/>
  <c r="E51" i="62"/>
  <c r="E52" i="62" s="1"/>
  <c r="D51" i="62"/>
  <c r="D52" i="62" s="1"/>
  <c r="C51" i="62"/>
  <c r="C52" i="62" s="1"/>
  <c r="B51" i="62"/>
  <c r="B52" i="62" s="1"/>
  <c r="I50" i="62"/>
  <c r="A46" i="62"/>
  <c r="I46" i="62" s="1"/>
  <c r="A42" i="62"/>
  <c r="I42" i="62" s="1"/>
  <c r="A38" i="62"/>
  <c r="I38" i="62" s="1"/>
  <c r="A34" i="62"/>
  <c r="I34" i="62" s="1"/>
  <c r="A30" i="62"/>
  <c r="I30" i="62" s="1"/>
  <c r="I27" i="62"/>
  <c r="D17" i="62"/>
  <c r="C17" i="62"/>
  <c r="D16" i="62"/>
  <c r="C16" i="62"/>
  <c r="D15" i="62"/>
  <c r="C15" i="62"/>
  <c r="D14" i="62"/>
  <c r="C14" i="62"/>
  <c r="D13" i="62"/>
  <c r="C13" i="62"/>
  <c r="C9" i="62"/>
  <c r="I147" i="61"/>
  <c r="A146" i="61"/>
  <c r="A145" i="61"/>
  <c r="A144" i="61"/>
  <c r="A143" i="61"/>
  <c r="A142" i="61"/>
  <c r="A141" i="61"/>
  <c r="A140" i="61"/>
  <c r="A139" i="61"/>
  <c r="A138" i="61"/>
  <c r="A137" i="61"/>
  <c r="A136" i="61"/>
  <c r="A135" i="61"/>
  <c r="A134" i="61"/>
  <c r="I134" i="61" s="1"/>
  <c r="A133" i="61"/>
  <c r="A132" i="61"/>
  <c r="I132" i="61" s="1"/>
  <c r="I131" i="61"/>
  <c r="I130" i="61"/>
  <c r="I129" i="61"/>
  <c r="I128" i="61"/>
  <c r="I127" i="61"/>
  <c r="I126" i="61"/>
  <c r="I125" i="61"/>
  <c r="I124" i="61"/>
  <c r="I123" i="61"/>
  <c r="I122" i="61"/>
  <c r="I121" i="61"/>
  <c r="I120" i="61"/>
  <c r="I119" i="61"/>
  <c r="I118" i="61"/>
  <c r="I117" i="61"/>
  <c r="I116" i="61"/>
  <c r="I115" i="61"/>
  <c r="I112" i="61"/>
  <c r="I110" i="61"/>
  <c r="O109" i="61"/>
  <c r="N109" i="61"/>
  <c r="M109" i="61"/>
  <c r="L109" i="61"/>
  <c r="K109" i="61"/>
  <c r="J109" i="61"/>
  <c r="I109" i="61"/>
  <c r="G109" i="61"/>
  <c r="F109" i="61"/>
  <c r="E109" i="61"/>
  <c r="D109" i="61"/>
  <c r="C109" i="61"/>
  <c r="B109" i="61"/>
  <c r="I108" i="61"/>
  <c r="O107" i="61"/>
  <c r="O108" i="61" s="1"/>
  <c r="N107" i="61"/>
  <c r="N108" i="61" s="1"/>
  <c r="M107" i="61"/>
  <c r="M108" i="61" s="1"/>
  <c r="L107" i="61"/>
  <c r="L108" i="61" s="1"/>
  <c r="K107" i="61"/>
  <c r="K108" i="61" s="1"/>
  <c r="J107" i="61"/>
  <c r="J108" i="61" s="1"/>
  <c r="I107" i="61"/>
  <c r="G107" i="61"/>
  <c r="G108" i="61" s="1"/>
  <c r="F107" i="61"/>
  <c r="F108" i="61" s="1"/>
  <c r="E107" i="61"/>
  <c r="E108" i="61" s="1"/>
  <c r="D107" i="61"/>
  <c r="D108" i="61" s="1"/>
  <c r="C107" i="61"/>
  <c r="C108" i="61" s="1"/>
  <c r="B107" i="61"/>
  <c r="B108" i="61" s="1"/>
  <c r="O106" i="61"/>
  <c r="N106" i="61"/>
  <c r="M106" i="61"/>
  <c r="L106" i="61"/>
  <c r="K106" i="61"/>
  <c r="J106" i="61"/>
  <c r="I106" i="61"/>
  <c r="G106" i="61"/>
  <c r="F106" i="61"/>
  <c r="E106" i="61"/>
  <c r="D106" i="61"/>
  <c r="C106" i="61"/>
  <c r="B106" i="61"/>
  <c r="O105" i="61"/>
  <c r="N105" i="61"/>
  <c r="M105" i="61"/>
  <c r="L105" i="61"/>
  <c r="K105" i="61"/>
  <c r="J105" i="61"/>
  <c r="I105" i="61"/>
  <c r="G105" i="61"/>
  <c r="F105" i="61"/>
  <c r="E105" i="61"/>
  <c r="D105" i="61"/>
  <c r="C105" i="61"/>
  <c r="B105" i="61"/>
  <c r="I102" i="61"/>
  <c r="I100" i="61"/>
  <c r="A99" i="61"/>
  <c r="I99" i="61" s="1"/>
  <c r="A98" i="61"/>
  <c r="I98" i="61" s="1"/>
  <c r="A97" i="61"/>
  <c r="I97" i="61" s="1"/>
  <c r="A96" i="61"/>
  <c r="I96" i="61" s="1"/>
  <c r="A95" i="61"/>
  <c r="I95" i="61" s="1"/>
  <c r="I94" i="61"/>
  <c r="I93" i="61"/>
  <c r="I92" i="61"/>
  <c r="A91" i="61"/>
  <c r="I91" i="61" s="1"/>
  <c r="A90" i="61"/>
  <c r="I90" i="61" s="1"/>
  <c r="A89" i="61"/>
  <c r="I89" i="61" s="1"/>
  <c r="A88" i="61"/>
  <c r="I88" i="61" s="1"/>
  <c r="A87" i="61"/>
  <c r="I87" i="61" s="1"/>
  <c r="I86" i="61"/>
  <c r="O84" i="61"/>
  <c r="O99" i="61" s="1"/>
  <c r="N84" i="61"/>
  <c r="N99" i="61" s="1"/>
  <c r="M84" i="61"/>
  <c r="M91" i="61" s="1"/>
  <c r="L84" i="61"/>
  <c r="L99" i="61" s="1"/>
  <c r="K84" i="61"/>
  <c r="K99" i="61" s="1"/>
  <c r="J84" i="61"/>
  <c r="G84" i="61"/>
  <c r="G99" i="61" s="1"/>
  <c r="F84" i="61"/>
  <c r="F99" i="61" s="1"/>
  <c r="E84" i="61"/>
  <c r="D84" i="61"/>
  <c r="D91" i="61" s="1"/>
  <c r="C84" i="61"/>
  <c r="C99" i="61" s="1"/>
  <c r="B84" i="61"/>
  <c r="B99" i="61" s="1"/>
  <c r="A84" i="61"/>
  <c r="I84" i="61" s="1"/>
  <c r="O83" i="61"/>
  <c r="O98" i="61" s="1"/>
  <c r="N83" i="61"/>
  <c r="N98" i="61" s="1"/>
  <c r="M83" i="61"/>
  <c r="M98" i="61" s="1"/>
  <c r="L83" i="61"/>
  <c r="L98" i="61" s="1"/>
  <c r="K83" i="61"/>
  <c r="K90" i="61" s="1"/>
  <c r="J83" i="61"/>
  <c r="J98" i="61" s="1"/>
  <c r="G83" i="61"/>
  <c r="G90" i="61" s="1"/>
  <c r="F83" i="61"/>
  <c r="F98" i="61" s="1"/>
  <c r="E83" i="61"/>
  <c r="E98" i="61" s="1"/>
  <c r="D83" i="61"/>
  <c r="D98" i="61" s="1"/>
  <c r="C83" i="61"/>
  <c r="B83" i="61"/>
  <c r="B90" i="61" s="1"/>
  <c r="A83" i="61"/>
  <c r="I83" i="61" s="1"/>
  <c r="O82" i="61"/>
  <c r="O97" i="61" s="1"/>
  <c r="N82" i="61"/>
  <c r="M82" i="61"/>
  <c r="M89" i="61" s="1"/>
  <c r="L82" i="61"/>
  <c r="L97" i="61" s="1"/>
  <c r="K82" i="61"/>
  <c r="K97" i="61" s="1"/>
  <c r="J82" i="61"/>
  <c r="J97" i="61" s="1"/>
  <c r="G82" i="61"/>
  <c r="G97" i="61" s="1"/>
  <c r="F82" i="61"/>
  <c r="F97" i="61" s="1"/>
  <c r="E82" i="61"/>
  <c r="D82" i="61"/>
  <c r="D89" i="61" s="1"/>
  <c r="C82" i="61"/>
  <c r="C97" i="61" s="1"/>
  <c r="B82" i="61"/>
  <c r="B97" i="61" s="1"/>
  <c r="A82" i="61"/>
  <c r="I82" i="61" s="1"/>
  <c r="O88" i="61"/>
  <c r="N96" i="61"/>
  <c r="M96" i="61"/>
  <c r="K88" i="61"/>
  <c r="J96" i="61"/>
  <c r="G96" i="61"/>
  <c r="F88" i="61"/>
  <c r="E96" i="61"/>
  <c r="D96" i="61"/>
  <c r="B88" i="61"/>
  <c r="I79" i="61"/>
  <c r="A78" i="61"/>
  <c r="I78" i="61" s="1"/>
  <c r="A77" i="61"/>
  <c r="I77" i="61" s="1"/>
  <c r="A76" i="61"/>
  <c r="I76" i="61" s="1"/>
  <c r="I70" i="61"/>
  <c r="A63" i="61"/>
  <c r="I63" i="61" s="1"/>
  <c r="A62" i="61"/>
  <c r="I62" i="61" s="1"/>
  <c r="A61" i="61"/>
  <c r="I61" i="61" s="1"/>
  <c r="A60" i="61"/>
  <c r="I60" i="61" s="1"/>
  <c r="I56" i="61"/>
  <c r="M54" i="61"/>
  <c r="L54" i="61"/>
  <c r="K54" i="61"/>
  <c r="J54" i="61"/>
  <c r="G54" i="61"/>
  <c r="F54" i="61"/>
  <c r="E54" i="61"/>
  <c r="D54" i="61"/>
  <c r="C54" i="61"/>
  <c r="B54" i="61"/>
  <c r="O53" i="61"/>
  <c r="L53" i="61"/>
  <c r="G53" i="61"/>
  <c r="F53" i="61"/>
  <c r="E53" i="61"/>
  <c r="D53" i="61"/>
  <c r="C53" i="61"/>
  <c r="B53" i="61"/>
  <c r="I52" i="61"/>
  <c r="O51" i="61"/>
  <c r="O52" i="61" s="1"/>
  <c r="N51" i="61"/>
  <c r="N52" i="61" s="1"/>
  <c r="M51" i="61"/>
  <c r="M52" i="61" s="1"/>
  <c r="L51" i="61"/>
  <c r="L52" i="61" s="1"/>
  <c r="K51" i="61"/>
  <c r="K52" i="61" s="1"/>
  <c r="J51" i="61"/>
  <c r="J52" i="61" s="1"/>
  <c r="I51" i="61"/>
  <c r="G51" i="61"/>
  <c r="G52" i="61" s="1"/>
  <c r="F51" i="61"/>
  <c r="F52" i="61" s="1"/>
  <c r="E51" i="61"/>
  <c r="E52" i="61" s="1"/>
  <c r="D51" i="61"/>
  <c r="D52" i="61" s="1"/>
  <c r="C51" i="61"/>
  <c r="C52" i="61" s="1"/>
  <c r="B51" i="61"/>
  <c r="B52" i="61" s="1"/>
  <c r="I50" i="61"/>
  <c r="A46" i="61"/>
  <c r="I46" i="61" s="1"/>
  <c r="A42" i="61"/>
  <c r="I42" i="61" s="1"/>
  <c r="A38" i="61"/>
  <c r="I38" i="61" s="1"/>
  <c r="A34" i="61"/>
  <c r="I34" i="61" s="1"/>
  <c r="A30" i="61"/>
  <c r="I30" i="61" s="1"/>
  <c r="I27" i="61"/>
  <c r="D17" i="61"/>
  <c r="C17" i="61"/>
  <c r="D16" i="61"/>
  <c r="C16" i="61"/>
  <c r="D15" i="61"/>
  <c r="C15" i="61"/>
  <c r="D14" i="61"/>
  <c r="C14" i="61"/>
  <c r="D13" i="61"/>
  <c r="C13" i="61"/>
  <c r="C9" i="61"/>
  <c r="I147" i="60"/>
  <c r="A146" i="60"/>
  <c r="A145" i="60"/>
  <c r="A144" i="60"/>
  <c r="A143" i="60"/>
  <c r="A142" i="60"/>
  <c r="A141" i="60"/>
  <c r="A140" i="60"/>
  <c r="A139" i="60"/>
  <c r="A138" i="60"/>
  <c r="I138" i="60" s="1"/>
  <c r="A137" i="60"/>
  <c r="A136" i="60"/>
  <c r="A135" i="60"/>
  <c r="A134" i="60"/>
  <c r="A133" i="60"/>
  <c r="A132" i="60"/>
  <c r="I131" i="60"/>
  <c r="I130" i="60"/>
  <c r="I129" i="60"/>
  <c r="I128" i="60"/>
  <c r="I127" i="60"/>
  <c r="I126" i="60"/>
  <c r="I125" i="60"/>
  <c r="I124" i="60"/>
  <c r="I123" i="60"/>
  <c r="I122" i="60"/>
  <c r="I121" i="60"/>
  <c r="I120" i="60"/>
  <c r="I119" i="60"/>
  <c r="I118" i="60"/>
  <c r="I117" i="60"/>
  <c r="I116" i="60"/>
  <c r="I115" i="60"/>
  <c r="I112" i="60"/>
  <c r="I110" i="60"/>
  <c r="O109" i="60"/>
  <c r="N109" i="60"/>
  <c r="M109" i="60"/>
  <c r="L109" i="60"/>
  <c r="K109" i="60"/>
  <c r="J109" i="60"/>
  <c r="I109" i="60"/>
  <c r="G109" i="60"/>
  <c r="F109" i="60"/>
  <c r="E109" i="60"/>
  <c r="D109" i="60"/>
  <c r="C109" i="60"/>
  <c r="B109" i="60"/>
  <c r="I108" i="60"/>
  <c r="O107" i="60"/>
  <c r="O108" i="60" s="1"/>
  <c r="N107" i="60"/>
  <c r="N108" i="60" s="1"/>
  <c r="M107" i="60"/>
  <c r="M108" i="60" s="1"/>
  <c r="L107" i="60"/>
  <c r="L108" i="60" s="1"/>
  <c r="K107" i="60"/>
  <c r="K108" i="60" s="1"/>
  <c r="J107" i="60"/>
  <c r="J108" i="60" s="1"/>
  <c r="I107" i="60"/>
  <c r="G107" i="60"/>
  <c r="G108" i="60" s="1"/>
  <c r="F107" i="60"/>
  <c r="F108" i="60" s="1"/>
  <c r="E107" i="60"/>
  <c r="E108" i="60" s="1"/>
  <c r="D107" i="60"/>
  <c r="D108" i="60" s="1"/>
  <c r="C107" i="60"/>
  <c r="C108" i="60" s="1"/>
  <c r="B107" i="60"/>
  <c r="B108" i="60" s="1"/>
  <c r="O106" i="60"/>
  <c r="N106" i="60"/>
  <c r="M106" i="60"/>
  <c r="L106" i="60"/>
  <c r="K106" i="60"/>
  <c r="J106" i="60"/>
  <c r="I106" i="60"/>
  <c r="G106" i="60"/>
  <c r="F106" i="60"/>
  <c r="E106" i="60"/>
  <c r="D106" i="60"/>
  <c r="C106" i="60"/>
  <c r="B106" i="60"/>
  <c r="O105" i="60"/>
  <c r="N105" i="60"/>
  <c r="M105" i="60"/>
  <c r="L105" i="60"/>
  <c r="K105" i="60"/>
  <c r="J105" i="60"/>
  <c r="I105" i="60"/>
  <c r="G105" i="60"/>
  <c r="F105" i="60"/>
  <c r="E105" i="60"/>
  <c r="D105" i="60"/>
  <c r="C105" i="60"/>
  <c r="B105" i="60"/>
  <c r="I102" i="60"/>
  <c r="I100" i="60"/>
  <c r="A99" i="60"/>
  <c r="I99" i="60" s="1"/>
  <c r="A98" i="60"/>
  <c r="I98" i="60" s="1"/>
  <c r="A97" i="60"/>
  <c r="I97" i="60" s="1"/>
  <c r="A96" i="60"/>
  <c r="I96" i="60" s="1"/>
  <c r="A95" i="60"/>
  <c r="I95" i="60" s="1"/>
  <c r="I94" i="60"/>
  <c r="I93" i="60"/>
  <c r="I92" i="60"/>
  <c r="A91" i="60"/>
  <c r="I91" i="60" s="1"/>
  <c r="A90" i="60"/>
  <c r="I90" i="60" s="1"/>
  <c r="A89" i="60"/>
  <c r="I89" i="60" s="1"/>
  <c r="A88" i="60"/>
  <c r="I88" i="60" s="1"/>
  <c r="A87" i="60"/>
  <c r="I87" i="60" s="1"/>
  <c r="I86" i="60"/>
  <c r="O84" i="60"/>
  <c r="O99" i="60" s="1"/>
  <c r="N84" i="60"/>
  <c r="N99" i="60" s="1"/>
  <c r="M84" i="60"/>
  <c r="M99" i="60" s="1"/>
  <c r="L84" i="60"/>
  <c r="K84" i="60"/>
  <c r="K99" i="60" s="1"/>
  <c r="J84" i="60"/>
  <c r="J99" i="60" s="1"/>
  <c r="G84" i="60"/>
  <c r="F84" i="60"/>
  <c r="F99" i="60" s="1"/>
  <c r="E84" i="60"/>
  <c r="E99" i="60" s="1"/>
  <c r="D84" i="60"/>
  <c r="D99" i="60" s="1"/>
  <c r="C84" i="60"/>
  <c r="B84" i="60"/>
  <c r="B99" i="60" s="1"/>
  <c r="A84" i="60"/>
  <c r="I84" i="60" s="1"/>
  <c r="O83" i="60"/>
  <c r="O98" i="60" s="1"/>
  <c r="N83" i="60"/>
  <c r="M83" i="60"/>
  <c r="M98" i="60" s="1"/>
  <c r="L83" i="60"/>
  <c r="L98" i="60" s="1"/>
  <c r="K83" i="60"/>
  <c r="K98" i="60" s="1"/>
  <c r="J83" i="60"/>
  <c r="G83" i="60"/>
  <c r="G98" i="60" s="1"/>
  <c r="F83" i="60"/>
  <c r="F98" i="60" s="1"/>
  <c r="E83" i="60"/>
  <c r="D83" i="60"/>
  <c r="C83" i="60"/>
  <c r="C98" i="60" s="1"/>
  <c r="B83" i="60"/>
  <c r="B98" i="60" s="1"/>
  <c r="A83" i="60"/>
  <c r="I83" i="60" s="1"/>
  <c r="O82" i="60"/>
  <c r="N82" i="60"/>
  <c r="N97" i="60" s="1"/>
  <c r="M82" i="60"/>
  <c r="M97" i="60" s="1"/>
  <c r="L82" i="60"/>
  <c r="K82" i="60"/>
  <c r="K97" i="60" s="1"/>
  <c r="J82" i="60"/>
  <c r="J89" i="60" s="1"/>
  <c r="G82" i="60"/>
  <c r="F82" i="60"/>
  <c r="E82" i="60"/>
  <c r="E97" i="60" s="1"/>
  <c r="D82" i="60"/>
  <c r="D97" i="60" s="1"/>
  <c r="C82" i="60"/>
  <c r="B82" i="60"/>
  <c r="A82" i="60"/>
  <c r="I82" i="60" s="1"/>
  <c r="O96" i="60"/>
  <c r="L96" i="60"/>
  <c r="K96" i="60"/>
  <c r="F88" i="60"/>
  <c r="D96" i="60"/>
  <c r="C96" i="60"/>
  <c r="B96" i="60"/>
  <c r="I79" i="60"/>
  <c r="A78" i="60"/>
  <c r="I78" i="60" s="1"/>
  <c r="A77" i="60"/>
  <c r="I77" i="60" s="1"/>
  <c r="A76" i="60"/>
  <c r="I76" i="60" s="1"/>
  <c r="I70" i="60"/>
  <c r="A63" i="60"/>
  <c r="I63" i="60" s="1"/>
  <c r="A62" i="60"/>
  <c r="I62" i="60" s="1"/>
  <c r="A61" i="60"/>
  <c r="I61" i="60" s="1"/>
  <c r="A60" i="60"/>
  <c r="I60" i="60" s="1"/>
  <c r="I56" i="60"/>
  <c r="O54" i="60"/>
  <c r="N54" i="60"/>
  <c r="M54" i="60"/>
  <c r="L54" i="60"/>
  <c r="K54" i="60"/>
  <c r="G54" i="60"/>
  <c r="F54" i="60"/>
  <c r="E54" i="60"/>
  <c r="D54" i="60"/>
  <c r="C54" i="60"/>
  <c r="B54" i="60"/>
  <c r="O53" i="60"/>
  <c r="N53" i="60"/>
  <c r="M53" i="60"/>
  <c r="L53" i="60"/>
  <c r="K53" i="60"/>
  <c r="J53" i="60"/>
  <c r="G53" i="60"/>
  <c r="F53" i="60"/>
  <c r="E53" i="60"/>
  <c r="D53" i="60"/>
  <c r="C53" i="60"/>
  <c r="B53" i="60"/>
  <c r="I52" i="60"/>
  <c r="O51" i="60"/>
  <c r="O52" i="60" s="1"/>
  <c r="N51" i="60"/>
  <c r="N52" i="60" s="1"/>
  <c r="M51" i="60"/>
  <c r="M52" i="60" s="1"/>
  <c r="L51" i="60"/>
  <c r="L52" i="60" s="1"/>
  <c r="K51" i="60"/>
  <c r="K52" i="60" s="1"/>
  <c r="J51" i="60"/>
  <c r="J52" i="60" s="1"/>
  <c r="I51" i="60"/>
  <c r="G51" i="60"/>
  <c r="G52" i="60" s="1"/>
  <c r="F51" i="60"/>
  <c r="F52" i="60" s="1"/>
  <c r="E51" i="60"/>
  <c r="E52" i="60" s="1"/>
  <c r="D51" i="60"/>
  <c r="D52" i="60" s="1"/>
  <c r="C51" i="60"/>
  <c r="C52" i="60" s="1"/>
  <c r="B51" i="60"/>
  <c r="B52" i="60" s="1"/>
  <c r="I50" i="60"/>
  <c r="A46" i="60"/>
  <c r="I46" i="60" s="1"/>
  <c r="A42" i="60"/>
  <c r="I42" i="60" s="1"/>
  <c r="A38" i="60"/>
  <c r="I38" i="60" s="1"/>
  <c r="A34" i="60"/>
  <c r="I34" i="60" s="1"/>
  <c r="A30" i="60"/>
  <c r="I30" i="60" s="1"/>
  <c r="I27" i="60"/>
  <c r="D17" i="60"/>
  <c r="C17" i="60"/>
  <c r="D16" i="60"/>
  <c r="C16" i="60"/>
  <c r="D15" i="60"/>
  <c r="C15" i="60"/>
  <c r="D14" i="60"/>
  <c r="C14" i="60"/>
  <c r="D13" i="60"/>
  <c r="C13" i="60"/>
  <c r="C9" i="60"/>
  <c r="I147" i="59"/>
  <c r="A146" i="59"/>
  <c r="A145" i="59"/>
  <c r="A144" i="59"/>
  <c r="I144" i="59" s="1"/>
  <c r="A143" i="59"/>
  <c r="A142" i="59"/>
  <c r="I141" i="59"/>
  <c r="A141" i="59"/>
  <c r="A140" i="59"/>
  <c r="I140" i="59" s="1"/>
  <c r="A139" i="59"/>
  <c r="A138" i="59"/>
  <c r="A137" i="59"/>
  <c r="A136" i="59"/>
  <c r="I136" i="59" s="1"/>
  <c r="A135" i="59"/>
  <c r="A134" i="59"/>
  <c r="A133" i="59"/>
  <c r="I132" i="59"/>
  <c r="A132" i="59"/>
  <c r="I131" i="59"/>
  <c r="I130" i="59"/>
  <c r="I129" i="59"/>
  <c r="I128" i="59"/>
  <c r="I127" i="59"/>
  <c r="I126" i="59"/>
  <c r="I125" i="59"/>
  <c r="I124" i="59"/>
  <c r="I123" i="59"/>
  <c r="I122" i="59"/>
  <c r="I121" i="59"/>
  <c r="I120" i="59"/>
  <c r="I119" i="59"/>
  <c r="I118" i="59"/>
  <c r="I117" i="59"/>
  <c r="I116" i="59"/>
  <c r="I115" i="59"/>
  <c r="I112" i="59"/>
  <c r="I110" i="59"/>
  <c r="O109" i="59"/>
  <c r="N109" i="59"/>
  <c r="M109" i="59"/>
  <c r="L109" i="59"/>
  <c r="K109" i="59"/>
  <c r="J109" i="59"/>
  <c r="I109" i="59"/>
  <c r="G109" i="59"/>
  <c r="F109" i="59"/>
  <c r="E109" i="59"/>
  <c r="D109" i="59"/>
  <c r="C109" i="59"/>
  <c r="B109" i="59"/>
  <c r="I108" i="59"/>
  <c r="O107" i="59"/>
  <c r="O108" i="59" s="1"/>
  <c r="N107" i="59"/>
  <c r="N108" i="59" s="1"/>
  <c r="M107" i="59"/>
  <c r="M108" i="59" s="1"/>
  <c r="L107" i="59"/>
  <c r="L108" i="59" s="1"/>
  <c r="K107" i="59"/>
  <c r="K108" i="59" s="1"/>
  <c r="J107" i="59"/>
  <c r="J108" i="59" s="1"/>
  <c r="I107" i="59"/>
  <c r="G107" i="59"/>
  <c r="G108" i="59" s="1"/>
  <c r="F107" i="59"/>
  <c r="F108" i="59" s="1"/>
  <c r="E107" i="59"/>
  <c r="E108" i="59" s="1"/>
  <c r="D107" i="59"/>
  <c r="D108" i="59" s="1"/>
  <c r="C107" i="59"/>
  <c r="C108" i="59" s="1"/>
  <c r="B107" i="59"/>
  <c r="B108" i="59" s="1"/>
  <c r="O106" i="59"/>
  <c r="N106" i="59"/>
  <c r="M106" i="59"/>
  <c r="L106" i="59"/>
  <c r="K106" i="59"/>
  <c r="J106" i="59"/>
  <c r="I106" i="59"/>
  <c r="G106" i="59"/>
  <c r="F106" i="59"/>
  <c r="E106" i="59"/>
  <c r="D106" i="59"/>
  <c r="C106" i="59"/>
  <c r="B106" i="59"/>
  <c r="O105" i="59"/>
  <c r="N105" i="59"/>
  <c r="M105" i="59"/>
  <c r="L105" i="59"/>
  <c r="K105" i="59"/>
  <c r="J105" i="59"/>
  <c r="I105" i="59"/>
  <c r="G105" i="59"/>
  <c r="F105" i="59"/>
  <c r="E105" i="59"/>
  <c r="D105" i="59"/>
  <c r="C105" i="59"/>
  <c r="B105" i="59"/>
  <c r="I102" i="59"/>
  <c r="I100" i="59"/>
  <c r="A99" i="59"/>
  <c r="I99" i="59" s="1"/>
  <c r="A98" i="59"/>
  <c r="I98" i="59" s="1"/>
  <c r="A97" i="59"/>
  <c r="I97" i="59" s="1"/>
  <c r="A96" i="59"/>
  <c r="I96" i="59" s="1"/>
  <c r="A95" i="59"/>
  <c r="I95" i="59" s="1"/>
  <c r="I94" i="59"/>
  <c r="I93" i="59"/>
  <c r="I92" i="59"/>
  <c r="A91" i="59"/>
  <c r="I91" i="59" s="1"/>
  <c r="A90" i="59"/>
  <c r="I90" i="59" s="1"/>
  <c r="A89" i="59"/>
  <c r="I89" i="59" s="1"/>
  <c r="A88" i="59"/>
  <c r="I88" i="59" s="1"/>
  <c r="A87" i="59"/>
  <c r="I87" i="59" s="1"/>
  <c r="I86" i="59"/>
  <c r="O84" i="59"/>
  <c r="O99" i="59" s="1"/>
  <c r="N84" i="59"/>
  <c r="N99" i="59" s="1"/>
  <c r="M84" i="59"/>
  <c r="M91" i="59" s="1"/>
  <c r="L84" i="59"/>
  <c r="L99" i="59" s="1"/>
  <c r="K84" i="59"/>
  <c r="K91" i="59" s="1"/>
  <c r="J84" i="59"/>
  <c r="J91" i="59" s="1"/>
  <c r="G84" i="59"/>
  <c r="G99" i="59" s="1"/>
  <c r="F84" i="59"/>
  <c r="F91" i="59" s="1"/>
  <c r="E84" i="59"/>
  <c r="E91" i="59" s="1"/>
  <c r="D84" i="59"/>
  <c r="D91" i="59" s="1"/>
  <c r="C84" i="59"/>
  <c r="C99" i="59" s="1"/>
  <c r="B84" i="59"/>
  <c r="B99" i="59" s="1"/>
  <c r="A84" i="59"/>
  <c r="I84" i="59" s="1"/>
  <c r="O83" i="59"/>
  <c r="O90" i="59" s="1"/>
  <c r="N83" i="59"/>
  <c r="N98" i="59" s="1"/>
  <c r="M83" i="59"/>
  <c r="M90" i="59" s="1"/>
  <c r="L83" i="59"/>
  <c r="L98" i="59" s="1"/>
  <c r="K83" i="59"/>
  <c r="K90" i="59" s="1"/>
  <c r="J83" i="59"/>
  <c r="J98" i="59" s="1"/>
  <c r="G83" i="59"/>
  <c r="G98" i="59" s="1"/>
  <c r="F83" i="59"/>
  <c r="F98" i="59" s="1"/>
  <c r="E83" i="59"/>
  <c r="E98" i="59" s="1"/>
  <c r="D83" i="59"/>
  <c r="D98" i="59" s="1"/>
  <c r="C83" i="59"/>
  <c r="C98" i="59" s="1"/>
  <c r="B83" i="59"/>
  <c r="B90" i="59" s="1"/>
  <c r="A83" i="59"/>
  <c r="I83" i="59" s="1"/>
  <c r="O82" i="59"/>
  <c r="O97" i="59" s="1"/>
  <c r="N82" i="59"/>
  <c r="N97" i="59" s="1"/>
  <c r="M82" i="59"/>
  <c r="M89" i="59" s="1"/>
  <c r="L82" i="59"/>
  <c r="L97" i="59" s="1"/>
  <c r="K82" i="59"/>
  <c r="K97" i="59" s="1"/>
  <c r="J82" i="59"/>
  <c r="J97" i="59" s="1"/>
  <c r="G82" i="59"/>
  <c r="G97" i="59" s="1"/>
  <c r="F82" i="59"/>
  <c r="F89" i="59" s="1"/>
  <c r="E82" i="59"/>
  <c r="E97" i="59" s="1"/>
  <c r="D82" i="59"/>
  <c r="D89" i="59" s="1"/>
  <c r="C82" i="59"/>
  <c r="C97" i="59" s="1"/>
  <c r="B82" i="59"/>
  <c r="B97" i="59" s="1"/>
  <c r="A82" i="59"/>
  <c r="I82" i="59" s="1"/>
  <c r="I79" i="59"/>
  <c r="A78" i="59"/>
  <c r="I78" i="59" s="1"/>
  <c r="A77" i="59"/>
  <c r="I77" i="59" s="1"/>
  <c r="A76" i="59"/>
  <c r="I76" i="59" s="1"/>
  <c r="I70" i="59"/>
  <c r="A63" i="59"/>
  <c r="I63" i="59" s="1"/>
  <c r="A62" i="59"/>
  <c r="I62" i="59" s="1"/>
  <c r="A61" i="59"/>
  <c r="I61" i="59" s="1"/>
  <c r="A60" i="59"/>
  <c r="I60" i="59" s="1"/>
  <c r="I56" i="59"/>
  <c r="O54" i="59"/>
  <c r="N54" i="59"/>
  <c r="L54" i="59"/>
  <c r="G54" i="59"/>
  <c r="F54" i="59"/>
  <c r="E54" i="59"/>
  <c r="D54" i="59"/>
  <c r="C54" i="59"/>
  <c r="B54" i="59"/>
  <c r="O53" i="59"/>
  <c r="N53" i="59"/>
  <c r="M53" i="59"/>
  <c r="L53" i="59"/>
  <c r="K53" i="59"/>
  <c r="J53" i="59"/>
  <c r="G53" i="59"/>
  <c r="F53" i="59"/>
  <c r="E53" i="59"/>
  <c r="D53" i="59"/>
  <c r="C53" i="59"/>
  <c r="B53" i="59"/>
  <c r="I52" i="59"/>
  <c r="O51" i="59"/>
  <c r="O52" i="59" s="1"/>
  <c r="N51" i="59"/>
  <c r="N52" i="59" s="1"/>
  <c r="M51" i="59"/>
  <c r="M52" i="59" s="1"/>
  <c r="L51" i="59"/>
  <c r="L52" i="59" s="1"/>
  <c r="K51" i="59"/>
  <c r="K52" i="59" s="1"/>
  <c r="J51" i="59"/>
  <c r="J52" i="59" s="1"/>
  <c r="I51" i="59"/>
  <c r="G51" i="59"/>
  <c r="G52" i="59" s="1"/>
  <c r="F51" i="59"/>
  <c r="F52" i="59" s="1"/>
  <c r="E51" i="59"/>
  <c r="E52" i="59" s="1"/>
  <c r="D51" i="59"/>
  <c r="D52" i="59" s="1"/>
  <c r="C51" i="59"/>
  <c r="C52" i="59" s="1"/>
  <c r="B51" i="59"/>
  <c r="B52" i="59" s="1"/>
  <c r="I50" i="59"/>
  <c r="A46" i="59"/>
  <c r="I46" i="59" s="1"/>
  <c r="A42" i="59"/>
  <c r="I42" i="59" s="1"/>
  <c r="A38" i="59"/>
  <c r="I38" i="59" s="1"/>
  <c r="A34" i="59"/>
  <c r="I34" i="59" s="1"/>
  <c r="A30" i="59"/>
  <c r="I30" i="59" s="1"/>
  <c r="I27" i="59"/>
  <c r="D17" i="59"/>
  <c r="C17" i="59"/>
  <c r="D16" i="59"/>
  <c r="C16" i="59"/>
  <c r="D15" i="59"/>
  <c r="C15" i="59"/>
  <c r="D14" i="59"/>
  <c r="C14" i="59"/>
  <c r="A75" i="59" s="1"/>
  <c r="I75" i="59" s="1"/>
  <c r="D13" i="59"/>
  <c r="C13" i="59"/>
  <c r="C9" i="59"/>
  <c r="I147" i="58"/>
  <c r="A146" i="58"/>
  <c r="A145" i="58"/>
  <c r="A144" i="58"/>
  <c r="A143" i="58"/>
  <c r="A142" i="58"/>
  <c r="A141" i="58"/>
  <c r="A140" i="58"/>
  <c r="A139" i="58"/>
  <c r="A138" i="58"/>
  <c r="A137" i="58"/>
  <c r="A136" i="58"/>
  <c r="A135" i="58"/>
  <c r="A134" i="58"/>
  <c r="A133" i="58"/>
  <c r="A132" i="58"/>
  <c r="I131" i="58"/>
  <c r="I130" i="58"/>
  <c r="I129" i="58"/>
  <c r="I128" i="58"/>
  <c r="I127" i="58"/>
  <c r="I126" i="58"/>
  <c r="I125" i="58"/>
  <c r="I124" i="58"/>
  <c r="I123" i="58"/>
  <c r="I122" i="58"/>
  <c r="I121" i="58"/>
  <c r="I120" i="58"/>
  <c r="I119" i="58"/>
  <c r="I118" i="58"/>
  <c r="I117" i="58"/>
  <c r="I116" i="58"/>
  <c r="I115" i="58"/>
  <c r="I112" i="58"/>
  <c r="I110" i="58"/>
  <c r="O109" i="58"/>
  <c r="N109" i="58"/>
  <c r="M109" i="58"/>
  <c r="L109" i="58"/>
  <c r="K109" i="58"/>
  <c r="J109" i="58"/>
  <c r="I109" i="58"/>
  <c r="G109" i="58"/>
  <c r="F109" i="58"/>
  <c r="E109" i="58"/>
  <c r="D109" i="58"/>
  <c r="C109" i="58"/>
  <c r="B109" i="58"/>
  <c r="I108" i="58"/>
  <c r="O107" i="58"/>
  <c r="O108" i="58" s="1"/>
  <c r="N107" i="58"/>
  <c r="N108" i="58" s="1"/>
  <c r="M107" i="58"/>
  <c r="M108" i="58" s="1"/>
  <c r="L107" i="58"/>
  <c r="L108" i="58" s="1"/>
  <c r="K107" i="58"/>
  <c r="K108" i="58" s="1"/>
  <c r="J107" i="58"/>
  <c r="J108" i="58" s="1"/>
  <c r="I107" i="58"/>
  <c r="G107" i="58"/>
  <c r="G108" i="58" s="1"/>
  <c r="F107" i="58"/>
  <c r="F108" i="58" s="1"/>
  <c r="E107" i="58"/>
  <c r="E108" i="58" s="1"/>
  <c r="D107" i="58"/>
  <c r="D108" i="58" s="1"/>
  <c r="C107" i="58"/>
  <c r="C108" i="58" s="1"/>
  <c r="B107" i="58"/>
  <c r="B108" i="58" s="1"/>
  <c r="O106" i="58"/>
  <c r="N106" i="58"/>
  <c r="M106" i="58"/>
  <c r="L106" i="58"/>
  <c r="K106" i="58"/>
  <c r="J106" i="58"/>
  <c r="I106" i="58"/>
  <c r="G106" i="58"/>
  <c r="F106" i="58"/>
  <c r="E106" i="58"/>
  <c r="D106" i="58"/>
  <c r="C106" i="58"/>
  <c r="B106" i="58"/>
  <c r="O105" i="58"/>
  <c r="N105" i="58"/>
  <c r="M105" i="58"/>
  <c r="L105" i="58"/>
  <c r="K105" i="58"/>
  <c r="J105" i="58"/>
  <c r="I105" i="58"/>
  <c r="G105" i="58"/>
  <c r="F105" i="58"/>
  <c r="E105" i="58"/>
  <c r="D105" i="58"/>
  <c r="C105" i="58"/>
  <c r="B105" i="58"/>
  <c r="I102" i="58"/>
  <c r="I100" i="58"/>
  <c r="A99" i="58"/>
  <c r="I99" i="58" s="1"/>
  <c r="A98" i="58"/>
  <c r="I98" i="58" s="1"/>
  <c r="A97" i="58"/>
  <c r="I97" i="58" s="1"/>
  <c r="A96" i="58"/>
  <c r="I96" i="58" s="1"/>
  <c r="A95" i="58"/>
  <c r="I95" i="58" s="1"/>
  <c r="I94" i="58"/>
  <c r="I93" i="58"/>
  <c r="I92" i="58"/>
  <c r="A91" i="58"/>
  <c r="I91" i="58" s="1"/>
  <c r="A90" i="58"/>
  <c r="I90" i="58" s="1"/>
  <c r="A89" i="58"/>
  <c r="I89" i="58" s="1"/>
  <c r="A88" i="58"/>
  <c r="I88" i="58" s="1"/>
  <c r="A87" i="58"/>
  <c r="I87" i="58" s="1"/>
  <c r="I86" i="58"/>
  <c r="O84" i="58"/>
  <c r="N84" i="58"/>
  <c r="N99" i="58" s="1"/>
  <c r="M84" i="58"/>
  <c r="M91" i="58" s="1"/>
  <c r="L84" i="58"/>
  <c r="L99" i="58" s="1"/>
  <c r="K84" i="58"/>
  <c r="J84" i="58"/>
  <c r="J99" i="58" s="1"/>
  <c r="G84" i="58"/>
  <c r="G99" i="58" s="1"/>
  <c r="F84" i="58"/>
  <c r="E84" i="58"/>
  <c r="E99" i="58" s="1"/>
  <c r="D84" i="58"/>
  <c r="D99" i="58" s="1"/>
  <c r="C84" i="58"/>
  <c r="C99" i="58" s="1"/>
  <c r="B84" i="58"/>
  <c r="A84" i="58"/>
  <c r="I84" i="58" s="1"/>
  <c r="O83" i="58"/>
  <c r="O90" i="58" s="1"/>
  <c r="N83" i="58"/>
  <c r="N98" i="58" s="1"/>
  <c r="M83" i="58"/>
  <c r="L83" i="58"/>
  <c r="L98" i="58" s="1"/>
  <c r="K83" i="58"/>
  <c r="K98" i="58" s="1"/>
  <c r="J83" i="58"/>
  <c r="J98" i="58" s="1"/>
  <c r="G83" i="58"/>
  <c r="G98" i="58" s="1"/>
  <c r="F83" i="58"/>
  <c r="F90" i="58" s="1"/>
  <c r="E83" i="58"/>
  <c r="E98" i="58" s="1"/>
  <c r="D83" i="58"/>
  <c r="C83" i="58"/>
  <c r="C98" i="58" s="1"/>
  <c r="B83" i="58"/>
  <c r="B90" i="58" s="1"/>
  <c r="A83" i="58"/>
  <c r="I83" i="58" s="1"/>
  <c r="O82" i="58"/>
  <c r="N82" i="58"/>
  <c r="N97" i="58" s="1"/>
  <c r="M82" i="58"/>
  <c r="M97" i="58" s="1"/>
  <c r="L82" i="58"/>
  <c r="L97" i="58" s="1"/>
  <c r="K82" i="58"/>
  <c r="J82" i="58"/>
  <c r="J97" i="58" s="1"/>
  <c r="G82" i="58"/>
  <c r="G97" i="58" s="1"/>
  <c r="F82" i="58"/>
  <c r="F97" i="58" s="1"/>
  <c r="E82" i="58"/>
  <c r="E97" i="58" s="1"/>
  <c r="D82" i="58"/>
  <c r="D89" i="58" s="1"/>
  <c r="C82" i="58"/>
  <c r="C97" i="58" s="1"/>
  <c r="B82" i="58"/>
  <c r="B97" i="58" s="1"/>
  <c r="A82" i="58"/>
  <c r="I82" i="58" s="1"/>
  <c r="I79" i="58"/>
  <c r="A78" i="58"/>
  <c r="I78" i="58" s="1"/>
  <c r="A77" i="58"/>
  <c r="I77" i="58" s="1"/>
  <c r="A76" i="58"/>
  <c r="I76" i="58" s="1"/>
  <c r="I70" i="58"/>
  <c r="A63" i="58"/>
  <c r="I63" i="58" s="1"/>
  <c r="A62" i="58"/>
  <c r="I62" i="58" s="1"/>
  <c r="A61" i="58"/>
  <c r="I61" i="58" s="1"/>
  <c r="A60" i="58"/>
  <c r="I60" i="58" s="1"/>
  <c r="I56" i="58"/>
  <c r="M54" i="58"/>
  <c r="K54" i="58"/>
  <c r="G54" i="58"/>
  <c r="F54" i="58"/>
  <c r="E54" i="58"/>
  <c r="D54" i="58"/>
  <c r="C54" i="58"/>
  <c r="B54" i="58"/>
  <c r="O53" i="58"/>
  <c r="N53" i="58"/>
  <c r="M53" i="58"/>
  <c r="L53" i="58"/>
  <c r="K53" i="58"/>
  <c r="J53" i="58"/>
  <c r="G53" i="58"/>
  <c r="F53" i="58"/>
  <c r="E53" i="58"/>
  <c r="D53" i="58"/>
  <c r="C53" i="58"/>
  <c r="B53" i="58"/>
  <c r="I52" i="58"/>
  <c r="O51" i="58"/>
  <c r="O52" i="58" s="1"/>
  <c r="N51" i="58"/>
  <c r="N52" i="58" s="1"/>
  <c r="M51" i="58"/>
  <c r="M52" i="58" s="1"/>
  <c r="L51" i="58"/>
  <c r="L52" i="58" s="1"/>
  <c r="K51" i="58"/>
  <c r="K52" i="58" s="1"/>
  <c r="J51" i="58"/>
  <c r="J52" i="58" s="1"/>
  <c r="I51" i="58"/>
  <c r="G51" i="58"/>
  <c r="G52" i="58" s="1"/>
  <c r="F51" i="58"/>
  <c r="F52" i="58" s="1"/>
  <c r="E51" i="58"/>
  <c r="E52" i="58" s="1"/>
  <c r="D51" i="58"/>
  <c r="D52" i="58" s="1"/>
  <c r="C51" i="58"/>
  <c r="C52" i="58" s="1"/>
  <c r="B51" i="58"/>
  <c r="B52" i="58" s="1"/>
  <c r="I50" i="58"/>
  <c r="A46" i="58"/>
  <c r="I46" i="58" s="1"/>
  <c r="A42" i="58"/>
  <c r="I42" i="58" s="1"/>
  <c r="A38" i="58"/>
  <c r="I38" i="58" s="1"/>
  <c r="A34" i="58"/>
  <c r="I34" i="58" s="1"/>
  <c r="A30" i="58"/>
  <c r="I30" i="58" s="1"/>
  <c r="I27" i="58"/>
  <c r="D17" i="58"/>
  <c r="C17" i="58"/>
  <c r="D16" i="58"/>
  <c r="C16" i="58"/>
  <c r="D15" i="58"/>
  <c r="C15" i="58"/>
  <c r="D14" i="58"/>
  <c r="C14" i="58"/>
  <c r="D13" i="58"/>
  <c r="C13" i="58"/>
  <c r="C9" i="58"/>
  <c r="I147" i="57"/>
  <c r="A146" i="57"/>
  <c r="A145" i="57"/>
  <c r="A144" i="57"/>
  <c r="A143" i="57"/>
  <c r="A142" i="57"/>
  <c r="A141" i="57"/>
  <c r="A140" i="57"/>
  <c r="A139" i="57"/>
  <c r="A138" i="57"/>
  <c r="A137" i="57"/>
  <c r="A136" i="57"/>
  <c r="A135" i="57"/>
  <c r="A134" i="57"/>
  <c r="A133" i="57"/>
  <c r="A132" i="57"/>
  <c r="I131" i="57"/>
  <c r="I130" i="57"/>
  <c r="I129" i="57"/>
  <c r="I128" i="57"/>
  <c r="I127" i="57"/>
  <c r="I126" i="57"/>
  <c r="I125" i="57"/>
  <c r="I124" i="57"/>
  <c r="I123" i="57"/>
  <c r="I122" i="57"/>
  <c r="I121" i="57"/>
  <c r="I120" i="57"/>
  <c r="I119" i="57"/>
  <c r="I118" i="57"/>
  <c r="I117" i="57"/>
  <c r="I116" i="57"/>
  <c r="I115" i="57"/>
  <c r="I112" i="57"/>
  <c r="I110" i="57"/>
  <c r="O109" i="57"/>
  <c r="N109" i="57"/>
  <c r="M109" i="57"/>
  <c r="L109" i="57"/>
  <c r="K109" i="57"/>
  <c r="J109" i="57"/>
  <c r="I109" i="57"/>
  <c r="G109" i="57"/>
  <c r="F109" i="57"/>
  <c r="E109" i="57"/>
  <c r="D109" i="57"/>
  <c r="C109" i="57"/>
  <c r="B109" i="57"/>
  <c r="I108" i="57"/>
  <c r="O107" i="57"/>
  <c r="O108" i="57" s="1"/>
  <c r="N107" i="57"/>
  <c r="N108" i="57" s="1"/>
  <c r="M107" i="57"/>
  <c r="M108" i="57" s="1"/>
  <c r="L107" i="57"/>
  <c r="L108" i="57" s="1"/>
  <c r="K107" i="57"/>
  <c r="K108" i="57" s="1"/>
  <c r="J107" i="57"/>
  <c r="J108" i="57" s="1"/>
  <c r="I107" i="57"/>
  <c r="G107" i="57"/>
  <c r="G108" i="57" s="1"/>
  <c r="F107" i="57"/>
  <c r="F108" i="57" s="1"/>
  <c r="E107" i="57"/>
  <c r="E108" i="57" s="1"/>
  <c r="D107" i="57"/>
  <c r="D108" i="57" s="1"/>
  <c r="C107" i="57"/>
  <c r="C108" i="57" s="1"/>
  <c r="B107" i="57"/>
  <c r="B108" i="57" s="1"/>
  <c r="O106" i="57"/>
  <c r="N106" i="57"/>
  <c r="M106" i="57"/>
  <c r="L106" i="57"/>
  <c r="K106" i="57"/>
  <c r="J106" i="57"/>
  <c r="I106" i="57"/>
  <c r="G106" i="57"/>
  <c r="F106" i="57"/>
  <c r="E106" i="57"/>
  <c r="D106" i="57"/>
  <c r="C106" i="57"/>
  <c r="B106" i="57"/>
  <c r="O105" i="57"/>
  <c r="N105" i="57"/>
  <c r="M105" i="57"/>
  <c r="L105" i="57"/>
  <c r="K105" i="57"/>
  <c r="J105" i="57"/>
  <c r="I105" i="57"/>
  <c r="G105" i="57"/>
  <c r="F105" i="57"/>
  <c r="E105" i="57"/>
  <c r="D105" i="57"/>
  <c r="C105" i="57"/>
  <c r="B105" i="57"/>
  <c r="I102" i="57"/>
  <c r="I100" i="57"/>
  <c r="A99" i="57"/>
  <c r="I99" i="57" s="1"/>
  <c r="A98" i="57"/>
  <c r="I98" i="57" s="1"/>
  <c r="A97" i="57"/>
  <c r="I97" i="57" s="1"/>
  <c r="A96" i="57"/>
  <c r="I96" i="57" s="1"/>
  <c r="A95" i="57"/>
  <c r="I95" i="57" s="1"/>
  <c r="I94" i="57"/>
  <c r="I93" i="57"/>
  <c r="I92" i="57"/>
  <c r="A91" i="57"/>
  <c r="I91" i="57" s="1"/>
  <c r="A90" i="57"/>
  <c r="I90" i="57" s="1"/>
  <c r="A89" i="57"/>
  <c r="I89" i="57" s="1"/>
  <c r="A88" i="57"/>
  <c r="I88" i="57" s="1"/>
  <c r="A87" i="57"/>
  <c r="I87" i="57" s="1"/>
  <c r="I86" i="57"/>
  <c r="O84" i="57"/>
  <c r="O99" i="57" s="1"/>
  <c r="N84" i="57"/>
  <c r="M84" i="57"/>
  <c r="M91" i="57" s="1"/>
  <c r="L84" i="57"/>
  <c r="L99" i="57" s="1"/>
  <c r="K84" i="57"/>
  <c r="K99" i="57" s="1"/>
  <c r="J84" i="57"/>
  <c r="G84" i="57"/>
  <c r="G99" i="57" s="1"/>
  <c r="F84" i="57"/>
  <c r="F99" i="57" s="1"/>
  <c r="E84" i="57"/>
  <c r="D84" i="57"/>
  <c r="D91" i="57" s="1"/>
  <c r="C84" i="57"/>
  <c r="C99" i="57" s="1"/>
  <c r="B84" i="57"/>
  <c r="B99" i="57" s="1"/>
  <c r="A84" i="57"/>
  <c r="I84" i="57" s="1"/>
  <c r="O83" i="57"/>
  <c r="O90" i="57" s="1"/>
  <c r="N83" i="57"/>
  <c r="N98" i="57" s="1"/>
  <c r="M83" i="57"/>
  <c r="M98" i="57" s="1"/>
  <c r="L83" i="57"/>
  <c r="K83" i="57"/>
  <c r="K90" i="57" s="1"/>
  <c r="J83" i="57"/>
  <c r="J98" i="57" s="1"/>
  <c r="G83" i="57"/>
  <c r="F83" i="57"/>
  <c r="F90" i="57" s="1"/>
  <c r="E83" i="57"/>
  <c r="E98" i="57" s="1"/>
  <c r="D83" i="57"/>
  <c r="D98" i="57" s="1"/>
  <c r="C83" i="57"/>
  <c r="B83" i="57"/>
  <c r="B98" i="57" s="1"/>
  <c r="A83" i="57"/>
  <c r="I83" i="57" s="1"/>
  <c r="O82" i="57"/>
  <c r="O97" i="57" s="1"/>
  <c r="N82" i="57"/>
  <c r="M82" i="57"/>
  <c r="M89" i="57" s="1"/>
  <c r="L82" i="57"/>
  <c r="L97" i="57" s="1"/>
  <c r="K82" i="57"/>
  <c r="K97" i="57" s="1"/>
  <c r="J82" i="57"/>
  <c r="G82" i="57"/>
  <c r="G97" i="57" s="1"/>
  <c r="F82" i="57"/>
  <c r="F97" i="57" s="1"/>
  <c r="E82" i="57"/>
  <c r="D82" i="57"/>
  <c r="D97" i="57" s="1"/>
  <c r="C82" i="57"/>
  <c r="C97" i="57" s="1"/>
  <c r="B82" i="57"/>
  <c r="B97" i="57" s="1"/>
  <c r="A82" i="57"/>
  <c r="I82" i="57" s="1"/>
  <c r="I79" i="57"/>
  <c r="A78" i="57"/>
  <c r="I78" i="57" s="1"/>
  <c r="A77" i="57"/>
  <c r="I77" i="57" s="1"/>
  <c r="A76" i="57"/>
  <c r="I76" i="57" s="1"/>
  <c r="I70" i="57"/>
  <c r="A63" i="57"/>
  <c r="I63" i="57" s="1"/>
  <c r="A62" i="57"/>
  <c r="I62" i="57" s="1"/>
  <c r="A61" i="57"/>
  <c r="I61" i="57" s="1"/>
  <c r="A60" i="57"/>
  <c r="I60" i="57" s="1"/>
  <c r="I56" i="57"/>
  <c r="M54" i="57"/>
  <c r="L54" i="57"/>
  <c r="K54" i="57"/>
  <c r="G54" i="57"/>
  <c r="F54" i="57"/>
  <c r="E54" i="57"/>
  <c r="D54" i="57"/>
  <c r="C54" i="57"/>
  <c r="B54" i="57"/>
  <c r="N53" i="57"/>
  <c r="M53" i="57"/>
  <c r="K53" i="57"/>
  <c r="G53" i="57"/>
  <c r="F53" i="57"/>
  <c r="E53" i="57"/>
  <c r="D53" i="57"/>
  <c r="C53" i="57"/>
  <c r="B53" i="57"/>
  <c r="I52" i="57"/>
  <c r="G52" i="57"/>
  <c r="O51" i="57"/>
  <c r="O52" i="57" s="1"/>
  <c r="N51" i="57"/>
  <c r="N52" i="57" s="1"/>
  <c r="M51" i="57"/>
  <c r="M52" i="57" s="1"/>
  <c r="L51" i="57"/>
  <c r="L52" i="57" s="1"/>
  <c r="K51" i="57"/>
  <c r="K52" i="57" s="1"/>
  <c r="J51" i="57"/>
  <c r="J52" i="57" s="1"/>
  <c r="I51" i="57"/>
  <c r="G51" i="57"/>
  <c r="F51" i="57"/>
  <c r="F52" i="57" s="1"/>
  <c r="E51" i="57"/>
  <c r="E52" i="57" s="1"/>
  <c r="D51" i="57"/>
  <c r="D52" i="57" s="1"/>
  <c r="C51" i="57"/>
  <c r="C52" i="57" s="1"/>
  <c r="B51" i="57"/>
  <c r="B52" i="57" s="1"/>
  <c r="I50" i="57"/>
  <c r="I46" i="57"/>
  <c r="A46" i="57"/>
  <c r="A42" i="57"/>
  <c r="I42" i="57" s="1"/>
  <c r="A38" i="57"/>
  <c r="I38" i="57" s="1"/>
  <c r="A34" i="57"/>
  <c r="I34" i="57" s="1"/>
  <c r="A30" i="57"/>
  <c r="I30" i="57" s="1"/>
  <c r="I27" i="57"/>
  <c r="D17" i="57"/>
  <c r="C17" i="57"/>
  <c r="D16" i="57"/>
  <c r="C16" i="57"/>
  <c r="D15" i="57"/>
  <c r="C15" i="57"/>
  <c r="D14" i="57"/>
  <c r="C14" i="57"/>
  <c r="A75" i="57" s="1"/>
  <c r="I75" i="57" s="1"/>
  <c r="D13" i="57"/>
  <c r="C13" i="57"/>
  <c r="C9" i="57"/>
  <c r="I147" i="56"/>
  <c r="A146" i="56"/>
  <c r="A145" i="56"/>
  <c r="A144" i="56"/>
  <c r="A143" i="56"/>
  <c r="A142" i="56"/>
  <c r="A141" i="56"/>
  <c r="A140" i="56"/>
  <c r="A139" i="56"/>
  <c r="A138" i="56"/>
  <c r="A137" i="56"/>
  <c r="A136" i="56"/>
  <c r="A135" i="56"/>
  <c r="A134" i="56"/>
  <c r="A133" i="56"/>
  <c r="I133" i="56" s="1"/>
  <c r="A132" i="56"/>
  <c r="I131" i="56"/>
  <c r="I130" i="56"/>
  <c r="I129" i="56"/>
  <c r="I128" i="56"/>
  <c r="I127" i="56"/>
  <c r="I126" i="56"/>
  <c r="I125" i="56"/>
  <c r="I124" i="56"/>
  <c r="I123" i="56"/>
  <c r="I122" i="56"/>
  <c r="I121" i="56"/>
  <c r="I120" i="56"/>
  <c r="I119" i="56"/>
  <c r="I118" i="56"/>
  <c r="I117" i="56"/>
  <c r="I116" i="56"/>
  <c r="I115" i="56"/>
  <c r="I112" i="56"/>
  <c r="I110" i="56"/>
  <c r="O109" i="56"/>
  <c r="N109" i="56"/>
  <c r="M109" i="56"/>
  <c r="L109" i="56"/>
  <c r="K109" i="56"/>
  <c r="J109" i="56"/>
  <c r="I109" i="56"/>
  <c r="G109" i="56"/>
  <c r="F109" i="56"/>
  <c r="E109" i="56"/>
  <c r="D109" i="56"/>
  <c r="C109" i="56"/>
  <c r="B109" i="56"/>
  <c r="I108" i="56"/>
  <c r="I107" i="56"/>
  <c r="I106" i="56"/>
  <c r="O107" i="56"/>
  <c r="O108" i="56" s="1"/>
  <c r="N107" i="56"/>
  <c r="N108" i="56" s="1"/>
  <c r="M107" i="56"/>
  <c r="M108" i="56" s="1"/>
  <c r="L107" i="56"/>
  <c r="L108" i="56" s="1"/>
  <c r="K107" i="56"/>
  <c r="K108" i="56" s="1"/>
  <c r="J107" i="56"/>
  <c r="J108" i="56" s="1"/>
  <c r="I105" i="56"/>
  <c r="G105" i="56"/>
  <c r="G107" i="56" s="1"/>
  <c r="G108" i="56" s="1"/>
  <c r="F105" i="56"/>
  <c r="F107" i="56" s="1"/>
  <c r="F108" i="56" s="1"/>
  <c r="E105" i="56"/>
  <c r="E107" i="56" s="1"/>
  <c r="E108" i="56" s="1"/>
  <c r="D105" i="56"/>
  <c r="D107" i="56" s="1"/>
  <c r="D108" i="56" s="1"/>
  <c r="C105" i="56"/>
  <c r="C107" i="56" s="1"/>
  <c r="C108" i="56" s="1"/>
  <c r="B105" i="56"/>
  <c r="B107" i="56" s="1"/>
  <c r="B108" i="56" s="1"/>
  <c r="I102" i="56"/>
  <c r="I100" i="56"/>
  <c r="A99" i="56"/>
  <c r="I99" i="56" s="1"/>
  <c r="A98" i="56"/>
  <c r="I98" i="56" s="1"/>
  <c r="A97" i="56"/>
  <c r="I97" i="56" s="1"/>
  <c r="A96" i="56"/>
  <c r="I96" i="56" s="1"/>
  <c r="A95" i="56"/>
  <c r="I95" i="56" s="1"/>
  <c r="I94" i="56"/>
  <c r="I93" i="56"/>
  <c r="I92" i="56"/>
  <c r="A91" i="56"/>
  <c r="I91" i="56" s="1"/>
  <c r="A90" i="56"/>
  <c r="I90" i="56" s="1"/>
  <c r="A89" i="56"/>
  <c r="I89" i="56" s="1"/>
  <c r="A88" i="56"/>
  <c r="I88" i="56" s="1"/>
  <c r="A87" i="56"/>
  <c r="I87" i="56" s="1"/>
  <c r="I86" i="56"/>
  <c r="O84" i="56"/>
  <c r="N84" i="56"/>
  <c r="N99" i="56" s="1"/>
  <c r="M84" i="56"/>
  <c r="M91" i="56" s="1"/>
  <c r="L84" i="56"/>
  <c r="K84" i="56"/>
  <c r="J84" i="56"/>
  <c r="J99" i="56" s="1"/>
  <c r="G84" i="56"/>
  <c r="F84" i="56"/>
  <c r="E84" i="56"/>
  <c r="E99" i="56" s="1"/>
  <c r="D84" i="56"/>
  <c r="D91" i="56" s="1"/>
  <c r="C84" i="56"/>
  <c r="B84" i="56"/>
  <c r="A84" i="56"/>
  <c r="I84" i="56" s="1"/>
  <c r="O83" i="56"/>
  <c r="O90" i="56" s="1"/>
  <c r="N83" i="56"/>
  <c r="M83" i="56"/>
  <c r="L83" i="56"/>
  <c r="L98" i="56" s="1"/>
  <c r="K83" i="56"/>
  <c r="K98" i="56" s="1"/>
  <c r="J83" i="56"/>
  <c r="G83" i="56"/>
  <c r="G98" i="56" s="1"/>
  <c r="F83" i="56"/>
  <c r="F98" i="56" s="1"/>
  <c r="E83" i="56"/>
  <c r="D83" i="56"/>
  <c r="C83" i="56"/>
  <c r="C98" i="56" s="1"/>
  <c r="B83" i="56"/>
  <c r="B98" i="56" s="1"/>
  <c r="A83" i="56"/>
  <c r="I83" i="56" s="1"/>
  <c r="O82" i="56"/>
  <c r="O97" i="56" s="1"/>
  <c r="N82" i="56"/>
  <c r="N97" i="56" s="1"/>
  <c r="M82" i="56"/>
  <c r="M97" i="56" s="1"/>
  <c r="L82" i="56"/>
  <c r="L97" i="56" s="1"/>
  <c r="K82" i="56"/>
  <c r="K97" i="56" s="1"/>
  <c r="J82" i="56"/>
  <c r="J97" i="56" s="1"/>
  <c r="G82" i="56"/>
  <c r="G97" i="56" s="1"/>
  <c r="F82" i="56"/>
  <c r="F97" i="56" s="1"/>
  <c r="E82" i="56"/>
  <c r="E97" i="56" s="1"/>
  <c r="D82" i="56"/>
  <c r="D97" i="56" s="1"/>
  <c r="C82" i="56"/>
  <c r="C97" i="56" s="1"/>
  <c r="B82" i="56"/>
  <c r="B97" i="56" s="1"/>
  <c r="A82" i="56"/>
  <c r="I82" i="56" s="1"/>
  <c r="O96" i="56"/>
  <c r="N96" i="56"/>
  <c r="M96" i="56"/>
  <c r="L96" i="56"/>
  <c r="K96" i="56"/>
  <c r="J96" i="56"/>
  <c r="G96" i="56"/>
  <c r="F88" i="56"/>
  <c r="E96" i="56"/>
  <c r="D96" i="56"/>
  <c r="C96" i="56"/>
  <c r="B96" i="56"/>
  <c r="I79" i="56"/>
  <c r="A78" i="56"/>
  <c r="I78" i="56" s="1"/>
  <c r="A77" i="56"/>
  <c r="I77" i="56" s="1"/>
  <c r="A76" i="56"/>
  <c r="I76" i="56" s="1"/>
  <c r="I70" i="56"/>
  <c r="A63" i="56"/>
  <c r="I63" i="56" s="1"/>
  <c r="A62" i="56"/>
  <c r="I62" i="56" s="1"/>
  <c r="A61" i="56"/>
  <c r="I61" i="56" s="1"/>
  <c r="A60" i="56"/>
  <c r="I60" i="56" s="1"/>
  <c r="I56" i="56"/>
  <c r="O54" i="56"/>
  <c r="M54" i="56"/>
  <c r="L54" i="56"/>
  <c r="J54" i="56"/>
  <c r="G54" i="56"/>
  <c r="F54" i="56"/>
  <c r="E54" i="56"/>
  <c r="D54" i="56"/>
  <c r="C54" i="56"/>
  <c r="B54" i="56"/>
  <c r="O53" i="56"/>
  <c r="N53" i="56"/>
  <c r="G53" i="56"/>
  <c r="F53" i="56"/>
  <c r="E53" i="56"/>
  <c r="D53" i="56"/>
  <c r="C53" i="56"/>
  <c r="B53" i="56"/>
  <c r="I52" i="56"/>
  <c r="O51" i="56"/>
  <c r="O52" i="56" s="1"/>
  <c r="N51" i="56"/>
  <c r="N52" i="56" s="1"/>
  <c r="M51" i="56"/>
  <c r="M52" i="56" s="1"/>
  <c r="L51" i="56"/>
  <c r="L52" i="56" s="1"/>
  <c r="K51" i="56"/>
  <c r="K52" i="56" s="1"/>
  <c r="J51" i="56"/>
  <c r="J52" i="56" s="1"/>
  <c r="I51" i="56"/>
  <c r="G51" i="56"/>
  <c r="G52" i="56" s="1"/>
  <c r="F51" i="56"/>
  <c r="F52" i="56" s="1"/>
  <c r="E51" i="56"/>
  <c r="E52" i="56" s="1"/>
  <c r="D51" i="56"/>
  <c r="D52" i="56" s="1"/>
  <c r="C51" i="56"/>
  <c r="C52" i="56" s="1"/>
  <c r="B51" i="56"/>
  <c r="B52" i="56" s="1"/>
  <c r="I50" i="56"/>
  <c r="A46" i="56"/>
  <c r="I46" i="56" s="1"/>
  <c r="A42" i="56"/>
  <c r="I42" i="56" s="1"/>
  <c r="A38" i="56"/>
  <c r="I38" i="56" s="1"/>
  <c r="A34" i="56"/>
  <c r="I34" i="56" s="1"/>
  <c r="A30" i="56"/>
  <c r="I30" i="56" s="1"/>
  <c r="I27" i="56"/>
  <c r="D17" i="56"/>
  <c r="C17" i="56"/>
  <c r="D16" i="56"/>
  <c r="C16" i="56"/>
  <c r="D15" i="56"/>
  <c r="C15" i="56"/>
  <c r="D14" i="56"/>
  <c r="C14" i="56"/>
  <c r="D13" i="56"/>
  <c r="C13" i="56"/>
  <c r="C9" i="56"/>
  <c r="I147" i="55"/>
  <c r="A146" i="55"/>
  <c r="A145" i="55"/>
  <c r="A144" i="55"/>
  <c r="A143" i="55"/>
  <c r="A142" i="55"/>
  <c r="A141" i="55"/>
  <c r="A140" i="55"/>
  <c r="A139" i="55"/>
  <c r="A138" i="55"/>
  <c r="A137" i="55"/>
  <c r="A136" i="55"/>
  <c r="A135" i="55"/>
  <c r="A134" i="55"/>
  <c r="A133" i="55"/>
  <c r="A132" i="55"/>
  <c r="I131" i="55"/>
  <c r="I130" i="55"/>
  <c r="I129" i="55"/>
  <c r="I128" i="55"/>
  <c r="I127" i="55"/>
  <c r="I126" i="55"/>
  <c r="I125" i="55"/>
  <c r="I124" i="55"/>
  <c r="I123" i="55"/>
  <c r="I122" i="55"/>
  <c r="I121" i="55"/>
  <c r="I120" i="55"/>
  <c r="I119" i="55"/>
  <c r="I118" i="55"/>
  <c r="I117" i="55"/>
  <c r="I116" i="55"/>
  <c r="I115" i="55"/>
  <c r="I112" i="55"/>
  <c r="I110" i="55"/>
  <c r="O109" i="55"/>
  <c r="N109" i="55"/>
  <c r="M109" i="55"/>
  <c r="L109" i="55"/>
  <c r="K109" i="55"/>
  <c r="J109" i="55"/>
  <c r="I109" i="55"/>
  <c r="G109" i="55"/>
  <c r="F109" i="55"/>
  <c r="E109" i="55"/>
  <c r="D109" i="55"/>
  <c r="C109" i="55"/>
  <c r="B109" i="55"/>
  <c r="I108" i="55"/>
  <c r="I107" i="55"/>
  <c r="I106" i="55"/>
  <c r="O107" i="55"/>
  <c r="O108" i="55" s="1"/>
  <c r="N107" i="55"/>
  <c r="N108" i="55" s="1"/>
  <c r="M107" i="55"/>
  <c r="M108" i="55" s="1"/>
  <c r="L107" i="55"/>
  <c r="L108" i="55" s="1"/>
  <c r="K107" i="55"/>
  <c r="K108" i="55" s="1"/>
  <c r="J107" i="55"/>
  <c r="J108" i="55" s="1"/>
  <c r="I105" i="55"/>
  <c r="G105" i="55"/>
  <c r="G107" i="55" s="1"/>
  <c r="G108" i="55" s="1"/>
  <c r="F105" i="55"/>
  <c r="F107" i="55" s="1"/>
  <c r="F108" i="55" s="1"/>
  <c r="E105" i="55"/>
  <c r="E107" i="55" s="1"/>
  <c r="E108" i="55" s="1"/>
  <c r="D105" i="55"/>
  <c r="D107" i="55" s="1"/>
  <c r="D108" i="55" s="1"/>
  <c r="C105" i="55"/>
  <c r="C107" i="55" s="1"/>
  <c r="C108" i="55" s="1"/>
  <c r="B105" i="55"/>
  <c r="B107" i="55" s="1"/>
  <c r="B108" i="55" s="1"/>
  <c r="I102" i="55"/>
  <c r="I100" i="55"/>
  <c r="A99" i="55"/>
  <c r="I99" i="55" s="1"/>
  <c r="A98" i="55"/>
  <c r="I98" i="55" s="1"/>
  <c r="A97" i="55"/>
  <c r="I97" i="55" s="1"/>
  <c r="A96" i="55"/>
  <c r="I96" i="55" s="1"/>
  <c r="A95" i="55"/>
  <c r="I95" i="55" s="1"/>
  <c r="I94" i="55"/>
  <c r="I93" i="55"/>
  <c r="I92" i="55"/>
  <c r="A91" i="55"/>
  <c r="I91" i="55" s="1"/>
  <c r="A90" i="55"/>
  <c r="I90" i="55" s="1"/>
  <c r="A89" i="55"/>
  <c r="I89" i="55" s="1"/>
  <c r="A88" i="55"/>
  <c r="I88" i="55" s="1"/>
  <c r="A87" i="55"/>
  <c r="I87" i="55" s="1"/>
  <c r="I86" i="55"/>
  <c r="O84" i="55"/>
  <c r="N84" i="55"/>
  <c r="N99" i="55" s="1"/>
  <c r="M84" i="55"/>
  <c r="M91" i="55" s="1"/>
  <c r="L84" i="55"/>
  <c r="L99" i="55" s="1"/>
  <c r="K84" i="55"/>
  <c r="J84" i="55"/>
  <c r="J99" i="55" s="1"/>
  <c r="G84" i="55"/>
  <c r="G99" i="55" s="1"/>
  <c r="F84" i="55"/>
  <c r="E84" i="55"/>
  <c r="E99" i="55" s="1"/>
  <c r="D84" i="55"/>
  <c r="D99" i="55" s="1"/>
  <c r="C84" i="55"/>
  <c r="C99" i="55" s="1"/>
  <c r="B84" i="55"/>
  <c r="A84" i="55"/>
  <c r="I84" i="55" s="1"/>
  <c r="O83" i="55"/>
  <c r="O90" i="55" s="1"/>
  <c r="N83" i="55"/>
  <c r="N98" i="55" s="1"/>
  <c r="M83" i="55"/>
  <c r="L83" i="55"/>
  <c r="L98" i="55" s="1"/>
  <c r="K83" i="55"/>
  <c r="K98" i="55" s="1"/>
  <c r="J83" i="55"/>
  <c r="J98" i="55" s="1"/>
  <c r="G83" i="55"/>
  <c r="G98" i="55" s="1"/>
  <c r="F83" i="55"/>
  <c r="F90" i="55" s="1"/>
  <c r="E83" i="55"/>
  <c r="E98" i="55" s="1"/>
  <c r="D83" i="55"/>
  <c r="D98" i="55" s="1"/>
  <c r="C83" i="55"/>
  <c r="C98" i="55" s="1"/>
  <c r="B83" i="55"/>
  <c r="B90" i="55" s="1"/>
  <c r="A83" i="55"/>
  <c r="I83" i="55" s="1"/>
  <c r="O82" i="55"/>
  <c r="O97" i="55" s="1"/>
  <c r="N82" i="55"/>
  <c r="N97" i="55" s="1"/>
  <c r="M82" i="55"/>
  <c r="M89" i="55" s="1"/>
  <c r="L82" i="55"/>
  <c r="L97" i="55" s="1"/>
  <c r="K82" i="55"/>
  <c r="K97" i="55" s="1"/>
  <c r="J82" i="55"/>
  <c r="J97" i="55" s="1"/>
  <c r="G82" i="55"/>
  <c r="G97" i="55" s="1"/>
  <c r="F82" i="55"/>
  <c r="F97" i="55" s="1"/>
  <c r="E82" i="55"/>
  <c r="E97" i="55" s="1"/>
  <c r="D82" i="55"/>
  <c r="D89" i="55" s="1"/>
  <c r="C82" i="55"/>
  <c r="C97" i="55" s="1"/>
  <c r="B82" i="55"/>
  <c r="B97" i="55" s="1"/>
  <c r="A82" i="55"/>
  <c r="I82" i="55" s="1"/>
  <c r="O88" i="55"/>
  <c r="N96" i="55"/>
  <c r="M96" i="55"/>
  <c r="L96" i="55"/>
  <c r="K88" i="55"/>
  <c r="J96" i="55"/>
  <c r="G96" i="55"/>
  <c r="F96" i="55"/>
  <c r="E96" i="55"/>
  <c r="D96" i="55"/>
  <c r="C96" i="55"/>
  <c r="B88" i="55"/>
  <c r="I79" i="55"/>
  <c r="A78" i="55"/>
  <c r="I78" i="55" s="1"/>
  <c r="A77" i="55"/>
  <c r="I77" i="55" s="1"/>
  <c r="A76" i="55"/>
  <c r="I76" i="55" s="1"/>
  <c r="I70" i="55"/>
  <c r="A63" i="55"/>
  <c r="I63" i="55" s="1"/>
  <c r="A62" i="55"/>
  <c r="I62" i="55" s="1"/>
  <c r="A61" i="55"/>
  <c r="I61" i="55" s="1"/>
  <c r="A60" i="55"/>
  <c r="I60" i="55" s="1"/>
  <c r="I56" i="55"/>
  <c r="O54" i="55"/>
  <c r="N54" i="55"/>
  <c r="L54" i="55"/>
  <c r="J54" i="55"/>
  <c r="G54" i="55"/>
  <c r="F54" i="55"/>
  <c r="E54" i="55"/>
  <c r="D54" i="55"/>
  <c r="C54" i="55"/>
  <c r="B54" i="55"/>
  <c r="O53" i="55"/>
  <c r="N53" i="55"/>
  <c r="M53" i="55"/>
  <c r="K53" i="55"/>
  <c r="J53" i="55"/>
  <c r="G53" i="55"/>
  <c r="F53" i="55"/>
  <c r="E53" i="55"/>
  <c r="D53" i="55"/>
  <c r="C53" i="55"/>
  <c r="B53" i="55"/>
  <c r="I52" i="55"/>
  <c r="O51" i="55"/>
  <c r="O52" i="55" s="1"/>
  <c r="N51" i="55"/>
  <c r="N52" i="55" s="1"/>
  <c r="M51" i="55"/>
  <c r="M52" i="55" s="1"/>
  <c r="L51" i="55"/>
  <c r="L52" i="55" s="1"/>
  <c r="K51" i="55"/>
  <c r="K52" i="55" s="1"/>
  <c r="J51" i="55"/>
  <c r="J52" i="55" s="1"/>
  <c r="I51" i="55"/>
  <c r="G51" i="55"/>
  <c r="G52" i="55" s="1"/>
  <c r="F51" i="55"/>
  <c r="F52" i="55" s="1"/>
  <c r="E51" i="55"/>
  <c r="E52" i="55" s="1"/>
  <c r="D51" i="55"/>
  <c r="D52" i="55" s="1"/>
  <c r="C51" i="55"/>
  <c r="C52" i="55" s="1"/>
  <c r="B51" i="55"/>
  <c r="B52" i="55" s="1"/>
  <c r="I50" i="55"/>
  <c r="A46" i="55"/>
  <c r="I46" i="55" s="1"/>
  <c r="A42" i="55"/>
  <c r="I42" i="55" s="1"/>
  <c r="A38" i="55"/>
  <c r="I38" i="55" s="1"/>
  <c r="A34" i="55"/>
  <c r="I34" i="55" s="1"/>
  <c r="A30" i="55"/>
  <c r="I30" i="55" s="1"/>
  <c r="I27" i="55"/>
  <c r="D17" i="55"/>
  <c r="C17" i="55"/>
  <c r="D16" i="55"/>
  <c r="C16" i="55"/>
  <c r="D15" i="55"/>
  <c r="C15" i="55"/>
  <c r="D14" i="55"/>
  <c r="C14" i="55"/>
  <c r="D13" i="55"/>
  <c r="C13" i="55"/>
  <c r="C9" i="55"/>
  <c r="I147" i="54"/>
  <c r="A146" i="54"/>
  <c r="A145" i="54"/>
  <c r="A144" i="54"/>
  <c r="A143" i="54"/>
  <c r="A142" i="54"/>
  <c r="A141" i="54"/>
  <c r="A140" i="54"/>
  <c r="A139" i="54"/>
  <c r="A138" i="54"/>
  <c r="A137" i="54"/>
  <c r="A136" i="54"/>
  <c r="I136" i="54" s="1"/>
  <c r="A135" i="54"/>
  <c r="A134" i="54"/>
  <c r="I134" i="54" s="1"/>
  <c r="A133" i="54"/>
  <c r="A132" i="54"/>
  <c r="I131" i="54"/>
  <c r="I130" i="54"/>
  <c r="I129" i="54"/>
  <c r="I128" i="54"/>
  <c r="I127" i="54"/>
  <c r="I126" i="54"/>
  <c r="I125" i="54"/>
  <c r="I124" i="54"/>
  <c r="I123" i="54"/>
  <c r="I122" i="54"/>
  <c r="I121" i="54"/>
  <c r="I120" i="54"/>
  <c r="I119" i="54"/>
  <c r="I118" i="54"/>
  <c r="I117" i="54"/>
  <c r="I116" i="54"/>
  <c r="I115" i="54"/>
  <c r="I112" i="54"/>
  <c r="I110" i="54"/>
  <c r="O109" i="54"/>
  <c r="N109" i="54"/>
  <c r="M109" i="54"/>
  <c r="L109" i="54"/>
  <c r="K109" i="54"/>
  <c r="J109" i="54"/>
  <c r="I109" i="54"/>
  <c r="G109" i="54"/>
  <c r="F109" i="54"/>
  <c r="E109" i="54"/>
  <c r="D109" i="54"/>
  <c r="C109" i="54"/>
  <c r="B109" i="54"/>
  <c r="I108" i="54"/>
  <c r="I107" i="54"/>
  <c r="I106" i="54"/>
  <c r="O107" i="54"/>
  <c r="O108" i="54" s="1"/>
  <c r="N107" i="54"/>
  <c r="N108" i="54" s="1"/>
  <c r="M107" i="54"/>
  <c r="M108" i="54" s="1"/>
  <c r="L107" i="54"/>
  <c r="L108" i="54" s="1"/>
  <c r="J107" i="54"/>
  <c r="J108" i="54" s="1"/>
  <c r="I105" i="54"/>
  <c r="G105" i="54"/>
  <c r="G107" i="54" s="1"/>
  <c r="G108" i="54" s="1"/>
  <c r="F105" i="54"/>
  <c r="F107" i="54" s="1"/>
  <c r="F108" i="54" s="1"/>
  <c r="E105" i="54"/>
  <c r="E107" i="54" s="1"/>
  <c r="E108" i="54" s="1"/>
  <c r="D105" i="54"/>
  <c r="D107" i="54" s="1"/>
  <c r="D108" i="54" s="1"/>
  <c r="C105" i="54"/>
  <c r="B105" i="54"/>
  <c r="B107" i="54" s="1"/>
  <c r="B108" i="54" s="1"/>
  <c r="I102" i="54"/>
  <c r="I100" i="54"/>
  <c r="A99" i="54"/>
  <c r="I99" i="54" s="1"/>
  <c r="A98" i="54"/>
  <c r="I98" i="54" s="1"/>
  <c r="I97" i="54"/>
  <c r="A97" i="54"/>
  <c r="A96" i="54"/>
  <c r="I96" i="54" s="1"/>
  <c r="A95" i="54"/>
  <c r="I95" i="54" s="1"/>
  <c r="I94" i="54"/>
  <c r="I93" i="54"/>
  <c r="I92" i="54"/>
  <c r="A91" i="54"/>
  <c r="I91" i="54" s="1"/>
  <c r="A90" i="54"/>
  <c r="I90" i="54" s="1"/>
  <c r="A89" i="54"/>
  <c r="I89" i="54" s="1"/>
  <c r="A88" i="54"/>
  <c r="I88" i="54" s="1"/>
  <c r="A87" i="54"/>
  <c r="I87" i="54" s="1"/>
  <c r="I86" i="54"/>
  <c r="O84" i="54"/>
  <c r="O99" i="54" s="1"/>
  <c r="N84" i="54"/>
  <c r="N99" i="54" s="1"/>
  <c r="M84" i="54"/>
  <c r="M91" i="54" s="1"/>
  <c r="L84" i="54"/>
  <c r="L99" i="54" s="1"/>
  <c r="K84" i="54"/>
  <c r="K99" i="54" s="1"/>
  <c r="J84" i="54"/>
  <c r="J99" i="54" s="1"/>
  <c r="G84" i="54"/>
  <c r="G99" i="54" s="1"/>
  <c r="F84" i="54"/>
  <c r="F99" i="54" s="1"/>
  <c r="E84" i="54"/>
  <c r="E99" i="54" s="1"/>
  <c r="D84" i="54"/>
  <c r="D91" i="54" s="1"/>
  <c r="C84" i="54"/>
  <c r="C99" i="54" s="1"/>
  <c r="B84" i="54"/>
  <c r="B99" i="54" s="1"/>
  <c r="A84" i="54"/>
  <c r="I84" i="54" s="1"/>
  <c r="O83" i="54"/>
  <c r="O90" i="54" s="1"/>
  <c r="N83" i="54"/>
  <c r="N98" i="54" s="1"/>
  <c r="M83" i="54"/>
  <c r="M98" i="54" s="1"/>
  <c r="L83" i="54"/>
  <c r="L98" i="54" s="1"/>
  <c r="K83" i="54"/>
  <c r="K90" i="54" s="1"/>
  <c r="J83" i="54"/>
  <c r="J98" i="54" s="1"/>
  <c r="G83" i="54"/>
  <c r="G98" i="54" s="1"/>
  <c r="F83" i="54"/>
  <c r="F90" i="54" s="1"/>
  <c r="E83" i="54"/>
  <c r="E98" i="54" s="1"/>
  <c r="D83" i="54"/>
  <c r="D98" i="54" s="1"/>
  <c r="C83" i="54"/>
  <c r="C98" i="54" s="1"/>
  <c r="B83" i="54"/>
  <c r="B90" i="54" s="1"/>
  <c r="A83" i="54"/>
  <c r="I83" i="54" s="1"/>
  <c r="O82" i="54"/>
  <c r="O97" i="54" s="1"/>
  <c r="N82" i="54"/>
  <c r="N89" i="54" s="1"/>
  <c r="M82" i="54"/>
  <c r="M97" i="54" s="1"/>
  <c r="L82" i="54"/>
  <c r="L97" i="54" s="1"/>
  <c r="K82" i="54"/>
  <c r="K97" i="54" s="1"/>
  <c r="J82" i="54"/>
  <c r="J97" i="54" s="1"/>
  <c r="G82" i="54"/>
  <c r="G97" i="54" s="1"/>
  <c r="F82" i="54"/>
  <c r="F97" i="54" s="1"/>
  <c r="E82" i="54"/>
  <c r="E89" i="54" s="1"/>
  <c r="D82" i="54"/>
  <c r="D97" i="54" s="1"/>
  <c r="C82" i="54"/>
  <c r="C97" i="54" s="1"/>
  <c r="B82" i="54"/>
  <c r="B97" i="54" s="1"/>
  <c r="A82" i="54"/>
  <c r="I82" i="54" s="1"/>
  <c r="O88" i="54"/>
  <c r="N96" i="54"/>
  <c r="M96" i="54"/>
  <c r="L88" i="54"/>
  <c r="K96" i="54"/>
  <c r="J96" i="54"/>
  <c r="G96" i="54"/>
  <c r="F88" i="54"/>
  <c r="E96" i="54"/>
  <c r="D96" i="54"/>
  <c r="C88" i="54"/>
  <c r="B96" i="54"/>
  <c r="I79" i="54"/>
  <c r="A78" i="54"/>
  <c r="I78" i="54" s="1"/>
  <c r="A77" i="54"/>
  <c r="I77" i="54" s="1"/>
  <c r="A76" i="54"/>
  <c r="I76" i="54" s="1"/>
  <c r="I70" i="54"/>
  <c r="A63" i="54"/>
  <c r="I63" i="54" s="1"/>
  <c r="A62" i="54"/>
  <c r="I62" i="54" s="1"/>
  <c r="A61" i="54"/>
  <c r="I61" i="54" s="1"/>
  <c r="A60" i="54"/>
  <c r="I60" i="54" s="1"/>
  <c r="I56" i="54"/>
  <c r="O54" i="54"/>
  <c r="N54" i="54"/>
  <c r="M54" i="54"/>
  <c r="L54" i="54"/>
  <c r="G54" i="54"/>
  <c r="F54" i="54"/>
  <c r="E54" i="54"/>
  <c r="D54" i="54"/>
  <c r="C54" i="54"/>
  <c r="B54" i="54"/>
  <c r="N53" i="54"/>
  <c r="L53" i="54"/>
  <c r="K53" i="54"/>
  <c r="J53" i="54"/>
  <c r="G53" i="54"/>
  <c r="F53" i="54"/>
  <c r="E53" i="54"/>
  <c r="D53" i="54"/>
  <c r="C53" i="54"/>
  <c r="B53" i="54"/>
  <c r="I52" i="54"/>
  <c r="O51" i="54"/>
  <c r="O52" i="54" s="1"/>
  <c r="N51" i="54"/>
  <c r="N52" i="54" s="1"/>
  <c r="M51" i="54"/>
  <c r="M52" i="54" s="1"/>
  <c r="L51" i="54"/>
  <c r="L52" i="54" s="1"/>
  <c r="K51" i="54"/>
  <c r="K52" i="54" s="1"/>
  <c r="J51" i="54"/>
  <c r="J52" i="54" s="1"/>
  <c r="I51" i="54"/>
  <c r="G51" i="54"/>
  <c r="G52" i="54" s="1"/>
  <c r="F51" i="54"/>
  <c r="F52" i="54" s="1"/>
  <c r="E51" i="54"/>
  <c r="E52" i="54" s="1"/>
  <c r="D51" i="54"/>
  <c r="D52" i="54" s="1"/>
  <c r="C51" i="54"/>
  <c r="C52" i="54" s="1"/>
  <c r="B51" i="54"/>
  <c r="B52" i="54" s="1"/>
  <c r="I50" i="54"/>
  <c r="A46" i="54"/>
  <c r="I46" i="54" s="1"/>
  <c r="A42" i="54"/>
  <c r="I42" i="54" s="1"/>
  <c r="A38" i="54"/>
  <c r="I38" i="54" s="1"/>
  <c r="A34" i="54"/>
  <c r="I34" i="54" s="1"/>
  <c r="A30" i="54"/>
  <c r="I27" i="54"/>
  <c r="D17" i="54"/>
  <c r="C17" i="54"/>
  <c r="D16" i="54"/>
  <c r="C16" i="54"/>
  <c r="D15" i="54"/>
  <c r="C15" i="54"/>
  <c r="D14" i="54"/>
  <c r="C14" i="54"/>
  <c r="D13" i="54"/>
  <c r="C13" i="54"/>
  <c r="C9" i="54"/>
  <c r="K53" i="118" l="1"/>
  <c r="L53" i="118"/>
  <c r="J53" i="118"/>
  <c r="L54" i="118"/>
  <c r="L81" i="118"/>
  <c r="L85" i="118" s="1"/>
  <c r="L87" i="118"/>
  <c r="M87" i="129"/>
  <c r="M81" i="129"/>
  <c r="J54" i="118"/>
  <c r="J87" i="130"/>
  <c r="J81" i="130"/>
  <c r="K87" i="117"/>
  <c r="K81" i="117"/>
  <c r="N54" i="118"/>
  <c r="N87" i="129"/>
  <c r="N81" i="129"/>
  <c r="K81" i="130"/>
  <c r="K85" i="130" s="1"/>
  <c r="K87" i="130"/>
  <c r="N81" i="118"/>
  <c r="N87" i="118"/>
  <c r="N53" i="118"/>
  <c r="L81" i="130"/>
  <c r="L85" i="130" s="1"/>
  <c r="L87" i="130"/>
  <c r="O97" i="118"/>
  <c r="O106" i="118" s="1"/>
  <c r="O110" i="118" s="1"/>
  <c r="O89" i="118"/>
  <c r="O93" i="118" s="1"/>
  <c r="L95" i="119"/>
  <c r="L85" i="119"/>
  <c r="L87" i="119"/>
  <c r="L81" i="117"/>
  <c r="L87" i="117"/>
  <c r="J81" i="129"/>
  <c r="J87" i="129"/>
  <c r="M87" i="130"/>
  <c r="M81" i="130"/>
  <c r="M85" i="130" s="1"/>
  <c r="M87" i="118"/>
  <c r="M81" i="118"/>
  <c r="N81" i="117"/>
  <c r="N87" i="117"/>
  <c r="O87" i="118"/>
  <c r="O81" i="118"/>
  <c r="M81" i="117"/>
  <c r="M87" i="117"/>
  <c r="N87" i="130"/>
  <c r="N81" i="130"/>
  <c r="M87" i="119"/>
  <c r="M95" i="119"/>
  <c r="M85" i="119"/>
  <c r="J97" i="118"/>
  <c r="J106" i="118" s="1"/>
  <c r="J110" i="118" s="1"/>
  <c r="J89" i="118"/>
  <c r="J93" i="118" s="1"/>
  <c r="O54" i="118"/>
  <c r="O81" i="129"/>
  <c r="O87" i="129"/>
  <c r="M97" i="118"/>
  <c r="M106" i="118" s="1"/>
  <c r="M110" i="118" s="1"/>
  <c r="M89" i="118"/>
  <c r="M93" i="118" s="1"/>
  <c r="O87" i="130"/>
  <c r="O81" i="130"/>
  <c r="J81" i="117"/>
  <c r="J87" i="117"/>
  <c r="O53" i="118"/>
  <c r="K87" i="129"/>
  <c r="K81" i="129"/>
  <c r="O81" i="117"/>
  <c r="O87" i="117"/>
  <c r="N87" i="119"/>
  <c r="N95" i="119"/>
  <c r="N85" i="119"/>
  <c r="K87" i="119"/>
  <c r="K95" i="119"/>
  <c r="K85" i="119"/>
  <c r="L89" i="118"/>
  <c r="L93" i="118" s="1"/>
  <c r="L97" i="118"/>
  <c r="L106" i="118" s="1"/>
  <c r="L110" i="118" s="1"/>
  <c r="O87" i="119"/>
  <c r="O95" i="119"/>
  <c r="O85" i="119"/>
  <c r="K54" i="118"/>
  <c r="L87" i="129"/>
  <c r="L81" i="129"/>
  <c r="N97" i="118"/>
  <c r="N106" i="118" s="1"/>
  <c r="N110" i="118" s="1"/>
  <c r="N89" i="118"/>
  <c r="N93" i="118" s="1"/>
  <c r="K97" i="118"/>
  <c r="K106" i="118" s="1"/>
  <c r="K110" i="118" s="1"/>
  <c r="K89" i="118"/>
  <c r="K93" i="118" s="1"/>
  <c r="J81" i="118"/>
  <c r="J85" i="118" s="1"/>
  <c r="J87" i="118"/>
  <c r="J87" i="119"/>
  <c r="J95" i="119"/>
  <c r="J85" i="119"/>
  <c r="K87" i="118"/>
  <c r="K81" i="118"/>
  <c r="K107" i="54"/>
  <c r="K108" i="54" s="1"/>
  <c r="I137" i="59"/>
  <c r="I142" i="60"/>
  <c r="I139" i="56"/>
  <c r="I146" i="56"/>
  <c r="I132" i="60"/>
  <c r="I138" i="61"/>
  <c r="I144" i="55"/>
  <c r="I132" i="56"/>
  <c r="I137" i="56"/>
  <c r="I140" i="61"/>
  <c r="I140" i="55"/>
  <c r="I144" i="56"/>
  <c r="I145" i="56"/>
  <c r="E110" i="60"/>
  <c r="I142" i="61"/>
  <c r="I142" i="62"/>
  <c r="L81" i="66"/>
  <c r="L87" i="66"/>
  <c r="I146" i="54"/>
  <c r="I146" i="60"/>
  <c r="J81" i="66"/>
  <c r="J87" i="66"/>
  <c r="O81" i="66"/>
  <c r="O87" i="66"/>
  <c r="I139" i="62"/>
  <c r="M81" i="66"/>
  <c r="M87" i="66"/>
  <c r="I142" i="54"/>
  <c r="G110" i="58"/>
  <c r="I143" i="56"/>
  <c r="I142" i="57"/>
  <c r="I138" i="62"/>
  <c r="K81" i="66"/>
  <c r="K87" i="66"/>
  <c r="I132" i="54"/>
  <c r="I138" i="54"/>
  <c r="N81" i="66"/>
  <c r="N87" i="66"/>
  <c r="J89" i="72"/>
  <c r="J89" i="71"/>
  <c r="O89" i="72"/>
  <c r="M89" i="72"/>
  <c r="L89" i="71"/>
  <c r="N89" i="71"/>
  <c r="K89" i="71"/>
  <c r="L89" i="72"/>
  <c r="O89" i="71"/>
  <c r="M89" i="71"/>
  <c r="N89" i="72"/>
  <c r="K89" i="72"/>
  <c r="A74" i="58"/>
  <c r="I74" i="58" s="1"/>
  <c r="O80" i="58"/>
  <c r="O81" i="58" s="1"/>
  <c r="O75" i="58" s="1"/>
  <c r="K80" i="58"/>
  <c r="K81" i="58" s="1"/>
  <c r="K75" i="58" s="1"/>
  <c r="E80" i="58"/>
  <c r="E81" i="58" s="1"/>
  <c r="E75" i="58" s="1"/>
  <c r="N80" i="58"/>
  <c r="N81" i="58" s="1"/>
  <c r="N75" i="58" s="1"/>
  <c r="J80" i="58"/>
  <c r="J81" i="58" s="1"/>
  <c r="J75" i="58" s="1"/>
  <c r="D80" i="58"/>
  <c r="D81" i="58" s="1"/>
  <c r="D75" i="58" s="1"/>
  <c r="M80" i="58"/>
  <c r="M81" i="58" s="1"/>
  <c r="M75" i="58" s="1"/>
  <c r="G80" i="58"/>
  <c r="G81" i="58" s="1"/>
  <c r="G75" i="58" s="1"/>
  <c r="C80" i="58"/>
  <c r="C81" i="58" s="1"/>
  <c r="C75" i="58" s="1"/>
  <c r="L80" i="58"/>
  <c r="L81" i="58" s="1"/>
  <c r="L75" i="58" s="1"/>
  <c r="F80" i="58"/>
  <c r="F81" i="58" s="1"/>
  <c r="F75" i="58" s="1"/>
  <c r="B80" i="58"/>
  <c r="B81" i="58" s="1"/>
  <c r="B75" i="58" s="1"/>
  <c r="A74" i="62"/>
  <c r="I74" i="62" s="1"/>
  <c r="M80" i="62"/>
  <c r="M87" i="62" s="1"/>
  <c r="M93" i="62" s="1"/>
  <c r="G80" i="62"/>
  <c r="G95" i="62" s="1"/>
  <c r="G106" i="62" s="1"/>
  <c r="G110" i="62" s="1"/>
  <c r="C80" i="62"/>
  <c r="C95" i="62" s="1"/>
  <c r="C106" i="62" s="1"/>
  <c r="C110" i="62" s="1"/>
  <c r="L80" i="62"/>
  <c r="L95" i="62" s="1"/>
  <c r="L106" i="62" s="1"/>
  <c r="L110" i="62" s="1"/>
  <c r="F80" i="62"/>
  <c r="F95" i="62" s="1"/>
  <c r="B80" i="62"/>
  <c r="B95" i="62" s="1"/>
  <c r="B106" i="62" s="1"/>
  <c r="B110" i="62" s="1"/>
  <c r="O80" i="62"/>
  <c r="O87" i="62" s="1"/>
  <c r="O93" i="62" s="1"/>
  <c r="K80" i="62"/>
  <c r="K95" i="62" s="1"/>
  <c r="K106" i="62" s="1"/>
  <c r="K110" i="62" s="1"/>
  <c r="E80" i="62"/>
  <c r="E95" i="62" s="1"/>
  <c r="E106" i="62" s="1"/>
  <c r="E110" i="62" s="1"/>
  <c r="N80" i="62"/>
  <c r="N95" i="62" s="1"/>
  <c r="N106" i="62" s="1"/>
  <c r="N110" i="62" s="1"/>
  <c r="J80" i="62"/>
  <c r="J95" i="62" s="1"/>
  <c r="J106" i="62" s="1"/>
  <c r="J110" i="62" s="1"/>
  <c r="D80" i="62"/>
  <c r="D87" i="62" s="1"/>
  <c r="D93" i="62" s="1"/>
  <c r="A74" i="56"/>
  <c r="I74" i="56" s="1"/>
  <c r="N80" i="56"/>
  <c r="J80" i="56"/>
  <c r="J87" i="56" s="1"/>
  <c r="J93" i="56" s="1"/>
  <c r="D80" i="56"/>
  <c r="M80" i="56"/>
  <c r="G80" i="56"/>
  <c r="C80" i="56"/>
  <c r="L80" i="56"/>
  <c r="L85" i="56" s="1"/>
  <c r="F80" i="56"/>
  <c r="B80" i="56"/>
  <c r="O80" i="56"/>
  <c r="O87" i="56" s="1"/>
  <c r="K80" i="56"/>
  <c r="K85" i="56" s="1"/>
  <c r="E80" i="56"/>
  <c r="E85" i="56" s="1"/>
  <c r="N80" i="59"/>
  <c r="N81" i="59" s="1"/>
  <c r="N75" i="59" s="1"/>
  <c r="J80" i="59"/>
  <c r="J81" i="59" s="1"/>
  <c r="J75" i="59" s="1"/>
  <c r="D80" i="59"/>
  <c r="D81" i="59" s="1"/>
  <c r="D75" i="59" s="1"/>
  <c r="M80" i="59"/>
  <c r="M81" i="59" s="1"/>
  <c r="M75" i="59" s="1"/>
  <c r="G80" i="59"/>
  <c r="G81" i="59" s="1"/>
  <c r="G75" i="59" s="1"/>
  <c r="C80" i="59"/>
  <c r="C81" i="59" s="1"/>
  <c r="C75" i="59" s="1"/>
  <c r="L80" i="59"/>
  <c r="L81" i="59" s="1"/>
  <c r="L75" i="59" s="1"/>
  <c r="F80" i="59"/>
  <c r="F81" i="59" s="1"/>
  <c r="F75" i="59" s="1"/>
  <c r="B80" i="59"/>
  <c r="B81" i="59" s="1"/>
  <c r="B75" i="59" s="1"/>
  <c r="O80" i="59"/>
  <c r="O81" i="59" s="1"/>
  <c r="O75" i="59" s="1"/>
  <c r="K80" i="59"/>
  <c r="K81" i="59" s="1"/>
  <c r="K75" i="59" s="1"/>
  <c r="E80" i="59"/>
  <c r="E81" i="59" s="1"/>
  <c r="E75" i="59" s="1"/>
  <c r="A74" i="60"/>
  <c r="I74" i="60" s="1"/>
  <c r="M80" i="60"/>
  <c r="M95" i="60" s="1"/>
  <c r="G80" i="60"/>
  <c r="G95" i="60" s="1"/>
  <c r="O80" i="60"/>
  <c r="O95" i="60" s="1"/>
  <c r="J80" i="60"/>
  <c r="J87" i="60" s="1"/>
  <c r="J93" i="60" s="1"/>
  <c r="J138" i="60" s="1"/>
  <c r="C80" i="60"/>
  <c r="C87" i="60" s="1"/>
  <c r="C93" i="60" s="1"/>
  <c r="C138" i="60" s="1"/>
  <c r="N80" i="60"/>
  <c r="N85" i="60" s="1"/>
  <c r="F80" i="60"/>
  <c r="F95" i="60" s="1"/>
  <c r="B80" i="60"/>
  <c r="B95" i="60" s="1"/>
  <c r="L80" i="60"/>
  <c r="L87" i="60" s="1"/>
  <c r="L93" i="60" s="1"/>
  <c r="L138" i="60" s="1"/>
  <c r="E80" i="60"/>
  <c r="E85" i="60" s="1"/>
  <c r="K80" i="60"/>
  <c r="K95" i="60" s="1"/>
  <c r="K100" i="60" s="1"/>
  <c r="D80" i="60"/>
  <c r="D95" i="60" s="1"/>
  <c r="A74" i="61"/>
  <c r="I74" i="61" s="1"/>
  <c r="N80" i="61"/>
  <c r="N95" i="61" s="1"/>
  <c r="J80" i="61"/>
  <c r="J87" i="61" s="1"/>
  <c r="D80" i="61"/>
  <c r="D95" i="61" s="1"/>
  <c r="O80" i="61"/>
  <c r="O95" i="61" s="1"/>
  <c r="G80" i="61"/>
  <c r="G95" i="61" s="1"/>
  <c r="B80" i="61"/>
  <c r="B95" i="61" s="1"/>
  <c r="M80" i="61"/>
  <c r="M95" i="61" s="1"/>
  <c r="F80" i="61"/>
  <c r="F95" i="61" s="1"/>
  <c r="L80" i="61"/>
  <c r="L95" i="61" s="1"/>
  <c r="E80" i="61"/>
  <c r="E95" i="61" s="1"/>
  <c r="K80" i="61"/>
  <c r="K95" i="61" s="1"/>
  <c r="C80" i="61"/>
  <c r="C95" i="61" s="1"/>
  <c r="A74" i="55"/>
  <c r="I74" i="55" s="1"/>
  <c r="M80" i="55"/>
  <c r="M87" i="55" s="1"/>
  <c r="M93" i="55" s="1"/>
  <c r="G80" i="55"/>
  <c r="C80" i="55"/>
  <c r="C87" i="55" s="1"/>
  <c r="C93" i="55" s="1"/>
  <c r="L80" i="55"/>
  <c r="F80" i="55"/>
  <c r="B80" i="55"/>
  <c r="O80" i="55"/>
  <c r="K80" i="55"/>
  <c r="K85" i="55" s="1"/>
  <c r="E80" i="55"/>
  <c r="N80" i="55"/>
  <c r="N85" i="55" s="1"/>
  <c r="J80" i="55"/>
  <c r="D80" i="55"/>
  <c r="D87" i="55" s="1"/>
  <c r="D93" i="55" s="1"/>
  <c r="A74" i="57"/>
  <c r="I74" i="57" s="1"/>
  <c r="O80" i="57"/>
  <c r="O81" i="57" s="1"/>
  <c r="O75" i="57" s="1"/>
  <c r="K80" i="57"/>
  <c r="K81" i="57" s="1"/>
  <c r="K75" i="57" s="1"/>
  <c r="E80" i="57"/>
  <c r="E81" i="57" s="1"/>
  <c r="E75" i="57" s="1"/>
  <c r="N80" i="57"/>
  <c r="N81" i="57" s="1"/>
  <c r="N75" i="57" s="1"/>
  <c r="J80" i="57"/>
  <c r="J81" i="57" s="1"/>
  <c r="J75" i="57" s="1"/>
  <c r="D80" i="57"/>
  <c r="D81" i="57" s="1"/>
  <c r="D75" i="57" s="1"/>
  <c r="M80" i="57"/>
  <c r="M81" i="57" s="1"/>
  <c r="M75" i="57" s="1"/>
  <c r="G80" i="57"/>
  <c r="G81" i="57" s="1"/>
  <c r="G75" i="57" s="1"/>
  <c r="C80" i="57"/>
  <c r="C81" i="57" s="1"/>
  <c r="C75" i="57" s="1"/>
  <c r="L80" i="57"/>
  <c r="L81" i="57" s="1"/>
  <c r="L75" i="57" s="1"/>
  <c r="F80" i="57"/>
  <c r="F81" i="57" s="1"/>
  <c r="F75" i="57" s="1"/>
  <c r="B80" i="57"/>
  <c r="B81" i="57" s="1"/>
  <c r="B75" i="57" s="1"/>
  <c r="A75" i="58"/>
  <c r="I75" i="58" s="1"/>
  <c r="A74" i="54"/>
  <c r="I74" i="54" s="1"/>
  <c r="L80" i="54"/>
  <c r="F80" i="54"/>
  <c r="F87" i="54" s="1"/>
  <c r="B80" i="54"/>
  <c r="B87" i="54" s="1"/>
  <c r="B93" i="54" s="1"/>
  <c r="O80" i="54"/>
  <c r="O87" i="54" s="1"/>
  <c r="O93" i="54" s="1"/>
  <c r="K80" i="54"/>
  <c r="E80" i="54"/>
  <c r="N80" i="54"/>
  <c r="J80" i="54"/>
  <c r="J85" i="54" s="1"/>
  <c r="D80" i="54"/>
  <c r="D87" i="54" s="1"/>
  <c r="D93" i="54" s="1"/>
  <c r="M80" i="54"/>
  <c r="M87" i="54" s="1"/>
  <c r="M93" i="54" s="1"/>
  <c r="G80" i="54"/>
  <c r="C80" i="54"/>
  <c r="C87" i="54" s="1"/>
  <c r="I139" i="59"/>
  <c r="I136" i="62"/>
  <c r="I142" i="56"/>
  <c r="I142" i="58"/>
  <c r="I146" i="58"/>
  <c r="I140" i="56"/>
  <c r="I141" i="56"/>
  <c r="I145" i="59"/>
  <c r="I146" i="59"/>
  <c r="I145" i="62"/>
  <c r="I146" i="62"/>
  <c r="I140" i="54"/>
  <c r="I144" i="54"/>
  <c r="I138" i="56"/>
  <c r="C110" i="58"/>
  <c r="E110" i="59"/>
  <c r="I144" i="62"/>
  <c r="I138" i="55"/>
  <c r="I142" i="55"/>
  <c r="I146" i="55"/>
  <c r="I144" i="57"/>
  <c r="D110" i="58"/>
  <c r="M110" i="58"/>
  <c r="I142" i="59"/>
  <c r="I146" i="61"/>
  <c r="I141" i="62"/>
  <c r="I140" i="57"/>
  <c r="I146" i="57"/>
  <c r="I140" i="58"/>
  <c r="I144" i="58"/>
  <c r="I143" i="59"/>
  <c r="I140" i="62"/>
  <c r="I143" i="62"/>
  <c r="E91" i="54"/>
  <c r="L88" i="62"/>
  <c r="F89" i="58"/>
  <c r="K90" i="56"/>
  <c r="A74" i="59"/>
  <c r="I74" i="59" s="1"/>
  <c r="N97" i="54"/>
  <c r="L96" i="54"/>
  <c r="N110" i="60"/>
  <c r="I140" i="60"/>
  <c r="I138" i="59"/>
  <c r="I138" i="58"/>
  <c r="I138" i="57"/>
  <c r="L110" i="58"/>
  <c r="I132" i="62"/>
  <c r="E110" i="61"/>
  <c r="N110" i="61"/>
  <c r="G110" i="61"/>
  <c r="D110" i="61"/>
  <c r="M110" i="61"/>
  <c r="I134" i="60"/>
  <c r="D110" i="60"/>
  <c r="M110" i="60"/>
  <c r="G110" i="60"/>
  <c r="I133" i="59"/>
  <c r="I134" i="59"/>
  <c r="I135" i="59"/>
  <c r="M110" i="59"/>
  <c r="B110" i="59"/>
  <c r="F110" i="59"/>
  <c r="K110" i="59"/>
  <c r="O110" i="59"/>
  <c r="D110" i="59"/>
  <c r="L110" i="59"/>
  <c r="N93" i="59"/>
  <c r="I132" i="58"/>
  <c r="I134" i="58"/>
  <c r="I136" i="58"/>
  <c r="K110" i="58"/>
  <c r="B110" i="58"/>
  <c r="O110" i="58"/>
  <c r="F110" i="58"/>
  <c r="I136" i="57"/>
  <c r="I132" i="57"/>
  <c r="I134" i="57"/>
  <c r="E110" i="57"/>
  <c r="J110" i="57"/>
  <c r="N110" i="57"/>
  <c r="K110" i="57"/>
  <c r="D110" i="57"/>
  <c r="M110" i="57"/>
  <c r="D89" i="56"/>
  <c r="N91" i="59"/>
  <c r="O89" i="61"/>
  <c r="J88" i="54"/>
  <c r="N90" i="54"/>
  <c r="E89" i="56"/>
  <c r="L90" i="56"/>
  <c r="F96" i="56"/>
  <c r="B89" i="59"/>
  <c r="O91" i="59"/>
  <c r="J110" i="59"/>
  <c r="N110" i="59"/>
  <c r="G88" i="61"/>
  <c r="L89" i="54"/>
  <c r="O88" i="56"/>
  <c r="C89" i="59"/>
  <c r="J90" i="59"/>
  <c r="N89" i="62"/>
  <c r="N91" i="56"/>
  <c r="O89" i="59"/>
  <c r="J89" i="55"/>
  <c r="D91" i="58"/>
  <c r="B98" i="58"/>
  <c r="L90" i="54"/>
  <c r="N91" i="54"/>
  <c r="L88" i="55"/>
  <c r="F90" i="60"/>
  <c r="B91" i="60"/>
  <c r="J91" i="62"/>
  <c r="G88" i="54"/>
  <c r="E97" i="54"/>
  <c r="J89" i="56"/>
  <c r="L89" i="58"/>
  <c r="N90" i="58"/>
  <c r="O98" i="58"/>
  <c r="G89" i="59"/>
  <c r="D90" i="59"/>
  <c r="M98" i="59"/>
  <c r="E89" i="60"/>
  <c r="M88" i="61"/>
  <c r="B91" i="61"/>
  <c r="E88" i="62"/>
  <c r="B89" i="62"/>
  <c r="D90" i="62"/>
  <c r="O88" i="60"/>
  <c r="C89" i="61"/>
  <c r="N89" i="55"/>
  <c r="J89" i="54"/>
  <c r="C90" i="54"/>
  <c r="C96" i="54"/>
  <c r="E89" i="55"/>
  <c r="G90" i="55"/>
  <c r="B88" i="56"/>
  <c r="N89" i="59"/>
  <c r="E90" i="59"/>
  <c r="B91" i="59"/>
  <c r="F97" i="59"/>
  <c r="L90" i="60"/>
  <c r="N91" i="60"/>
  <c r="F96" i="60"/>
  <c r="E90" i="61"/>
  <c r="G91" i="61"/>
  <c r="G89" i="62"/>
  <c r="D88" i="54"/>
  <c r="F89" i="54"/>
  <c r="K91" i="54"/>
  <c r="C88" i="55"/>
  <c r="D90" i="55"/>
  <c r="G88" i="56"/>
  <c r="M88" i="56"/>
  <c r="O89" i="56"/>
  <c r="E97" i="57"/>
  <c r="E89" i="57"/>
  <c r="J97" i="57"/>
  <c r="J89" i="57"/>
  <c r="N97" i="57"/>
  <c r="N89" i="57"/>
  <c r="C98" i="57"/>
  <c r="C90" i="57"/>
  <c r="G98" i="57"/>
  <c r="G90" i="57"/>
  <c r="G88" i="60"/>
  <c r="G96" i="60"/>
  <c r="M96" i="60"/>
  <c r="M88" i="60"/>
  <c r="B97" i="60"/>
  <c r="B89" i="60"/>
  <c r="F97" i="60"/>
  <c r="F89" i="60"/>
  <c r="O97" i="60"/>
  <c r="O89" i="60"/>
  <c r="D98" i="60"/>
  <c r="D90" i="60"/>
  <c r="B89" i="54"/>
  <c r="D90" i="54"/>
  <c r="M88" i="55"/>
  <c r="E88" i="54"/>
  <c r="G89" i="54"/>
  <c r="J90" i="54"/>
  <c r="F91" i="54"/>
  <c r="L91" i="54"/>
  <c r="D88" i="55"/>
  <c r="F89" i="55"/>
  <c r="O89" i="55"/>
  <c r="L91" i="55"/>
  <c r="C88" i="56"/>
  <c r="K89" i="56"/>
  <c r="K89" i="60"/>
  <c r="J110" i="60"/>
  <c r="C96" i="61"/>
  <c r="C88" i="61"/>
  <c r="L96" i="61"/>
  <c r="L88" i="61"/>
  <c r="E97" i="61"/>
  <c r="E89" i="61"/>
  <c r="N97" i="61"/>
  <c r="N89" i="61"/>
  <c r="C98" i="61"/>
  <c r="C90" i="61"/>
  <c r="E99" i="61"/>
  <c r="E91" i="61"/>
  <c r="J99" i="61"/>
  <c r="J91" i="61"/>
  <c r="J89" i="61"/>
  <c r="G98" i="61"/>
  <c r="M88" i="54"/>
  <c r="C89" i="54"/>
  <c r="O89" i="54"/>
  <c r="E90" i="54"/>
  <c r="B91" i="54"/>
  <c r="G91" i="54"/>
  <c r="G88" i="55"/>
  <c r="J90" i="55"/>
  <c r="D88" i="56"/>
  <c r="K88" i="56"/>
  <c r="F89" i="56"/>
  <c r="M89" i="56"/>
  <c r="B90" i="56"/>
  <c r="B93" i="57"/>
  <c r="L90" i="61"/>
  <c r="N91" i="61"/>
  <c r="N88" i="54"/>
  <c r="K89" i="54"/>
  <c r="G90" i="54"/>
  <c r="M90" i="54"/>
  <c r="C91" i="54"/>
  <c r="J91" i="54"/>
  <c r="O91" i="54"/>
  <c r="B89" i="55"/>
  <c r="K89" i="55"/>
  <c r="C90" i="55"/>
  <c r="N90" i="55"/>
  <c r="L88" i="56"/>
  <c r="B89" i="56"/>
  <c r="N89" i="56"/>
  <c r="C90" i="56"/>
  <c r="J91" i="56"/>
  <c r="L98" i="57"/>
  <c r="L90" i="57"/>
  <c r="E99" i="57"/>
  <c r="E91" i="57"/>
  <c r="J99" i="57"/>
  <c r="J91" i="57"/>
  <c r="N99" i="57"/>
  <c r="N91" i="57"/>
  <c r="K97" i="58"/>
  <c r="K89" i="58"/>
  <c r="O97" i="58"/>
  <c r="O89" i="58"/>
  <c r="D98" i="58"/>
  <c r="D90" i="58"/>
  <c r="M98" i="58"/>
  <c r="M90" i="58"/>
  <c r="C88" i="60"/>
  <c r="B89" i="58"/>
  <c r="G89" i="58"/>
  <c r="M89" i="58"/>
  <c r="J90" i="58"/>
  <c r="D97" i="58"/>
  <c r="F98" i="58"/>
  <c r="J89" i="59"/>
  <c r="L90" i="59"/>
  <c r="D88" i="60"/>
  <c r="K88" i="60"/>
  <c r="M89" i="60"/>
  <c r="B90" i="60"/>
  <c r="G90" i="60"/>
  <c r="M90" i="60"/>
  <c r="D91" i="60"/>
  <c r="J91" i="60"/>
  <c r="O91" i="60"/>
  <c r="J97" i="60"/>
  <c r="N88" i="61"/>
  <c r="K89" i="61"/>
  <c r="M90" i="61"/>
  <c r="C91" i="61"/>
  <c r="O91" i="61"/>
  <c r="J110" i="61"/>
  <c r="G88" i="62"/>
  <c r="M88" i="62"/>
  <c r="C89" i="62"/>
  <c r="J89" i="62"/>
  <c r="O89" i="62"/>
  <c r="K91" i="62"/>
  <c r="C89" i="58"/>
  <c r="E90" i="58"/>
  <c r="K90" i="58"/>
  <c r="E89" i="59"/>
  <c r="K89" i="59"/>
  <c r="G90" i="59"/>
  <c r="C91" i="59"/>
  <c r="J99" i="59"/>
  <c r="L88" i="60"/>
  <c r="N89" i="60"/>
  <c r="C90" i="60"/>
  <c r="O90" i="60"/>
  <c r="E91" i="60"/>
  <c r="K91" i="60"/>
  <c r="D88" i="61"/>
  <c r="J88" i="61"/>
  <c r="F89" i="61"/>
  <c r="L89" i="61"/>
  <c r="N90" i="61"/>
  <c r="K91" i="61"/>
  <c r="C88" i="62"/>
  <c r="N88" i="62"/>
  <c r="E89" i="62"/>
  <c r="K89" i="62"/>
  <c r="C91" i="58"/>
  <c r="M99" i="58"/>
  <c r="E93" i="59"/>
  <c r="L89" i="59"/>
  <c r="C90" i="59"/>
  <c r="N90" i="59"/>
  <c r="G91" i="59"/>
  <c r="C93" i="59"/>
  <c r="K99" i="59"/>
  <c r="B88" i="60"/>
  <c r="D89" i="60"/>
  <c r="K90" i="60"/>
  <c r="F91" i="60"/>
  <c r="M91" i="60"/>
  <c r="E88" i="61"/>
  <c r="B89" i="61"/>
  <c r="G89" i="61"/>
  <c r="D90" i="61"/>
  <c r="J90" i="61"/>
  <c r="F91" i="61"/>
  <c r="L91" i="61"/>
  <c r="D88" i="62"/>
  <c r="J88" i="62"/>
  <c r="F89" i="62"/>
  <c r="L89" i="62"/>
  <c r="C90" i="62"/>
  <c r="B91" i="62"/>
  <c r="M97" i="62"/>
  <c r="K90" i="62"/>
  <c r="B98" i="62"/>
  <c r="D99" i="62"/>
  <c r="M99" i="62"/>
  <c r="B96" i="62"/>
  <c r="K96" i="62"/>
  <c r="D97" i="62"/>
  <c r="L98" i="62"/>
  <c r="E99" i="62"/>
  <c r="N99" i="62"/>
  <c r="F90" i="62"/>
  <c r="O98" i="62"/>
  <c r="E98" i="62"/>
  <c r="E90" i="62"/>
  <c r="J98" i="62"/>
  <c r="J90" i="62"/>
  <c r="N98" i="62"/>
  <c r="N90" i="62"/>
  <c r="C99" i="62"/>
  <c r="C91" i="62"/>
  <c r="G99" i="62"/>
  <c r="G91" i="62"/>
  <c r="L99" i="62"/>
  <c r="L91" i="62"/>
  <c r="F88" i="62"/>
  <c r="O88" i="62"/>
  <c r="G90" i="62"/>
  <c r="M90" i="62"/>
  <c r="F91" i="62"/>
  <c r="O91" i="62"/>
  <c r="F96" i="61"/>
  <c r="O96" i="61"/>
  <c r="C110" i="61"/>
  <c r="L110" i="61"/>
  <c r="O93" i="61"/>
  <c r="N93" i="61"/>
  <c r="J93" i="61"/>
  <c r="B98" i="61"/>
  <c r="D99" i="61"/>
  <c r="M99" i="61"/>
  <c r="E93" i="61"/>
  <c r="K93" i="61"/>
  <c r="B96" i="61"/>
  <c r="K96" i="61"/>
  <c r="D97" i="61"/>
  <c r="M97" i="61"/>
  <c r="K98" i="61"/>
  <c r="F90" i="61"/>
  <c r="O90" i="61"/>
  <c r="L93" i="61"/>
  <c r="B110" i="61"/>
  <c r="F110" i="61"/>
  <c r="K110" i="61"/>
  <c r="O110" i="61"/>
  <c r="I136" i="61"/>
  <c r="I144" i="61"/>
  <c r="I133" i="61"/>
  <c r="I135" i="61"/>
  <c r="I137" i="61"/>
  <c r="I139" i="61"/>
  <c r="I141" i="61"/>
  <c r="I143" i="61"/>
  <c r="I145" i="61"/>
  <c r="J98" i="60"/>
  <c r="J90" i="60"/>
  <c r="C99" i="60"/>
  <c r="C91" i="60"/>
  <c r="L99" i="60"/>
  <c r="L91" i="60"/>
  <c r="J96" i="60"/>
  <c r="J88" i="60"/>
  <c r="N96" i="60"/>
  <c r="N88" i="60"/>
  <c r="C97" i="60"/>
  <c r="C89" i="60"/>
  <c r="G97" i="60"/>
  <c r="G89" i="60"/>
  <c r="L97" i="60"/>
  <c r="L89" i="60"/>
  <c r="E98" i="60"/>
  <c r="E90" i="60"/>
  <c r="N98" i="60"/>
  <c r="N90" i="60"/>
  <c r="G99" i="60"/>
  <c r="G91" i="60"/>
  <c r="E96" i="60"/>
  <c r="E88" i="60"/>
  <c r="C110" i="60"/>
  <c r="L110" i="60"/>
  <c r="B110" i="60"/>
  <c r="F110" i="60"/>
  <c r="K110" i="60"/>
  <c r="O110" i="60"/>
  <c r="I136" i="60"/>
  <c r="I144" i="60"/>
  <c r="I133" i="60"/>
  <c r="I135" i="60"/>
  <c r="I137" i="60"/>
  <c r="I139" i="60"/>
  <c r="I141" i="60"/>
  <c r="I143" i="60"/>
  <c r="I145" i="60"/>
  <c r="M97" i="59"/>
  <c r="D93" i="59"/>
  <c r="J93" i="59"/>
  <c r="O98" i="59"/>
  <c r="E99" i="59"/>
  <c r="C110" i="59"/>
  <c r="G110" i="59"/>
  <c r="D97" i="59"/>
  <c r="K98" i="59"/>
  <c r="F99" i="59"/>
  <c r="M99" i="59"/>
  <c r="B98" i="59"/>
  <c r="D99" i="59"/>
  <c r="O93" i="59"/>
  <c r="K93" i="59"/>
  <c r="F93" i="59"/>
  <c r="B93" i="59"/>
  <c r="L93" i="59"/>
  <c r="F90" i="59"/>
  <c r="L91" i="59"/>
  <c r="G93" i="59"/>
  <c r="M93" i="59"/>
  <c r="O93" i="58"/>
  <c r="K93" i="58"/>
  <c r="F93" i="58"/>
  <c r="B93" i="58"/>
  <c r="N93" i="58"/>
  <c r="J93" i="58"/>
  <c r="E93" i="58"/>
  <c r="M93" i="58"/>
  <c r="D93" i="58"/>
  <c r="L93" i="58"/>
  <c r="B99" i="58"/>
  <c r="B91" i="58"/>
  <c r="F99" i="58"/>
  <c r="F91" i="58"/>
  <c r="O99" i="58"/>
  <c r="O91" i="58"/>
  <c r="C93" i="58"/>
  <c r="E91" i="58"/>
  <c r="L91" i="58"/>
  <c r="G93" i="58"/>
  <c r="N91" i="58"/>
  <c r="K99" i="58"/>
  <c r="K91" i="58"/>
  <c r="J91" i="58"/>
  <c r="E89" i="58"/>
  <c r="J89" i="58"/>
  <c r="N89" i="58"/>
  <c r="C90" i="58"/>
  <c r="G90" i="58"/>
  <c r="L90" i="58"/>
  <c r="G91" i="58"/>
  <c r="E110" i="58"/>
  <c r="J110" i="58"/>
  <c r="N110" i="58"/>
  <c r="I133" i="58"/>
  <c r="I135" i="58"/>
  <c r="I137" i="58"/>
  <c r="I139" i="58"/>
  <c r="I141" i="58"/>
  <c r="I143" i="58"/>
  <c r="I145" i="58"/>
  <c r="C93" i="57"/>
  <c r="O93" i="57"/>
  <c r="N93" i="57"/>
  <c r="J93" i="57"/>
  <c r="M93" i="57"/>
  <c r="B89" i="57"/>
  <c r="F89" i="57"/>
  <c r="K89" i="57"/>
  <c r="O89" i="57"/>
  <c r="D90" i="57"/>
  <c r="M90" i="57"/>
  <c r="B91" i="57"/>
  <c r="F91" i="57"/>
  <c r="K91" i="57"/>
  <c r="O91" i="57"/>
  <c r="D93" i="57"/>
  <c r="M97" i="57"/>
  <c r="K98" i="57"/>
  <c r="B110" i="57"/>
  <c r="F110" i="57"/>
  <c r="O110" i="57"/>
  <c r="G93" i="57"/>
  <c r="F98" i="57"/>
  <c r="D99" i="57"/>
  <c r="C89" i="57"/>
  <c r="G89" i="57"/>
  <c r="L89" i="57"/>
  <c r="E90" i="57"/>
  <c r="J90" i="57"/>
  <c r="N90" i="57"/>
  <c r="C91" i="57"/>
  <c r="G91" i="57"/>
  <c r="L91" i="57"/>
  <c r="E93" i="57"/>
  <c r="K93" i="57"/>
  <c r="O98" i="57"/>
  <c r="M99" i="57"/>
  <c r="C110" i="57"/>
  <c r="G110" i="57"/>
  <c r="L110" i="57"/>
  <c r="D89" i="57"/>
  <c r="B90" i="57"/>
  <c r="F93" i="57"/>
  <c r="L93" i="57"/>
  <c r="I133" i="57"/>
  <c r="I135" i="57"/>
  <c r="I137" i="57"/>
  <c r="I139" i="57"/>
  <c r="I141" i="57"/>
  <c r="I143" i="57"/>
  <c r="I145" i="57"/>
  <c r="I136" i="56"/>
  <c r="I134" i="56"/>
  <c r="I135" i="56"/>
  <c r="E98" i="56"/>
  <c r="E90" i="56"/>
  <c r="N98" i="56"/>
  <c r="N90" i="56"/>
  <c r="G99" i="56"/>
  <c r="G91" i="56"/>
  <c r="D99" i="56"/>
  <c r="F90" i="56"/>
  <c r="J98" i="56"/>
  <c r="J90" i="56"/>
  <c r="C99" i="56"/>
  <c r="C91" i="56"/>
  <c r="L99" i="56"/>
  <c r="L91" i="56"/>
  <c r="D98" i="56"/>
  <c r="D90" i="56"/>
  <c r="M98" i="56"/>
  <c r="M90" i="56"/>
  <c r="B99" i="56"/>
  <c r="B91" i="56"/>
  <c r="F99" i="56"/>
  <c r="F91" i="56"/>
  <c r="K99" i="56"/>
  <c r="K91" i="56"/>
  <c r="O99" i="56"/>
  <c r="O91" i="56"/>
  <c r="E88" i="56"/>
  <c r="J88" i="56"/>
  <c r="N88" i="56"/>
  <c r="C89" i="56"/>
  <c r="G89" i="56"/>
  <c r="L89" i="56"/>
  <c r="G90" i="56"/>
  <c r="E91" i="56"/>
  <c r="O98" i="56"/>
  <c r="M99" i="56"/>
  <c r="I132" i="55"/>
  <c r="I134" i="55"/>
  <c r="I136" i="55"/>
  <c r="D91" i="55"/>
  <c r="D97" i="55"/>
  <c r="M99" i="55"/>
  <c r="E91" i="55"/>
  <c r="N91" i="55"/>
  <c r="K96" i="55"/>
  <c r="F98" i="55"/>
  <c r="B98" i="55"/>
  <c r="O98" i="55"/>
  <c r="M98" i="55"/>
  <c r="M90" i="55"/>
  <c r="B99" i="55"/>
  <c r="B91" i="55"/>
  <c r="F99" i="55"/>
  <c r="F91" i="55"/>
  <c r="K99" i="55"/>
  <c r="K91" i="55"/>
  <c r="O99" i="55"/>
  <c r="O91" i="55"/>
  <c r="E88" i="55"/>
  <c r="J88" i="55"/>
  <c r="N88" i="55"/>
  <c r="C89" i="55"/>
  <c r="G89" i="55"/>
  <c r="L89" i="55"/>
  <c r="E90" i="55"/>
  <c r="K90" i="55"/>
  <c r="G91" i="55"/>
  <c r="B96" i="55"/>
  <c r="O96" i="55"/>
  <c r="M97" i="55"/>
  <c r="F88" i="55"/>
  <c r="L90" i="55"/>
  <c r="C91" i="55"/>
  <c r="J91" i="55"/>
  <c r="I133" i="55"/>
  <c r="I135" i="55"/>
  <c r="I137" i="55"/>
  <c r="I139" i="55"/>
  <c r="I141" i="55"/>
  <c r="I143" i="55"/>
  <c r="I145" i="55"/>
  <c r="F98" i="54"/>
  <c r="O98" i="54"/>
  <c r="B98" i="54"/>
  <c r="D99" i="54"/>
  <c r="F96" i="54"/>
  <c r="O96" i="54"/>
  <c r="K98" i="54"/>
  <c r="M99" i="54"/>
  <c r="B88" i="54"/>
  <c r="K88" i="54"/>
  <c r="D89" i="54"/>
  <c r="M89" i="54"/>
  <c r="I133" i="54"/>
  <c r="I135" i="54"/>
  <c r="I137" i="54"/>
  <c r="I139" i="54"/>
  <c r="I141" i="54"/>
  <c r="I143" i="54"/>
  <c r="I145" i="54"/>
  <c r="I147" i="53"/>
  <c r="A146" i="53"/>
  <c r="A145" i="53"/>
  <c r="A144" i="53"/>
  <c r="A143" i="53"/>
  <c r="A142" i="53"/>
  <c r="A141" i="53"/>
  <c r="I140" i="53"/>
  <c r="A140" i="53"/>
  <c r="A139" i="53"/>
  <c r="A138" i="53"/>
  <c r="A137" i="53"/>
  <c r="A136" i="53"/>
  <c r="A135" i="53"/>
  <c r="A134" i="53"/>
  <c r="A133" i="53"/>
  <c r="A132" i="53"/>
  <c r="I131" i="53"/>
  <c r="I130" i="53"/>
  <c r="I129" i="53"/>
  <c r="I128" i="53"/>
  <c r="I127" i="53"/>
  <c r="I126" i="53"/>
  <c r="I125" i="53"/>
  <c r="I124" i="53"/>
  <c r="I123" i="53"/>
  <c r="I122" i="53"/>
  <c r="I121" i="53"/>
  <c r="I120" i="53"/>
  <c r="I119" i="53"/>
  <c r="I118" i="53"/>
  <c r="I117" i="53"/>
  <c r="I116" i="53"/>
  <c r="I115" i="53"/>
  <c r="I112" i="53"/>
  <c r="I110" i="53"/>
  <c r="O109" i="53"/>
  <c r="N109" i="53"/>
  <c r="M109" i="53"/>
  <c r="L109" i="53"/>
  <c r="K109" i="53"/>
  <c r="J109" i="53"/>
  <c r="I109" i="53"/>
  <c r="G109" i="53"/>
  <c r="F109" i="53"/>
  <c r="E109" i="53"/>
  <c r="D109" i="53"/>
  <c r="C109" i="53"/>
  <c r="B109" i="53"/>
  <c r="I108" i="53"/>
  <c r="I107" i="53"/>
  <c r="I106" i="53"/>
  <c r="O107" i="53"/>
  <c r="O108" i="53" s="1"/>
  <c r="N107" i="53"/>
  <c r="N108" i="53" s="1"/>
  <c r="M107" i="53"/>
  <c r="M108" i="53" s="1"/>
  <c r="L107" i="53"/>
  <c r="L108" i="53" s="1"/>
  <c r="K107" i="53"/>
  <c r="K108" i="53" s="1"/>
  <c r="J107" i="53"/>
  <c r="J108" i="53" s="1"/>
  <c r="I105" i="53"/>
  <c r="G105" i="53"/>
  <c r="G107" i="53" s="1"/>
  <c r="G108" i="53" s="1"/>
  <c r="F105" i="53"/>
  <c r="F107" i="53" s="1"/>
  <c r="F108" i="53" s="1"/>
  <c r="E105" i="53"/>
  <c r="E107" i="53" s="1"/>
  <c r="E108" i="53" s="1"/>
  <c r="D105" i="53"/>
  <c r="D107" i="53" s="1"/>
  <c r="D108" i="53" s="1"/>
  <c r="C105" i="53"/>
  <c r="C107" i="53" s="1"/>
  <c r="C108" i="53" s="1"/>
  <c r="B105" i="53"/>
  <c r="B107" i="53" s="1"/>
  <c r="B108" i="53" s="1"/>
  <c r="I102" i="53"/>
  <c r="I100" i="53"/>
  <c r="A99" i="53"/>
  <c r="I99" i="53" s="1"/>
  <c r="A98" i="53"/>
  <c r="I98" i="53" s="1"/>
  <c r="A97" i="53"/>
  <c r="I97" i="53" s="1"/>
  <c r="A96" i="53"/>
  <c r="I96" i="53" s="1"/>
  <c r="A95" i="53"/>
  <c r="I95" i="53" s="1"/>
  <c r="I94" i="53"/>
  <c r="I93" i="53"/>
  <c r="I92" i="53"/>
  <c r="I91" i="53"/>
  <c r="A91" i="53"/>
  <c r="A90" i="53"/>
  <c r="I90" i="53" s="1"/>
  <c r="A89" i="53"/>
  <c r="I89" i="53" s="1"/>
  <c r="A88" i="53"/>
  <c r="I88" i="53" s="1"/>
  <c r="A87" i="53"/>
  <c r="I87" i="53" s="1"/>
  <c r="I86" i="53"/>
  <c r="O84" i="53"/>
  <c r="O99" i="53" s="1"/>
  <c r="N84" i="53"/>
  <c r="N99" i="53" s="1"/>
  <c r="M84" i="53"/>
  <c r="M99" i="53" s="1"/>
  <c r="L84" i="53"/>
  <c r="L99" i="53" s="1"/>
  <c r="K84" i="53"/>
  <c r="K99" i="53" s="1"/>
  <c r="J84" i="53"/>
  <c r="J99" i="53" s="1"/>
  <c r="G84" i="53"/>
  <c r="F84" i="53"/>
  <c r="F99" i="53" s="1"/>
  <c r="E84" i="53"/>
  <c r="E99" i="53" s="1"/>
  <c r="D84" i="53"/>
  <c r="D99" i="53" s="1"/>
  <c r="C84" i="53"/>
  <c r="C99" i="53" s="1"/>
  <c r="B84" i="53"/>
  <c r="B99" i="53" s="1"/>
  <c r="A84" i="53"/>
  <c r="I84" i="53" s="1"/>
  <c r="O83" i="53"/>
  <c r="O90" i="53" s="1"/>
  <c r="N83" i="53"/>
  <c r="M83" i="53"/>
  <c r="M98" i="53" s="1"/>
  <c r="L83" i="53"/>
  <c r="L98" i="53" s="1"/>
  <c r="K83" i="53"/>
  <c r="K98" i="53" s="1"/>
  <c r="J83" i="53"/>
  <c r="J98" i="53" s="1"/>
  <c r="G83" i="53"/>
  <c r="G98" i="53" s="1"/>
  <c r="F83" i="53"/>
  <c r="F98" i="53" s="1"/>
  <c r="E83" i="53"/>
  <c r="D83" i="53"/>
  <c r="D98" i="53" s="1"/>
  <c r="C83" i="53"/>
  <c r="C98" i="53" s="1"/>
  <c r="B83" i="53"/>
  <c r="B98" i="53" s="1"/>
  <c r="A83" i="53"/>
  <c r="I83" i="53" s="1"/>
  <c r="O82" i="53"/>
  <c r="O97" i="53" s="1"/>
  <c r="N82" i="53"/>
  <c r="N97" i="53" s="1"/>
  <c r="M82" i="53"/>
  <c r="M97" i="53" s="1"/>
  <c r="L82" i="53"/>
  <c r="K82" i="53"/>
  <c r="K97" i="53" s="1"/>
  <c r="J82" i="53"/>
  <c r="J97" i="53" s="1"/>
  <c r="G82" i="53"/>
  <c r="G97" i="53" s="1"/>
  <c r="F82" i="53"/>
  <c r="F97" i="53" s="1"/>
  <c r="E82" i="53"/>
  <c r="E97" i="53" s="1"/>
  <c r="D82" i="53"/>
  <c r="D97" i="53" s="1"/>
  <c r="C82" i="53"/>
  <c r="C97" i="53" s="1"/>
  <c r="B82" i="53"/>
  <c r="B97" i="53" s="1"/>
  <c r="A82" i="53"/>
  <c r="I82" i="53" s="1"/>
  <c r="O96" i="53"/>
  <c r="N96" i="53"/>
  <c r="M96" i="53"/>
  <c r="L96" i="53"/>
  <c r="K96" i="53"/>
  <c r="J96" i="53"/>
  <c r="G96" i="53"/>
  <c r="F96" i="53"/>
  <c r="E96" i="53"/>
  <c r="D96" i="53"/>
  <c r="C96" i="53"/>
  <c r="B88" i="53"/>
  <c r="I79" i="53"/>
  <c r="A78" i="53"/>
  <c r="I78" i="53" s="1"/>
  <c r="A77" i="53"/>
  <c r="I77" i="53" s="1"/>
  <c r="A76" i="53"/>
  <c r="I76" i="53" s="1"/>
  <c r="I70" i="53"/>
  <c r="A63" i="53"/>
  <c r="I63" i="53" s="1"/>
  <c r="A62" i="53"/>
  <c r="I62" i="53" s="1"/>
  <c r="A61" i="53"/>
  <c r="I61" i="53" s="1"/>
  <c r="A60" i="53"/>
  <c r="I60" i="53" s="1"/>
  <c r="I56" i="53"/>
  <c r="O54" i="53"/>
  <c r="N54" i="53"/>
  <c r="M54" i="53"/>
  <c r="L54" i="53"/>
  <c r="K54" i="53"/>
  <c r="J54" i="53"/>
  <c r="G54" i="53"/>
  <c r="F54" i="53"/>
  <c r="E54" i="53"/>
  <c r="D54" i="53"/>
  <c r="C54" i="53"/>
  <c r="B54" i="53"/>
  <c r="O53" i="53"/>
  <c r="N53" i="53"/>
  <c r="M53" i="53"/>
  <c r="L53" i="53"/>
  <c r="K53" i="53"/>
  <c r="J53" i="53"/>
  <c r="G53" i="53"/>
  <c r="F53" i="53"/>
  <c r="E53" i="53"/>
  <c r="D53" i="53"/>
  <c r="C53" i="53"/>
  <c r="B53" i="53"/>
  <c r="I52" i="53"/>
  <c r="O51" i="53"/>
  <c r="O52" i="53" s="1"/>
  <c r="N51" i="53"/>
  <c r="N52" i="53" s="1"/>
  <c r="M51" i="53"/>
  <c r="M52" i="53" s="1"/>
  <c r="L51" i="53"/>
  <c r="L52" i="53" s="1"/>
  <c r="K51" i="53"/>
  <c r="K52" i="53" s="1"/>
  <c r="J51" i="53"/>
  <c r="J52" i="53" s="1"/>
  <c r="I51" i="53"/>
  <c r="G51" i="53"/>
  <c r="G52" i="53" s="1"/>
  <c r="F51" i="53"/>
  <c r="F52" i="53" s="1"/>
  <c r="E51" i="53"/>
  <c r="E52" i="53" s="1"/>
  <c r="D51" i="53"/>
  <c r="D52" i="53" s="1"/>
  <c r="C51" i="53"/>
  <c r="C52" i="53" s="1"/>
  <c r="B51" i="53"/>
  <c r="B52" i="53" s="1"/>
  <c r="I50" i="53"/>
  <c r="A46" i="53"/>
  <c r="I46" i="53" s="1"/>
  <c r="A42" i="53"/>
  <c r="I42" i="53" s="1"/>
  <c r="A38" i="53"/>
  <c r="I38" i="53" s="1"/>
  <c r="A34" i="53"/>
  <c r="I34" i="53" s="1"/>
  <c r="A30" i="53"/>
  <c r="I30" i="53" s="1"/>
  <c r="I27" i="53"/>
  <c r="D17" i="53"/>
  <c r="C17" i="53"/>
  <c r="D16" i="53"/>
  <c r="C16" i="53"/>
  <c r="D15" i="53"/>
  <c r="C15" i="53"/>
  <c r="D14" i="53"/>
  <c r="C14" i="53"/>
  <c r="D13" i="53"/>
  <c r="C13" i="53"/>
  <c r="C9" i="53"/>
  <c r="I147" i="52"/>
  <c r="A146" i="52"/>
  <c r="A145" i="52"/>
  <c r="A144" i="52"/>
  <c r="A143" i="52"/>
  <c r="A142" i="52"/>
  <c r="A141" i="52"/>
  <c r="A140" i="52"/>
  <c r="A139" i="52"/>
  <c r="A138" i="52"/>
  <c r="A137" i="52"/>
  <c r="A136" i="52"/>
  <c r="A135" i="52"/>
  <c r="A134" i="52"/>
  <c r="A133" i="52"/>
  <c r="A132" i="52"/>
  <c r="I131" i="52"/>
  <c r="I130" i="52"/>
  <c r="I129" i="52"/>
  <c r="I128" i="52"/>
  <c r="I127" i="52"/>
  <c r="I126" i="52"/>
  <c r="I125" i="52"/>
  <c r="I124" i="52"/>
  <c r="I123" i="52"/>
  <c r="I122" i="52"/>
  <c r="I121" i="52"/>
  <c r="I120" i="52"/>
  <c r="I119" i="52"/>
  <c r="I118" i="52"/>
  <c r="I117" i="52"/>
  <c r="I116" i="52"/>
  <c r="I115" i="52"/>
  <c r="I112" i="52"/>
  <c r="I110" i="52"/>
  <c r="O109" i="52"/>
  <c r="N109" i="52"/>
  <c r="M109" i="52"/>
  <c r="L109" i="52"/>
  <c r="K109" i="52"/>
  <c r="J109" i="52"/>
  <c r="I109" i="52"/>
  <c r="G109" i="52"/>
  <c r="F109" i="52"/>
  <c r="E109" i="52"/>
  <c r="D109" i="52"/>
  <c r="C109" i="52"/>
  <c r="B109" i="52"/>
  <c r="I108" i="52"/>
  <c r="O107" i="52"/>
  <c r="O108" i="52" s="1"/>
  <c r="N107" i="52"/>
  <c r="N108" i="52" s="1"/>
  <c r="M107" i="52"/>
  <c r="M108" i="52" s="1"/>
  <c r="L107" i="52"/>
  <c r="L108" i="52" s="1"/>
  <c r="K107" i="52"/>
  <c r="K108" i="52" s="1"/>
  <c r="J107" i="52"/>
  <c r="J108" i="52" s="1"/>
  <c r="I107" i="52"/>
  <c r="G107" i="52"/>
  <c r="G108" i="52" s="1"/>
  <c r="F107" i="52"/>
  <c r="F108" i="52" s="1"/>
  <c r="E107" i="52"/>
  <c r="E108" i="52" s="1"/>
  <c r="D107" i="52"/>
  <c r="D108" i="52" s="1"/>
  <c r="C107" i="52"/>
  <c r="C108" i="52" s="1"/>
  <c r="B107" i="52"/>
  <c r="B108" i="52" s="1"/>
  <c r="O106" i="52"/>
  <c r="N106" i="52"/>
  <c r="M106" i="52"/>
  <c r="L106" i="52"/>
  <c r="K106" i="52"/>
  <c r="J106" i="52"/>
  <c r="I106" i="52"/>
  <c r="G106" i="52"/>
  <c r="F106" i="52"/>
  <c r="E106" i="52"/>
  <c r="D106" i="52"/>
  <c r="C106" i="52"/>
  <c r="B106" i="52"/>
  <c r="O105" i="52"/>
  <c r="N105" i="52"/>
  <c r="M105" i="52"/>
  <c r="L105" i="52"/>
  <c r="K105" i="52"/>
  <c r="J105" i="52"/>
  <c r="I105" i="52"/>
  <c r="G105" i="52"/>
  <c r="F105" i="52"/>
  <c r="E105" i="52"/>
  <c r="D105" i="52"/>
  <c r="C105" i="52"/>
  <c r="B105" i="52"/>
  <c r="I102" i="52"/>
  <c r="I100" i="52"/>
  <c r="A99" i="52"/>
  <c r="I99" i="52" s="1"/>
  <c r="A98" i="52"/>
  <c r="I98" i="52" s="1"/>
  <c r="A97" i="52"/>
  <c r="I97" i="52" s="1"/>
  <c r="A96" i="52"/>
  <c r="I96" i="52" s="1"/>
  <c r="A95" i="52"/>
  <c r="I95" i="52" s="1"/>
  <c r="I94" i="52"/>
  <c r="I93" i="52"/>
  <c r="I92" i="52"/>
  <c r="I91" i="52"/>
  <c r="A91" i="52"/>
  <c r="A90" i="52"/>
  <c r="I90" i="52" s="1"/>
  <c r="A89" i="52"/>
  <c r="I89" i="52" s="1"/>
  <c r="A88" i="52"/>
  <c r="I88" i="52" s="1"/>
  <c r="A87" i="52"/>
  <c r="I87" i="52" s="1"/>
  <c r="I86" i="52"/>
  <c r="O84" i="52"/>
  <c r="O99" i="52" s="1"/>
  <c r="N84" i="52"/>
  <c r="N99" i="52" s="1"/>
  <c r="M84" i="52"/>
  <c r="M99" i="52" s="1"/>
  <c r="L84" i="52"/>
  <c r="L99" i="52" s="1"/>
  <c r="K84" i="52"/>
  <c r="K99" i="52" s="1"/>
  <c r="J84" i="52"/>
  <c r="J99" i="52" s="1"/>
  <c r="G84" i="52"/>
  <c r="G99" i="52" s="1"/>
  <c r="F84" i="52"/>
  <c r="F99" i="52" s="1"/>
  <c r="E84" i="52"/>
  <c r="E99" i="52" s="1"/>
  <c r="D84" i="52"/>
  <c r="D99" i="52" s="1"/>
  <c r="C84" i="52"/>
  <c r="C99" i="52" s="1"/>
  <c r="B84" i="52"/>
  <c r="B99" i="52" s="1"/>
  <c r="A84" i="52"/>
  <c r="I84" i="52" s="1"/>
  <c r="O83" i="52"/>
  <c r="O90" i="52" s="1"/>
  <c r="N83" i="52"/>
  <c r="N98" i="52" s="1"/>
  <c r="M83" i="52"/>
  <c r="M98" i="52" s="1"/>
  <c r="L83" i="52"/>
  <c r="L98" i="52" s="1"/>
  <c r="K83" i="52"/>
  <c r="K98" i="52" s="1"/>
  <c r="J83" i="52"/>
  <c r="J98" i="52" s="1"/>
  <c r="G83" i="52"/>
  <c r="G98" i="52" s="1"/>
  <c r="F83" i="52"/>
  <c r="F98" i="52" s="1"/>
  <c r="E83" i="52"/>
  <c r="E98" i="52" s="1"/>
  <c r="D83" i="52"/>
  <c r="D98" i="52" s="1"/>
  <c r="C83" i="52"/>
  <c r="C98" i="52" s="1"/>
  <c r="B83" i="52"/>
  <c r="B98" i="52" s="1"/>
  <c r="A83" i="52"/>
  <c r="I83" i="52" s="1"/>
  <c r="O82" i="52"/>
  <c r="O97" i="52" s="1"/>
  <c r="N82" i="52"/>
  <c r="N97" i="52" s="1"/>
  <c r="M82" i="52"/>
  <c r="M97" i="52" s="1"/>
  <c r="L82" i="52"/>
  <c r="L97" i="52" s="1"/>
  <c r="K82" i="52"/>
  <c r="K97" i="52" s="1"/>
  <c r="J82" i="52"/>
  <c r="J97" i="52" s="1"/>
  <c r="G82" i="52"/>
  <c r="G97" i="52" s="1"/>
  <c r="F82" i="52"/>
  <c r="F97" i="52" s="1"/>
  <c r="E82" i="52"/>
  <c r="E97" i="52" s="1"/>
  <c r="D82" i="52"/>
  <c r="D89" i="52" s="1"/>
  <c r="C82" i="52"/>
  <c r="C97" i="52" s="1"/>
  <c r="B82" i="52"/>
  <c r="B97" i="52" s="1"/>
  <c r="A82" i="52"/>
  <c r="I82" i="52" s="1"/>
  <c r="I79" i="52"/>
  <c r="A78" i="52"/>
  <c r="I78" i="52" s="1"/>
  <c r="A77" i="52"/>
  <c r="I77" i="52" s="1"/>
  <c r="A76" i="52"/>
  <c r="I76" i="52" s="1"/>
  <c r="I70" i="52"/>
  <c r="A63" i="52"/>
  <c r="I63" i="52" s="1"/>
  <c r="A62" i="52"/>
  <c r="I62" i="52" s="1"/>
  <c r="A61" i="52"/>
  <c r="I61" i="52" s="1"/>
  <c r="A60" i="52"/>
  <c r="I60" i="52" s="1"/>
  <c r="I56" i="52"/>
  <c r="O54" i="52"/>
  <c r="N54" i="52"/>
  <c r="M54" i="52"/>
  <c r="L54" i="52"/>
  <c r="K54" i="52"/>
  <c r="J54" i="52"/>
  <c r="G54" i="52"/>
  <c r="F54" i="52"/>
  <c r="E54" i="52"/>
  <c r="D54" i="52"/>
  <c r="C54" i="52"/>
  <c r="B54" i="52"/>
  <c r="O53" i="52"/>
  <c r="N53" i="52"/>
  <c r="M53" i="52"/>
  <c r="L53" i="52"/>
  <c r="K53" i="52"/>
  <c r="J53" i="52"/>
  <c r="G53" i="52"/>
  <c r="F53" i="52"/>
  <c r="E53" i="52"/>
  <c r="D53" i="52"/>
  <c r="C53" i="52"/>
  <c r="B53" i="52"/>
  <c r="I52" i="52"/>
  <c r="O51" i="52"/>
  <c r="O52" i="52" s="1"/>
  <c r="N51" i="52"/>
  <c r="N52" i="52" s="1"/>
  <c r="M51" i="52"/>
  <c r="M52" i="52" s="1"/>
  <c r="L51" i="52"/>
  <c r="L52" i="52" s="1"/>
  <c r="K51" i="52"/>
  <c r="K52" i="52" s="1"/>
  <c r="J51" i="52"/>
  <c r="J52" i="52" s="1"/>
  <c r="I51" i="52"/>
  <c r="G51" i="52"/>
  <c r="G52" i="52" s="1"/>
  <c r="F51" i="52"/>
  <c r="F52" i="52" s="1"/>
  <c r="E51" i="52"/>
  <c r="E52" i="52" s="1"/>
  <c r="D51" i="52"/>
  <c r="D52" i="52" s="1"/>
  <c r="C51" i="52"/>
  <c r="C52" i="52" s="1"/>
  <c r="B51" i="52"/>
  <c r="B52" i="52" s="1"/>
  <c r="I50" i="52"/>
  <c r="A46" i="52"/>
  <c r="I46" i="52" s="1"/>
  <c r="A42" i="52"/>
  <c r="I42" i="52" s="1"/>
  <c r="A38" i="52"/>
  <c r="I38" i="52" s="1"/>
  <c r="A34" i="52"/>
  <c r="I34" i="52" s="1"/>
  <c r="A30" i="52"/>
  <c r="I30" i="52" s="1"/>
  <c r="I27" i="52"/>
  <c r="D17" i="52"/>
  <c r="C17" i="52"/>
  <c r="D16" i="52"/>
  <c r="C16" i="52"/>
  <c r="D15" i="52"/>
  <c r="C15" i="52"/>
  <c r="D14" i="52"/>
  <c r="C14" i="52"/>
  <c r="A75" i="52" s="1"/>
  <c r="I75" i="52" s="1"/>
  <c r="D13" i="52"/>
  <c r="C13" i="52"/>
  <c r="C9" i="52"/>
  <c r="I147" i="51"/>
  <c r="A146" i="51"/>
  <c r="I146" i="51" s="1"/>
  <c r="A145" i="51"/>
  <c r="A144" i="51"/>
  <c r="A143" i="51"/>
  <c r="I142" i="51"/>
  <c r="A142" i="51"/>
  <c r="A141" i="51"/>
  <c r="A140" i="51"/>
  <c r="I140" i="51" s="1"/>
  <c r="A139" i="51"/>
  <c r="A138" i="51"/>
  <c r="A137" i="51"/>
  <c r="A136" i="51"/>
  <c r="A135" i="51"/>
  <c r="A134" i="51"/>
  <c r="A133" i="51"/>
  <c r="A132" i="51"/>
  <c r="I131" i="51"/>
  <c r="I130" i="51"/>
  <c r="I129" i="51"/>
  <c r="I128" i="51"/>
  <c r="I127" i="51"/>
  <c r="I126" i="51"/>
  <c r="I125" i="51"/>
  <c r="I124" i="51"/>
  <c r="I123" i="51"/>
  <c r="I122" i="51"/>
  <c r="I121" i="51"/>
  <c r="I120" i="51"/>
  <c r="I119" i="51"/>
  <c r="I118" i="51"/>
  <c r="I117" i="51"/>
  <c r="I116" i="51"/>
  <c r="I115" i="51"/>
  <c r="I112" i="51"/>
  <c r="I110" i="51"/>
  <c r="O109" i="51"/>
  <c r="N109" i="51"/>
  <c r="M109" i="51"/>
  <c r="L109" i="51"/>
  <c r="K109" i="51"/>
  <c r="J109" i="51"/>
  <c r="I109" i="51"/>
  <c r="G109" i="51"/>
  <c r="F109" i="51"/>
  <c r="E109" i="51"/>
  <c r="D109" i="51"/>
  <c r="C109" i="51"/>
  <c r="B109" i="51"/>
  <c r="I108" i="51"/>
  <c r="O107" i="51"/>
  <c r="O108" i="51" s="1"/>
  <c r="N107" i="51"/>
  <c r="N108" i="51" s="1"/>
  <c r="M107" i="51"/>
  <c r="M108" i="51" s="1"/>
  <c r="L107" i="51"/>
  <c r="L108" i="51" s="1"/>
  <c r="K107" i="51"/>
  <c r="K108" i="51" s="1"/>
  <c r="J107" i="51"/>
  <c r="J108" i="51" s="1"/>
  <c r="I107" i="51"/>
  <c r="G107" i="51"/>
  <c r="G108" i="51" s="1"/>
  <c r="F107" i="51"/>
  <c r="F108" i="51" s="1"/>
  <c r="E107" i="51"/>
  <c r="E108" i="51" s="1"/>
  <c r="D107" i="51"/>
  <c r="D108" i="51" s="1"/>
  <c r="C107" i="51"/>
  <c r="C108" i="51" s="1"/>
  <c r="B107" i="51"/>
  <c r="B108" i="51" s="1"/>
  <c r="O106" i="51"/>
  <c r="N106" i="51"/>
  <c r="M106" i="51"/>
  <c r="L106" i="51"/>
  <c r="K106" i="51"/>
  <c r="J106" i="51"/>
  <c r="I106" i="51"/>
  <c r="G106" i="51"/>
  <c r="F106" i="51"/>
  <c r="E106" i="51"/>
  <c r="D106" i="51"/>
  <c r="C106" i="51"/>
  <c r="B106" i="51"/>
  <c r="O105" i="51"/>
  <c r="N105" i="51"/>
  <c r="M105" i="51"/>
  <c r="L105" i="51"/>
  <c r="K105" i="51"/>
  <c r="J105" i="51"/>
  <c r="I105" i="51"/>
  <c r="G105" i="51"/>
  <c r="F105" i="51"/>
  <c r="E105" i="51"/>
  <c r="D105" i="51"/>
  <c r="C105" i="51"/>
  <c r="B105" i="51"/>
  <c r="I102" i="51"/>
  <c r="I100" i="51"/>
  <c r="A99" i="51"/>
  <c r="I99" i="51" s="1"/>
  <c r="A98" i="51"/>
  <c r="I98" i="51" s="1"/>
  <c r="A97" i="51"/>
  <c r="I97" i="51" s="1"/>
  <c r="A96" i="51"/>
  <c r="I96" i="51" s="1"/>
  <c r="A95" i="51"/>
  <c r="I95" i="51" s="1"/>
  <c r="I94" i="51"/>
  <c r="I93" i="51"/>
  <c r="I92" i="51"/>
  <c r="A91" i="51"/>
  <c r="I91" i="51" s="1"/>
  <c r="A90" i="51"/>
  <c r="I90" i="51" s="1"/>
  <c r="A89" i="51"/>
  <c r="I89" i="51" s="1"/>
  <c r="A88" i="51"/>
  <c r="I88" i="51" s="1"/>
  <c r="A87" i="51"/>
  <c r="I87" i="51" s="1"/>
  <c r="I86" i="51"/>
  <c r="O84" i="51"/>
  <c r="O99" i="51" s="1"/>
  <c r="N84" i="51"/>
  <c r="N99" i="51" s="1"/>
  <c r="M84" i="51"/>
  <c r="M91" i="51" s="1"/>
  <c r="L84" i="51"/>
  <c r="L99" i="51" s="1"/>
  <c r="K84" i="51"/>
  <c r="K99" i="51" s="1"/>
  <c r="J84" i="51"/>
  <c r="G84" i="51"/>
  <c r="G99" i="51" s="1"/>
  <c r="F84" i="51"/>
  <c r="F99" i="51" s="1"/>
  <c r="E84" i="51"/>
  <c r="D84" i="51"/>
  <c r="D91" i="51" s="1"/>
  <c r="C84" i="51"/>
  <c r="C99" i="51" s="1"/>
  <c r="B84" i="51"/>
  <c r="B99" i="51" s="1"/>
  <c r="A84" i="51"/>
  <c r="I84" i="51" s="1"/>
  <c r="O83" i="51"/>
  <c r="N83" i="51"/>
  <c r="N98" i="51" s="1"/>
  <c r="M83" i="51"/>
  <c r="M98" i="51" s="1"/>
  <c r="L83" i="51"/>
  <c r="L98" i="51" s="1"/>
  <c r="K83" i="51"/>
  <c r="K98" i="51" s="1"/>
  <c r="J83" i="51"/>
  <c r="J98" i="51" s="1"/>
  <c r="G83" i="51"/>
  <c r="G98" i="51" s="1"/>
  <c r="F83" i="51"/>
  <c r="F98" i="51" s="1"/>
  <c r="E83" i="51"/>
  <c r="E98" i="51" s="1"/>
  <c r="D83" i="51"/>
  <c r="D98" i="51" s="1"/>
  <c r="C83" i="51"/>
  <c r="C90" i="51" s="1"/>
  <c r="B83" i="51"/>
  <c r="A83" i="51"/>
  <c r="I83" i="51" s="1"/>
  <c r="O82" i="51"/>
  <c r="O97" i="51" s="1"/>
  <c r="N82" i="51"/>
  <c r="N97" i="51" s="1"/>
  <c r="M82" i="51"/>
  <c r="L82" i="51"/>
  <c r="L97" i="51" s="1"/>
  <c r="K82" i="51"/>
  <c r="K97" i="51" s="1"/>
  <c r="J82" i="51"/>
  <c r="J97" i="51" s="1"/>
  <c r="G82" i="51"/>
  <c r="G97" i="51" s="1"/>
  <c r="F82" i="51"/>
  <c r="F97" i="51" s="1"/>
  <c r="E82" i="51"/>
  <c r="E97" i="51" s="1"/>
  <c r="D82" i="51"/>
  <c r="D97" i="51" s="1"/>
  <c r="C82" i="51"/>
  <c r="C97" i="51" s="1"/>
  <c r="B82" i="51"/>
  <c r="B97" i="51" s="1"/>
  <c r="A82" i="51"/>
  <c r="I82" i="51" s="1"/>
  <c r="I79" i="51"/>
  <c r="A78" i="51"/>
  <c r="I78" i="51" s="1"/>
  <c r="A77" i="51"/>
  <c r="I77" i="51" s="1"/>
  <c r="A76" i="51"/>
  <c r="I76" i="51" s="1"/>
  <c r="I70" i="51"/>
  <c r="A63" i="51"/>
  <c r="I63" i="51" s="1"/>
  <c r="A62" i="51"/>
  <c r="I62" i="51" s="1"/>
  <c r="A61" i="51"/>
  <c r="I61" i="51" s="1"/>
  <c r="A60" i="51"/>
  <c r="I60" i="51" s="1"/>
  <c r="I56" i="51"/>
  <c r="O54" i="51"/>
  <c r="N54" i="51"/>
  <c r="M54" i="51"/>
  <c r="L54" i="51"/>
  <c r="K54" i="51"/>
  <c r="J54" i="51"/>
  <c r="G54" i="51"/>
  <c r="F54" i="51"/>
  <c r="E54" i="51"/>
  <c r="D54" i="51"/>
  <c r="C54" i="51"/>
  <c r="B54" i="51"/>
  <c r="O53" i="51"/>
  <c r="N53" i="51"/>
  <c r="M53" i="51"/>
  <c r="L53" i="51"/>
  <c r="K53" i="51"/>
  <c r="J53" i="51"/>
  <c r="G53" i="51"/>
  <c r="F53" i="51"/>
  <c r="E53" i="51"/>
  <c r="D53" i="51"/>
  <c r="C53" i="51"/>
  <c r="B53" i="51"/>
  <c r="I52" i="51"/>
  <c r="O51" i="51"/>
  <c r="O52" i="51" s="1"/>
  <c r="N51" i="51"/>
  <c r="N52" i="51" s="1"/>
  <c r="M51" i="51"/>
  <c r="M52" i="51" s="1"/>
  <c r="L51" i="51"/>
  <c r="L52" i="51" s="1"/>
  <c r="K51" i="51"/>
  <c r="K52" i="51" s="1"/>
  <c r="J51" i="51"/>
  <c r="J52" i="51" s="1"/>
  <c r="I51" i="51"/>
  <c r="G51" i="51"/>
  <c r="G52" i="51" s="1"/>
  <c r="F51" i="51"/>
  <c r="F52" i="51" s="1"/>
  <c r="E51" i="51"/>
  <c r="E52" i="51" s="1"/>
  <c r="D51" i="51"/>
  <c r="D52" i="51" s="1"/>
  <c r="C51" i="51"/>
  <c r="C52" i="51" s="1"/>
  <c r="B51" i="51"/>
  <c r="B52" i="51" s="1"/>
  <c r="I50" i="51"/>
  <c r="A46" i="51"/>
  <c r="I46" i="51" s="1"/>
  <c r="A42" i="51"/>
  <c r="I42" i="51" s="1"/>
  <c r="A38" i="51"/>
  <c r="I38" i="51" s="1"/>
  <c r="A34" i="51"/>
  <c r="I34" i="51" s="1"/>
  <c r="A30" i="51"/>
  <c r="I30" i="51" s="1"/>
  <c r="I27" i="51"/>
  <c r="D17" i="51"/>
  <c r="C17" i="51"/>
  <c r="D16" i="51"/>
  <c r="C16" i="51"/>
  <c r="D15" i="51"/>
  <c r="C15" i="51"/>
  <c r="D14" i="51"/>
  <c r="C14" i="51"/>
  <c r="D13" i="51"/>
  <c r="C13" i="51"/>
  <c r="C9" i="51"/>
  <c r="I147" i="50"/>
  <c r="A146" i="50"/>
  <c r="A145" i="50"/>
  <c r="A144" i="50"/>
  <c r="A143" i="50"/>
  <c r="A142" i="50"/>
  <c r="A141" i="50"/>
  <c r="A140" i="50"/>
  <c r="A139" i="50"/>
  <c r="A138" i="50"/>
  <c r="A137" i="50"/>
  <c r="A136" i="50"/>
  <c r="A135" i="50"/>
  <c r="A134" i="50"/>
  <c r="A133" i="50"/>
  <c r="A132" i="50"/>
  <c r="I131" i="50"/>
  <c r="I130" i="50"/>
  <c r="I129" i="50"/>
  <c r="I128" i="50"/>
  <c r="I127" i="50"/>
  <c r="I126" i="50"/>
  <c r="I125" i="50"/>
  <c r="I124" i="50"/>
  <c r="I123" i="50"/>
  <c r="I122" i="50"/>
  <c r="I121" i="50"/>
  <c r="I120" i="50"/>
  <c r="I119" i="50"/>
  <c r="I118" i="50"/>
  <c r="I117" i="50"/>
  <c r="I116" i="50"/>
  <c r="I115" i="50"/>
  <c r="I112" i="50"/>
  <c r="I110" i="50"/>
  <c r="O109" i="50"/>
  <c r="N109" i="50"/>
  <c r="M109" i="50"/>
  <c r="L109" i="50"/>
  <c r="K109" i="50"/>
  <c r="J109" i="50"/>
  <c r="I109" i="50"/>
  <c r="G109" i="50"/>
  <c r="F109" i="50"/>
  <c r="E109" i="50"/>
  <c r="D109" i="50"/>
  <c r="C109" i="50"/>
  <c r="B109" i="50"/>
  <c r="I108" i="50"/>
  <c r="O107" i="50"/>
  <c r="O108" i="50" s="1"/>
  <c r="N107" i="50"/>
  <c r="N108" i="50" s="1"/>
  <c r="M107" i="50"/>
  <c r="M108" i="50" s="1"/>
  <c r="L107" i="50"/>
  <c r="L108" i="50" s="1"/>
  <c r="K107" i="50"/>
  <c r="K108" i="50" s="1"/>
  <c r="J107" i="50"/>
  <c r="J108" i="50" s="1"/>
  <c r="I107" i="50"/>
  <c r="G107" i="50"/>
  <c r="G108" i="50" s="1"/>
  <c r="F107" i="50"/>
  <c r="F108" i="50" s="1"/>
  <c r="E107" i="50"/>
  <c r="E108" i="50" s="1"/>
  <c r="D107" i="50"/>
  <c r="D108" i="50" s="1"/>
  <c r="C107" i="50"/>
  <c r="C108" i="50" s="1"/>
  <c r="B107" i="50"/>
  <c r="B108" i="50" s="1"/>
  <c r="O106" i="50"/>
  <c r="N106" i="50"/>
  <c r="M106" i="50"/>
  <c r="L106" i="50"/>
  <c r="K106" i="50"/>
  <c r="J106" i="50"/>
  <c r="I106" i="50"/>
  <c r="G106" i="50"/>
  <c r="F106" i="50"/>
  <c r="E106" i="50"/>
  <c r="D106" i="50"/>
  <c r="C106" i="50"/>
  <c r="B106" i="50"/>
  <c r="O105" i="50"/>
  <c r="N105" i="50"/>
  <c r="M105" i="50"/>
  <c r="L105" i="50"/>
  <c r="K105" i="50"/>
  <c r="J105" i="50"/>
  <c r="I105" i="50"/>
  <c r="G105" i="50"/>
  <c r="F105" i="50"/>
  <c r="E105" i="50"/>
  <c r="D105" i="50"/>
  <c r="C105" i="50"/>
  <c r="B105" i="50"/>
  <c r="I102" i="50"/>
  <c r="I100" i="50"/>
  <c r="A99" i="50"/>
  <c r="I99" i="50" s="1"/>
  <c r="A98" i="50"/>
  <c r="I98" i="50" s="1"/>
  <c r="A97" i="50"/>
  <c r="I97" i="50" s="1"/>
  <c r="A96" i="50"/>
  <c r="I96" i="50" s="1"/>
  <c r="A95" i="50"/>
  <c r="I95" i="50" s="1"/>
  <c r="I94" i="50"/>
  <c r="I93" i="50"/>
  <c r="I92" i="50"/>
  <c r="A91" i="50"/>
  <c r="I91" i="50" s="1"/>
  <c r="A90" i="50"/>
  <c r="I90" i="50" s="1"/>
  <c r="A89" i="50"/>
  <c r="I89" i="50" s="1"/>
  <c r="A88" i="50"/>
  <c r="I88" i="50" s="1"/>
  <c r="A87" i="50"/>
  <c r="I87" i="50" s="1"/>
  <c r="I86" i="50"/>
  <c r="O84" i="50"/>
  <c r="O99" i="50" s="1"/>
  <c r="N84" i="50"/>
  <c r="N99" i="50" s="1"/>
  <c r="M84" i="50"/>
  <c r="M99" i="50" s="1"/>
  <c r="L84" i="50"/>
  <c r="L99" i="50" s="1"/>
  <c r="K84" i="50"/>
  <c r="J84" i="50"/>
  <c r="J99" i="50" s="1"/>
  <c r="G84" i="50"/>
  <c r="G99" i="50" s="1"/>
  <c r="F84" i="50"/>
  <c r="F99" i="50" s="1"/>
  <c r="E84" i="50"/>
  <c r="E99" i="50" s="1"/>
  <c r="D84" i="50"/>
  <c r="C84" i="50"/>
  <c r="C99" i="50" s="1"/>
  <c r="B84" i="50"/>
  <c r="B99" i="50" s="1"/>
  <c r="A84" i="50"/>
  <c r="I84" i="50" s="1"/>
  <c r="O83" i="50"/>
  <c r="N83" i="50"/>
  <c r="N98" i="50" s="1"/>
  <c r="M83" i="50"/>
  <c r="M98" i="50" s="1"/>
  <c r="L83" i="50"/>
  <c r="L98" i="50" s="1"/>
  <c r="K83" i="50"/>
  <c r="K90" i="50" s="1"/>
  <c r="J83" i="50"/>
  <c r="G83" i="50"/>
  <c r="G98" i="50" s="1"/>
  <c r="F83" i="50"/>
  <c r="F98" i="50" s="1"/>
  <c r="E83" i="50"/>
  <c r="E98" i="50" s="1"/>
  <c r="D83" i="50"/>
  <c r="D98" i="50" s="1"/>
  <c r="C83" i="50"/>
  <c r="C98" i="50" s="1"/>
  <c r="B83" i="50"/>
  <c r="B98" i="50" s="1"/>
  <c r="A83" i="50"/>
  <c r="I83" i="50" s="1"/>
  <c r="O82" i="50"/>
  <c r="O97" i="50" s="1"/>
  <c r="N82" i="50"/>
  <c r="N97" i="50" s="1"/>
  <c r="M82" i="50"/>
  <c r="L82" i="50"/>
  <c r="L97" i="50" s="1"/>
  <c r="K82" i="50"/>
  <c r="K97" i="50" s="1"/>
  <c r="J82" i="50"/>
  <c r="J97" i="50" s="1"/>
  <c r="G82" i="50"/>
  <c r="F82" i="50"/>
  <c r="F97" i="50" s="1"/>
  <c r="E82" i="50"/>
  <c r="E97" i="50" s="1"/>
  <c r="D82" i="50"/>
  <c r="D89" i="50" s="1"/>
  <c r="C82" i="50"/>
  <c r="C97" i="50" s="1"/>
  <c r="B82" i="50"/>
  <c r="A82" i="50"/>
  <c r="I82" i="50" s="1"/>
  <c r="I79" i="50"/>
  <c r="A78" i="50"/>
  <c r="I78" i="50" s="1"/>
  <c r="A77" i="50"/>
  <c r="I77" i="50" s="1"/>
  <c r="A76" i="50"/>
  <c r="I76" i="50" s="1"/>
  <c r="I70" i="50"/>
  <c r="A63" i="50"/>
  <c r="I63" i="50" s="1"/>
  <c r="A62" i="50"/>
  <c r="I62" i="50" s="1"/>
  <c r="A61" i="50"/>
  <c r="I61" i="50" s="1"/>
  <c r="A60" i="50"/>
  <c r="I60" i="50" s="1"/>
  <c r="I56" i="50"/>
  <c r="O54" i="50"/>
  <c r="N54" i="50"/>
  <c r="M54" i="50"/>
  <c r="L54" i="50"/>
  <c r="K54" i="50"/>
  <c r="J54" i="50"/>
  <c r="G54" i="50"/>
  <c r="F54" i="50"/>
  <c r="E54" i="50"/>
  <c r="D54" i="50"/>
  <c r="C54" i="50"/>
  <c r="B54" i="50"/>
  <c r="O53" i="50"/>
  <c r="N53" i="50"/>
  <c r="M53" i="50"/>
  <c r="L53" i="50"/>
  <c r="K53" i="50"/>
  <c r="J53" i="50"/>
  <c r="G53" i="50"/>
  <c r="F53" i="50"/>
  <c r="E53" i="50"/>
  <c r="D53" i="50"/>
  <c r="C53" i="50"/>
  <c r="B53" i="50"/>
  <c r="I52" i="50"/>
  <c r="O51" i="50"/>
  <c r="O52" i="50" s="1"/>
  <c r="N51" i="50"/>
  <c r="N52" i="50" s="1"/>
  <c r="M51" i="50"/>
  <c r="M52" i="50" s="1"/>
  <c r="L51" i="50"/>
  <c r="L52" i="50" s="1"/>
  <c r="K51" i="50"/>
  <c r="K52" i="50" s="1"/>
  <c r="J51" i="50"/>
  <c r="J52" i="50" s="1"/>
  <c r="I51" i="50"/>
  <c r="G51" i="50"/>
  <c r="G52" i="50" s="1"/>
  <c r="F51" i="50"/>
  <c r="F52" i="50" s="1"/>
  <c r="E51" i="50"/>
  <c r="E52" i="50" s="1"/>
  <c r="D51" i="50"/>
  <c r="D52" i="50" s="1"/>
  <c r="C51" i="50"/>
  <c r="C52" i="50" s="1"/>
  <c r="B51" i="50"/>
  <c r="B52" i="50" s="1"/>
  <c r="I50" i="50"/>
  <c r="A46" i="50"/>
  <c r="I46" i="50" s="1"/>
  <c r="A42" i="50"/>
  <c r="I42" i="50" s="1"/>
  <c r="A38" i="50"/>
  <c r="I38" i="50" s="1"/>
  <c r="A34" i="50"/>
  <c r="I34" i="50" s="1"/>
  <c r="A30" i="50"/>
  <c r="I30" i="50" s="1"/>
  <c r="I27" i="50"/>
  <c r="D17" i="50"/>
  <c r="C17" i="50"/>
  <c r="D16" i="50"/>
  <c r="C16" i="50"/>
  <c r="D15" i="50"/>
  <c r="C15" i="50"/>
  <c r="D14" i="50"/>
  <c r="C14" i="50"/>
  <c r="A75" i="50" s="1"/>
  <c r="I75" i="50" s="1"/>
  <c r="D13" i="50"/>
  <c r="C13" i="50"/>
  <c r="C9" i="50"/>
  <c r="I147" i="49"/>
  <c r="A146" i="49"/>
  <c r="A145" i="49"/>
  <c r="A144" i="49"/>
  <c r="A143" i="49"/>
  <c r="A142" i="49"/>
  <c r="A141" i="49"/>
  <c r="A140" i="49"/>
  <c r="A139" i="49"/>
  <c r="A138" i="49"/>
  <c r="A137" i="49"/>
  <c r="A136" i="49"/>
  <c r="A135" i="49"/>
  <c r="A134" i="49"/>
  <c r="A133" i="49"/>
  <c r="A132" i="49"/>
  <c r="I131" i="49"/>
  <c r="I130" i="49"/>
  <c r="I129" i="49"/>
  <c r="I128" i="49"/>
  <c r="I127" i="49"/>
  <c r="I126" i="49"/>
  <c r="I125" i="49"/>
  <c r="I124" i="49"/>
  <c r="I123" i="49"/>
  <c r="I122" i="49"/>
  <c r="I121" i="49"/>
  <c r="I120" i="49"/>
  <c r="I119" i="49"/>
  <c r="I118" i="49"/>
  <c r="I117" i="49"/>
  <c r="I116" i="49"/>
  <c r="I115" i="49"/>
  <c r="I112" i="49"/>
  <c r="I110" i="49"/>
  <c r="O109" i="49"/>
  <c r="N109" i="49"/>
  <c r="M109" i="49"/>
  <c r="L109" i="49"/>
  <c r="K109" i="49"/>
  <c r="J109" i="49"/>
  <c r="I109" i="49"/>
  <c r="G109" i="49"/>
  <c r="F109" i="49"/>
  <c r="E109" i="49"/>
  <c r="D109" i="49"/>
  <c r="C109" i="49"/>
  <c r="B109" i="49"/>
  <c r="I108" i="49"/>
  <c r="O107" i="49"/>
  <c r="O108" i="49" s="1"/>
  <c r="N107" i="49"/>
  <c r="N108" i="49" s="1"/>
  <c r="M107" i="49"/>
  <c r="M108" i="49" s="1"/>
  <c r="L107" i="49"/>
  <c r="L108" i="49" s="1"/>
  <c r="K107" i="49"/>
  <c r="K108" i="49" s="1"/>
  <c r="J107" i="49"/>
  <c r="J108" i="49" s="1"/>
  <c r="I107" i="49"/>
  <c r="G107" i="49"/>
  <c r="G108" i="49" s="1"/>
  <c r="F107" i="49"/>
  <c r="F108" i="49" s="1"/>
  <c r="E107" i="49"/>
  <c r="E108" i="49" s="1"/>
  <c r="D107" i="49"/>
  <c r="D108" i="49" s="1"/>
  <c r="C107" i="49"/>
  <c r="C108" i="49" s="1"/>
  <c r="B107" i="49"/>
  <c r="B108" i="49" s="1"/>
  <c r="O106" i="49"/>
  <c r="N106" i="49"/>
  <c r="M106" i="49"/>
  <c r="L106" i="49"/>
  <c r="K106" i="49"/>
  <c r="J106" i="49"/>
  <c r="I106" i="49"/>
  <c r="G106" i="49"/>
  <c r="F106" i="49"/>
  <c r="E106" i="49"/>
  <c r="D106" i="49"/>
  <c r="C106" i="49"/>
  <c r="B106" i="49"/>
  <c r="O105" i="49"/>
  <c r="N105" i="49"/>
  <c r="M105" i="49"/>
  <c r="L105" i="49"/>
  <c r="K105" i="49"/>
  <c r="J105" i="49"/>
  <c r="I105" i="49"/>
  <c r="G105" i="49"/>
  <c r="F105" i="49"/>
  <c r="E105" i="49"/>
  <c r="D105" i="49"/>
  <c r="C105" i="49"/>
  <c r="B105" i="49"/>
  <c r="I102" i="49"/>
  <c r="I100" i="49"/>
  <c r="A99" i="49"/>
  <c r="I99" i="49" s="1"/>
  <c r="A98" i="49"/>
  <c r="I98" i="49" s="1"/>
  <c r="A97" i="49"/>
  <c r="I97" i="49" s="1"/>
  <c r="A96" i="49"/>
  <c r="I96" i="49" s="1"/>
  <c r="A95" i="49"/>
  <c r="I95" i="49" s="1"/>
  <c r="I94" i="49"/>
  <c r="I93" i="49"/>
  <c r="I92" i="49"/>
  <c r="A91" i="49"/>
  <c r="I91" i="49" s="1"/>
  <c r="A90" i="49"/>
  <c r="I90" i="49" s="1"/>
  <c r="A89" i="49"/>
  <c r="I89" i="49" s="1"/>
  <c r="A88" i="49"/>
  <c r="I88" i="49" s="1"/>
  <c r="A87" i="49"/>
  <c r="I87" i="49" s="1"/>
  <c r="I86" i="49"/>
  <c r="O84" i="49"/>
  <c r="O99" i="49" s="1"/>
  <c r="N84" i="49"/>
  <c r="N99" i="49" s="1"/>
  <c r="M84" i="49"/>
  <c r="M99" i="49" s="1"/>
  <c r="L84" i="49"/>
  <c r="L99" i="49" s="1"/>
  <c r="K84" i="49"/>
  <c r="K99" i="49" s="1"/>
  <c r="J84" i="49"/>
  <c r="J99" i="49" s="1"/>
  <c r="G84" i="49"/>
  <c r="G99" i="49" s="1"/>
  <c r="F84" i="49"/>
  <c r="F99" i="49" s="1"/>
  <c r="E84" i="49"/>
  <c r="E99" i="49" s="1"/>
  <c r="D84" i="49"/>
  <c r="D99" i="49" s="1"/>
  <c r="C84" i="49"/>
  <c r="C99" i="49" s="1"/>
  <c r="B84" i="49"/>
  <c r="B99" i="49" s="1"/>
  <c r="A84" i="49"/>
  <c r="I84" i="49" s="1"/>
  <c r="O83" i="49"/>
  <c r="O90" i="49" s="1"/>
  <c r="N83" i="49"/>
  <c r="N98" i="49" s="1"/>
  <c r="M83" i="49"/>
  <c r="M98" i="49" s="1"/>
  <c r="L83" i="49"/>
  <c r="L98" i="49" s="1"/>
  <c r="K83" i="49"/>
  <c r="K98" i="49" s="1"/>
  <c r="J83" i="49"/>
  <c r="J98" i="49" s="1"/>
  <c r="G83" i="49"/>
  <c r="G98" i="49" s="1"/>
  <c r="F83" i="49"/>
  <c r="F98" i="49" s="1"/>
  <c r="E83" i="49"/>
  <c r="E98" i="49" s="1"/>
  <c r="D83" i="49"/>
  <c r="D98" i="49" s="1"/>
  <c r="C83" i="49"/>
  <c r="C98" i="49" s="1"/>
  <c r="B83" i="49"/>
  <c r="B98" i="49" s="1"/>
  <c r="A83" i="49"/>
  <c r="I83" i="49" s="1"/>
  <c r="O82" i="49"/>
  <c r="O97" i="49" s="1"/>
  <c r="N82" i="49"/>
  <c r="N97" i="49" s="1"/>
  <c r="M82" i="49"/>
  <c r="M97" i="49" s="1"/>
  <c r="L82" i="49"/>
  <c r="L97" i="49" s="1"/>
  <c r="K82" i="49"/>
  <c r="K97" i="49" s="1"/>
  <c r="J82" i="49"/>
  <c r="J97" i="49" s="1"/>
  <c r="G82" i="49"/>
  <c r="G97" i="49" s="1"/>
  <c r="F82" i="49"/>
  <c r="F97" i="49" s="1"/>
  <c r="E82" i="49"/>
  <c r="E97" i="49" s="1"/>
  <c r="D82" i="49"/>
  <c r="D89" i="49" s="1"/>
  <c r="C82" i="49"/>
  <c r="C97" i="49" s="1"/>
  <c r="B82" i="49"/>
  <c r="B97" i="49" s="1"/>
  <c r="A82" i="49"/>
  <c r="I82" i="49" s="1"/>
  <c r="I79" i="49"/>
  <c r="A78" i="49"/>
  <c r="I78" i="49" s="1"/>
  <c r="A77" i="49"/>
  <c r="I77" i="49" s="1"/>
  <c r="A76" i="49"/>
  <c r="I76" i="49" s="1"/>
  <c r="I70" i="49"/>
  <c r="A63" i="49"/>
  <c r="I63" i="49" s="1"/>
  <c r="I62" i="49"/>
  <c r="A62" i="49"/>
  <c r="A61" i="49"/>
  <c r="I61" i="49" s="1"/>
  <c r="A60" i="49"/>
  <c r="I60" i="49" s="1"/>
  <c r="I56" i="49"/>
  <c r="O54" i="49"/>
  <c r="N54" i="49"/>
  <c r="M54" i="49"/>
  <c r="L54" i="49"/>
  <c r="K54" i="49"/>
  <c r="J54" i="49"/>
  <c r="G54" i="49"/>
  <c r="F54" i="49"/>
  <c r="E54" i="49"/>
  <c r="D54" i="49"/>
  <c r="C54" i="49"/>
  <c r="B54" i="49"/>
  <c r="O53" i="49"/>
  <c r="N53" i="49"/>
  <c r="M53" i="49"/>
  <c r="L53" i="49"/>
  <c r="K53" i="49"/>
  <c r="J53" i="49"/>
  <c r="G53" i="49"/>
  <c r="F53" i="49"/>
  <c r="E53" i="49"/>
  <c r="D53" i="49"/>
  <c r="C53" i="49"/>
  <c r="B53" i="49"/>
  <c r="I52" i="49"/>
  <c r="O51" i="49"/>
  <c r="O52" i="49" s="1"/>
  <c r="N51" i="49"/>
  <c r="N52" i="49" s="1"/>
  <c r="M51" i="49"/>
  <c r="M52" i="49" s="1"/>
  <c r="L51" i="49"/>
  <c r="L52" i="49" s="1"/>
  <c r="K51" i="49"/>
  <c r="K52" i="49" s="1"/>
  <c r="J51" i="49"/>
  <c r="J52" i="49" s="1"/>
  <c r="I51" i="49"/>
  <c r="G51" i="49"/>
  <c r="G52" i="49" s="1"/>
  <c r="F51" i="49"/>
  <c r="F52" i="49" s="1"/>
  <c r="E51" i="49"/>
  <c r="E52" i="49" s="1"/>
  <c r="D51" i="49"/>
  <c r="D52" i="49" s="1"/>
  <c r="C51" i="49"/>
  <c r="C52" i="49" s="1"/>
  <c r="B51" i="49"/>
  <c r="B52" i="49" s="1"/>
  <c r="I50" i="49"/>
  <c r="A46" i="49"/>
  <c r="I46" i="49" s="1"/>
  <c r="A42" i="49"/>
  <c r="I42" i="49" s="1"/>
  <c r="A38" i="49"/>
  <c r="I38" i="49" s="1"/>
  <c r="A34" i="49"/>
  <c r="I34" i="49" s="1"/>
  <c r="A30" i="49"/>
  <c r="I30" i="49" s="1"/>
  <c r="I27" i="49"/>
  <c r="D17" i="49"/>
  <c r="C17" i="49"/>
  <c r="D16" i="49"/>
  <c r="C16" i="49"/>
  <c r="D15" i="49"/>
  <c r="C15" i="49"/>
  <c r="D14" i="49"/>
  <c r="C14" i="49"/>
  <c r="A75" i="49" s="1"/>
  <c r="I75" i="49" s="1"/>
  <c r="D13" i="49"/>
  <c r="C13" i="49"/>
  <c r="C9" i="49"/>
  <c r="I147" i="48"/>
  <c r="I146" i="48"/>
  <c r="A146" i="48"/>
  <c r="A145" i="48"/>
  <c r="A144" i="48"/>
  <c r="A143" i="48"/>
  <c r="A142" i="48"/>
  <c r="A141" i="48"/>
  <c r="A140" i="48"/>
  <c r="A139" i="48"/>
  <c r="A138" i="48"/>
  <c r="A137" i="48"/>
  <c r="A136" i="48"/>
  <c r="A135" i="48"/>
  <c r="A134" i="48"/>
  <c r="A133" i="48"/>
  <c r="A132" i="48"/>
  <c r="I131" i="48"/>
  <c r="I130" i="48"/>
  <c r="I129" i="48"/>
  <c r="I128" i="48"/>
  <c r="I127" i="48"/>
  <c r="I126" i="48"/>
  <c r="I125" i="48"/>
  <c r="I124" i="48"/>
  <c r="I123" i="48"/>
  <c r="I122" i="48"/>
  <c r="I121" i="48"/>
  <c r="I120" i="48"/>
  <c r="I119" i="48"/>
  <c r="I118" i="48"/>
  <c r="I117" i="48"/>
  <c r="I116" i="48"/>
  <c r="I115" i="48"/>
  <c r="I112" i="48"/>
  <c r="I110" i="48"/>
  <c r="O109" i="48"/>
  <c r="N109" i="48"/>
  <c r="M109" i="48"/>
  <c r="L109" i="48"/>
  <c r="K109" i="48"/>
  <c r="J109" i="48"/>
  <c r="I109" i="48"/>
  <c r="G109" i="48"/>
  <c r="F109" i="48"/>
  <c r="E109" i="48"/>
  <c r="D109" i="48"/>
  <c r="C109" i="48"/>
  <c r="B109" i="48"/>
  <c r="I108" i="48"/>
  <c r="O107" i="48"/>
  <c r="O108" i="48" s="1"/>
  <c r="N107" i="48"/>
  <c r="N108" i="48" s="1"/>
  <c r="M107" i="48"/>
  <c r="M108" i="48" s="1"/>
  <c r="L107" i="48"/>
  <c r="L108" i="48" s="1"/>
  <c r="K107" i="48"/>
  <c r="K108" i="48" s="1"/>
  <c r="J107" i="48"/>
  <c r="J108" i="48" s="1"/>
  <c r="I107" i="48"/>
  <c r="G107" i="48"/>
  <c r="G108" i="48" s="1"/>
  <c r="F107" i="48"/>
  <c r="F108" i="48" s="1"/>
  <c r="E107" i="48"/>
  <c r="E108" i="48" s="1"/>
  <c r="D107" i="48"/>
  <c r="D108" i="48" s="1"/>
  <c r="C107" i="48"/>
  <c r="C108" i="48" s="1"/>
  <c r="B107" i="48"/>
  <c r="B108" i="48" s="1"/>
  <c r="O106" i="48"/>
  <c r="N106" i="48"/>
  <c r="M106" i="48"/>
  <c r="L106" i="48"/>
  <c r="K106" i="48"/>
  <c r="J106" i="48"/>
  <c r="I106" i="48"/>
  <c r="G106" i="48"/>
  <c r="F106" i="48"/>
  <c r="E106" i="48"/>
  <c r="D106" i="48"/>
  <c r="C106" i="48"/>
  <c r="B106" i="48"/>
  <c r="O105" i="48"/>
  <c r="N105" i="48"/>
  <c r="M105" i="48"/>
  <c r="L105" i="48"/>
  <c r="K105" i="48"/>
  <c r="J105" i="48"/>
  <c r="I105" i="48"/>
  <c r="G105" i="48"/>
  <c r="F105" i="48"/>
  <c r="E105" i="48"/>
  <c r="D105" i="48"/>
  <c r="C105" i="48"/>
  <c r="B105" i="48"/>
  <c r="I102" i="48"/>
  <c r="I100" i="48"/>
  <c r="A99" i="48"/>
  <c r="I99" i="48" s="1"/>
  <c r="A98" i="48"/>
  <c r="I98" i="48" s="1"/>
  <c r="A97" i="48"/>
  <c r="I97" i="48" s="1"/>
  <c r="A96" i="48"/>
  <c r="I96" i="48" s="1"/>
  <c r="A95" i="48"/>
  <c r="I95" i="48" s="1"/>
  <c r="I94" i="48"/>
  <c r="I93" i="48"/>
  <c r="I92" i="48"/>
  <c r="A91" i="48"/>
  <c r="I91" i="48" s="1"/>
  <c r="A90" i="48"/>
  <c r="I90" i="48" s="1"/>
  <c r="A89" i="48"/>
  <c r="I89" i="48" s="1"/>
  <c r="A88" i="48"/>
  <c r="I88" i="48" s="1"/>
  <c r="A87" i="48"/>
  <c r="I87" i="48" s="1"/>
  <c r="I86" i="48"/>
  <c r="O84" i="48"/>
  <c r="O91" i="48" s="1"/>
  <c r="N84" i="48"/>
  <c r="N99" i="48" s="1"/>
  <c r="M84" i="48"/>
  <c r="M91" i="48" s="1"/>
  <c r="L84" i="48"/>
  <c r="L99" i="48" s="1"/>
  <c r="K84" i="48"/>
  <c r="K91" i="48" s="1"/>
  <c r="J84" i="48"/>
  <c r="J91" i="48" s="1"/>
  <c r="G84" i="48"/>
  <c r="G99" i="48" s="1"/>
  <c r="F84" i="48"/>
  <c r="F99" i="48" s="1"/>
  <c r="E84" i="48"/>
  <c r="E91" i="48" s="1"/>
  <c r="D84" i="48"/>
  <c r="D91" i="48" s="1"/>
  <c r="C84" i="48"/>
  <c r="C99" i="48" s="1"/>
  <c r="B84" i="48"/>
  <c r="B99" i="48" s="1"/>
  <c r="A84" i="48"/>
  <c r="I84" i="48" s="1"/>
  <c r="O83" i="48"/>
  <c r="O90" i="48" s="1"/>
  <c r="N83" i="48"/>
  <c r="N98" i="48" s="1"/>
  <c r="M83" i="48"/>
  <c r="M98" i="48" s="1"/>
  <c r="L83" i="48"/>
  <c r="L98" i="48" s="1"/>
  <c r="K83" i="48"/>
  <c r="K98" i="48" s="1"/>
  <c r="J83" i="48"/>
  <c r="J98" i="48" s="1"/>
  <c r="G83" i="48"/>
  <c r="G90" i="48" s="1"/>
  <c r="F83" i="48"/>
  <c r="F98" i="48" s="1"/>
  <c r="E83" i="48"/>
  <c r="E98" i="48" s="1"/>
  <c r="D83" i="48"/>
  <c r="D98" i="48" s="1"/>
  <c r="C83" i="48"/>
  <c r="C98" i="48" s="1"/>
  <c r="B83" i="48"/>
  <c r="B98" i="48" s="1"/>
  <c r="A83" i="48"/>
  <c r="I83" i="48" s="1"/>
  <c r="O82" i="48"/>
  <c r="O97" i="48" s="1"/>
  <c r="N82" i="48"/>
  <c r="N97" i="48" s="1"/>
  <c r="M82" i="48"/>
  <c r="M97" i="48" s="1"/>
  <c r="L82" i="48"/>
  <c r="L97" i="48" s="1"/>
  <c r="K82" i="48"/>
  <c r="K97" i="48" s="1"/>
  <c r="J82" i="48"/>
  <c r="J97" i="48" s="1"/>
  <c r="G82" i="48"/>
  <c r="G97" i="48" s="1"/>
  <c r="F82" i="48"/>
  <c r="F97" i="48" s="1"/>
  <c r="E82" i="48"/>
  <c r="E97" i="48" s="1"/>
  <c r="D82" i="48"/>
  <c r="D97" i="48" s="1"/>
  <c r="C82" i="48"/>
  <c r="C97" i="48" s="1"/>
  <c r="B82" i="48"/>
  <c r="B89" i="48" s="1"/>
  <c r="A82" i="48"/>
  <c r="I82" i="48" s="1"/>
  <c r="I79" i="48"/>
  <c r="A78" i="48"/>
  <c r="I78" i="48" s="1"/>
  <c r="A77" i="48"/>
  <c r="I77" i="48" s="1"/>
  <c r="A76" i="48"/>
  <c r="I76" i="48" s="1"/>
  <c r="I70" i="48"/>
  <c r="A63" i="48"/>
  <c r="I63" i="48" s="1"/>
  <c r="A62" i="48"/>
  <c r="I62" i="48" s="1"/>
  <c r="A61" i="48"/>
  <c r="I61" i="48" s="1"/>
  <c r="A60" i="48"/>
  <c r="I60" i="48" s="1"/>
  <c r="I56" i="48"/>
  <c r="O54" i="48"/>
  <c r="N54" i="48"/>
  <c r="M54" i="48"/>
  <c r="L54" i="48"/>
  <c r="K54" i="48"/>
  <c r="J54" i="48"/>
  <c r="G54" i="48"/>
  <c r="F54" i="48"/>
  <c r="E54" i="48"/>
  <c r="D54" i="48"/>
  <c r="C54" i="48"/>
  <c r="B54" i="48"/>
  <c r="O53" i="48"/>
  <c r="N53" i="48"/>
  <c r="M53" i="48"/>
  <c r="L53" i="48"/>
  <c r="K53" i="48"/>
  <c r="J53" i="48"/>
  <c r="G53" i="48"/>
  <c r="F53" i="48"/>
  <c r="E53" i="48"/>
  <c r="D53" i="48"/>
  <c r="C53" i="48"/>
  <c r="B53" i="48"/>
  <c r="I52" i="48"/>
  <c r="O51" i="48"/>
  <c r="O52" i="48" s="1"/>
  <c r="N51" i="48"/>
  <c r="N52" i="48" s="1"/>
  <c r="M51" i="48"/>
  <c r="M52" i="48" s="1"/>
  <c r="L51" i="48"/>
  <c r="L52" i="48" s="1"/>
  <c r="K51" i="48"/>
  <c r="K52" i="48" s="1"/>
  <c r="J51" i="48"/>
  <c r="J52" i="48" s="1"/>
  <c r="I51" i="48"/>
  <c r="G51" i="48"/>
  <c r="G52" i="48" s="1"/>
  <c r="F51" i="48"/>
  <c r="F52" i="48" s="1"/>
  <c r="E51" i="48"/>
  <c r="E52" i="48" s="1"/>
  <c r="D51" i="48"/>
  <c r="D52" i="48" s="1"/>
  <c r="C51" i="48"/>
  <c r="C52" i="48" s="1"/>
  <c r="B51" i="48"/>
  <c r="B52" i="48" s="1"/>
  <c r="I50" i="48"/>
  <c r="A46" i="48"/>
  <c r="I46" i="48" s="1"/>
  <c r="A42" i="48"/>
  <c r="I42" i="48" s="1"/>
  <c r="A38" i="48"/>
  <c r="I38" i="48" s="1"/>
  <c r="A34" i="48"/>
  <c r="I34" i="48" s="1"/>
  <c r="A30" i="48"/>
  <c r="I30" i="48" s="1"/>
  <c r="I27" i="48"/>
  <c r="D17" i="48"/>
  <c r="C17" i="48"/>
  <c r="D16" i="48"/>
  <c r="C16" i="48"/>
  <c r="D15" i="48"/>
  <c r="C15" i="48"/>
  <c r="D14" i="48"/>
  <c r="C14" i="48"/>
  <c r="A75" i="48" s="1"/>
  <c r="I75" i="48" s="1"/>
  <c r="D13" i="48"/>
  <c r="C13" i="48"/>
  <c r="C9" i="48"/>
  <c r="I147" i="47"/>
  <c r="A146" i="47"/>
  <c r="A145" i="47"/>
  <c r="A144" i="47"/>
  <c r="A143" i="47"/>
  <c r="A142" i="47"/>
  <c r="A141" i="47"/>
  <c r="A140" i="47"/>
  <c r="A139" i="47"/>
  <c r="A138" i="47"/>
  <c r="A137" i="47"/>
  <c r="A136" i="47"/>
  <c r="A135" i="47"/>
  <c r="A134" i="47"/>
  <c r="A133" i="47"/>
  <c r="I132" i="47"/>
  <c r="A132" i="47"/>
  <c r="I131" i="47"/>
  <c r="I130" i="47"/>
  <c r="I129" i="47"/>
  <c r="I128" i="47"/>
  <c r="I127" i="47"/>
  <c r="I126" i="47"/>
  <c r="I125" i="47"/>
  <c r="I124" i="47"/>
  <c r="I123" i="47"/>
  <c r="I122" i="47"/>
  <c r="I121" i="47"/>
  <c r="I120" i="47"/>
  <c r="I119" i="47"/>
  <c r="I118" i="47"/>
  <c r="I117" i="47"/>
  <c r="I116" i="47"/>
  <c r="I115" i="47"/>
  <c r="I112" i="47"/>
  <c r="I110" i="47"/>
  <c r="O109" i="47"/>
  <c r="N109" i="47"/>
  <c r="M109" i="47"/>
  <c r="L109" i="47"/>
  <c r="K109" i="47"/>
  <c r="J109" i="47"/>
  <c r="I109" i="47"/>
  <c r="G109" i="47"/>
  <c r="F109" i="47"/>
  <c r="E109" i="47"/>
  <c r="D109" i="47"/>
  <c r="C109" i="47"/>
  <c r="B109" i="47"/>
  <c r="I108" i="47"/>
  <c r="O107" i="47"/>
  <c r="O108" i="47" s="1"/>
  <c r="N107" i="47"/>
  <c r="N108" i="47" s="1"/>
  <c r="M107" i="47"/>
  <c r="M108" i="47" s="1"/>
  <c r="L107" i="47"/>
  <c r="L108" i="47" s="1"/>
  <c r="K107" i="47"/>
  <c r="K108" i="47" s="1"/>
  <c r="J107" i="47"/>
  <c r="J108" i="47" s="1"/>
  <c r="I107" i="47"/>
  <c r="G107" i="47"/>
  <c r="G108" i="47" s="1"/>
  <c r="F107" i="47"/>
  <c r="F108" i="47" s="1"/>
  <c r="E107" i="47"/>
  <c r="E108" i="47" s="1"/>
  <c r="D107" i="47"/>
  <c r="D108" i="47" s="1"/>
  <c r="C107" i="47"/>
  <c r="C108" i="47" s="1"/>
  <c r="B107" i="47"/>
  <c r="B108" i="47" s="1"/>
  <c r="O106" i="47"/>
  <c r="N106" i="47"/>
  <c r="M106" i="47"/>
  <c r="L106" i="47"/>
  <c r="K106" i="47"/>
  <c r="J106" i="47"/>
  <c r="I106" i="47"/>
  <c r="G106" i="47"/>
  <c r="F106" i="47"/>
  <c r="E106" i="47"/>
  <c r="D106" i="47"/>
  <c r="C106" i="47"/>
  <c r="B106" i="47"/>
  <c r="O105" i="47"/>
  <c r="N105" i="47"/>
  <c r="M105" i="47"/>
  <c r="L105" i="47"/>
  <c r="K105" i="47"/>
  <c r="J105" i="47"/>
  <c r="I105" i="47"/>
  <c r="G105" i="47"/>
  <c r="F105" i="47"/>
  <c r="E105" i="47"/>
  <c r="D105" i="47"/>
  <c r="C105" i="47"/>
  <c r="B105" i="47"/>
  <c r="I102" i="47"/>
  <c r="I100" i="47"/>
  <c r="A99" i="47"/>
  <c r="I99" i="47" s="1"/>
  <c r="A98" i="47"/>
  <c r="I98" i="47" s="1"/>
  <c r="A97" i="47"/>
  <c r="I97" i="47" s="1"/>
  <c r="A96" i="47"/>
  <c r="I96" i="47" s="1"/>
  <c r="A95" i="47"/>
  <c r="I95" i="47" s="1"/>
  <c r="I94" i="47"/>
  <c r="I93" i="47"/>
  <c r="I92" i="47"/>
  <c r="A91" i="47"/>
  <c r="I91" i="47" s="1"/>
  <c r="A90" i="47"/>
  <c r="I90" i="47" s="1"/>
  <c r="A89" i="47"/>
  <c r="I89" i="47" s="1"/>
  <c r="A88" i="47"/>
  <c r="I88" i="47" s="1"/>
  <c r="A87" i="47"/>
  <c r="I87" i="47" s="1"/>
  <c r="I86" i="47"/>
  <c r="O84" i="47"/>
  <c r="O99" i="47" s="1"/>
  <c r="N84" i="47"/>
  <c r="N99" i="47" s="1"/>
  <c r="M84" i="47"/>
  <c r="M91" i="47" s="1"/>
  <c r="L84" i="47"/>
  <c r="L99" i="47" s="1"/>
  <c r="K84" i="47"/>
  <c r="K99" i="47" s="1"/>
  <c r="J84" i="47"/>
  <c r="J99" i="47" s="1"/>
  <c r="G84" i="47"/>
  <c r="G99" i="47" s="1"/>
  <c r="F84" i="47"/>
  <c r="F91" i="47" s="1"/>
  <c r="E84" i="47"/>
  <c r="E99" i="47" s="1"/>
  <c r="D84" i="47"/>
  <c r="D91" i="47" s="1"/>
  <c r="C84" i="47"/>
  <c r="C99" i="47" s="1"/>
  <c r="B84" i="47"/>
  <c r="B99" i="47" s="1"/>
  <c r="A84" i="47"/>
  <c r="I84" i="47" s="1"/>
  <c r="O83" i="47"/>
  <c r="O90" i="47" s="1"/>
  <c r="N83" i="47"/>
  <c r="N98" i="47" s="1"/>
  <c r="M83" i="47"/>
  <c r="M98" i="47" s="1"/>
  <c r="L83" i="47"/>
  <c r="L98" i="47" s="1"/>
  <c r="K83" i="47"/>
  <c r="K90" i="47" s="1"/>
  <c r="J83" i="47"/>
  <c r="J98" i="47" s="1"/>
  <c r="G83" i="47"/>
  <c r="G98" i="47" s="1"/>
  <c r="F83" i="47"/>
  <c r="F98" i="47" s="1"/>
  <c r="E83" i="47"/>
  <c r="E98" i="47" s="1"/>
  <c r="D83" i="47"/>
  <c r="D98" i="47" s="1"/>
  <c r="C83" i="47"/>
  <c r="C98" i="47" s="1"/>
  <c r="B83" i="47"/>
  <c r="B90" i="47" s="1"/>
  <c r="A83" i="47"/>
  <c r="I83" i="47" s="1"/>
  <c r="O82" i="47"/>
  <c r="O89" i="47" s="1"/>
  <c r="N82" i="47"/>
  <c r="N97" i="47" s="1"/>
  <c r="M82" i="47"/>
  <c r="M97" i="47" s="1"/>
  <c r="L82" i="47"/>
  <c r="L97" i="47" s="1"/>
  <c r="K82" i="47"/>
  <c r="K97" i="47" s="1"/>
  <c r="J82" i="47"/>
  <c r="J97" i="47" s="1"/>
  <c r="G82" i="47"/>
  <c r="G97" i="47" s="1"/>
  <c r="F82" i="47"/>
  <c r="F97" i="47" s="1"/>
  <c r="E82" i="47"/>
  <c r="E97" i="47" s="1"/>
  <c r="D82" i="47"/>
  <c r="D97" i="47" s="1"/>
  <c r="C82" i="47"/>
  <c r="C97" i="47" s="1"/>
  <c r="B82" i="47"/>
  <c r="B97" i="47" s="1"/>
  <c r="A82" i="47"/>
  <c r="I82" i="47" s="1"/>
  <c r="I79" i="47"/>
  <c r="A78" i="47"/>
  <c r="I78" i="47" s="1"/>
  <c r="A77" i="47"/>
  <c r="I77" i="47" s="1"/>
  <c r="A76" i="47"/>
  <c r="I76" i="47" s="1"/>
  <c r="I70" i="47"/>
  <c r="A63" i="47"/>
  <c r="I63" i="47" s="1"/>
  <c r="A62" i="47"/>
  <c r="I62" i="47" s="1"/>
  <c r="A61" i="47"/>
  <c r="I61" i="47" s="1"/>
  <c r="A60" i="47"/>
  <c r="I60" i="47" s="1"/>
  <c r="I56" i="47"/>
  <c r="O54" i="47"/>
  <c r="N54" i="47"/>
  <c r="M54" i="47"/>
  <c r="L54" i="47"/>
  <c r="K54" i="47"/>
  <c r="J54" i="47"/>
  <c r="G54" i="47"/>
  <c r="F54" i="47"/>
  <c r="E54" i="47"/>
  <c r="D54" i="47"/>
  <c r="C54" i="47"/>
  <c r="B54" i="47"/>
  <c r="O53" i="47"/>
  <c r="N53" i="47"/>
  <c r="M53" i="47"/>
  <c r="L53" i="47"/>
  <c r="K53" i="47"/>
  <c r="J53" i="47"/>
  <c r="G53" i="47"/>
  <c r="F53" i="47"/>
  <c r="E53" i="47"/>
  <c r="D53" i="47"/>
  <c r="C53" i="47"/>
  <c r="B53" i="47"/>
  <c r="I52" i="47"/>
  <c r="O51" i="47"/>
  <c r="O52" i="47" s="1"/>
  <c r="N51" i="47"/>
  <c r="N52" i="47" s="1"/>
  <c r="M51" i="47"/>
  <c r="M52" i="47" s="1"/>
  <c r="L51" i="47"/>
  <c r="L52" i="47" s="1"/>
  <c r="K51" i="47"/>
  <c r="K52" i="47" s="1"/>
  <c r="J51" i="47"/>
  <c r="J52" i="47" s="1"/>
  <c r="I51" i="47"/>
  <c r="G51" i="47"/>
  <c r="G52" i="47" s="1"/>
  <c r="F51" i="47"/>
  <c r="F52" i="47" s="1"/>
  <c r="E51" i="47"/>
  <c r="E52" i="47" s="1"/>
  <c r="D51" i="47"/>
  <c r="D52" i="47" s="1"/>
  <c r="C51" i="47"/>
  <c r="C52" i="47" s="1"/>
  <c r="B51" i="47"/>
  <c r="B52" i="47" s="1"/>
  <c r="I50" i="47"/>
  <c r="A46" i="47"/>
  <c r="I46" i="47" s="1"/>
  <c r="A42" i="47"/>
  <c r="I42" i="47" s="1"/>
  <c r="A38" i="47"/>
  <c r="I38" i="47" s="1"/>
  <c r="A34" i="47"/>
  <c r="I34" i="47" s="1"/>
  <c r="A30" i="47"/>
  <c r="I30" i="47" s="1"/>
  <c r="I27" i="47"/>
  <c r="D17" i="47"/>
  <c r="C17" i="47"/>
  <c r="D16" i="47"/>
  <c r="C16" i="47"/>
  <c r="D15" i="47"/>
  <c r="C15" i="47"/>
  <c r="D14" i="47"/>
  <c r="C14" i="47"/>
  <c r="A75" i="47" s="1"/>
  <c r="I75" i="47" s="1"/>
  <c r="D13" i="47"/>
  <c r="C13" i="47"/>
  <c r="C9" i="47"/>
  <c r="J109" i="43"/>
  <c r="K109" i="45"/>
  <c r="L109" i="45"/>
  <c r="M109" i="45"/>
  <c r="N109" i="45"/>
  <c r="O109" i="45"/>
  <c r="J109" i="45"/>
  <c r="G109" i="45"/>
  <c r="F109" i="45"/>
  <c r="D134" i="54" l="1"/>
  <c r="D136" i="54"/>
  <c r="D133" i="54"/>
  <c r="D135" i="54"/>
  <c r="C133" i="55"/>
  <c r="C135" i="55"/>
  <c r="C134" i="55"/>
  <c r="C136" i="55"/>
  <c r="N141" i="118"/>
  <c r="N138" i="118"/>
  <c r="N140" i="118"/>
  <c r="N139" i="118"/>
  <c r="M133" i="54"/>
  <c r="M135" i="54"/>
  <c r="M134" i="54"/>
  <c r="M136" i="54"/>
  <c r="M136" i="55"/>
  <c r="M133" i="55"/>
  <c r="M135" i="55"/>
  <c r="M134" i="55"/>
  <c r="M132" i="62"/>
  <c r="M134" i="62"/>
  <c r="M133" i="62"/>
  <c r="M135" i="62"/>
  <c r="O141" i="118"/>
  <c r="O138" i="118"/>
  <c r="O140" i="118"/>
  <c r="O139" i="118"/>
  <c r="O135" i="54"/>
  <c r="O134" i="54"/>
  <c r="O136" i="54"/>
  <c r="O133" i="54"/>
  <c r="J134" i="56"/>
  <c r="J136" i="56"/>
  <c r="J133" i="56"/>
  <c r="J135" i="56"/>
  <c r="B135" i="54"/>
  <c r="B134" i="54"/>
  <c r="B136" i="54"/>
  <c r="B133" i="54"/>
  <c r="L139" i="118"/>
  <c r="L141" i="118"/>
  <c r="L138" i="118"/>
  <c r="L140" i="118"/>
  <c r="M139" i="118"/>
  <c r="M141" i="118"/>
  <c r="M138" i="118"/>
  <c r="M140" i="118"/>
  <c r="D135" i="55"/>
  <c r="D134" i="55"/>
  <c r="D136" i="55"/>
  <c r="D133" i="55"/>
  <c r="D133" i="62"/>
  <c r="D135" i="62"/>
  <c r="D132" i="62"/>
  <c r="D134" i="62"/>
  <c r="K139" i="118"/>
  <c r="K141" i="118"/>
  <c r="K138" i="118"/>
  <c r="K140" i="118"/>
  <c r="J139" i="118"/>
  <c r="J141" i="118"/>
  <c r="J138" i="118"/>
  <c r="J140" i="118"/>
  <c r="O134" i="62"/>
  <c r="O133" i="62"/>
  <c r="O135" i="62"/>
  <c r="O132" i="62"/>
  <c r="K85" i="118"/>
  <c r="K88" i="118"/>
  <c r="K92" i="118" s="1"/>
  <c r="K96" i="118"/>
  <c r="K75" i="118"/>
  <c r="O85" i="118"/>
  <c r="O75" i="118"/>
  <c r="O88" i="118"/>
  <c r="O92" i="118" s="1"/>
  <c r="O96" i="118"/>
  <c r="N85" i="118"/>
  <c r="N75" i="118"/>
  <c r="N88" i="118"/>
  <c r="N92" i="118" s="1"/>
  <c r="N96" i="118"/>
  <c r="J85" i="130"/>
  <c r="J88" i="130"/>
  <c r="J92" i="130" s="1"/>
  <c r="J75" i="130"/>
  <c r="J96" i="130"/>
  <c r="L88" i="129"/>
  <c r="L75" i="129"/>
  <c r="L96" i="129"/>
  <c r="J96" i="117"/>
  <c r="J88" i="117"/>
  <c r="J75" i="117"/>
  <c r="M100" i="119"/>
  <c r="M106" i="119"/>
  <c r="M110" i="119" s="1"/>
  <c r="J106" i="119"/>
  <c r="J110" i="119" s="1"/>
  <c r="J100" i="119"/>
  <c r="M92" i="119"/>
  <c r="M93" i="119"/>
  <c r="N96" i="117"/>
  <c r="N75" i="117"/>
  <c r="N88" i="117"/>
  <c r="L75" i="117"/>
  <c r="L96" i="117"/>
  <c r="L88" i="117"/>
  <c r="K75" i="130"/>
  <c r="K96" i="130"/>
  <c r="K88" i="130"/>
  <c r="K92" i="130" s="1"/>
  <c r="J92" i="119"/>
  <c r="J93" i="119"/>
  <c r="N100" i="119"/>
  <c r="N106" i="119"/>
  <c r="N110" i="119" s="1"/>
  <c r="N85" i="130"/>
  <c r="N96" i="130"/>
  <c r="N88" i="130"/>
  <c r="N92" i="130" s="1"/>
  <c r="N75" i="130"/>
  <c r="L92" i="119"/>
  <c r="L93" i="119"/>
  <c r="N92" i="119"/>
  <c r="N93" i="119"/>
  <c r="O85" i="130"/>
  <c r="O75" i="130"/>
  <c r="O88" i="130"/>
  <c r="O92" i="130" s="1"/>
  <c r="O96" i="130"/>
  <c r="M85" i="118"/>
  <c r="M75" i="118"/>
  <c r="M88" i="118"/>
  <c r="M92" i="118" s="1"/>
  <c r="M96" i="118"/>
  <c r="L100" i="119"/>
  <c r="L106" i="119"/>
  <c r="L110" i="119" s="1"/>
  <c r="N96" i="129"/>
  <c r="N88" i="129"/>
  <c r="N75" i="129"/>
  <c r="M75" i="129"/>
  <c r="M88" i="129"/>
  <c r="M96" i="129"/>
  <c r="J75" i="118"/>
  <c r="J88" i="118"/>
  <c r="J92" i="118" s="1"/>
  <c r="J96" i="118"/>
  <c r="O100" i="119"/>
  <c r="O106" i="119"/>
  <c r="O110" i="119" s="1"/>
  <c r="O92" i="119"/>
  <c r="O93" i="119"/>
  <c r="O88" i="117"/>
  <c r="O96" i="117"/>
  <c r="O75" i="117"/>
  <c r="M96" i="130"/>
  <c r="M75" i="130"/>
  <c r="M88" i="130"/>
  <c r="M92" i="130" s="1"/>
  <c r="O88" i="129"/>
  <c r="O75" i="129"/>
  <c r="O96" i="129"/>
  <c r="K96" i="129"/>
  <c r="K75" i="129"/>
  <c r="K88" i="129"/>
  <c r="L75" i="130"/>
  <c r="L96" i="130"/>
  <c r="L88" i="130"/>
  <c r="L92" i="130" s="1"/>
  <c r="K75" i="117"/>
  <c r="K88" i="117"/>
  <c r="K96" i="117"/>
  <c r="K100" i="119"/>
  <c r="K106" i="119"/>
  <c r="K110" i="119" s="1"/>
  <c r="M96" i="117"/>
  <c r="M88" i="117"/>
  <c r="M75" i="117"/>
  <c r="L75" i="118"/>
  <c r="L88" i="118"/>
  <c r="L92" i="118" s="1"/>
  <c r="L96" i="118"/>
  <c r="K92" i="119"/>
  <c r="K93" i="119"/>
  <c r="J75" i="129"/>
  <c r="J96" i="129"/>
  <c r="J88" i="129"/>
  <c r="M88" i="57"/>
  <c r="O95" i="58"/>
  <c r="I144" i="47"/>
  <c r="I146" i="50"/>
  <c r="I140" i="49"/>
  <c r="I142" i="53"/>
  <c r="I142" i="47"/>
  <c r="I140" i="48"/>
  <c r="I142" i="48"/>
  <c r="I134" i="50"/>
  <c r="I138" i="53"/>
  <c r="I138" i="47"/>
  <c r="I140" i="47"/>
  <c r="I144" i="49"/>
  <c r="D110" i="50"/>
  <c r="C95" i="58"/>
  <c r="J96" i="58"/>
  <c r="O85" i="54"/>
  <c r="N85" i="61"/>
  <c r="D87" i="57"/>
  <c r="O87" i="59"/>
  <c r="I146" i="47"/>
  <c r="I134" i="51"/>
  <c r="I146" i="53"/>
  <c r="O75" i="66"/>
  <c r="O88" i="66"/>
  <c r="M75" i="66"/>
  <c r="M88" i="66"/>
  <c r="I144" i="53"/>
  <c r="I144" i="50"/>
  <c r="K75" i="66"/>
  <c r="K88" i="66"/>
  <c r="J75" i="66"/>
  <c r="J88" i="66"/>
  <c r="N75" i="66"/>
  <c r="N88" i="66"/>
  <c r="L75" i="66"/>
  <c r="L88" i="66"/>
  <c r="D110" i="51"/>
  <c r="I144" i="52"/>
  <c r="C96" i="59"/>
  <c r="D85" i="55"/>
  <c r="G85" i="60"/>
  <c r="C96" i="58"/>
  <c r="K95" i="59"/>
  <c r="L95" i="59"/>
  <c r="J95" i="58"/>
  <c r="O96" i="58"/>
  <c r="J106" i="66"/>
  <c r="J110" i="66" s="1"/>
  <c r="O106" i="66"/>
  <c r="O110" i="66" s="1"/>
  <c r="L106" i="66"/>
  <c r="L110" i="66" s="1"/>
  <c r="M106" i="66"/>
  <c r="M110" i="66" s="1"/>
  <c r="K106" i="66"/>
  <c r="K110" i="66" s="1"/>
  <c r="D96" i="57"/>
  <c r="O95" i="62"/>
  <c r="J95" i="59"/>
  <c r="G96" i="58"/>
  <c r="B96" i="58"/>
  <c r="B95" i="58"/>
  <c r="O96" i="59"/>
  <c r="N95" i="58"/>
  <c r="G95" i="58"/>
  <c r="C95" i="59"/>
  <c r="L95" i="57"/>
  <c r="K88" i="57"/>
  <c r="J96" i="59"/>
  <c r="N96" i="58"/>
  <c r="K95" i="57"/>
  <c r="L96" i="57"/>
  <c r="N87" i="61"/>
  <c r="N92" i="61" s="1"/>
  <c r="L85" i="61"/>
  <c r="L96" i="59"/>
  <c r="D88" i="59"/>
  <c r="L87" i="61"/>
  <c r="L92" i="61" s="1"/>
  <c r="K88" i="59"/>
  <c r="F96" i="57"/>
  <c r="D87" i="59"/>
  <c r="E87" i="57"/>
  <c r="M87" i="57"/>
  <c r="E96" i="57"/>
  <c r="D87" i="58"/>
  <c r="D96" i="58"/>
  <c r="J95" i="61"/>
  <c r="J100" i="61" s="1"/>
  <c r="E96" i="59"/>
  <c r="F87" i="59"/>
  <c r="K96" i="58"/>
  <c r="E87" i="59"/>
  <c r="F95" i="57"/>
  <c r="M85" i="61"/>
  <c r="M87" i="61"/>
  <c r="M93" i="61" s="1"/>
  <c r="K85" i="61"/>
  <c r="M96" i="57"/>
  <c r="J96" i="57"/>
  <c r="J85" i="61"/>
  <c r="D88" i="58"/>
  <c r="G88" i="57"/>
  <c r="F88" i="59"/>
  <c r="L95" i="58"/>
  <c r="N87" i="57"/>
  <c r="L96" i="58"/>
  <c r="K95" i="58"/>
  <c r="M95" i="59"/>
  <c r="B88" i="57"/>
  <c r="M96" i="59"/>
  <c r="L100" i="61"/>
  <c r="M96" i="58"/>
  <c r="G95" i="57"/>
  <c r="M87" i="58"/>
  <c r="C96" i="57"/>
  <c r="K87" i="61"/>
  <c r="K92" i="61" s="1"/>
  <c r="N96" i="57"/>
  <c r="B95" i="57"/>
  <c r="B95" i="59"/>
  <c r="C95" i="57"/>
  <c r="N95" i="59"/>
  <c r="B88" i="59"/>
  <c r="F96" i="58"/>
  <c r="G96" i="59"/>
  <c r="O88" i="57"/>
  <c r="N96" i="59"/>
  <c r="J87" i="57"/>
  <c r="G95" i="59"/>
  <c r="E96" i="58"/>
  <c r="O95" i="57"/>
  <c r="F95" i="58"/>
  <c r="E95" i="58"/>
  <c r="A74" i="53"/>
  <c r="I74" i="53" s="1"/>
  <c r="O80" i="53"/>
  <c r="K80" i="53"/>
  <c r="E80" i="53"/>
  <c r="E87" i="53" s="1"/>
  <c r="E93" i="53" s="1"/>
  <c r="N80" i="53"/>
  <c r="J80" i="53"/>
  <c r="D80" i="53"/>
  <c r="D85" i="53" s="1"/>
  <c r="M80" i="53"/>
  <c r="M85" i="53" s="1"/>
  <c r="G80" i="53"/>
  <c r="C80" i="53"/>
  <c r="L80" i="53"/>
  <c r="F80" i="53"/>
  <c r="B80" i="53"/>
  <c r="M87" i="59"/>
  <c r="O80" i="48"/>
  <c r="O81" i="48" s="1"/>
  <c r="O75" i="48" s="1"/>
  <c r="N80" i="48"/>
  <c r="N81" i="48" s="1"/>
  <c r="N75" i="48" s="1"/>
  <c r="J80" i="48"/>
  <c r="J81" i="48" s="1"/>
  <c r="J75" i="48" s="1"/>
  <c r="D80" i="48"/>
  <c r="D81" i="48" s="1"/>
  <c r="D75" i="48" s="1"/>
  <c r="M80" i="48"/>
  <c r="M81" i="48" s="1"/>
  <c r="M75" i="48" s="1"/>
  <c r="G80" i="48"/>
  <c r="G81" i="48" s="1"/>
  <c r="G75" i="48" s="1"/>
  <c r="C80" i="48"/>
  <c r="C81" i="48" s="1"/>
  <c r="C75" i="48" s="1"/>
  <c r="L80" i="48"/>
  <c r="L81" i="48" s="1"/>
  <c r="L75" i="48" s="1"/>
  <c r="F80" i="48"/>
  <c r="F81" i="48" s="1"/>
  <c r="F75" i="48" s="1"/>
  <c r="B80" i="48"/>
  <c r="B81" i="48" s="1"/>
  <c r="B75" i="48" s="1"/>
  <c r="K80" i="48"/>
  <c r="K81" i="48" s="1"/>
  <c r="K75" i="48" s="1"/>
  <c r="E80" i="48"/>
  <c r="E81" i="48" s="1"/>
  <c r="E75" i="48" s="1"/>
  <c r="O80" i="50"/>
  <c r="O81" i="50" s="1"/>
  <c r="O75" i="50" s="1"/>
  <c r="K80" i="50"/>
  <c r="K81" i="50" s="1"/>
  <c r="K75" i="50" s="1"/>
  <c r="E80" i="50"/>
  <c r="E81" i="50" s="1"/>
  <c r="E75" i="50" s="1"/>
  <c r="N80" i="50"/>
  <c r="N81" i="50" s="1"/>
  <c r="N75" i="50" s="1"/>
  <c r="J80" i="50"/>
  <c r="J81" i="50" s="1"/>
  <c r="J75" i="50" s="1"/>
  <c r="D80" i="50"/>
  <c r="D81" i="50" s="1"/>
  <c r="D75" i="50" s="1"/>
  <c r="M80" i="50"/>
  <c r="M81" i="50" s="1"/>
  <c r="M75" i="50" s="1"/>
  <c r="G80" i="50"/>
  <c r="G81" i="50" s="1"/>
  <c r="G75" i="50" s="1"/>
  <c r="C80" i="50"/>
  <c r="C81" i="50" s="1"/>
  <c r="C75" i="50" s="1"/>
  <c r="L80" i="50"/>
  <c r="L81" i="50" s="1"/>
  <c r="L75" i="50" s="1"/>
  <c r="F80" i="50"/>
  <c r="F81" i="50" s="1"/>
  <c r="F75" i="50" s="1"/>
  <c r="B80" i="50"/>
  <c r="B81" i="50" s="1"/>
  <c r="B75" i="50" s="1"/>
  <c r="A74" i="51"/>
  <c r="I74" i="51" s="1"/>
  <c r="O80" i="51"/>
  <c r="O81" i="51" s="1"/>
  <c r="O75" i="51" s="1"/>
  <c r="K80" i="51"/>
  <c r="K81" i="51" s="1"/>
  <c r="K75" i="51" s="1"/>
  <c r="E80" i="51"/>
  <c r="E81" i="51" s="1"/>
  <c r="E75" i="51" s="1"/>
  <c r="N80" i="51"/>
  <c r="N81" i="51" s="1"/>
  <c r="N75" i="51" s="1"/>
  <c r="J80" i="51"/>
  <c r="J81" i="51" s="1"/>
  <c r="J75" i="51" s="1"/>
  <c r="D80" i="51"/>
  <c r="D81" i="51" s="1"/>
  <c r="D75" i="51" s="1"/>
  <c r="M80" i="51"/>
  <c r="M81" i="51" s="1"/>
  <c r="M75" i="51" s="1"/>
  <c r="G80" i="51"/>
  <c r="G81" i="51" s="1"/>
  <c r="G75" i="51" s="1"/>
  <c r="C80" i="51"/>
  <c r="C81" i="51" s="1"/>
  <c r="C75" i="51" s="1"/>
  <c r="L80" i="51"/>
  <c r="L81" i="51" s="1"/>
  <c r="L75" i="51" s="1"/>
  <c r="F80" i="51"/>
  <c r="F81" i="51" s="1"/>
  <c r="F75" i="51" s="1"/>
  <c r="B80" i="51"/>
  <c r="B81" i="51" s="1"/>
  <c r="B75" i="51" s="1"/>
  <c r="A74" i="52"/>
  <c r="I74" i="52" s="1"/>
  <c r="O80" i="52"/>
  <c r="O81" i="52" s="1"/>
  <c r="O75" i="52" s="1"/>
  <c r="K80" i="52"/>
  <c r="K81" i="52" s="1"/>
  <c r="K75" i="52" s="1"/>
  <c r="E80" i="52"/>
  <c r="E81" i="52" s="1"/>
  <c r="E75" i="52" s="1"/>
  <c r="N80" i="52"/>
  <c r="N81" i="52" s="1"/>
  <c r="N75" i="52" s="1"/>
  <c r="J80" i="52"/>
  <c r="J81" i="52" s="1"/>
  <c r="J75" i="52" s="1"/>
  <c r="D80" i="52"/>
  <c r="D81" i="52" s="1"/>
  <c r="D75" i="52" s="1"/>
  <c r="M80" i="52"/>
  <c r="M81" i="52" s="1"/>
  <c r="M75" i="52" s="1"/>
  <c r="G80" i="52"/>
  <c r="G81" i="52" s="1"/>
  <c r="G75" i="52" s="1"/>
  <c r="C80" i="52"/>
  <c r="C81" i="52" s="1"/>
  <c r="C75" i="52" s="1"/>
  <c r="L80" i="52"/>
  <c r="L81" i="52" s="1"/>
  <c r="L75" i="52" s="1"/>
  <c r="F80" i="52"/>
  <c r="F81" i="52" s="1"/>
  <c r="F75" i="52" s="1"/>
  <c r="B80" i="52"/>
  <c r="B81" i="52" s="1"/>
  <c r="B75" i="52" s="1"/>
  <c r="O80" i="47"/>
  <c r="K80" i="47"/>
  <c r="K81" i="47" s="1"/>
  <c r="K75" i="47" s="1"/>
  <c r="E80" i="47"/>
  <c r="E81" i="47" s="1"/>
  <c r="E75" i="47" s="1"/>
  <c r="N80" i="47"/>
  <c r="N81" i="47" s="1"/>
  <c r="N75" i="47" s="1"/>
  <c r="J80" i="47"/>
  <c r="J81" i="47" s="1"/>
  <c r="J75" i="47" s="1"/>
  <c r="D80" i="47"/>
  <c r="D81" i="47" s="1"/>
  <c r="D75" i="47" s="1"/>
  <c r="M80" i="47"/>
  <c r="M81" i="47" s="1"/>
  <c r="M75" i="47" s="1"/>
  <c r="G80" i="47"/>
  <c r="G81" i="47" s="1"/>
  <c r="G75" i="47" s="1"/>
  <c r="C80" i="47"/>
  <c r="C81" i="47" s="1"/>
  <c r="C75" i="47" s="1"/>
  <c r="B80" i="47"/>
  <c r="B81" i="47" s="1"/>
  <c r="B75" i="47" s="1"/>
  <c r="L80" i="47"/>
  <c r="L81" i="47" s="1"/>
  <c r="L75" i="47" s="1"/>
  <c r="F80" i="47"/>
  <c r="F81" i="47" s="1"/>
  <c r="F75" i="47" s="1"/>
  <c r="A74" i="49"/>
  <c r="I74" i="49" s="1"/>
  <c r="N80" i="49"/>
  <c r="N81" i="49" s="1"/>
  <c r="N75" i="49" s="1"/>
  <c r="J80" i="49"/>
  <c r="J81" i="49" s="1"/>
  <c r="J75" i="49" s="1"/>
  <c r="D80" i="49"/>
  <c r="D81" i="49" s="1"/>
  <c r="D75" i="49" s="1"/>
  <c r="M80" i="49"/>
  <c r="M81" i="49" s="1"/>
  <c r="M75" i="49" s="1"/>
  <c r="G80" i="49"/>
  <c r="G81" i="49" s="1"/>
  <c r="G75" i="49" s="1"/>
  <c r="C80" i="49"/>
  <c r="C81" i="49" s="1"/>
  <c r="C75" i="49" s="1"/>
  <c r="L80" i="49"/>
  <c r="L81" i="49" s="1"/>
  <c r="L75" i="49" s="1"/>
  <c r="F80" i="49"/>
  <c r="F81" i="49" s="1"/>
  <c r="F75" i="49" s="1"/>
  <c r="B80" i="49"/>
  <c r="B81" i="49" s="1"/>
  <c r="B75" i="49" s="1"/>
  <c r="O80" i="49"/>
  <c r="O81" i="49" s="1"/>
  <c r="O75" i="49" s="1"/>
  <c r="K80" i="49"/>
  <c r="K81" i="49" s="1"/>
  <c r="K75" i="49" s="1"/>
  <c r="E80" i="49"/>
  <c r="E81" i="49" s="1"/>
  <c r="E75" i="49" s="1"/>
  <c r="A75" i="51"/>
  <c r="I75" i="51" s="1"/>
  <c r="O100" i="61"/>
  <c r="O85" i="61"/>
  <c r="O87" i="61"/>
  <c r="O92" i="61" s="1"/>
  <c r="F100" i="62"/>
  <c r="F106" i="62"/>
  <c r="F110" i="62" s="1"/>
  <c r="M100" i="60"/>
  <c r="M85" i="55"/>
  <c r="J85" i="56"/>
  <c r="D85" i="60"/>
  <c r="M85" i="60"/>
  <c r="B88" i="58"/>
  <c r="D87" i="60"/>
  <c r="D93" i="60" s="1"/>
  <c r="L88" i="58"/>
  <c r="G87" i="60"/>
  <c r="G93" i="60" s="1"/>
  <c r="B87" i="57"/>
  <c r="G88" i="58"/>
  <c r="D95" i="58"/>
  <c r="O87" i="60"/>
  <c r="O93" i="60" s="1"/>
  <c r="B96" i="57"/>
  <c r="E85" i="61"/>
  <c r="B96" i="59"/>
  <c r="N85" i="62"/>
  <c r="C88" i="57"/>
  <c r="O85" i="60"/>
  <c r="D85" i="58"/>
  <c r="M85" i="62"/>
  <c r="F85" i="60"/>
  <c r="J88" i="58"/>
  <c r="O100" i="60"/>
  <c r="D87" i="61"/>
  <c r="D93" i="61" s="1"/>
  <c r="M95" i="58"/>
  <c r="D100" i="60"/>
  <c r="J95" i="60"/>
  <c r="J100" i="60" s="1"/>
  <c r="F96" i="59"/>
  <c r="K87" i="62"/>
  <c r="K93" i="62" s="1"/>
  <c r="F87" i="61"/>
  <c r="F93" i="61" s="1"/>
  <c r="J87" i="59"/>
  <c r="F88" i="57"/>
  <c r="N88" i="59"/>
  <c r="F85" i="61"/>
  <c r="D85" i="62"/>
  <c r="K85" i="59"/>
  <c r="D85" i="54"/>
  <c r="B85" i="57"/>
  <c r="G100" i="61"/>
  <c r="M85" i="54"/>
  <c r="M95" i="62"/>
  <c r="B87" i="58"/>
  <c r="D95" i="59"/>
  <c r="N87" i="62"/>
  <c r="N93" i="62" s="1"/>
  <c r="L85" i="58"/>
  <c r="I138" i="49"/>
  <c r="I142" i="49"/>
  <c r="I146" i="49"/>
  <c r="G110" i="50"/>
  <c r="I132" i="51"/>
  <c r="I142" i="52"/>
  <c r="I146" i="52"/>
  <c r="I134" i="48"/>
  <c r="I140" i="50"/>
  <c r="I132" i="48"/>
  <c r="I142" i="50"/>
  <c r="C110" i="52"/>
  <c r="I138" i="48"/>
  <c r="C110" i="50"/>
  <c r="D110" i="52"/>
  <c r="I132" i="52"/>
  <c r="I132" i="50"/>
  <c r="G110" i="52"/>
  <c r="K87" i="57"/>
  <c r="D85" i="59"/>
  <c r="F100" i="61"/>
  <c r="L85" i="62"/>
  <c r="F87" i="60"/>
  <c r="F92" i="60" s="1"/>
  <c r="F87" i="62"/>
  <c r="F93" i="62" s="1"/>
  <c r="E87" i="61"/>
  <c r="E92" i="61" s="1"/>
  <c r="G96" i="57"/>
  <c r="J95" i="57"/>
  <c r="L85" i="60"/>
  <c r="K100" i="62"/>
  <c r="F87" i="58"/>
  <c r="E87" i="58"/>
  <c r="F85" i="54"/>
  <c r="L87" i="56"/>
  <c r="L92" i="56" s="1"/>
  <c r="D85" i="56"/>
  <c r="E87" i="56"/>
  <c r="E93" i="56" s="1"/>
  <c r="B85" i="58"/>
  <c r="J85" i="60"/>
  <c r="D95" i="62"/>
  <c r="M87" i="60"/>
  <c r="M93" i="60" s="1"/>
  <c r="M85" i="58"/>
  <c r="G87" i="61"/>
  <c r="G93" i="61" s="1"/>
  <c r="O95" i="59"/>
  <c r="M88" i="58"/>
  <c r="F87" i="57"/>
  <c r="B85" i="54"/>
  <c r="O87" i="55"/>
  <c r="O93" i="55" s="1"/>
  <c r="C87" i="56"/>
  <c r="C93" i="56" s="1"/>
  <c r="C85" i="56"/>
  <c r="D87" i="56"/>
  <c r="D93" i="56" s="1"/>
  <c r="N88" i="57"/>
  <c r="L85" i="59"/>
  <c r="K96" i="59"/>
  <c r="F85" i="62"/>
  <c r="N100" i="62"/>
  <c r="G87" i="59"/>
  <c r="G87" i="58"/>
  <c r="C88" i="59"/>
  <c r="B85" i="60"/>
  <c r="B100" i="60"/>
  <c r="G87" i="56"/>
  <c r="G93" i="56" s="1"/>
  <c r="G85" i="54"/>
  <c r="O85" i="55"/>
  <c r="O85" i="56"/>
  <c r="N87" i="56"/>
  <c r="N93" i="56" s="1"/>
  <c r="L87" i="57"/>
  <c r="N87" i="58"/>
  <c r="K85" i="58"/>
  <c r="L95" i="60"/>
  <c r="L100" i="60" s="1"/>
  <c r="C95" i="60"/>
  <c r="C100" i="60" s="1"/>
  <c r="K85" i="62"/>
  <c r="L87" i="59"/>
  <c r="J87" i="54"/>
  <c r="J92" i="54" s="1"/>
  <c r="N95" i="57"/>
  <c r="D96" i="59"/>
  <c r="K87" i="59"/>
  <c r="C87" i="58"/>
  <c r="O85" i="58"/>
  <c r="B85" i="62"/>
  <c r="B87" i="62"/>
  <c r="B92" i="62" s="1"/>
  <c r="L87" i="58"/>
  <c r="N95" i="60"/>
  <c r="N100" i="60" s="1"/>
  <c r="O85" i="57"/>
  <c r="K85" i="54"/>
  <c r="N87" i="54"/>
  <c r="N92" i="54" s="1"/>
  <c r="J87" i="55"/>
  <c r="J93" i="55" s="1"/>
  <c r="N85" i="56"/>
  <c r="O87" i="57"/>
  <c r="N85" i="57"/>
  <c r="G85" i="58"/>
  <c r="K85" i="60"/>
  <c r="C85" i="60"/>
  <c r="O85" i="62"/>
  <c r="C85" i="62"/>
  <c r="K87" i="60"/>
  <c r="K93" i="60" s="1"/>
  <c r="N87" i="60"/>
  <c r="N93" i="60" s="1"/>
  <c r="M87" i="56"/>
  <c r="M93" i="56" s="1"/>
  <c r="N85" i="54"/>
  <c r="G87" i="54"/>
  <c r="G92" i="54" s="1"/>
  <c r="J85" i="55"/>
  <c r="M85" i="56"/>
  <c r="F85" i="57"/>
  <c r="D95" i="57"/>
  <c r="C88" i="58"/>
  <c r="C85" i="58"/>
  <c r="C100" i="62"/>
  <c r="K87" i="54"/>
  <c r="K93" i="54" s="1"/>
  <c r="C87" i="62"/>
  <c r="C93" i="62" s="1"/>
  <c r="O87" i="58"/>
  <c r="B87" i="60"/>
  <c r="B93" i="60" s="1"/>
  <c r="B85" i="55"/>
  <c r="B87" i="55"/>
  <c r="B93" i="55" s="1"/>
  <c r="C85" i="59"/>
  <c r="C87" i="59"/>
  <c r="D85" i="61"/>
  <c r="C87" i="61"/>
  <c r="C93" i="61" s="1"/>
  <c r="C85" i="61"/>
  <c r="O99" i="48"/>
  <c r="G87" i="57"/>
  <c r="D85" i="57"/>
  <c r="B87" i="61"/>
  <c r="B93" i="61" s="1"/>
  <c r="F85" i="59"/>
  <c r="M92" i="55"/>
  <c r="E95" i="59"/>
  <c r="K87" i="56"/>
  <c r="K93" i="56" s="1"/>
  <c r="E85" i="59"/>
  <c r="F87" i="55"/>
  <c r="F93" i="55" s="1"/>
  <c r="O96" i="57"/>
  <c r="F95" i="59"/>
  <c r="B85" i="61"/>
  <c r="G85" i="61"/>
  <c r="O88" i="58"/>
  <c r="L87" i="62"/>
  <c r="L93" i="62" s="1"/>
  <c r="E87" i="62"/>
  <c r="E93" i="62" s="1"/>
  <c r="K87" i="58"/>
  <c r="G85" i="57"/>
  <c r="K87" i="55"/>
  <c r="K93" i="55" s="1"/>
  <c r="E88" i="59"/>
  <c r="K88" i="58"/>
  <c r="E88" i="57"/>
  <c r="O88" i="59"/>
  <c r="F88" i="58"/>
  <c r="G85" i="59"/>
  <c r="F85" i="58"/>
  <c r="E85" i="58"/>
  <c r="J88" i="59"/>
  <c r="O85" i="59"/>
  <c r="G88" i="59"/>
  <c r="E88" i="58"/>
  <c r="G93" i="49"/>
  <c r="D100" i="61"/>
  <c r="B90" i="52"/>
  <c r="E85" i="57"/>
  <c r="A74" i="47"/>
  <c r="I74" i="47" s="1"/>
  <c r="L89" i="49"/>
  <c r="C89" i="52"/>
  <c r="D97" i="52"/>
  <c r="O88" i="53"/>
  <c r="J90" i="53"/>
  <c r="N87" i="55"/>
  <c r="N93" i="55" s="1"/>
  <c r="B87" i="56"/>
  <c r="B93" i="56" s="1"/>
  <c r="L85" i="57"/>
  <c r="K85" i="57"/>
  <c r="D88" i="57"/>
  <c r="K96" i="57"/>
  <c r="J87" i="58"/>
  <c r="B85" i="59"/>
  <c r="N85" i="59"/>
  <c r="M85" i="59"/>
  <c r="K100" i="61"/>
  <c r="J100" i="62"/>
  <c r="N87" i="59"/>
  <c r="N88" i="58"/>
  <c r="E95" i="57"/>
  <c r="E87" i="60"/>
  <c r="E93" i="60" s="1"/>
  <c r="L88" i="57"/>
  <c r="J87" i="62"/>
  <c r="J93" i="62" s="1"/>
  <c r="J85" i="59"/>
  <c r="A74" i="50"/>
  <c r="I74" i="50" s="1"/>
  <c r="L85" i="54"/>
  <c r="C85" i="54"/>
  <c r="L85" i="55"/>
  <c r="L87" i="55"/>
  <c r="L93" i="55" s="1"/>
  <c r="G85" i="56"/>
  <c r="B85" i="56"/>
  <c r="M85" i="57"/>
  <c r="M95" i="57"/>
  <c r="J85" i="58"/>
  <c r="E85" i="62"/>
  <c r="G87" i="62"/>
  <c r="G93" i="62" s="1"/>
  <c r="E95" i="60"/>
  <c r="E100" i="60" s="1"/>
  <c r="G85" i="62"/>
  <c r="M88" i="59"/>
  <c r="L88" i="59"/>
  <c r="J90" i="49"/>
  <c r="C91" i="53"/>
  <c r="L87" i="54"/>
  <c r="L93" i="54" s="1"/>
  <c r="F85" i="55"/>
  <c r="J88" i="57"/>
  <c r="C87" i="57"/>
  <c r="J85" i="57"/>
  <c r="N85" i="58"/>
  <c r="G100" i="62"/>
  <c r="E100" i="62"/>
  <c r="J85" i="62"/>
  <c r="B87" i="59"/>
  <c r="C85" i="57"/>
  <c r="I140" i="52"/>
  <c r="I138" i="52"/>
  <c r="L147" i="58"/>
  <c r="I138" i="51"/>
  <c r="I138" i="50"/>
  <c r="L110" i="52"/>
  <c r="M110" i="52"/>
  <c r="M110" i="51"/>
  <c r="L110" i="50"/>
  <c r="M110" i="50"/>
  <c r="M110" i="49"/>
  <c r="L110" i="49"/>
  <c r="N147" i="61"/>
  <c r="N100" i="61"/>
  <c r="L89" i="47"/>
  <c r="N90" i="47"/>
  <c r="E89" i="48"/>
  <c r="D90" i="48"/>
  <c r="C91" i="49"/>
  <c r="O89" i="50"/>
  <c r="L91" i="52"/>
  <c r="B96" i="53"/>
  <c r="E85" i="54"/>
  <c r="F92" i="54"/>
  <c r="G85" i="55"/>
  <c r="M92" i="62"/>
  <c r="J92" i="60"/>
  <c r="C98" i="51"/>
  <c r="B92" i="54"/>
  <c r="E87" i="54"/>
  <c r="E93" i="54" s="1"/>
  <c r="G89" i="47"/>
  <c r="J90" i="47"/>
  <c r="G91" i="47"/>
  <c r="O89" i="48"/>
  <c r="B97" i="48"/>
  <c r="N90" i="49"/>
  <c r="B91" i="51"/>
  <c r="G87" i="55"/>
  <c r="G93" i="55" s="1"/>
  <c r="J92" i="56"/>
  <c r="O147" i="57"/>
  <c r="D92" i="62"/>
  <c r="C89" i="49"/>
  <c r="B90" i="49"/>
  <c r="N90" i="50"/>
  <c r="G91" i="50"/>
  <c r="O89" i="51"/>
  <c r="E90" i="52"/>
  <c r="E88" i="53"/>
  <c r="M89" i="53"/>
  <c r="F89" i="47"/>
  <c r="C91" i="47"/>
  <c r="F89" i="48"/>
  <c r="F91" i="48"/>
  <c r="E90" i="49"/>
  <c r="L91" i="49"/>
  <c r="F89" i="50"/>
  <c r="J89" i="51"/>
  <c r="K90" i="51"/>
  <c r="F91" i="51"/>
  <c r="L89" i="52"/>
  <c r="J90" i="52"/>
  <c r="C91" i="52"/>
  <c r="M91" i="52"/>
  <c r="F88" i="53"/>
  <c r="K90" i="53"/>
  <c r="O98" i="53"/>
  <c r="C100" i="61"/>
  <c r="M91" i="49"/>
  <c r="B91" i="50"/>
  <c r="L91" i="50"/>
  <c r="D97" i="50"/>
  <c r="D89" i="51"/>
  <c r="K89" i="51"/>
  <c r="L90" i="51"/>
  <c r="K91" i="51"/>
  <c r="K90" i="52"/>
  <c r="D91" i="52"/>
  <c r="J88" i="53"/>
  <c r="G89" i="53"/>
  <c r="B90" i="53"/>
  <c r="L91" i="53"/>
  <c r="F93" i="54"/>
  <c r="B100" i="61"/>
  <c r="D92" i="54"/>
  <c r="K89" i="48"/>
  <c r="K90" i="49"/>
  <c r="D91" i="49"/>
  <c r="O98" i="49"/>
  <c r="K89" i="50"/>
  <c r="M90" i="50"/>
  <c r="F91" i="50"/>
  <c r="M91" i="50"/>
  <c r="E89" i="51"/>
  <c r="N89" i="51"/>
  <c r="D90" i="51"/>
  <c r="N90" i="52"/>
  <c r="O98" i="52"/>
  <c r="N88" i="53"/>
  <c r="F90" i="53"/>
  <c r="M100" i="61"/>
  <c r="E100" i="61"/>
  <c r="F100" i="60"/>
  <c r="C90" i="47"/>
  <c r="A74" i="48"/>
  <c r="I74" i="48" s="1"/>
  <c r="F90" i="48"/>
  <c r="L90" i="48"/>
  <c r="D97" i="49"/>
  <c r="G97" i="50"/>
  <c r="G89" i="50"/>
  <c r="M97" i="50"/>
  <c r="M89" i="50"/>
  <c r="O98" i="50"/>
  <c r="O90" i="50"/>
  <c r="D99" i="50"/>
  <c r="D91" i="50"/>
  <c r="F90" i="50"/>
  <c r="K98" i="50"/>
  <c r="M147" i="57"/>
  <c r="N89" i="47"/>
  <c r="N91" i="47"/>
  <c r="O97" i="47"/>
  <c r="F99" i="47"/>
  <c r="B90" i="48"/>
  <c r="M90" i="48"/>
  <c r="J99" i="48"/>
  <c r="K99" i="50"/>
  <c r="K91" i="50"/>
  <c r="O91" i="50"/>
  <c r="C89" i="47"/>
  <c r="J89" i="47"/>
  <c r="E90" i="47"/>
  <c r="L90" i="47"/>
  <c r="B91" i="47"/>
  <c r="O91" i="47"/>
  <c r="N89" i="48"/>
  <c r="C90" i="48"/>
  <c r="G98" i="48"/>
  <c r="K99" i="48"/>
  <c r="M89" i="49"/>
  <c r="F90" i="49"/>
  <c r="G91" i="49"/>
  <c r="C89" i="50"/>
  <c r="B90" i="50"/>
  <c r="O98" i="51"/>
  <c r="O90" i="51"/>
  <c r="F90" i="51"/>
  <c r="E85" i="55"/>
  <c r="E87" i="55"/>
  <c r="E93" i="55" s="1"/>
  <c r="B89" i="47"/>
  <c r="D90" i="47"/>
  <c r="M89" i="48"/>
  <c r="N91" i="48"/>
  <c r="E89" i="47"/>
  <c r="K89" i="47"/>
  <c r="G90" i="47"/>
  <c r="M90" i="47"/>
  <c r="D89" i="48"/>
  <c r="J89" i="48"/>
  <c r="K90" i="48"/>
  <c r="B91" i="48"/>
  <c r="G89" i="49"/>
  <c r="B97" i="50"/>
  <c r="B89" i="50"/>
  <c r="J98" i="50"/>
  <c r="J90" i="50"/>
  <c r="L89" i="50"/>
  <c r="E90" i="50"/>
  <c r="C91" i="50"/>
  <c r="M97" i="51"/>
  <c r="M89" i="51"/>
  <c r="B98" i="51"/>
  <c r="B90" i="51"/>
  <c r="E99" i="51"/>
  <c r="E91" i="51"/>
  <c r="J91" i="51"/>
  <c r="J99" i="51"/>
  <c r="L97" i="53"/>
  <c r="L89" i="53"/>
  <c r="E98" i="53"/>
  <c r="E90" i="53"/>
  <c r="N98" i="53"/>
  <c r="N90" i="53"/>
  <c r="G99" i="53"/>
  <c r="G91" i="53"/>
  <c r="D90" i="50"/>
  <c r="F89" i="51"/>
  <c r="G90" i="51"/>
  <c r="M90" i="51"/>
  <c r="M89" i="52"/>
  <c r="F90" i="52"/>
  <c r="G91" i="52"/>
  <c r="K88" i="53"/>
  <c r="C89" i="53"/>
  <c r="D91" i="53"/>
  <c r="M91" i="53"/>
  <c r="D147" i="57"/>
  <c r="E147" i="61"/>
  <c r="O92" i="62"/>
  <c r="B100" i="62"/>
  <c r="C85" i="55"/>
  <c r="B89" i="51"/>
  <c r="G89" i="52"/>
  <c r="D89" i="53"/>
  <c r="O93" i="56"/>
  <c r="O92" i="56"/>
  <c r="M147" i="58"/>
  <c r="F85" i="56"/>
  <c r="F87" i="56"/>
  <c r="F93" i="56" s="1"/>
  <c r="J92" i="61"/>
  <c r="O92" i="54"/>
  <c r="D147" i="58"/>
  <c r="L100" i="62"/>
  <c r="M92" i="54"/>
  <c r="D92" i="55"/>
  <c r="G100" i="60"/>
  <c r="B147" i="61"/>
  <c r="C147" i="61"/>
  <c r="G147" i="61"/>
  <c r="D147" i="61"/>
  <c r="K147" i="61"/>
  <c r="L147" i="61"/>
  <c r="M147" i="61"/>
  <c r="F147" i="61"/>
  <c r="J147" i="61"/>
  <c r="O147" i="61"/>
  <c r="L147" i="60"/>
  <c r="J147" i="60"/>
  <c r="L92" i="60"/>
  <c r="C147" i="60"/>
  <c r="C92" i="60"/>
  <c r="J147" i="59"/>
  <c r="N147" i="59"/>
  <c r="B147" i="59"/>
  <c r="C147" i="59"/>
  <c r="E147" i="59"/>
  <c r="M147" i="59"/>
  <c r="F147" i="59"/>
  <c r="G147" i="59"/>
  <c r="O147" i="59"/>
  <c r="D147" i="59"/>
  <c r="K147" i="59"/>
  <c r="L147" i="59"/>
  <c r="C147" i="58"/>
  <c r="J147" i="58"/>
  <c r="E147" i="58"/>
  <c r="O147" i="58"/>
  <c r="F147" i="58"/>
  <c r="B147" i="58"/>
  <c r="G147" i="58"/>
  <c r="K147" i="58"/>
  <c r="N147" i="58"/>
  <c r="E147" i="57"/>
  <c r="F147" i="57"/>
  <c r="N147" i="57"/>
  <c r="G147" i="57"/>
  <c r="K147" i="57"/>
  <c r="C147" i="57"/>
  <c r="B147" i="57"/>
  <c r="L147" i="57"/>
  <c r="J147" i="57"/>
  <c r="C92" i="55"/>
  <c r="C92" i="54"/>
  <c r="C93" i="54"/>
  <c r="I132" i="53"/>
  <c r="I134" i="53"/>
  <c r="I136" i="53"/>
  <c r="C88" i="53"/>
  <c r="G88" i="53"/>
  <c r="L88" i="53"/>
  <c r="E89" i="53"/>
  <c r="J89" i="53"/>
  <c r="N89" i="53"/>
  <c r="C90" i="53"/>
  <c r="G90" i="53"/>
  <c r="L90" i="53"/>
  <c r="E91" i="53"/>
  <c r="J91" i="53"/>
  <c r="N91" i="53"/>
  <c r="D88" i="53"/>
  <c r="M88" i="53"/>
  <c r="B89" i="53"/>
  <c r="F89" i="53"/>
  <c r="K89" i="53"/>
  <c r="O89" i="53"/>
  <c r="D90" i="53"/>
  <c r="M90" i="53"/>
  <c r="B91" i="53"/>
  <c r="F91" i="53"/>
  <c r="K91" i="53"/>
  <c r="O91" i="53"/>
  <c r="I133" i="53"/>
  <c r="I135" i="53"/>
  <c r="I137" i="53"/>
  <c r="I139" i="53"/>
  <c r="I141" i="53"/>
  <c r="I143" i="53"/>
  <c r="I145" i="53"/>
  <c r="I136" i="52"/>
  <c r="I134" i="52"/>
  <c r="F110" i="52"/>
  <c r="G93" i="52"/>
  <c r="G139" i="52" s="1"/>
  <c r="E93" i="52"/>
  <c r="E139" i="52" s="1"/>
  <c r="K93" i="52"/>
  <c r="K139" i="52" s="1"/>
  <c r="B93" i="52"/>
  <c r="B139" i="52" s="1"/>
  <c r="F93" i="52"/>
  <c r="F139" i="52" s="1"/>
  <c r="L93" i="52"/>
  <c r="L139" i="52" s="1"/>
  <c r="E89" i="52"/>
  <c r="J89" i="52"/>
  <c r="N89" i="52"/>
  <c r="C90" i="52"/>
  <c r="G90" i="52"/>
  <c r="L90" i="52"/>
  <c r="E91" i="52"/>
  <c r="J91" i="52"/>
  <c r="N91" i="52"/>
  <c r="C93" i="52"/>
  <c r="C139" i="52" s="1"/>
  <c r="E110" i="52"/>
  <c r="J110" i="52"/>
  <c r="N110" i="52"/>
  <c r="O93" i="52"/>
  <c r="O139" i="52" s="1"/>
  <c r="N93" i="52"/>
  <c r="N139" i="52" s="1"/>
  <c r="J93" i="52"/>
  <c r="J139" i="52" s="1"/>
  <c r="M93" i="52"/>
  <c r="M139" i="52" s="1"/>
  <c r="B89" i="52"/>
  <c r="F89" i="52"/>
  <c r="K89" i="52"/>
  <c r="O89" i="52"/>
  <c r="D90" i="52"/>
  <c r="M90" i="52"/>
  <c r="B91" i="52"/>
  <c r="F91" i="52"/>
  <c r="K91" i="52"/>
  <c r="O91" i="52"/>
  <c r="D93" i="52"/>
  <c r="D139" i="52" s="1"/>
  <c r="B110" i="52"/>
  <c r="K110" i="52"/>
  <c r="O110" i="52"/>
  <c r="I133" i="52"/>
  <c r="I135" i="52"/>
  <c r="I137" i="52"/>
  <c r="I139" i="52"/>
  <c r="I141" i="52"/>
  <c r="I143" i="52"/>
  <c r="I145" i="52"/>
  <c r="N110" i="51"/>
  <c r="L93" i="51"/>
  <c r="L139" i="51" s="1"/>
  <c r="E110" i="51"/>
  <c r="J110" i="51"/>
  <c r="C110" i="51"/>
  <c r="G110" i="51"/>
  <c r="L110" i="51"/>
  <c r="L91" i="51"/>
  <c r="C93" i="51"/>
  <c r="C139" i="51" s="1"/>
  <c r="M99" i="51"/>
  <c r="O93" i="51"/>
  <c r="O139" i="51" s="1"/>
  <c r="K93" i="51"/>
  <c r="K139" i="51" s="1"/>
  <c r="F93" i="51"/>
  <c r="F139" i="51" s="1"/>
  <c r="B93" i="51"/>
  <c r="B139" i="51" s="1"/>
  <c r="N93" i="51"/>
  <c r="N139" i="51" s="1"/>
  <c r="J93" i="51"/>
  <c r="J139" i="51" s="1"/>
  <c r="E93" i="51"/>
  <c r="E139" i="51" s="1"/>
  <c r="G91" i="51"/>
  <c r="N91" i="51"/>
  <c r="D93" i="51"/>
  <c r="D139" i="51" s="1"/>
  <c r="M93" i="51"/>
  <c r="M139" i="51" s="1"/>
  <c r="D99" i="51"/>
  <c r="C89" i="51"/>
  <c r="G89" i="51"/>
  <c r="L89" i="51"/>
  <c r="E90" i="51"/>
  <c r="J90" i="51"/>
  <c r="N90" i="51"/>
  <c r="C91" i="51"/>
  <c r="O91" i="51"/>
  <c r="G93" i="51"/>
  <c r="G139" i="51" s="1"/>
  <c r="B110" i="51"/>
  <c r="F110" i="51"/>
  <c r="K110" i="51"/>
  <c r="O110" i="51"/>
  <c r="I136" i="51"/>
  <c r="I144" i="51"/>
  <c r="I133" i="51"/>
  <c r="I135" i="51"/>
  <c r="I137" i="51"/>
  <c r="I139" i="51"/>
  <c r="I141" i="51"/>
  <c r="I143" i="51"/>
  <c r="I145" i="51"/>
  <c r="I136" i="50"/>
  <c r="F110" i="50"/>
  <c r="B110" i="50"/>
  <c r="K110" i="50"/>
  <c r="O110" i="50"/>
  <c r="O93" i="50"/>
  <c r="N93" i="50"/>
  <c r="J93" i="50"/>
  <c r="M93" i="50"/>
  <c r="D93" i="50"/>
  <c r="E93" i="50"/>
  <c r="B93" i="50"/>
  <c r="F93" i="50"/>
  <c r="L93" i="50"/>
  <c r="K93" i="50"/>
  <c r="E89" i="50"/>
  <c r="J89" i="50"/>
  <c r="N89" i="50"/>
  <c r="C90" i="50"/>
  <c r="G90" i="50"/>
  <c r="L90" i="50"/>
  <c r="E91" i="50"/>
  <c r="J91" i="50"/>
  <c r="N91" i="50"/>
  <c r="C93" i="50"/>
  <c r="G93" i="50"/>
  <c r="E110" i="50"/>
  <c r="J110" i="50"/>
  <c r="N110" i="50"/>
  <c r="I133" i="50"/>
  <c r="I135" i="50"/>
  <c r="I137" i="50"/>
  <c r="I139" i="50"/>
  <c r="I141" i="50"/>
  <c r="I143" i="50"/>
  <c r="I145" i="50"/>
  <c r="I136" i="49"/>
  <c r="I134" i="49"/>
  <c r="I132" i="49"/>
  <c r="D110" i="49"/>
  <c r="C110" i="49"/>
  <c r="G110" i="49"/>
  <c r="F110" i="49"/>
  <c r="E93" i="49"/>
  <c r="K93" i="49"/>
  <c r="B93" i="49"/>
  <c r="F93" i="49"/>
  <c r="L93" i="49"/>
  <c r="E89" i="49"/>
  <c r="J89" i="49"/>
  <c r="N89" i="49"/>
  <c r="C90" i="49"/>
  <c r="G90" i="49"/>
  <c r="L90" i="49"/>
  <c r="E91" i="49"/>
  <c r="J91" i="49"/>
  <c r="N91" i="49"/>
  <c r="C93" i="49"/>
  <c r="E110" i="49"/>
  <c r="J110" i="49"/>
  <c r="N110" i="49"/>
  <c r="O93" i="49"/>
  <c r="N93" i="49"/>
  <c r="J93" i="49"/>
  <c r="M93" i="49"/>
  <c r="B89" i="49"/>
  <c r="F89" i="49"/>
  <c r="K89" i="49"/>
  <c r="O89" i="49"/>
  <c r="D90" i="49"/>
  <c r="M90" i="49"/>
  <c r="B91" i="49"/>
  <c r="F91" i="49"/>
  <c r="K91" i="49"/>
  <c r="O91" i="49"/>
  <c r="D93" i="49"/>
  <c r="B110" i="49"/>
  <c r="K110" i="49"/>
  <c r="O110" i="49"/>
  <c r="I133" i="49"/>
  <c r="I135" i="49"/>
  <c r="I137" i="49"/>
  <c r="I139" i="49"/>
  <c r="I141" i="49"/>
  <c r="I143" i="49"/>
  <c r="I145" i="49"/>
  <c r="F110" i="48"/>
  <c r="K110" i="48"/>
  <c r="L110" i="48"/>
  <c r="B110" i="48"/>
  <c r="E110" i="48"/>
  <c r="J110" i="48"/>
  <c r="N110" i="48"/>
  <c r="C93" i="48"/>
  <c r="D110" i="48"/>
  <c r="M110" i="48"/>
  <c r="G93" i="48"/>
  <c r="G91" i="48"/>
  <c r="N93" i="48"/>
  <c r="D99" i="48"/>
  <c r="O110" i="48"/>
  <c r="O93" i="48"/>
  <c r="K93" i="48"/>
  <c r="F93" i="48"/>
  <c r="B93" i="48"/>
  <c r="L91" i="48"/>
  <c r="M93" i="48"/>
  <c r="C91" i="48"/>
  <c r="D93" i="48"/>
  <c r="J93" i="48"/>
  <c r="O98" i="48"/>
  <c r="E99" i="48"/>
  <c r="C110" i="48"/>
  <c r="G110" i="48"/>
  <c r="C89" i="48"/>
  <c r="G89" i="48"/>
  <c r="L89" i="48"/>
  <c r="E90" i="48"/>
  <c r="J90" i="48"/>
  <c r="N90" i="48"/>
  <c r="E93" i="48"/>
  <c r="L93" i="48"/>
  <c r="M99" i="48"/>
  <c r="I136" i="48"/>
  <c r="I144" i="48"/>
  <c r="I133" i="48"/>
  <c r="I135" i="48"/>
  <c r="I137" i="48"/>
  <c r="I139" i="48"/>
  <c r="I141" i="48"/>
  <c r="I143" i="48"/>
  <c r="I145" i="48"/>
  <c r="I136" i="47"/>
  <c r="I134" i="47"/>
  <c r="E110" i="47"/>
  <c r="J110" i="47"/>
  <c r="N110" i="47"/>
  <c r="D110" i="47"/>
  <c r="M110" i="47"/>
  <c r="F110" i="47"/>
  <c r="O110" i="47"/>
  <c r="L93" i="47"/>
  <c r="O98" i="47"/>
  <c r="J91" i="47"/>
  <c r="C93" i="47"/>
  <c r="J93" i="47"/>
  <c r="E91" i="47"/>
  <c r="K91" i="47"/>
  <c r="E93" i="47"/>
  <c r="B98" i="47"/>
  <c r="K98" i="47"/>
  <c r="B110" i="47"/>
  <c r="K110" i="47"/>
  <c r="O93" i="47"/>
  <c r="K93" i="47"/>
  <c r="F93" i="47"/>
  <c r="B93" i="47"/>
  <c r="M93" i="47"/>
  <c r="D93" i="47"/>
  <c r="D89" i="47"/>
  <c r="M89" i="47"/>
  <c r="F90" i="47"/>
  <c r="L91" i="47"/>
  <c r="G93" i="47"/>
  <c r="N93" i="47"/>
  <c r="D99" i="47"/>
  <c r="M99" i="47"/>
  <c r="C110" i="47"/>
  <c r="G110" i="47"/>
  <c r="L110" i="47"/>
  <c r="I133" i="47"/>
  <c r="I135" i="47"/>
  <c r="I137" i="47"/>
  <c r="I139" i="47"/>
  <c r="I141" i="47"/>
  <c r="I143" i="47"/>
  <c r="I145" i="47"/>
  <c r="M92" i="57" l="1"/>
  <c r="M132" i="119"/>
  <c r="M134" i="119"/>
  <c r="M133" i="119"/>
  <c r="M135" i="119"/>
  <c r="O134" i="56"/>
  <c r="O136" i="56"/>
  <c r="O133" i="56"/>
  <c r="O135" i="56"/>
  <c r="D138" i="60"/>
  <c r="D147" i="60" s="1"/>
  <c r="K134" i="55"/>
  <c r="K136" i="55"/>
  <c r="K133" i="55"/>
  <c r="K135" i="55"/>
  <c r="F133" i="62"/>
  <c r="F135" i="62"/>
  <c r="F132" i="62"/>
  <c r="F134" i="62"/>
  <c r="M138" i="60"/>
  <c r="M147" i="60" s="1"/>
  <c r="E134" i="53"/>
  <c r="E136" i="53"/>
  <c r="E133" i="53"/>
  <c r="E135" i="53"/>
  <c r="L136" i="55"/>
  <c r="L133" i="55"/>
  <c r="L135" i="55"/>
  <c r="L134" i="55"/>
  <c r="O134" i="119"/>
  <c r="O133" i="119"/>
  <c r="O135" i="119"/>
  <c r="O132" i="119"/>
  <c r="K136" i="54"/>
  <c r="K133" i="54"/>
  <c r="K135" i="54"/>
  <c r="K134" i="54"/>
  <c r="E133" i="62"/>
  <c r="E135" i="62"/>
  <c r="E132" i="62"/>
  <c r="E134" i="62"/>
  <c r="J134" i="55"/>
  <c r="J136" i="55"/>
  <c r="J133" i="55"/>
  <c r="J135" i="55"/>
  <c r="J135" i="119"/>
  <c r="J132" i="119"/>
  <c r="J134" i="119"/>
  <c r="J133" i="119"/>
  <c r="C135" i="54"/>
  <c r="C134" i="54"/>
  <c r="C136" i="54"/>
  <c r="C133" i="54"/>
  <c r="G135" i="55"/>
  <c r="G134" i="55"/>
  <c r="G136" i="55"/>
  <c r="G133" i="55"/>
  <c r="L133" i="54"/>
  <c r="L135" i="54"/>
  <c r="L134" i="54"/>
  <c r="L136" i="54"/>
  <c r="L132" i="62"/>
  <c r="L134" i="62"/>
  <c r="L133" i="62"/>
  <c r="L135" i="62"/>
  <c r="E136" i="56"/>
  <c r="E133" i="56"/>
  <c r="E135" i="56"/>
  <c r="E134" i="56"/>
  <c r="E135" i="55"/>
  <c r="E134" i="55"/>
  <c r="E136" i="55"/>
  <c r="E133" i="55"/>
  <c r="K135" i="119"/>
  <c r="K132" i="119"/>
  <c r="K134" i="119"/>
  <c r="K133" i="119"/>
  <c r="D136" i="56"/>
  <c r="D133" i="56"/>
  <c r="D135" i="56"/>
  <c r="D134" i="56"/>
  <c r="F134" i="54"/>
  <c r="F136" i="54"/>
  <c r="F133" i="54"/>
  <c r="F135" i="54"/>
  <c r="J135" i="62"/>
  <c r="J132" i="62"/>
  <c r="J134" i="62"/>
  <c r="J133" i="62"/>
  <c r="B136" i="56"/>
  <c r="B133" i="56"/>
  <c r="B135" i="56"/>
  <c r="B134" i="56"/>
  <c r="M134" i="56"/>
  <c r="M136" i="56"/>
  <c r="M133" i="56"/>
  <c r="M135" i="56"/>
  <c r="N134" i="56"/>
  <c r="N136" i="56"/>
  <c r="N133" i="56"/>
  <c r="N135" i="56"/>
  <c r="K135" i="62"/>
  <c r="K132" i="62"/>
  <c r="K134" i="62"/>
  <c r="K133" i="62"/>
  <c r="N136" i="55"/>
  <c r="N133" i="55"/>
  <c r="N135" i="55"/>
  <c r="N134" i="55"/>
  <c r="B133" i="55"/>
  <c r="B135" i="55"/>
  <c r="B134" i="55"/>
  <c r="B136" i="55"/>
  <c r="N138" i="60"/>
  <c r="N147" i="60" s="1"/>
  <c r="C136" i="56"/>
  <c r="C133" i="56"/>
  <c r="C135" i="56"/>
  <c r="C134" i="56"/>
  <c r="N134" i="62"/>
  <c r="N133" i="62"/>
  <c r="N135" i="62"/>
  <c r="N132" i="62"/>
  <c r="O138" i="60"/>
  <c r="O147" i="60" s="1"/>
  <c r="N134" i="119"/>
  <c r="N133" i="119"/>
  <c r="N135" i="119"/>
  <c r="N132" i="119"/>
  <c r="F133" i="56"/>
  <c r="F135" i="56"/>
  <c r="F134" i="56"/>
  <c r="F136" i="56"/>
  <c r="E138" i="60"/>
  <c r="E147" i="60" s="1"/>
  <c r="F135" i="55"/>
  <c r="F134" i="55"/>
  <c r="F136" i="55"/>
  <c r="F133" i="55"/>
  <c r="K138" i="60"/>
  <c r="K147" i="60" s="1"/>
  <c r="O136" i="55"/>
  <c r="O133" i="55"/>
  <c r="O135" i="55"/>
  <c r="O134" i="55"/>
  <c r="G133" i="62"/>
  <c r="G135" i="62"/>
  <c r="G132" i="62"/>
  <c r="G134" i="62"/>
  <c r="B138" i="60"/>
  <c r="B147" i="60" s="1"/>
  <c r="L132" i="119"/>
  <c r="L134" i="119"/>
  <c r="L133" i="119"/>
  <c r="L135" i="119"/>
  <c r="E134" i="54"/>
  <c r="E136" i="54"/>
  <c r="E133" i="54"/>
  <c r="E135" i="54"/>
  <c r="K134" i="56"/>
  <c r="K136" i="56"/>
  <c r="K133" i="56"/>
  <c r="K135" i="56"/>
  <c r="G133" i="56"/>
  <c r="G135" i="56"/>
  <c r="G134" i="56"/>
  <c r="G136" i="56"/>
  <c r="C134" i="62"/>
  <c r="C133" i="62"/>
  <c r="C135" i="62"/>
  <c r="C132" i="62"/>
  <c r="G138" i="60"/>
  <c r="G147" i="60" s="1"/>
  <c r="J147" i="118"/>
  <c r="O147" i="118"/>
  <c r="K147" i="118"/>
  <c r="M147" i="118"/>
  <c r="N147" i="118"/>
  <c r="L147" i="118"/>
  <c r="D100" i="58"/>
  <c r="D100" i="57"/>
  <c r="G100" i="59"/>
  <c r="O100" i="58"/>
  <c r="D92" i="57"/>
  <c r="J100" i="58"/>
  <c r="C100" i="58"/>
  <c r="K92" i="59"/>
  <c r="N100" i="58"/>
  <c r="L100" i="57"/>
  <c r="K100" i="57"/>
  <c r="O92" i="59"/>
  <c r="G100" i="58"/>
  <c r="E92" i="57"/>
  <c r="B100" i="58"/>
  <c r="F100" i="57"/>
  <c r="L100" i="59"/>
  <c r="C100" i="59"/>
  <c r="E92" i="59"/>
  <c r="O81" i="47"/>
  <c r="O75" i="47" s="1"/>
  <c r="O87" i="47"/>
  <c r="O106" i="62"/>
  <c r="O110" i="62" s="1"/>
  <c r="O100" i="62"/>
  <c r="D92" i="59"/>
  <c r="K92" i="57"/>
  <c r="J100" i="59"/>
  <c r="K100" i="59"/>
  <c r="N100" i="57"/>
  <c r="N92" i="57"/>
  <c r="O100" i="59"/>
  <c r="J92" i="57"/>
  <c r="O88" i="49"/>
  <c r="F92" i="59"/>
  <c r="F100" i="58"/>
  <c r="D87" i="51"/>
  <c r="J88" i="50"/>
  <c r="E100" i="58"/>
  <c r="E100" i="57"/>
  <c r="J88" i="49"/>
  <c r="M87" i="48"/>
  <c r="O88" i="48"/>
  <c r="D92" i="60"/>
  <c r="J87" i="50"/>
  <c r="J100" i="57"/>
  <c r="F92" i="61"/>
  <c r="F87" i="47"/>
  <c r="L88" i="50"/>
  <c r="E100" i="59"/>
  <c r="O85" i="51"/>
  <c r="G87" i="47"/>
  <c r="M92" i="61"/>
  <c r="K100" i="58"/>
  <c r="N88" i="48"/>
  <c r="K87" i="49"/>
  <c r="M100" i="58"/>
  <c r="J88" i="51"/>
  <c r="D92" i="58"/>
  <c r="E87" i="48"/>
  <c r="M92" i="58"/>
  <c r="D87" i="47"/>
  <c r="B87" i="49"/>
  <c r="G87" i="49"/>
  <c r="B88" i="47"/>
  <c r="G92" i="58"/>
  <c r="C88" i="51"/>
  <c r="M100" i="59"/>
  <c r="L100" i="58"/>
  <c r="C100" i="57"/>
  <c r="L88" i="52"/>
  <c r="M92" i="59"/>
  <c r="L85" i="52"/>
  <c r="N87" i="50"/>
  <c r="K88" i="47"/>
  <c r="O100" i="57"/>
  <c r="B100" i="57"/>
  <c r="B88" i="51"/>
  <c r="B92" i="59"/>
  <c r="L87" i="47"/>
  <c r="O87" i="49"/>
  <c r="M87" i="51"/>
  <c r="L88" i="48"/>
  <c r="M87" i="47"/>
  <c r="G87" i="50"/>
  <c r="O87" i="48"/>
  <c r="G92" i="57"/>
  <c r="B100" i="59"/>
  <c r="N100" i="59"/>
  <c r="E87" i="51"/>
  <c r="M100" i="57"/>
  <c r="M87" i="52"/>
  <c r="O88" i="50"/>
  <c r="N88" i="49"/>
  <c r="F100" i="59"/>
  <c r="L87" i="48"/>
  <c r="F87" i="50"/>
  <c r="F85" i="50"/>
  <c r="J87" i="52"/>
  <c r="J88" i="48"/>
  <c r="J87" i="48"/>
  <c r="M88" i="50"/>
  <c r="C88" i="48"/>
  <c r="G100" i="57"/>
  <c r="C87" i="47"/>
  <c r="K87" i="48"/>
  <c r="O92" i="57"/>
  <c r="L92" i="58"/>
  <c r="F87" i="49"/>
  <c r="B92" i="57"/>
  <c r="B92" i="58"/>
  <c r="D100" i="62"/>
  <c r="D106" i="62"/>
  <c r="D110" i="62" s="1"/>
  <c r="M100" i="62"/>
  <c r="M106" i="62"/>
  <c r="M110" i="62" s="1"/>
  <c r="E92" i="58"/>
  <c r="C92" i="57"/>
  <c r="D92" i="61"/>
  <c r="O92" i="60"/>
  <c r="G92" i="60"/>
  <c r="J92" i="58"/>
  <c r="O87" i="51"/>
  <c r="K92" i="62"/>
  <c r="J92" i="59"/>
  <c r="D100" i="59"/>
  <c r="N92" i="62"/>
  <c r="F92" i="57"/>
  <c r="N92" i="59"/>
  <c r="M85" i="50"/>
  <c r="E92" i="56"/>
  <c r="N92" i="58"/>
  <c r="M92" i="60"/>
  <c r="K92" i="56"/>
  <c r="E85" i="53"/>
  <c r="C92" i="61"/>
  <c r="O92" i="55"/>
  <c r="B92" i="60"/>
  <c r="G93" i="54"/>
  <c r="B92" i="55"/>
  <c r="K92" i="58"/>
  <c r="L87" i="52"/>
  <c r="G92" i="56"/>
  <c r="L85" i="48"/>
  <c r="M92" i="56"/>
  <c r="F93" i="60"/>
  <c r="O85" i="52"/>
  <c r="C92" i="58"/>
  <c r="J85" i="50"/>
  <c r="M85" i="51"/>
  <c r="N93" i="54"/>
  <c r="O88" i="52"/>
  <c r="L93" i="56"/>
  <c r="G92" i="61"/>
  <c r="D92" i="56"/>
  <c r="N85" i="52"/>
  <c r="O92" i="58"/>
  <c r="N88" i="52"/>
  <c r="J93" i="54"/>
  <c r="G92" i="59"/>
  <c r="B92" i="61"/>
  <c r="L92" i="57"/>
  <c r="C87" i="48"/>
  <c r="N87" i="51"/>
  <c r="C92" i="56"/>
  <c r="G92" i="62"/>
  <c r="K87" i="47"/>
  <c r="J87" i="47"/>
  <c r="L85" i="50"/>
  <c r="D88" i="51"/>
  <c r="K87" i="51"/>
  <c r="C92" i="59"/>
  <c r="E85" i="48"/>
  <c r="N85" i="50"/>
  <c r="F92" i="62"/>
  <c r="E88" i="48"/>
  <c r="C85" i="48"/>
  <c r="L87" i="50"/>
  <c r="C87" i="50"/>
  <c r="O88" i="51"/>
  <c r="L92" i="55"/>
  <c r="N92" i="56"/>
  <c r="E92" i="54"/>
  <c r="L87" i="49"/>
  <c r="O85" i="48"/>
  <c r="F92" i="58"/>
  <c r="M147" i="54"/>
  <c r="O87" i="52"/>
  <c r="N87" i="53"/>
  <c r="N93" i="53" s="1"/>
  <c r="L92" i="54"/>
  <c r="M147" i="55"/>
  <c r="N88" i="47"/>
  <c r="O85" i="53"/>
  <c r="D87" i="53"/>
  <c r="D93" i="53" s="1"/>
  <c r="K92" i="54"/>
  <c r="K92" i="60"/>
  <c r="E92" i="60"/>
  <c r="L92" i="59"/>
  <c r="B93" i="62"/>
  <c r="N85" i="47"/>
  <c r="N85" i="48"/>
  <c r="O87" i="50"/>
  <c r="M85" i="52"/>
  <c r="O87" i="53"/>
  <c r="O93" i="53" s="1"/>
  <c r="C92" i="62"/>
  <c r="N92" i="60"/>
  <c r="N92" i="55"/>
  <c r="G85" i="47"/>
  <c r="N88" i="51"/>
  <c r="N85" i="51"/>
  <c r="K87" i="52"/>
  <c r="M88" i="47"/>
  <c r="N87" i="48"/>
  <c r="J85" i="49"/>
  <c r="J87" i="49"/>
  <c r="O85" i="49"/>
  <c r="E88" i="49"/>
  <c r="N88" i="50"/>
  <c r="B87" i="52"/>
  <c r="N85" i="53"/>
  <c r="F92" i="55"/>
  <c r="K92" i="55"/>
  <c r="K88" i="48"/>
  <c r="J92" i="55"/>
  <c r="K88" i="51"/>
  <c r="M85" i="47"/>
  <c r="G88" i="47"/>
  <c r="B88" i="49"/>
  <c r="C88" i="50"/>
  <c r="C85" i="50"/>
  <c r="L87" i="51"/>
  <c r="L85" i="51"/>
  <c r="M88" i="52"/>
  <c r="L92" i="62"/>
  <c r="C87" i="49"/>
  <c r="L88" i="51"/>
  <c r="J85" i="51"/>
  <c r="L85" i="47"/>
  <c r="B87" i="50"/>
  <c r="J87" i="51"/>
  <c r="M88" i="51"/>
  <c r="L85" i="53"/>
  <c r="M87" i="53"/>
  <c r="M93" i="53" s="1"/>
  <c r="J85" i="48"/>
  <c r="C87" i="52"/>
  <c r="D87" i="52"/>
  <c r="B88" i="52"/>
  <c r="K87" i="53"/>
  <c r="K93" i="53" s="1"/>
  <c r="F85" i="53"/>
  <c r="L87" i="53"/>
  <c r="L93" i="53" s="1"/>
  <c r="E87" i="50"/>
  <c r="E87" i="52"/>
  <c r="K85" i="53"/>
  <c r="E92" i="62"/>
  <c r="L88" i="47"/>
  <c r="C88" i="49"/>
  <c r="L147" i="47"/>
  <c r="M147" i="62"/>
  <c r="D147" i="62"/>
  <c r="M85" i="48"/>
  <c r="M88" i="49"/>
  <c r="M85" i="49"/>
  <c r="K85" i="47"/>
  <c r="J88" i="47"/>
  <c r="L88" i="49"/>
  <c r="G85" i="49"/>
  <c r="B85" i="49"/>
  <c r="M88" i="48"/>
  <c r="J85" i="47"/>
  <c r="K85" i="50"/>
  <c r="D85" i="51"/>
  <c r="K88" i="52"/>
  <c r="D85" i="48"/>
  <c r="K88" i="50"/>
  <c r="D88" i="48"/>
  <c r="D88" i="49"/>
  <c r="K88" i="49"/>
  <c r="K87" i="50"/>
  <c r="D88" i="50"/>
  <c r="K85" i="51"/>
  <c r="J85" i="52"/>
  <c r="G88" i="52"/>
  <c r="F85" i="52"/>
  <c r="C87" i="53"/>
  <c r="C93" i="53" s="1"/>
  <c r="M87" i="49"/>
  <c r="K85" i="48"/>
  <c r="C88" i="47"/>
  <c r="N85" i="49"/>
  <c r="N87" i="49"/>
  <c r="K85" i="49"/>
  <c r="L85" i="49"/>
  <c r="O85" i="50"/>
  <c r="M87" i="50"/>
  <c r="F87" i="52"/>
  <c r="N87" i="52"/>
  <c r="G85" i="52"/>
  <c r="G87" i="52"/>
  <c r="F88" i="52"/>
  <c r="D85" i="52"/>
  <c r="J85" i="53"/>
  <c r="C85" i="53"/>
  <c r="B92" i="56"/>
  <c r="K85" i="52"/>
  <c r="J88" i="52"/>
  <c r="J87" i="53"/>
  <c r="J93" i="53" s="1"/>
  <c r="N87" i="47"/>
  <c r="O147" i="62"/>
  <c r="J92" i="62"/>
  <c r="E88" i="51"/>
  <c r="E88" i="50"/>
  <c r="E85" i="50"/>
  <c r="F88" i="50"/>
  <c r="C85" i="49"/>
  <c r="F85" i="49"/>
  <c r="B88" i="48"/>
  <c r="D85" i="47"/>
  <c r="E88" i="47"/>
  <c r="D88" i="47"/>
  <c r="G87" i="51"/>
  <c r="B87" i="51"/>
  <c r="F88" i="51"/>
  <c r="J147" i="56"/>
  <c r="D147" i="54"/>
  <c r="D147" i="55"/>
  <c r="L147" i="49"/>
  <c r="F87" i="48"/>
  <c r="F87" i="53"/>
  <c r="F93" i="53" s="1"/>
  <c r="F92" i="56"/>
  <c r="G87" i="48"/>
  <c r="D87" i="48"/>
  <c r="D87" i="49"/>
  <c r="G92" i="55"/>
  <c r="C85" i="47"/>
  <c r="G85" i="48"/>
  <c r="B85" i="52"/>
  <c r="G87" i="53"/>
  <c r="G93" i="53" s="1"/>
  <c r="G85" i="53"/>
  <c r="F88" i="47"/>
  <c r="G88" i="50"/>
  <c r="G85" i="51"/>
  <c r="G88" i="51"/>
  <c r="C85" i="52"/>
  <c r="B85" i="53"/>
  <c r="C147" i="55"/>
  <c r="O147" i="54"/>
  <c r="B147" i="54"/>
  <c r="E85" i="51"/>
  <c r="B85" i="47"/>
  <c r="B87" i="47"/>
  <c r="B88" i="50"/>
  <c r="D85" i="50"/>
  <c r="D87" i="50"/>
  <c r="B85" i="48"/>
  <c r="B87" i="48"/>
  <c r="C85" i="51"/>
  <c r="F85" i="51"/>
  <c r="E85" i="52"/>
  <c r="F85" i="47"/>
  <c r="F85" i="48"/>
  <c r="G88" i="48"/>
  <c r="F88" i="48"/>
  <c r="G88" i="49"/>
  <c r="E87" i="49"/>
  <c r="G85" i="50"/>
  <c r="B85" i="50"/>
  <c r="C87" i="51"/>
  <c r="B85" i="51"/>
  <c r="C88" i="52"/>
  <c r="L147" i="52"/>
  <c r="B87" i="53"/>
  <c r="B93" i="53" s="1"/>
  <c r="E85" i="47"/>
  <c r="E87" i="47"/>
  <c r="E85" i="49"/>
  <c r="F88" i="49"/>
  <c r="F87" i="51"/>
  <c r="D88" i="52"/>
  <c r="E88" i="52"/>
  <c r="E92" i="55"/>
  <c r="D85" i="49"/>
  <c r="E92" i="53"/>
  <c r="M147" i="52"/>
  <c r="D147" i="52"/>
  <c r="J147" i="52"/>
  <c r="E147" i="52"/>
  <c r="O147" i="52"/>
  <c r="C147" i="52"/>
  <c r="F147" i="52"/>
  <c r="B147" i="52"/>
  <c r="G147" i="52"/>
  <c r="K147" i="52"/>
  <c r="N147" i="52"/>
  <c r="N147" i="51"/>
  <c r="E147" i="51"/>
  <c r="F147" i="51"/>
  <c r="G147" i="51"/>
  <c r="M147" i="51"/>
  <c r="J147" i="51"/>
  <c r="O147" i="51"/>
  <c r="D147" i="51"/>
  <c r="K147" i="51"/>
  <c r="L147" i="51"/>
  <c r="B147" i="51"/>
  <c r="C147" i="51"/>
  <c r="L147" i="50"/>
  <c r="D147" i="50"/>
  <c r="M147" i="50"/>
  <c r="E147" i="50"/>
  <c r="G147" i="50"/>
  <c r="K147" i="50"/>
  <c r="C147" i="50"/>
  <c r="F147" i="50"/>
  <c r="N147" i="50"/>
  <c r="O147" i="50"/>
  <c r="B147" i="50"/>
  <c r="J147" i="50"/>
  <c r="D147" i="49"/>
  <c r="M147" i="49"/>
  <c r="E147" i="49"/>
  <c r="O147" i="49"/>
  <c r="B147" i="49"/>
  <c r="G147" i="49"/>
  <c r="K147" i="49"/>
  <c r="N147" i="49"/>
  <c r="C147" i="49"/>
  <c r="F147" i="49"/>
  <c r="J147" i="49"/>
  <c r="E147" i="48"/>
  <c r="N147" i="48"/>
  <c r="C147" i="48"/>
  <c r="F147" i="48"/>
  <c r="G147" i="48"/>
  <c r="M147" i="48"/>
  <c r="K147" i="48"/>
  <c r="L147" i="48"/>
  <c r="B147" i="48"/>
  <c r="D147" i="48"/>
  <c r="J147" i="48"/>
  <c r="O147" i="48"/>
  <c r="M147" i="47"/>
  <c r="D147" i="47"/>
  <c r="E147" i="47"/>
  <c r="O147" i="47"/>
  <c r="G147" i="47"/>
  <c r="K147" i="47"/>
  <c r="N147" i="47"/>
  <c r="B147" i="47"/>
  <c r="C147" i="47"/>
  <c r="F147" i="47"/>
  <c r="J147" i="47"/>
  <c r="J135" i="53" l="1"/>
  <c r="J134" i="53"/>
  <c r="J136" i="53"/>
  <c r="J133" i="53"/>
  <c r="G136" i="53"/>
  <c r="G133" i="53"/>
  <c r="G135" i="53"/>
  <c r="G134" i="53"/>
  <c r="F136" i="53"/>
  <c r="F133" i="53"/>
  <c r="F135" i="53"/>
  <c r="F134" i="53"/>
  <c r="J136" i="54"/>
  <c r="J133" i="54"/>
  <c r="J135" i="54"/>
  <c r="J134" i="54"/>
  <c r="L135" i="53"/>
  <c r="L134" i="53"/>
  <c r="L136" i="53"/>
  <c r="L133" i="53"/>
  <c r="C134" i="53"/>
  <c r="C136" i="53"/>
  <c r="C133" i="53"/>
  <c r="C135" i="53"/>
  <c r="O134" i="53"/>
  <c r="O136" i="53"/>
  <c r="O133" i="53"/>
  <c r="O135" i="53"/>
  <c r="N134" i="53"/>
  <c r="N136" i="53"/>
  <c r="N133" i="53"/>
  <c r="N135" i="53"/>
  <c r="G134" i="54"/>
  <c r="G136" i="54"/>
  <c r="G133" i="54"/>
  <c r="G135" i="54"/>
  <c r="L134" i="56"/>
  <c r="L136" i="56"/>
  <c r="L133" i="56"/>
  <c r="L135" i="56"/>
  <c r="K135" i="53"/>
  <c r="K134" i="53"/>
  <c r="K136" i="53"/>
  <c r="K133" i="53"/>
  <c r="B134" i="62"/>
  <c r="B133" i="62"/>
  <c r="B135" i="62"/>
  <c r="B132" i="62"/>
  <c r="N135" i="54"/>
  <c r="N134" i="54"/>
  <c r="N136" i="54"/>
  <c r="N133" i="54"/>
  <c r="M135" i="53"/>
  <c r="M134" i="53"/>
  <c r="M136" i="53"/>
  <c r="M133" i="53"/>
  <c r="B134" i="53"/>
  <c r="B136" i="53"/>
  <c r="B133" i="53"/>
  <c r="B135" i="53"/>
  <c r="D134" i="53"/>
  <c r="D136" i="53"/>
  <c r="D133" i="53"/>
  <c r="D135" i="53"/>
  <c r="F138" i="60"/>
  <c r="F147" i="60" s="1"/>
  <c r="J147" i="119"/>
  <c r="K147" i="119"/>
  <c r="N147" i="119"/>
  <c r="M147" i="119"/>
  <c r="L147" i="119"/>
  <c r="O147" i="119"/>
  <c r="J92" i="50"/>
  <c r="E92" i="48"/>
  <c r="O85" i="47"/>
  <c r="B92" i="47"/>
  <c r="M92" i="47"/>
  <c r="O92" i="50"/>
  <c r="O88" i="47"/>
  <c r="O92" i="47" s="1"/>
  <c r="L92" i="50"/>
  <c r="J92" i="49"/>
  <c r="D92" i="51"/>
  <c r="O92" i="49"/>
  <c r="J92" i="52"/>
  <c r="M92" i="48"/>
  <c r="M92" i="51"/>
  <c r="G92" i="49"/>
  <c r="G92" i="47"/>
  <c r="O92" i="48"/>
  <c r="K92" i="49"/>
  <c r="L92" i="47"/>
  <c r="F92" i="47"/>
  <c r="M92" i="52"/>
  <c r="N92" i="48"/>
  <c r="C92" i="47"/>
  <c r="J92" i="51"/>
  <c r="L92" i="48"/>
  <c r="J92" i="48"/>
  <c r="C92" i="51"/>
  <c r="D92" i="47"/>
  <c r="B92" i="49"/>
  <c r="L92" i="52"/>
  <c r="K92" i="47"/>
  <c r="C92" i="48"/>
  <c r="E92" i="51"/>
  <c r="M92" i="50"/>
  <c r="N92" i="49"/>
  <c r="K92" i="48"/>
  <c r="B92" i="51"/>
  <c r="N92" i="50"/>
  <c r="F92" i="49"/>
  <c r="G92" i="50"/>
  <c r="F92" i="50"/>
  <c r="N92" i="47"/>
  <c r="O92" i="51"/>
  <c r="K147" i="62"/>
  <c r="E92" i="50"/>
  <c r="N147" i="62"/>
  <c r="N92" i="52"/>
  <c r="N92" i="53"/>
  <c r="E92" i="52"/>
  <c r="O92" i="53"/>
  <c r="D92" i="52"/>
  <c r="O147" i="55"/>
  <c r="C92" i="52"/>
  <c r="C92" i="50"/>
  <c r="O92" i="52"/>
  <c r="C92" i="49"/>
  <c r="F147" i="55"/>
  <c r="L147" i="55"/>
  <c r="M147" i="56"/>
  <c r="K92" i="52"/>
  <c r="N147" i="56"/>
  <c r="C147" i="56"/>
  <c r="B92" i="52"/>
  <c r="G92" i="53"/>
  <c r="N92" i="51"/>
  <c r="E92" i="49"/>
  <c r="J92" i="53"/>
  <c r="K92" i="53"/>
  <c r="L147" i="54"/>
  <c r="F147" i="62"/>
  <c r="G92" i="51"/>
  <c r="D147" i="56"/>
  <c r="F92" i="52"/>
  <c r="L92" i="51"/>
  <c r="K92" i="51"/>
  <c r="C92" i="53"/>
  <c r="B92" i="48"/>
  <c r="M92" i="53"/>
  <c r="J92" i="47"/>
  <c r="K147" i="56"/>
  <c r="E92" i="47"/>
  <c r="J147" i="55"/>
  <c r="L92" i="49"/>
  <c r="N147" i="55"/>
  <c r="L147" i="62"/>
  <c r="B147" i="55"/>
  <c r="K147" i="54"/>
  <c r="K147" i="55"/>
  <c r="E147" i="56"/>
  <c r="C147" i="62"/>
  <c r="D92" i="49"/>
  <c r="D92" i="53"/>
  <c r="D92" i="50"/>
  <c r="B92" i="50"/>
  <c r="G92" i="52"/>
  <c r="B147" i="56"/>
  <c r="K92" i="50"/>
  <c r="M92" i="49"/>
  <c r="E147" i="62"/>
  <c r="F92" i="48"/>
  <c r="L92" i="53"/>
  <c r="G92" i="48"/>
  <c r="D92" i="48"/>
  <c r="J147" i="62"/>
  <c r="F92" i="53"/>
  <c r="F92" i="51"/>
  <c r="G147" i="62"/>
  <c r="G147" i="55"/>
  <c r="E147" i="53"/>
  <c r="B92" i="53"/>
  <c r="E147" i="55"/>
  <c r="F147" i="56"/>
  <c r="F147" i="54"/>
  <c r="O147" i="56"/>
  <c r="E147" i="54"/>
  <c r="G147" i="56"/>
  <c r="C147" i="54"/>
  <c r="I147" i="45"/>
  <c r="A146" i="45"/>
  <c r="A145" i="45"/>
  <c r="A144" i="45"/>
  <c r="A143" i="45"/>
  <c r="A142" i="45"/>
  <c r="I142" i="45" s="1"/>
  <c r="A141" i="45"/>
  <c r="A140" i="45"/>
  <c r="A139" i="45"/>
  <c r="A138" i="45"/>
  <c r="A137" i="45"/>
  <c r="A136" i="45"/>
  <c r="A135" i="45"/>
  <c r="A134" i="45"/>
  <c r="A133" i="45"/>
  <c r="A132" i="45"/>
  <c r="I131" i="45"/>
  <c r="I130" i="45"/>
  <c r="I129" i="45"/>
  <c r="I128" i="45"/>
  <c r="I127" i="45"/>
  <c r="I126" i="45"/>
  <c r="I125" i="45"/>
  <c r="I124" i="45"/>
  <c r="I123" i="45"/>
  <c r="I122" i="45"/>
  <c r="I121" i="45"/>
  <c r="I120" i="45"/>
  <c r="I119" i="45"/>
  <c r="I118" i="45"/>
  <c r="I117" i="45"/>
  <c r="I116" i="45"/>
  <c r="I115" i="45"/>
  <c r="I112" i="45"/>
  <c r="I110" i="45"/>
  <c r="I109" i="45"/>
  <c r="E109" i="45"/>
  <c r="D109" i="45"/>
  <c r="C109" i="45"/>
  <c r="B109" i="45"/>
  <c r="I108" i="45"/>
  <c r="I107" i="45"/>
  <c r="I106" i="45"/>
  <c r="O105" i="45"/>
  <c r="O107" i="45" s="1"/>
  <c r="O108" i="45" s="1"/>
  <c r="N105" i="45"/>
  <c r="N107" i="45" s="1"/>
  <c r="N108" i="45" s="1"/>
  <c r="M105" i="45"/>
  <c r="M107" i="45" s="1"/>
  <c r="M108" i="45" s="1"/>
  <c r="L105" i="45"/>
  <c r="L107" i="45" s="1"/>
  <c r="L108" i="45" s="1"/>
  <c r="K105" i="45"/>
  <c r="K107" i="45" s="1"/>
  <c r="K108" i="45" s="1"/>
  <c r="J105" i="45"/>
  <c r="J107" i="45" s="1"/>
  <c r="J108" i="45" s="1"/>
  <c r="I105" i="45"/>
  <c r="G105" i="45"/>
  <c r="G107" i="45" s="1"/>
  <c r="G108" i="45" s="1"/>
  <c r="F105" i="45"/>
  <c r="F107" i="45" s="1"/>
  <c r="F108" i="45" s="1"/>
  <c r="E105" i="45"/>
  <c r="E107" i="45" s="1"/>
  <c r="E108" i="45" s="1"/>
  <c r="D105" i="45"/>
  <c r="D107" i="45" s="1"/>
  <c r="D108" i="45" s="1"/>
  <c r="C105" i="45"/>
  <c r="C107" i="45" s="1"/>
  <c r="C108" i="45" s="1"/>
  <c r="B105" i="45"/>
  <c r="B107" i="45" s="1"/>
  <c r="B108" i="45" s="1"/>
  <c r="I102" i="45"/>
  <c r="I100" i="45"/>
  <c r="A99" i="45"/>
  <c r="I99" i="45" s="1"/>
  <c r="A98" i="45"/>
  <c r="I98" i="45" s="1"/>
  <c r="A97" i="45"/>
  <c r="I97" i="45" s="1"/>
  <c r="A96" i="45"/>
  <c r="I96" i="45" s="1"/>
  <c r="A95" i="45"/>
  <c r="I95" i="45" s="1"/>
  <c r="I94" i="45"/>
  <c r="I93" i="45"/>
  <c r="I92" i="45"/>
  <c r="A91" i="45"/>
  <c r="I91" i="45" s="1"/>
  <c r="A90" i="45"/>
  <c r="I90" i="45" s="1"/>
  <c r="A89" i="45"/>
  <c r="I89" i="45" s="1"/>
  <c r="A88" i="45"/>
  <c r="I88" i="45" s="1"/>
  <c r="A87" i="45"/>
  <c r="I87" i="45" s="1"/>
  <c r="I86" i="45"/>
  <c r="O84" i="45"/>
  <c r="O99" i="45" s="1"/>
  <c r="N84" i="45"/>
  <c r="N99" i="45" s="1"/>
  <c r="M84" i="45"/>
  <c r="M99" i="45" s="1"/>
  <c r="L84" i="45"/>
  <c r="L99" i="45" s="1"/>
  <c r="K84" i="45"/>
  <c r="K99" i="45" s="1"/>
  <c r="J84" i="45"/>
  <c r="J99" i="45" s="1"/>
  <c r="G84" i="45"/>
  <c r="G99" i="45" s="1"/>
  <c r="F84" i="45"/>
  <c r="F99" i="45" s="1"/>
  <c r="E84" i="45"/>
  <c r="E99" i="45" s="1"/>
  <c r="D84" i="45"/>
  <c r="D99" i="45" s="1"/>
  <c r="C84" i="45"/>
  <c r="C99" i="45" s="1"/>
  <c r="B84" i="45"/>
  <c r="B99" i="45" s="1"/>
  <c r="A84" i="45"/>
  <c r="I84" i="45" s="1"/>
  <c r="O83" i="45"/>
  <c r="O90" i="45" s="1"/>
  <c r="N83" i="45"/>
  <c r="N98" i="45" s="1"/>
  <c r="M83" i="45"/>
  <c r="M98" i="45" s="1"/>
  <c r="L83" i="45"/>
  <c r="L98" i="45" s="1"/>
  <c r="K83" i="45"/>
  <c r="K98" i="45" s="1"/>
  <c r="J83" i="45"/>
  <c r="J98" i="45" s="1"/>
  <c r="G83" i="45"/>
  <c r="G98" i="45" s="1"/>
  <c r="F83" i="45"/>
  <c r="F98" i="45" s="1"/>
  <c r="E83" i="45"/>
  <c r="E98" i="45" s="1"/>
  <c r="D83" i="45"/>
  <c r="D98" i="45" s="1"/>
  <c r="C83" i="45"/>
  <c r="C98" i="45" s="1"/>
  <c r="B83" i="45"/>
  <c r="B98" i="45" s="1"/>
  <c r="A83" i="45"/>
  <c r="I83" i="45" s="1"/>
  <c r="A82" i="45"/>
  <c r="I82" i="45" s="1"/>
  <c r="I79" i="45"/>
  <c r="A78" i="45"/>
  <c r="I78" i="45" s="1"/>
  <c r="A77" i="45"/>
  <c r="I77" i="45" s="1"/>
  <c r="I70" i="45"/>
  <c r="A63" i="45"/>
  <c r="I63" i="45" s="1"/>
  <c r="A62" i="45"/>
  <c r="I62" i="45" s="1"/>
  <c r="A61" i="45"/>
  <c r="I61" i="45" s="1"/>
  <c r="A60" i="45"/>
  <c r="I60" i="45" s="1"/>
  <c r="I56" i="45"/>
  <c r="O54" i="45"/>
  <c r="N54" i="45"/>
  <c r="M54" i="45"/>
  <c r="L54" i="45"/>
  <c r="K54" i="45"/>
  <c r="J54" i="45"/>
  <c r="G54" i="45"/>
  <c r="F54" i="45"/>
  <c r="E54" i="45"/>
  <c r="D54" i="45"/>
  <c r="C54" i="45"/>
  <c r="B54" i="45"/>
  <c r="O53" i="45"/>
  <c r="N53" i="45"/>
  <c r="M53" i="45"/>
  <c r="L53" i="45"/>
  <c r="K53" i="45"/>
  <c r="J53" i="45"/>
  <c r="G53" i="45"/>
  <c r="F53" i="45"/>
  <c r="E53" i="45"/>
  <c r="D53" i="45"/>
  <c r="C53" i="45"/>
  <c r="B53" i="45"/>
  <c r="I52" i="45"/>
  <c r="O51" i="45"/>
  <c r="O52" i="45" s="1"/>
  <c r="N51" i="45"/>
  <c r="N52" i="45" s="1"/>
  <c r="M51" i="45"/>
  <c r="M52" i="45" s="1"/>
  <c r="L51" i="45"/>
  <c r="L52" i="45" s="1"/>
  <c r="K51" i="45"/>
  <c r="K52" i="45" s="1"/>
  <c r="J51" i="45"/>
  <c r="J52" i="45" s="1"/>
  <c r="I51" i="45"/>
  <c r="G51" i="45"/>
  <c r="G52" i="45" s="1"/>
  <c r="F51" i="45"/>
  <c r="F52" i="45" s="1"/>
  <c r="E51" i="45"/>
  <c r="E52" i="45" s="1"/>
  <c r="D51" i="45"/>
  <c r="D52" i="45" s="1"/>
  <c r="C51" i="45"/>
  <c r="C52" i="45" s="1"/>
  <c r="B51" i="45"/>
  <c r="B52" i="45" s="1"/>
  <c r="I50" i="45"/>
  <c r="A46" i="45"/>
  <c r="I46" i="45" s="1"/>
  <c r="A42" i="45"/>
  <c r="I42" i="45" s="1"/>
  <c r="A38" i="45"/>
  <c r="I38" i="45" s="1"/>
  <c r="A34" i="45"/>
  <c r="I34" i="45" s="1"/>
  <c r="A30" i="45"/>
  <c r="I30" i="45" s="1"/>
  <c r="I27" i="45"/>
  <c r="D17" i="45"/>
  <c r="C17" i="45"/>
  <c r="D16" i="45"/>
  <c r="C16" i="45"/>
  <c r="D15" i="45"/>
  <c r="C15" i="45"/>
  <c r="A76" i="45" s="1"/>
  <c r="I76" i="45" s="1"/>
  <c r="D14" i="45"/>
  <c r="C14" i="45"/>
  <c r="A75" i="45" s="1"/>
  <c r="I75" i="45" s="1"/>
  <c r="D13" i="45"/>
  <c r="C13" i="45"/>
  <c r="C9" i="45"/>
  <c r="I147" i="44"/>
  <c r="A146" i="44"/>
  <c r="A145" i="44"/>
  <c r="I145" i="44" s="1"/>
  <c r="A144" i="44"/>
  <c r="A143" i="44"/>
  <c r="A142" i="44"/>
  <c r="A141" i="44"/>
  <c r="A140" i="44"/>
  <c r="A139" i="44"/>
  <c r="A138" i="44"/>
  <c r="A137" i="44"/>
  <c r="A136" i="44"/>
  <c r="A135" i="44"/>
  <c r="A134" i="44"/>
  <c r="A133" i="44"/>
  <c r="A132" i="44"/>
  <c r="I131" i="44"/>
  <c r="I130" i="44"/>
  <c r="I129" i="44"/>
  <c r="I128" i="44"/>
  <c r="I127" i="44"/>
  <c r="I126" i="44"/>
  <c r="I125" i="44"/>
  <c r="I124" i="44"/>
  <c r="I123" i="44"/>
  <c r="I122" i="44"/>
  <c r="I121" i="44"/>
  <c r="I120" i="44"/>
  <c r="I119" i="44"/>
  <c r="I118" i="44"/>
  <c r="I117" i="44"/>
  <c r="I116" i="44"/>
  <c r="I115" i="44"/>
  <c r="I112" i="44"/>
  <c r="I110" i="44"/>
  <c r="O109" i="44"/>
  <c r="N109" i="44"/>
  <c r="M109" i="44"/>
  <c r="L109" i="44"/>
  <c r="K109" i="44"/>
  <c r="J109" i="44"/>
  <c r="I109" i="44"/>
  <c r="G109" i="44"/>
  <c r="F109" i="44"/>
  <c r="E109" i="44"/>
  <c r="D109" i="44"/>
  <c r="C109" i="44"/>
  <c r="B109" i="44"/>
  <c r="I108" i="44"/>
  <c r="O107" i="44"/>
  <c r="O108" i="44" s="1"/>
  <c r="N107" i="44"/>
  <c r="N108" i="44" s="1"/>
  <c r="M107" i="44"/>
  <c r="M108" i="44" s="1"/>
  <c r="L107" i="44"/>
  <c r="L108" i="44" s="1"/>
  <c r="K107" i="44"/>
  <c r="K108" i="44" s="1"/>
  <c r="J107" i="44"/>
  <c r="J108" i="44" s="1"/>
  <c r="I107" i="44"/>
  <c r="G107" i="44"/>
  <c r="G108" i="44" s="1"/>
  <c r="F107" i="44"/>
  <c r="F108" i="44" s="1"/>
  <c r="E107" i="44"/>
  <c r="E108" i="44" s="1"/>
  <c r="D107" i="44"/>
  <c r="D108" i="44" s="1"/>
  <c r="C107" i="44"/>
  <c r="C108" i="44" s="1"/>
  <c r="B107" i="44"/>
  <c r="B108" i="44" s="1"/>
  <c r="O106" i="44"/>
  <c r="N106" i="44"/>
  <c r="M106" i="44"/>
  <c r="L106" i="44"/>
  <c r="K106" i="44"/>
  <c r="J106" i="44"/>
  <c r="I106" i="44"/>
  <c r="G106" i="44"/>
  <c r="F106" i="44"/>
  <c r="E106" i="44"/>
  <c r="D106" i="44"/>
  <c r="C106" i="44"/>
  <c r="B106" i="44"/>
  <c r="O105" i="44"/>
  <c r="N105" i="44"/>
  <c r="M105" i="44"/>
  <c r="L105" i="44"/>
  <c r="K105" i="44"/>
  <c r="J105" i="44"/>
  <c r="I105" i="44"/>
  <c r="G105" i="44"/>
  <c r="F105" i="44"/>
  <c r="E105" i="44"/>
  <c r="D105" i="44"/>
  <c r="C105" i="44"/>
  <c r="B105" i="44"/>
  <c r="I102" i="44"/>
  <c r="I100" i="44"/>
  <c r="A99" i="44"/>
  <c r="I99" i="44" s="1"/>
  <c r="A98" i="44"/>
  <c r="I98" i="44" s="1"/>
  <c r="A97" i="44"/>
  <c r="I97" i="44" s="1"/>
  <c r="A96" i="44"/>
  <c r="I96" i="44" s="1"/>
  <c r="A95" i="44"/>
  <c r="I95" i="44" s="1"/>
  <c r="I94" i="44"/>
  <c r="I93" i="44"/>
  <c r="I92" i="44"/>
  <c r="A91" i="44"/>
  <c r="I91" i="44" s="1"/>
  <c r="A90" i="44"/>
  <c r="I90" i="44" s="1"/>
  <c r="A89" i="44"/>
  <c r="I89" i="44" s="1"/>
  <c r="A88" i="44"/>
  <c r="I88" i="44" s="1"/>
  <c r="A87" i="44"/>
  <c r="I87" i="44" s="1"/>
  <c r="I86" i="44"/>
  <c r="O84" i="44"/>
  <c r="O91" i="44" s="1"/>
  <c r="N84" i="44"/>
  <c r="N99" i="44" s="1"/>
  <c r="M84" i="44"/>
  <c r="L84" i="44"/>
  <c r="L99" i="44" s="1"/>
  <c r="K84" i="44"/>
  <c r="K91" i="44" s="1"/>
  <c r="J84" i="44"/>
  <c r="J91" i="44" s="1"/>
  <c r="G84" i="44"/>
  <c r="G99" i="44" s="1"/>
  <c r="F84" i="44"/>
  <c r="F99" i="44" s="1"/>
  <c r="E84" i="44"/>
  <c r="E91" i="44" s="1"/>
  <c r="D84" i="44"/>
  <c r="C84" i="44"/>
  <c r="B84" i="44"/>
  <c r="B99" i="44" s="1"/>
  <c r="A84" i="44"/>
  <c r="I84" i="44" s="1"/>
  <c r="O83" i="44"/>
  <c r="N83" i="44"/>
  <c r="M83" i="44"/>
  <c r="M90" i="44" s="1"/>
  <c r="L83" i="44"/>
  <c r="L90" i="44" s="1"/>
  <c r="K83" i="44"/>
  <c r="K98" i="44" s="1"/>
  <c r="J83" i="44"/>
  <c r="G83" i="44"/>
  <c r="G98" i="44" s="1"/>
  <c r="F83" i="44"/>
  <c r="F98" i="44" s="1"/>
  <c r="E83" i="44"/>
  <c r="D83" i="44"/>
  <c r="D98" i="44" s="1"/>
  <c r="C83" i="44"/>
  <c r="C98" i="44" s="1"/>
  <c r="B83" i="44"/>
  <c r="B98" i="44" s="1"/>
  <c r="A83" i="44"/>
  <c r="I83" i="44" s="1"/>
  <c r="O82" i="44"/>
  <c r="O97" i="44" s="1"/>
  <c r="N82" i="44"/>
  <c r="N97" i="44" s="1"/>
  <c r="M82" i="44"/>
  <c r="M97" i="44" s="1"/>
  <c r="L82" i="44"/>
  <c r="K82" i="44"/>
  <c r="K89" i="44" s="1"/>
  <c r="J82" i="44"/>
  <c r="J97" i="44" s="1"/>
  <c r="G82" i="44"/>
  <c r="F82" i="44"/>
  <c r="F89" i="44" s="1"/>
  <c r="E82" i="44"/>
  <c r="E97" i="44" s="1"/>
  <c r="D82" i="44"/>
  <c r="D97" i="44" s="1"/>
  <c r="C82" i="44"/>
  <c r="B82" i="44"/>
  <c r="B97" i="44" s="1"/>
  <c r="A82" i="44"/>
  <c r="I82" i="44" s="1"/>
  <c r="I79" i="44"/>
  <c r="A78" i="44"/>
  <c r="I78" i="44" s="1"/>
  <c r="A77" i="44"/>
  <c r="I77" i="44" s="1"/>
  <c r="A76" i="44"/>
  <c r="I76" i="44" s="1"/>
  <c r="I70" i="44"/>
  <c r="A63" i="44"/>
  <c r="I63" i="44" s="1"/>
  <c r="A62" i="44"/>
  <c r="I62" i="44" s="1"/>
  <c r="A61" i="44"/>
  <c r="I61" i="44" s="1"/>
  <c r="A60" i="44"/>
  <c r="I60" i="44" s="1"/>
  <c r="I56" i="44"/>
  <c r="O54" i="44"/>
  <c r="N54" i="44"/>
  <c r="M54" i="44"/>
  <c r="L54" i="44"/>
  <c r="K54" i="44"/>
  <c r="J54" i="44"/>
  <c r="G54" i="44"/>
  <c r="F54" i="44"/>
  <c r="E54" i="44"/>
  <c r="D54" i="44"/>
  <c r="C54" i="44"/>
  <c r="B54" i="44"/>
  <c r="O53" i="44"/>
  <c r="N53" i="44"/>
  <c r="M53" i="44"/>
  <c r="L53" i="44"/>
  <c r="K53" i="44"/>
  <c r="J53" i="44"/>
  <c r="G53" i="44"/>
  <c r="F53" i="44"/>
  <c r="E53" i="44"/>
  <c r="D53" i="44"/>
  <c r="C53" i="44"/>
  <c r="B53" i="44"/>
  <c r="I52" i="44"/>
  <c r="O51" i="44"/>
  <c r="O52" i="44" s="1"/>
  <c r="N51" i="44"/>
  <c r="N52" i="44" s="1"/>
  <c r="M51" i="44"/>
  <c r="M52" i="44" s="1"/>
  <c r="L51" i="44"/>
  <c r="L52" i="44" s="1"/>
  <c r="K51" i="44"/>
  <c r="K52" i="44" s="1"/>
  <c r="J51" i="44"/>
  <c r="J52" i="44" s="1"/>
  <c r="I51" i="44"/>
  <c r="G51" i="44"/>
  <c r="G52" i="44" s="1"/>
  <c r="F51" i="44"/>
  <c r="F52" i="44" s="1"/>
  <c r="E51" i="44"/>
  <c r="E52" i="44" s="1"/>
  <c r="D51" i="44"/>
  <c r="D52" i="44" s="1"/>
  <c r="C51" i="44"/>
  <c r="C52" i="44" s="1"/>
  <c r="B51" i="44"/>
  <c r="B52" i="44" s="1"/>
  <c r="I50" i="44"/>
  <c r="A46" i="44"/>
  <c r="I46" i="44" s="1"/>
  <c r="A42" i="44"/>
  <c r="I42" i="44" s="1"/>
  <c r="A38" i="44"/>
  <c r="I38" i="44" s="1"/>
  <c r="A34" i="44"/>
  <c r="I34" i="44" s="1"/>
  <c r="A30" i="44"/>
  <c r="I30" i="44" s="1"/>
  <c r="I27" i="44"/>
  <c r="D17" i="44"/>
  <c r="C17" i="44"/>
  <c r="D16" i="44"/>
  <c r="C16" i="44"/>
  <c r="D15" i="44"/>
  <c r="C15" i="44"/>
  <c r="D14" i="44"/>
  <c r="C14" i="44"/>
  <c r="A75" i="44" s="1"/>
  <c r="I75" i="44" s="1"/>
  <c r="D13" i="44"/>
  <c r="C13" i="44"/>
  <c r="C9" i="44"/>
  <c r="I147" i="43"/>
  <c r="A146" i="43"/>
  <c r="A145" i="43"/>
  <c r="A144" i="43"/>
  <c r="A143" i="43"/>
  <c r="A142" i="43"/>
  <c r="A141" i="43"/>
  <c r="A140" i="43"/>
  <c r="A139" i="43"/>
  <c r="A138" i="43"/>
  <c r="A137" i="43"/>
  <c r="A136" i="43"/>
  <c r="A135" i="43"/>
  <c r="A134" i="43"/>
  <c r="A133" i="43"/>
  <c r="A132" i="43"/>
  <c r="I131" i="43"/>
  <c r="I130" i="43"/>
  <c r="I129" i="43"/>
  <c r="I128" i="43"/>
  <c r="I127" i="43"/>
  <c r="I126" i="43"/>
  <c r="I125" i="43"/>
  <c r="I124" i="43"/>
  <c r="I123" i="43"/>
  <c r="I122" i="43"/>
  <c r="I121" i="43"/>
  <c r="I120" i="43"/>
  <c r="I119" i="43"/>
  <c r="I118" i="43"/>
  <c r="I117" i="43"/>
  <c r="I116" i="43"/>
  <c r="I115" i="43"/>
  <c r="I112" i="43"/>
  <c r="I110" i="43"/>
  <c r="O109" i="43"/>
  <c r="N109" i="43"/>
  <c r="M109" i="43"/>
  <c r="L109" i="43"/>
  <c r="K109" i="43"/>
  <c r="I109" i="43"/>
  <c r="G109" i="43"/>
  <c r="F109" i="43"/>
  <c r="E109" i="43"/>
  <c r="D109" i="43"/>
  <c r="C109" i="43"/>
  <c r="B109" i="43"/>
  <c r="I108" i="43"/>
  <c r="O107" i="43"/>
  <c r="O108" i="43" s="1"/>
  <c r="N107" i="43"/>
  <c r="N108" i="43" s="1"/>
  <c r="M107" i="43"/>
  <c r="M108" i="43" s="1"/>
  <c r="L107" i="43"/>
  <c r="L108" i="43" s="1"/>
  <c r="K107" i="43"/>
  <c r="K108" i="43" s="1"/>
  <c r="J107" i="43"/>
  <c r="J108" i="43" s="1"/>
  <c r="I107" i="43"/>
  <c r="G107" i="43"/>
  <c r="G108" i="43" s="1"/>
  <c r="F107" i="43"/>
  <c r="F108" i="43" s="1"/>
  <c r="E107" i="43"/>
  <c r="E108" i="43" s="1"/>
  <c r="D107" i="43"/>
  <c r="D108" i="43" s="1"/>
  <c r="C107" i="43"/>
  <c r="C108" i="43" s="1"/>
  <c r="B107" i="43"/>
  <c r="B108" i="43" s="1"/>
  <c r="O106" i="43"/>
  <c r="N106" i="43"/>
  <c r="M106" i="43"/>
  <c r="L106" i="43"/>
  <c r="K106" i="43"/>
  <c r="J106" i="43"/>
  <c r="I106" i="43"/>
  <c r="G106" i="43"/>
  <c r="F106" i="43"/>
  <c r="E106" i="43"/>
  <c r="D106" i="43"/>
  <c r="C106" i="43"/>
  <c r="B106" i="43"/>
  <c r="O105" i="43"/>
  <c r="N105" i="43"/>
  <c r="M105" i="43"/>
  <c r="L105" i="43"/>
  <c r="K105" i="43"/>
  <c r="J105" i="43"/>
  <c r="I105" i="43"/>
  <c r="G105" i="43"/>
  <c r="F105" i="43"/>
  <c r="E105" i="43"/>
  <c r="D105" i="43"/>
  <c r="C105" i="43"/>
  <c r="B105" i="43"/>
  <c r="I102" i="43"/>
  <c r="I100" i="43"/>
  <c r="A99" i="43"/>
  <c r="I99" i="43" s="1"/>
  <c r="A98" i="43"/>
  <c r="I98" i="43" s="1"/>
  <c r="A97" i="43"/>
  <c r="I97" i="43" s="1"/>
  <c r="A96" i="43"/>
  <c r="I96" i="43" s="1"/>
  <c r="A95" i="43"/>
  <c r="I95" i="43" s="1"/>
  <c r="I94" i="43"/>
  <c r="I93" i="43"/>
  <c r="I92" i="43"/>
  <c r="A91" i="43"/>
  <c r="I91" i="43" s="1"/>
  <c r="A90" i="43"/>
  <c r="I90" i="43" s="1"/>
  <c r="A89" i="43"/>
  <c r="I89" i="43" s="1"/>
  <c r="A88" i="43"/>
  <c r="I88" i="43" s="1"/>
  <c r="A87" i="43"/>
  <c r="I87" i="43" s="1"/>
  <c r="I86" i="43"/>
  <c r="O84" i="43"/>
  <c r="O99" i="43" s="1"/>
  <c r="N84" i="43"/>
  <c r="N99" i="43" s="1"/>
  <c r="M84" i="43"/>
  <c r="M99" i="43" s="1"/>
  <c r="L84" i="43"/>
  <c r="L99" i="43" s="1"/>
  <c r="K84" i="43"/>
  <c r="K99" i="43" s="1"/>
  <c r="J84" i="43"/>
  <c r="J99" i="43" s="1"/>
  <c r="G84" i="43"/>
  <c r="G99" i="43" s="1"/>
  <c r="F84" i="43"/>
  <c r="F99" i="43" s="1"/>
  <c r="E84" i="43"/>
  <c r="E99" i="43" s="1"/>
  <c r="D84" i="43"/>
  <c r="D99" i="43" s="1"/>
  <c r="C84" i="43"/>
  <c r="C99" i="43" s="1"/>
  <c r="B84" i="43"/>
  <c r="B99" i="43" s="1"/>
  <c r="A84" i="43"/>
  <c r="I84" i="43" s="1"/>
  <c r="O83" i="43"/>
  <c r="O98" i="43" s="1"/>
  <c r="N83" i="43"/>
  <c r="N98" i="43" s="1"/>
  <c r="M83" i="43"/>
  <c r="M98" i="43" s="1"/>
  <c r="L83" i="43"/>
  <c r="L98" i="43" s="1"/>
  <c r="K83" i="43"/>
  <c r="K98" i="43" s="1"/>
  <c r="J83" i="43"/>
  <c r="J98" i="43" s="1"/>
  <c r="G83" i="43"/>
  <c r="G98" i="43" s="1"/>
  <c r="F83" i="43"/>
  <c r="F98" i="43" s="1"/>
  <c r="E83" i="43"/>
  <c r="E98" i="43" s="1"/>
  <c r="D83" i="43"/>
  <c r="D98" i="43" s="1"/>
  <c r="C83" i="43"/>
  <c r="C98" i="43" s="1"/>
  <c r="B83" i="43"/>
  <c r="B98" i="43" s="1"/>
  <c r="A83" i="43"/>
  <c r="I83" i="43" s="1"/>
  <c r="O82" i="43"/>
  <c r="O97" i="43" s="1"/>
  <c r="N82" i="43"/>
  <c r="N97" i="43" s="1"/>
  <c r="M82" i="43"/>
  <c r="M97" i="43" s="1"/>
  <c r="L82" i="43"/>
  <c r="L97" i="43" s="1"/>
  <c r="K82" i="43"/>
  <c r="K97" i="43" s="1"/>
  <c r="J82" i="43"/>
  <c r="J97" i="43" s="1"/>
  <c r="G82" i="43"/>
  <c r="G97" i="43" s="1"/>
  <c r="F82" i="43"/>
  <c r="F97" i="43" s="1"/>
  <c r="E82" i="43"/>
  <c r="E97" i="43" s="1"/>
  <c r="D82" i="43"/>
  <c r="D97" i="43" s="1"/>
  <c r="C82" i="43"/>
  <c r="C97" i="43" s="1"/>
  <c r="B82" i="43"/>
  <c r="B97" i="43" s="1"/>
  <c r="A82" i="43"/>
  <c r="I82" i="43" s="1"/>
  <c r="I79" i="43"/>
  <c r="A78" i="43"/>
  <c r="I78" i="43" s="1"/>
  <c r="A77" i="43"/>
  <c r="I77" i="43" s="1"/>
  <c r="A76" i="43"/>
  <c r="I76" i="43" s="1"/>
  <c r="I70" i="43"/>
  <c r="A63" i="43"/>
  <c r="I63" i="43" s="1"/>
  <c r="A62" i="43"/>
  <c r="I62" i="43" s="1"/>
  <c r="A61" i="43"/>
  <c r="I61" i="43" s="1"/>
  <c r="A60" i="43"/>
  <c r="I60" i="43" s="1"/>
  <c r="I56" i="43"/>
  <c r="O54" i="43"/>
  <c r="N54" i="43"/>
  <c r="M54" i="43"/>
  <c r="L54" i="43"/>
  <c r="K54" i="43"/>
  <c r="J54" i="43"/>
  <c r="G54" i="43"/>
  <c r="F54" i="43"/>
  <c r="E54" i="43"/>
  <c r="D54" i="43"/>
  <c r="C54" i="43"/>
  <c r="B54" i="43"/>
  <c r="O53" i="43"/>
  <c r="N53" i="43"/>
  <c r="M53" i="43"/>
  <c r="L53" i="43"/>
  <c r="K53" i="43"/>
  <c r="J53" i="43"/>
  <c r="G53" i="43"/>
  <c r="F53" i="43"/>
  <c r="E53" i="43"/>
  <c r="D53" i="43"/>
  <c r="C53" i="43"/>
  <c r="B53" i="43"/>
  <c r="I52" i="43"/>
  <c r="O51" i="43"/>
  <c r="O52" i="43" s="1"/>
  <c r="N51" i="43"/>
  <c r="N52" i="43" s="1"/>
  <c r="M51" i="43"/>
  <c r="M52" i="43" s="1"/>
  <c r="L51" i="43"/>
  <c r="L52" i="43" s="1"/>
  <c r="K51" i="43"/>
  <c r="K52" i="43" s="1"/>
  <c r="J51" i="43"/>
  <c r="J52" i="43" s="1"/>
  <c r="I51" i="43"/>
  <c r="G51" i="43"/>
  <c r="G52" i="43" s="1"/>
  <c r="F51" i="43"/>
  <c r="F52" i="43" s="1"/>
  <c r="E51" i="43"/>
  <c r="E52" i="43" s="1"/>
  <c r="D51" i="43"/>
  <c r="D52" i="43" s="1"/>
  <c r="C51" i="43"/>
  <c r="C52" i="43" s="1"/>
  <c r="B51" i="43"/>
  <c r="B52" i="43" s="1"/>
  <c r="I50" i="43"/>
  <c r="A46" i="43"/>
  <c r="I46" i="43" s="1"/>
  <c r="A42" i="43"/>
  <c r="I42" i="43" s="1"/>
  <c r="A38" i="43"/>
  <c r="I38" i="43" s="1"/>
  <c r="A34" i="43"/>
  <c r="I34" i="43" s="1"/>
  <c r="A30" i="43"/>
  <c r="I30" i="43" s="1"/>
  <c r="I27" i="43"/>
  <c r="D17" i="43"/>
  <c r="C17" i="43"/>
  <c r="D16" i="43"/>
  <c r="C16" i="43"/>
  <c r="D15" i="43"/>
  <c r="C15" i="43"/>
  <c r="D14" i="43"/>
  <c r="C14" i="43"/>
  <c r="A75" i="43" s="1"/>
  <c r="I75" i="43" s="1"/>
  <c r="D13" i="43"/>
  <c r="C13" i="43"/>
  <c r="C9" i="43"/>
  <c r="I139" i="44" l="1"/>
  <c r="I143" i="44"/>
  <c r="I141" i="44"/>
  <c r="A74" i="43"/>
  <c r="I74" i="43" s="1"/>
  <c r="L80" i="43"/>
  <c r="L81" i="43" s="1"/>
  <c r="L75" i="43" s="1"/>
  <c r="E80" i="43"/>
  <c r="E81" i="43" s="1"/>
  <c r="E75" i="43" s="1"/>
  <c r="N80" i="43"/>
  <c r="N81" i="43" s="1"/>
  <c r="N75" i="43" s="1"/>
  <c r="F80" i="43"/>
  <c r="F81" i="43" s="1"/>
  <c r="F75" i="43" s="1"/>
  <c r="M80" i="43"/>
  <c r="M81" i="43" s="1"/>
  <c r="M75" i="43" s="1"/>
  <c r="D80" i="43"/>
  <c r="D81" i="43" s="1"/>
  <c r="D75" i="43" s="1"/>
  <c r="J80" i="43"/>
  <c r="J81" i="43" s="1"/>
  <c r="J75" i="43" s="1"/>
  <c r="C80" i="43"/>
  <c r="C81" i="43" s="1"/>
  <c r="C75" i="43" s="1"/>
  <c r="G80" i="43"/>
  <c r="G81" i="43" s="1"/>
  <c r="G75" i="43" s="1"/>
  <c r="B80" i="43"/>
  <c r="B81" i="43" s="1"/>
  <c r="B75" i="43" s="1"/>
  <c r="O80" i="43"/>
  <c r="O81" i="43" s="1"/>
  <c r="O75" i="43" s="1"/>
  <c r="K80" i="43"/>
  <c r="K81" i="43" s="1"/>
  <c r="K75" i="43" s="1"/>
  <c r="A74" i="44"/>
  <c r="I74" i="44" s="1"/>
  <c r="N80" i="44"/>
  <c r="N81" i="44" s="1"/>
  <c r="N75" i="44" s="1"/>
  <c r="J80" i="44"/>
  <c r="J81" i="44" s="1"/>
  <c r="J75" i="44" s="1"/>
  <c r="D80" i="44"/>
  <c r="D81" i="44" s="1"/>
  <c r="D75" i="44" s="1"/>
  <c r="M80" i="44"/>
  <c r="M81" i="44" s="1"/>
  <c r="M75" i="44" s="1"/>
  <c r="L80" i="44"/>
  <c r="L81" i="44" s="1"/>
  <c r="L75" i="44" s="1"/>
  <c r="F80" i="44"/>
  <c r="F81" i="44" s="1"/>
  <c r="F75" i="44" s="1"/>
  <c r="B80" i="44"/>
  <c r="B81" i="44" s="1"/>
  <c r="B75" i="44" s="1"/>
  <c r="O80" i="44"/>
  <c r="O81" i="44" s="1"/>
  <c r="O75" i="44" s="1"/>
  <c r="C80" i="44"/>
  <c r="C81" i="44" s="1"/>
  <c r="C75" i="44" s="1"/>
  <c r="K80" i="44"/>
  <c r="K81" i="44" s="1"/>
  <c r="K75" i="44" s="1"/>
  <c r="G80" i="44"/>
  <c r="G81" i="44" s="1"/>
  <c r="G75" i="44" s="1"/>
  <c r="E80" i="44"/>
  <c r="E81" i="44" s="1"/>
  <c r="E75" i="44" s="1"/>
  <c r="A74" i="45"/>
  <c r="I74" i="45" s="1"/>
  <c r="N80" i="45"/>
  <c r="N81" i="45" s="1"/>
  <c r="N75" i="45" s="1"/>
  <c r="J80" i="45"/>
  <c r="J81" i="45" s="1"/>
  <c r="J75" i="45" s="1"/>
  <c r="D80" i="45"/>
  <c r="D81" i="45" s="1"/>
  <c r="D75" i="45" s="1"/>
  <c r="M80" i="45"/>
  <c r="M81" i="45" s="1"/>
  <c r="M75" i="45" s="1"/>
  <c r="G80" i="45"/>
  <c r="G81" i="45" s="1"/>
  <c r="G75" i="45" s="1"/>
  <c r="C80" i="45"/>
  <c r="C81" i="45" s="1"/>
  <c r="C75" i="45" s="1"/>
  <c r="L80" i="45"/>
  <c r="L81" i="45" s="1"/>
  <c r="L75" i="45" s="1"/>
  <c r="F80" i="45"/>
  <c r="F81" i="45" s="1"/>
  <c r="F75" i="45" s="1"/>
  <c r="B80" i="45"/>
  <c r="B81" i="45" s="1"/>
  <c r="B75" i="45" s="1"/>
  <c r="O80" i="45"/>
  <c r="O81" i="45" s="1"/>
  <c r="O75" i="45" s="1"/>
  <c r="K80" i="45"/>
  <c r="K81" i="45" s="1"/>
  <c r="K75" i="45" s="1"/>
  <c r="E80" i="45"/>
  <c r="E81" i="45" s="1"/>
  <c r="E75" i="45" s="1"/>
  <c r="M147" i="53"/>
  <c r="N147" i="54"/>
  <c r="L147" i="56"/>
  <c r="J147" i="54"/>
  <c r="N147" i="53"/>
  <c r="G147" i="54"/>
  <c r="J147" i="53"/>
  <c r="L147" i="53"/>
  <c r="K147" i="53"/>
  <c r="N110" i="43"/>
  <c r="O110" i="43"/>
  <c r="I135" i="44"/>
  <c r="I133" i="44"/>
  <c r="I144" i="45"/>
  <c r="I146" i="45"/>
  <c r="O147" i="53"/>
  <c r="D147" i="53"/>
  <c r="B147" i="62"/>
  <c r="C147" i="53"/>
  <c r="F147" i="53"/>
  <c r="J82" i="45"/>
  <c r="C82" i="45"/>
  <c r="K82" i="45"/>
  <c r="O82" i="45"/>
  <c r="O89" i="45" s="1"/>
  <c r="O93" i="45" s="1"/>
  <c r="N82" i="45"/>
  <c r="N89" i="45" s="1"/>
  <c r="N93" i="45" s="1"/>
  <c r="G82" i="45"/>
  <c r="G89" i="45" s="1"/>
  <c r="G93" i="45" s="1"/>
  <c r="L82" i="45"/>
  <c r="M82" i="45"/>
  <c r="M89" i="45" s="1"/>
  <c r="M93" i="45" s="1"/>
  <c r="K110" i="43"/>
  <c r="J110" i="43"/>
  <c r="I137" i="44"/>
  <c r="E91" i="45"/>
  <c r="G147" i="53"/>
  <c r="G90" i="44"/>
  <c r="N91" i="45"/>
  <c r="F97" i="44"/>
  <c r="G90" i="45"/>
  <c r="N89" i="44"/>
  <c r="F91" i="44"/>
  <c r="K97" i="44"/>
  <c r="L90" i="45"/>
  <c r="J91" i="45"/>
  <c r="L98" i="44"/>
  <c r="E89" i="44"/>
  <c r="N91" i="44"/>
  <c r="M98" i="44"/>
  <c r="J99" i="44"/>
  <c r="D82" i="45"/>
  <c r="B90" i="45"/>
  <c r="K90" i="45"/>
  <c r="D91" i="45"/>
  <c r="M91" i="45"/>
  <c r="B147" i="53"/>
  <c r="C90" i="44"/>
  <c r="E82" i="45"/>
  <c r="C90" i="45"/>
  <c r="O98" i="45"/>
  <c r="J89" i="44"/>
  <c r="F90" i="44"/>
  <c r="B91" i="44"/>
  <c r="O99" i="44"/>
  <c r="B82" i="45"/>
  <c r="F82" i="45"/>
  <c r="F90" i="45"/>
  <c r="I140" i="45"/>
  <c r="I138" i="45"/>
  <c r="I136" i="45"/>
  <c r="I134" i="45"/>
  <c r="I132" i="45"/>
  <c r="D90" i="45"/>
  <c r="M90" i="45"/>
  <c r="B91" i="45"/>
  <c r="F91" i="45"/>
  <c r="K91" i="45"/>
  <c r="O91" i="45"/>
  <c r="E90" i="45"/>
  <c r="J90" i="45"/>
  <c r="N90" i="45"/>
  <c r="C91" i="45"/>
  <c r="G91" i="45"/>
  <c r="L91" i="45"/>
  <c r="I133" i="45"/>
  <c r="I135" i="45"/>
  <c r="I137" i="45"/>
  <c r="I139" i="45"/>
  <c r="I141" i="45"/>
  <c r="I143" i="45"/>
  <c r="I145" i="45"/>
  <c r="I132" i="44"/>
  <c r="D110" i="44"/>
  <c r="B110" i="44"/>
  <c r="L110" i="44"/>
  <c r="E110" i="44"/>
  <c r="J110" i="44"/>
  <c r="N110" i="44"/>
  <c r="F110" i="44"/>
  <c r="K110" i="44"/>
  <c r="O110" i="44"/>
  <c r="M93" i="44"/>
  <c r="M110" i="44"/>
  <c r="C97" i="44"/>
  <c r="C89" i="44"/>
  <c r="G97" i="44"/>
  <c r="G89" i="44"/>
  <c r="L97" i="44"/>
  <c r="L89" i="44"/>
  <c r="E98" i="44"/>
  <c r="E90" i="44"/>
  <c r="O90" i="44"/>
  <c r="O98" i="44"/>
  <c r="D91" i="44"/>
  <c r="D99" i="44"/>
  <c r="M91" i="44"/>
  <c r="M99" i="44"/>
  <c r="I134" i="44"/>
  <c r="I138" i="44"/>
  <c r="C93" i="44"/>
  <c r="N93" i="44"/>
  <c r="B90" i="44"/>
  <c r="K90" i="44"/>
  <c r="G93" i="44"/>
  <c r="D89" i="44"/>
  <c r="M89" i="44"/>
  <c r="G91" i="44"/>
  <c r="I146" i="44"/>
  <c r="J98" i="44"/>
  <c r="J90" i="44"/>
  <c r="N98" i="44"/>
  <c r="N90" i="44"/>
  <c r="C99" i="44"/>
  <c r="C91" i="44"/>
  <c r="L91" i="44"/>
  <c r="I142" i="44"/>
  <c r="O93" i="44"/>
  <c r="K93" i="44"/>
  <c r="F93" i="44"/>
  <c r="B93" i="44"/>
  <c r="B89" i="44"/>
  <c r="O89" i="44"/>
  <c r="D90" i="44"/>
  <c r="D93" i="44"/>
  <c r="J93" i="44"/>
  <c r="E99" i="44"/>
  <c r="K99" i="44"/>
  <c r="C110" i="44"/>
  <c r="G110" i="44"/>
  <c r="E93" i="44"/>
  <c r="L93" i="44"/>
  <c r="I136" i="44"/>
  <c r="I140" i="44"/>
  <c r="I144" i="44"/>
  <c r="F110" i="43"/>
  <c r="B110" i="43"/>
  <c r="C110" i="43"/>
  <c r="G110" i="43"/>
  <c r="L110" i="43"/>
  <c r="O93" i="43"/>
  <c r="N93" i="43"/>
  <c r="J93" i="43"/>
  <c r="L93" i="43"/>
  <c r="G93" i="43"/>
  <c r="C93" i="43"/>
  <c r="B89" i="43"/>
  <c r="F89" i="43"/>
  <c r="K89" i="43"/>
  <c r="O89" i="43"/>
  <c r="D90" i="43"/>
  <c r="M90" i="43"/>
  <c r="B91" i="43"/>
  <c r="F91" i="43"/>
  <c r="K91" i="43"/>
  <c r="O91" i="43"/>
  <c r="E93" i="43"/>
  <c r="M93" i="43"/>
  <c r="D110" i="43"/>
  <c r="M110" i="43"/>
  <c r="C89" i="43"/>
  <c r="G89" i="43"/>
  <c r="L89" i="43"/>
  <c r="E90" i="43"/>
  <c r="J90" i="43"/>
  <c r="N90" i="43"/>
  <c r="C91" i="43"/>
  <c r="G91" i="43"/>
  <c r="L91" i="43"/>
  <c r="F93" i="43"/>
  <c r="E110" i="43"/>
  <c r="D89" i="43"/>
  <c r="M89" i="43"/>
  <c r="B90" i="43"/>
  <c r="F90" i="43"/>
  <c r="K90" i="43"/>
  <c r="O90" i="43"/>
  <c r="D91" i="43"/>
  <c r="M91" i="43"/>
  <c r="B93" i="43"/>
  <c r="E89" i="43"/>
  <c r="J89" i="43"/>
  <c r="N89" i="43"/>
  <c r="C90" i="43"/>
  <c r="G90" i="43"/>
  <c r="L90" i="43"/>
  <c r="E91" i="43"/>
  <c r="J91" i="43"/>
  <c r="N91" i="43"/>
  <c r="D93" i="43"/>
  <c r="K93" i="43"/>
  <c r="I132" i="43"/>
  <c r="I134" i="43"/>
  <c r="I136" i="43"/>
  <c r="I138" i="43"/>
  <c r="I140" i="43"/>
  <c r="I142" i="43"/>
  <c r="I144" i="43"/>
  <c r="I146" i="43"/>
  <c r="I133" i="43"/>
  <c r="I135" i="43"/>
  <c r="I137" i="43"/>
  <c r="I139" i="43"/>
  <c r="I141" i="43"/>
  <c r="I143" i="43"/>
  <c r="I145" i="43"/>
  <c r="M139" i="45" l="1"/>
  <c r="M141" i="45"/>
  <c r="M138" i="45"/>
  <c r="M140" i="45"/>
  <c r="G141" i="45"/>
  <c r="G138" i="45"/>
  <c r="G140" i="45"/>
  <c r="G139" i="45"/>
  <c r="N139" i="45"/>
  <c r="N141" i="45"/>
  <c r="N138" i="45"/>
  <c r="N140" i="45"/>
  <c r="O139" i="45"/>
  <c r="O141" i="45"/>
  <c r="O138" i="45"/>
  <c r="O140" i="45"/>
  <c r="L87" i="44"/>
  <c r="D87" i="44"/>
  <c r="F87" i="45"/>
  <c r="B87" i="44"/>
  <c r="J87" i="45"/>
  <c r="J88" i="45"/>
  <c r="F87" i="43"/>
  <c r="C87" i="43"/>
  <c r="K87" i="43"/>
  <c r="B88" i="44"/>
  <c r="D88" i="44"/>
  <c r="E87" i="44"/>
  <c r="M88" i="44"/>
  <c r="M85" i="44"/>
  <c r="O88" i="44"/>
  <c r="M87" i="44"/>
  <c r="M87" i="43"/>
  <c r="E88" i="44"/>
  <c r="L87" i="45"/>
  <c r="K88" i="45"/>
  <c r="M87" i="45"/>
  <c r="E87" i="43"/>
  <c r="M88" i="45"/>
  <c r="C87" i="44"/>
  <c r="N87" i="44"/>
  <c r="K87" i="44"/>
  <c r="N88" i="44"/>
  <c r="K88" i="44"/>
  <c r="B87" i="45"/>
  <c r="J87" i="44"/>
  <c r="N88" i="45"/>
  <c r="B88" i="45"/>
  <c r="N87" i="43"/>
  <c r="J88" i="44"/>
  <c r="O87" i="43"/>
  <c r="L85" i="45"/>
  <c r="G87" i="44"/>
  <c r="K87" i="45"/>
  <c r="L89" i="45"/>
  <c r="L93" i="45" s="1"/>
  <c r="K85" i="44"/>
  <c r="K85" i="45"/>
  <c r="N87" i="45"/>
  <c r="E85" i="44"/>
  <c r="F87" i="44"/>
  <c r="M85" i="45"/>
  <c r="O85" i="44"/>
  <c r="O87" i="45"/>
  <c r="J85" i="44"/>
  <c r="C89" i="45"/>
  <c r="C93" i="45" s="1"/>
  <c r="O85" i="45"/>
  <c r="L85" i="44"/>
  <c r="L88" i="44"/>
  <c r="L87" i="43"/>
  <c r="O87" i="44"/>
  <c r="O88" i="45"/>
  <c r="C88" i="44"/>
  <c r="F88" i="44"/>
  <c r="G87" i="43"/>
  <c r="L88" i="45"/>
  <c r="D85" i="44"/>
  <c r="B85" i="44"/>
  <c r="N85" i="45"/>
  <c r="E87" i="45"/>
  <c r="J87" i="43"/>
  <c r="B87" i="43"/>
  <c r="N85" i="44"/>
  <c r="J85" i="45"/>
  <c r="C85" i="45"/>
  <c r="G88" i="45"/>
  <c r="K89" i="45"/>
  <c r="K93" i="45" s="1"/>
  <c r="D89" i="45"/>
  <c r="D93" i="45" s="1"/>
  <c r="B85" i="45"/>
  <c r="J89" i="45"/>
  <c r="J93" i="45" s="1"/>
  <c r="E88" i="45"/>
  <c r="E85" i="45"/>
  <c r="D88" i="45"/>
  <c r="L147" i="43"/>
  <c r="K147" i="44"/>
  <c r="F89" i="45"/>
  <c r="F93" i="45" s="1"/>
  <c r="F85" i="44"/>
  <c r="D87" i="43"/>
  <c r="C87" i="45"/>
  <c r="B89" i="45"/>
  <c r="B93" i="45" s="1"/>
  <c r="G87" i="45"/>
  <c r="D87" i="45"/>
  <c r="D85" i="45"/>
  <c r="G85" i="44"/>
  <c r="G88" i="44"/>
  <c r="F88" i="45"/>
  <c r="F85" i="45"/>
  <c r="C85" i="44"/>
  <c r="C88" i="45"/>
  <c r="G85" i="45"/>
  <c r="E89" i="45"/>
  <c r="E93" i="45" s="1"/>
  <c r="F147" i="44"/>
  <c r="O147" i="44"/>
  <c r="E147" i="44"/>
  <c r="B147" i="44"/>
  <c r="N147" i="44"/>
  <c r="D147" i="44"/>
  <c r="G147" i="44"/>
  <c r="J147" i="44"/>
  <c r="C147" i="44"/>
  <c r="M147" i="44"/>
  <c r="L147" i="44"/>
  <c r="C147" i="43"/>
  <c r="F147" i="43"/>
  <c r="N147" i="43"/>
  <c r="M147" i="43"/>
  <c r="B147" i="43"/>
  <c r="J147" i="43"/>
  <c r="O147" i="43"/>
  <c r="E147" i="43"/>
  <c r="D147" i="43"/>
  <c r="G147" i="43"/>
  <c r="K147" i="43"/>
  <c r="E141" i="45" l="1"/>
  <c r="E138" i="45"/>
  <c r="E140" i="45"/>
  <c r="E139" i="45"/>
  <c r="F141" i="45"/>
  <c r="F138" i="45"/>
  <c r="F140" i="45"/>
  <c r="F139" i="45"/>
  <c r="J140" i="45"/>
  <c r="J139" i="45"/>
  <c r="J141" i="45"/>
  <c r="J138" i="45"/>
  <c r="D141" i="45"/>
  <c r="D138" i="45"/>
  <c r="D140" i="45"/>
  <c r="D139" i="45"/>
  <c r="B139" i="45"/>
  <c r="B141" i="45"/>
  <c r="B138" i="45"/>
  <c r="B140" i="45"/>
  <c r="L139" i="45"/>
  <c r="L141" i="45"/>
  <c r="L138" i="45"/>
  <c r="L140" i="45"/>
  <c r="K140" i="45"/>
  <c r="K139" i="45"/>
  <c r="K141" i="45"/>
  <c r="K138" i="45"/>
  <c r="C139" i="45"/>
  <c r="C141" i="45"/>
  <c r="C138" i="45"/>
  <c r="C140" i="45"/>
  <c r="L92" i="44"/>
  <c r="D92" i="44"/>
  <c r="O92" i="44"/>
  <c r="N92" i="45"/>
  <c r="G92" i="44"/>
  <c r="E92" i="44"/>
  <c r="B92" i="44"/>
  <c r="M92" i="44"/>
  <c r="M92" i="45"/>
  <c r="N92" i="44"/>
  <c r="C92" i="44"/>
  <c r="K92" i="44"/>
  <c r="J92" i="44"/>
  <c r="F92" i="44"/>
  <c r="J92" i="45"/>
  <c r="G92" i="45"/>
  <c r="K92" i="45"/>
  <c r="D92" i="45"/>
  <c r="O92" i="45"/>
  <c r="C92" i="45"/>
  <c r="L92" i="45"/>
  <c r="G147" i="45"/>
  <c r="B92" i="45"/>
  <c r="F92" i="45"/>
  <c r="N147" i="45"/>
  <c r="M147" i="45"/>
  <c r="O147" i="45"/>
  <c r="E92" i="45"/>
  <c r="C147" i="45" l="1"/>
  <c r="J147" i="45"/>
  <c r="L147" i="45"/>
  <c r="K147" i="45"/>
  <c r="D147" i="45"/>
  <c r="B147" i="45"/>
  <c r="F147" i="45"/>
  <c r="E147" i="45"/>
  <c r="A6" i="28" l="1"/>
  <c r="A7" i="28" s="1"/>
  <c r="A8" i="28" s="1"/>
  <c r="A9" i="28" s="1"/>
  <c r="A10" i="28" s="1"/>
  <c r="A11" i="28" s="1"/>
  <c r="A12" i="28" s="1"/>
  <c r="A13" i="28" s="1"/>
  <c r="A14" i="28" s="1"/>
  <c r="A15" i="28" s="1"/>
  <c r="A16" i="28" s="1"/>
  <c r="A17" i="28" s="1"/>
  <c r="A18" i="28" s="1"/>
  <c r="A19" i="28" s="1"/>
  <c r="A20" i="28" s="1"/>
  <c r="A21" i="28" s="1"/>
  <c r="A22" i="28" s="1"/>
  <c r="A23" i="28" s="1"/>
  <c r="A24" i="28" s="1"/>
  <c r="A25" i="28" s="1"/>
  <c r="A26" i="28" s="1"/>
  <c r="A27" i="28" s="1"/>
  <c r="A28" i="28" s="1"/>
  <c r="A29" i="28" s="1"/>
  <c r="A30" i="28" s="1"/>
  <c r="A31" i="28" s="1"/>
  <c r="A32" i="28" s="1"/>
  <c r="A33" i="28" s="1"/>
  <c r="A34" i="28" s="1"/>
  <c r="A35" i="28" s="1"/>
  <c r="A36" i="28" s="1"/>
  <c r="A37" i="28" s="1"/>
  <c r="A38" i="28" s="1"/>
  <c r="A39" i="28" s="1"/>
  <c r="A40" i="28" s="1"/>
  <c r="A41" i="28" s="1"/>
  <c r="A42" i="28" s="1"/>
  <c r="A43" i="28" s="1"/>
  <c r="A44" i="28" s="1"/>
  <c r="K5" i="6" l="1"/>
  <c r="F22" i="12"/>
  <c r="F15" i="12"/>
  <c r="F16" i="12"/>
  <c r="F17" i="12"/>
  <c r="F18" i="12"/>
  <c r="F19" i="12"/>
  <c r="F20" i="12"/>
  <c r="F21" i="12"/>
  <c r="F23" i="12"/>
  <c r="F24" i="12"/>
  <c r="F25" i="12"/>
  <c r="F26" i="12"/>
  <c r="F27" i="12"/>
  <c r="F28" i="12"/>
  <c r="E95" i="130" l="1"/>
  <c r="E100" i="130" s="1"/>
  <c r="F95" i="130"/>
  <c r="F100" i="130" s="1"/>
  <c r="D95" i="130"/>
  <c r="D100" i="130" s="1"/>
  <c r="B95" i="130"/>
  <c r="B100" i="130" s="1"/>
  <c r="C95" i="130"/>
  <c r="C100" i="130" s="1"/>
  <c r="G95" i="130"/>
  <c r="G100" i="130" s="1"/>
  <c r="G95" i="129"/>
  <c r="G100" i="129" s="1"/>
  <c r="D95" i="129"/>
  <c r="D100" i="129" s="1"/>
  <c r="C95" i="129"/>
  <c r="C100" i="129" s="1"/>
  <c r="B95" i="129"/>
  <c r="B100" i="129" s="1"/>
  <c r="E95" i="129"/>
  <c r="E100" i="129" s="1"/>
  <c r="F95" i="129"/>
  <c r="F100" i="129" s="1"/>
  <c r="E95" i="118"/>
  <c r="E100" i="118" s="1"/>
  <c r="B95" i="118"/>
  <c r="B100" i="118" s="1"/>
  <c r="C95" i="118"/>
  <c r="C100" i="118" s="1"/>
  <c r="F95" i="118"/>
  <c r="F100" i="118" s="1"/>
  <c r="G95" i="118"/>
  <c r="G100" i="118" s="1"/>
  <c r="E95" i="117"/>
  <c r="E100" i="117" s="1"/>
  <c r="C95" i="117"/>
  <c r="C100" i="117" s="1"/>
  <c r="D95" i="117"/>
  <c r="D100" i="117" s="1"/>
  <c r="D95" i="118"/>
  <c r="D100" i="118" s="1"/>
  <c r="F95" i="117"/>
  <c r="F100" i="117" s="1"/>
  <c r="G95" i="117"/>
  <c r="G100" i="117" s="1"/>
  <c r="B95" i="117"/>
  <c r="K95" i="117"/>
  <c r="O95" i="118"/>
  <c r="O100" i="118" s="1"/>
  <c r="J95" i="129"/>
  <c r="M95" i="117"/>
  <c r="K95" i="129"/>
  <c r="L95" i="118"/>
  <c r="L100" i="118" s="1"/>
  <c r="L95" i="130"/>
  <c r="L100" i="130" s="1"/>
  <c r="O95" i="129"/>
  <c r="M95" i="129"/>
  <c r="M95" i="130"/>
  <c r="M100" i="130" s="1"/>
  <c r="N95" i="129"/>
  <c r="O95" i="117"/>
  <c r="J95" i="118"/>
  <c r="J100" i="118" s="1"/>
  <c r="M95" i="118"/>
  <c r="M100" i="118" s="1"/>
  <c r="N95" i="130"/>
  <c r="N100" i="130" s="1"/>
  <c r="K95" i="130"/>
  <c r="K100" i="130" s="1"/>
  <c r="N95" i="117"/>
  <c r="O95" i="130"/>
  <c r="O100" i="130" s="1"/>
  <c r="J95" i="117"/>
  <c r="L95" i="129"/>
  <c r="L95" i="117"/>
  <c r="K95" i="118"/>
  <c r="K100" i="118" s="1"/>
  <c r="N95" i="118"/>
  <c r="N100" i="118" s="1"/>
  <c r="J95" i="130"/>
  <c r="J100" i="130" s="1"/>
  <c r="B95" i="89"/>
  <c r="F95" i="88"/>
  <c r="F95" i="89"/>
  <c r="C95" i="89"/>
  <c r="G95" i="89"/>
  <c r="D95" i="89"/>
  <c r="G95" i="88"/>
  <c r="C95" i="88"/>
  <c r="E95" i="88"/>
  <c r="D95" i="88"/>
  <c r="B95" i="88"/>
  <c r="E95" i="89"/>
  <c r="F95" i="82"/>
  <c r="G95" i="82"/>
  <c r="E95" i="82"/>
  <c r="G95" i="81"/>
  <c r="C95" i="82"/>
  <c r="D95" i="82"/>
  <c r="D95" i="81"/>
  <c r="B95" i="81"/>
  <c r="C95" i="81"/>
  <c r="B95" i="82"/>
  <c r="F95" i="81"/>
  <c r="E95" i="81"/>
  <c r="C97" i="71"/>
  <c r="C106" i="71" s="1"/>
  <c r="C110" i="71" s="1"/>
  <c r="D97" i="72"/>
  <c r="E97" i="71"/>
  <c r="E106" i="71" s="1"/>
  <c r="E110" i="71" s="1"/>
  <c r="B97" i="71"/>
  <c r="B106" i="71" s="1"/>
  <c r="B110" i="71" s="1"/>
  <c r="C97" i="72"/>
  <c r="G97" i="72"/>
  <c r="F97" i="71"/>
  <c r="F106" i="71" s="1"/>
  <c r="F110" i="71" s="1"/>
  <c r="F97" i="72"/>
  <c r="B97" i="72"/>
  <c r="G97" i="71"/>
  <c r="G106" i="71" s="1"/>
  <c r="G110" i="71" s="1"/>
  <c r="D97" i="71"/>
  <c r="D106" i="71" s="1"/>
  <c r="D110" i="71" s="1"/>
  <c r="E97" i="72"/>
  <c r="O97" i="72"/>
  <c r="N97" i="72"/>
  <c r="K97" i="71"/>
  <c r="K106" i="71" s="1"/>
  <c r="K110" i="71" s="1"/>
  <c r="M97" i="71"/>
  <c r="M106" i="71" s="1"/>
  <c r="M110" i="71" s="1"/>
  <c r="L97" i="72"/>
  <c r="M97" i="72"/>
  <c r="L97" i="71"/>
  <c r="L106" i="71" s="1"/>
  <c r="L110" i="71" s="1"/>
  <c r="N97" i="71"/>
  <c r="N106" i="71" s="1"/>
  <c r="N110" i="71" s="1"/>
  <c r="O97" i="71"/>
  <c r="O106" i="71" s="1"/>
  <c r="O110" i="71" s="1"/>
  <c r="K97" i="72"/>
  <c r="J97" i="72"/>
  <c r="J97" i="71"/>
  <c r="J106" i="71" s="1"/>
  <c r="J110" i="71" s="1"/>
  <c r="G95" i="68"/>
  <c r="E95" i="68"/>
  <c r="D95" i="68"/>
  <c r="B110" i="68"/>
  <c r="C95" i="68"/>
  <c r="F95" i="68"/>
  <c r="B95" i="84"/>
  <c r="F95" i="83"/>
  <c r="F95" i="85"/>
  <c r="C95" i="85"/>
  <c r="F95" i="84"/>
  <c r="C95" i="84"/>
  <c r="D95" i="84"/>
  <c r="B95" i="83"/>
  <c r="C95" i="83"/>
  <c r="B95" i="85"/>
  <c r="G95" i="83"/>
  <c r="E95" i="83"/>
  <c r="E95" i="84"/>
  <c r="G95" i="84"/>
  <c r="G95" i="85"/>
  <c r="E95" i="85"/>
  <c r="D95" i="85"/>
  <c r="D95" i="83"/>
  <c r="C95" i="66"/>
  <c r="F95" i="66"/>
  <c r="B95" i="66"/>
  <c r="G95" i="66"/>
  <c r="E95" i="66"/>
  <c r="D95" i="66"/>
  <c r="O95" i="66"/>
  <c r="M95" i="66"/>
  <c r="L95" i="66"/>
  <c r="J95" i="66"/>
  <c r="N95" i="66"/>
  <c r="K95" i="66"/>
  <c r="F96" i="74"/>
  <c r="B96" i="74"/>
  <c r="G96" i="74"/>
  <c r="E96" i="74"/>
  <c r="C96" i="74"/>
  <c r="D96" i="74"/>
  <c r="F95" i="74"/>
  <c r="E95" i="74"/>
  <c r="D95" i="74"/>
  <c r="G95" i="74"/>
  <c r="C95" i="74"/>
  <c r="B95" i="74"/>
  <c r="F95" i="78"/>
  <c r="E95" i="77"/>
  <c r="C95" i="78"/>
  <c r="D95" i="77"/>
  <c r="G95" i="77"/>
  <c r="F95" i="77"/>
  <c r="B95" i="78"/>
  <c r="B106" i="78" s="1"/>
  <c r="C95" i="77"/>
  <c r="D95" i="78"/>
  <c r="G95" i="78"/>
  <c r="B95" i="77"/>
  <c r="E95" i="78"/>
  <c r="B96" i="65"/>
  <c r="G96" i="65"/>
  <c r="F96" i="65"/>
  <c r="B96" i="64"/>
  <c r="C96" i="65"/>
  <c r="D96" i="64"/>
  <c r="E96" i="65"/>
  <c r="G96" i="64"/>
  <c r="D96" i="65"/>
  <c r="C96" i="64"/>
  <c r="E96" i="64"/>
  <c r="F96" i="64"/>
  <c r="B95" i="70"/>
  <c r="D95" i="70"/>
  <c r="E95" i="70"/>
  <c r="F95" i="70"/>
  <c r="C95" i="70"/>
  <c r="G95" i="70"/>
  <c r="G95" i="76"/>
  <c r="G95" i="75"/>
  <c r="C95" i="76"/>
  <c r="D95" i="76"/>
  <c r="B95" i="75"/>
  <c r="D95" i="75"/>
  <c r="F95" i="76"/>
  <c r="C95" i="75"/>
  <c r="B95" i="76"/>
  <c r="E95" i="76"/>
  <c r="E95" i="75"/>
  <c r="F95" i="75"/>
  <c r="E95" i="87"/>
  <c r="D95" i="86"/>
  <c r="D100" i="86" s="1"/>
  <c r="G95" i="86"/>
  <c r="G100" i="86" s="1"/>
  <c r="C95" i="86"/>
  <c r="C100" i="86" s="1"/>
  <c r="E95" i="86"/>
  <c r="E100" i="86" s="1"/>
  <c r="D95" i="87"/>
  <c r="F95" i="86"/>
  <c r="F100" i="86" s="1"/>
  <c r="C95" i="87"/>
  <c r="B95" i="86"/>
  <c r="B100" i="86" s="1"/>
  <c r="F95" i="87"/>
  <c r="B95" i="87"/>
  <c r="G95" i="87"/>
  <c r="B95" i="72"/>
  <c r="E95" i="73"/>
  <c r="E95" i="72"/>
  <c r="G95" i="73"/>
  <c r="C95" i="72"/>
  <c r="D95" i="72"/>
  <c r="C95" i="73"/>
  <c r="F95" i="73"/>
  <c r="F95" i="72"/>
  <c r="G95" i="72"/>
  <c r="D95" i="73"/>
  <c r="B95" i="73"/>
  <c r="B95" i="64"/>
  <c r="D95" i="64"/>
  <c r="F95" i="64"/>
  <c r="F95" i="65"/>
  <c r="G95" i="64"/>
  <c r="G106" i="64" s="1"/>
  <c r="G110" i="64" s="1"/>
  <c r="E95" i="65"/>
  <c r="C95" i="64"/>
  <c r="B95" i="65"/>
  <c r="E95" i="64"/>
  <c r="D95" i="65"/>
  <c r="G95" i="65"/>
  <c r="C95" i="65"/>
  <c r="E95" i="71"/>
  <c r="B95" i="71"/>
  <c r="F95" i="71"/>
  <c r="D95" i="71"/>
  <c r="C95" i="71"/>
  <c r="G95" i="71"/>
  <c r="G100" i="71" s="1"/>
  <c r="G95" i="69"/>
  <c r="B95" i="69"/>
  <c r="E95" i="69"/>
  <c r="D95" i="69"/>
  <c r="C95" i="69"/>
  <c r="F95" i="69"/>
  <c r="E95" i="67"/>
  <c r="E100" i="67" s="1"/>
  <c r="D95" i="67"/>
  <c r="D100" i="67" s="1"/>
  <c r="C95" i="67"/>
  <c r="C100" i="67" s="1"/>
  <c r="G95" i="67"/>
  <c r="G100" i="67" s="1"/>
  <c r="F95" i="67"/>
  <c r="F100" i="67" s="1"/>
  <c r="B95" i="67"/>
  <c r="B100" i="67" s="1"/>
  <c r="D96" i="75"/>
  <c r="F96" i="75"/>
  <c r="G96" i="76"/>
  <c r="D96" i="76"/>
  <c r="F96" i="76"/>
  <c r="F100" i="76" s="1"/>
  <c r="E96" i="75"/>
  <c r="C96" i="75"/>
  <c r="B96" i="75"/>
  <c r="E96" i="76"/>
  <c r="B96" i="76"/>
  <c r="G96" i="75"/>
  <c r="C96" i="76"/>
  <c r="F96" i="66"/>
  <c r="E96" i="66"/>
  <c r="D96" i="66"/>
  <c r="B96" i="66"/>
  <c r="G96" i="66"/>
  <c r="C96" i="66"/>
  <c r="J96" i="66"/>
  <c r="L96" i="66"/>
  <c r="O96" i="66"/>
  <c r="K96" i="66"/>
  <c r="N96" i="66"/>
  <c r="M96" i="66"/>
  <c r="F95" i="79"/>
  <c r="F100" i="79" s="1"/>
  <c r="C95" i="80"/>
  <c r="C100" i="80" s="1"/>
  <c r="B95" i="80"/>
  <c r="B100" i="80" s="1"/>
  <c r="E95" i="80"/>
  <c r="E100" i="80" s="1"/>
  <c r="E95" i="79"/>
  <c r="E100" i="79" s="1"/>
  <c r="G97" i="73"/>
  <c r="F95" i="80"/>
  <c r="F100" i="80" s="1"/>
  <c r="E97" i="73"/>
  <c r="B97" i="73"/>
  <c r="G95" i="80"/>
  <c r="G100" i="80" s="1"/>
  <c r="C95" i="79"/>
  <c r="C100" i="79" s="1"/>
  <c r="B95" i="79"/>
  <c r="B100" i="79" s="1"/>
  <c r="D97" i="73"/>
  <c r="F97" i="73"/>
  <c r="G95" i="79"/>
  <c r="G100" i="79" s="1"/>
  <c r="C97" i="73"/>
  <c r="D95" i="80"/>
  <c r="D100" i="80" s="1"/>
  <c r="D95" i="79"/>
  <c r="D100" i="79" s="1"/>
  <c r="D97" i="66"/>
  <c r="D106" i="66" s="1"/>
  <c r="D110" i="66" s="1"/>
  <c r="C97" i="66"/>
  <c r="C106" i="66" s="1"/>
  <c r="C110" i="66" s="1"/>
  <c r="E97" i="66"/>
  <c r="E106" i="66" s="1"/>
  <c r="E110" i="66" s="1"/>
  <c r="F97" i="66"/>
  <c r="F106" i="66" s="1"/>
  <c r="F110" i="66" s="1"/>
  <c r="B97" i="66"/>
  <c r="B106" i="66" s="1"/>
  <c r="B110" i="66" s="1"/>
  <c r="G97" i="66"/>
  <c r="G106" i="66" s="1"/>
  <c r="G110" i="66" s="1"/>
  <c r="J95" i="51"/>
  <c r="F95" i="51"/>
  <c r="N95" i="51"/>
  <c r="N95" i="52"/>
  <c r="K95" i="52"/>
  <c r="G95" i="51"/>
  <c r="M95" i="52"/>
  <c r="B95" i="52"/>
  <c r="E95" i="51"/>
  <c r="O95" i="51"/>
  <c r="E95" i="52"/>
  <c r="O95" i="52"/>
  <c r="C95" i="51"/>
  <c r="G95" i="52"/>
  <c r="F95" i="52"/>
  <c r="K95" i="51"/>
  <c r="D95" i="52"/>
  <c r="B95" i="51"/>
  <c r="M95" i="51"/>
  <c r="J95" i="52"/>
  <c r="L95" i="51"/>
  <c r="L95" i="52"/>
  <c r="C95" i="52"/>
  <c r="D95" i="51"/>
  <c r="L96" i="50"/>
  <c r="O96" i="50"/>
  <c r="K96" i="50"/>
  <c r="E96" i="50"/>
  <c r="L96" i="49"/>
  <c r="M96" i="49"/>
  <c r="N96" i="50"/>
  <c r="G96" i="50"/>
  <c r="G96" i="49"/>
  <c r="C96" i="50"/>
  <c r="O96" i="49"/>
  <c r="F96" i="50"/>
  <c r="D96" i="50"/>
  <c r="D96" i="49"/>
  <c r="N96" i="49"/>
  <c r="C96" i="49"/>
  <c r="K96" i="49"/>
  <c r="F96" i="49"/>
  <c r="J96" i="50"/>
  <c r="E96" i="49"/>
  <c r="M96" i="50"/>
  <c r="J96" i="49"/>
  <c r="B96" i="50"/>
  <c r="B96" i="49"/>
  <c r="F95" i="50"/>
  <c r="N95" i="49"/>
  <c r="L95" i="50"/>
  <c r="J95" i="50"/>
  <c r="G95" i="49"/>
  <c r="O95" i="49"/>
  <c r="F95" i="49"/>
  <c r="O95" i="50"/>
  <c r="J95" i="49"/>
  <c r="C95" i="49"/>
  <c r="K95" i="50"/>
  <c r="E95" i="50"/>
  <c r="K95" i="49"/>
  <c r="B95" i="50"/>
  <c r="D95" i="50"/>
  <c r="C95" i="50"/>
  <c r="M95" i="49"/>
  <c r="N95" i="50"/>
  <c r="E95" i="49"/>
  <c r="B95" i="49"/>
  <c r="M95" i="50"/>
  <c r="D95" i="49"/>
  <c r="L95" i="49"/>
  <c r="G95" i="50"/>
  <c r="O96" i="48"/>
  <c r="O96" i="47"/>
  <c r="E96" i="47"/>
  <c r="J96" i="48"/>
  <c r="L96" i="48"/>
  <c r="J96" i="47"/>
  <c r="K96" i="48"/>
  <c r="F96" i="47"/>
  <c r="M96" i="48"/>
  <c r="B96" i="47"/>
  <c r="G96" i="48"/>
  <c r="N96" i="47"/>
  <c r="C96" i="47"/>
  <c r="G96" i="47"/>
  <c r="F96" i="48"/>
  <c r="D96" i="48"/>
  <c r="E96" i="48"/>
  <c r="B96" i="48"/>
  <c r="L96" i="47"/>
  <c r="C96" i="48"/>
  <c r="D96" i="47"/>
  <c r="N96" i="48"/>
  <c r="M96" i="47"/>
  <c r="K96" i="47"/>
  <c r="C96" i="51"/>
  <c r="L96" i="52"/>
  <c r="D96" i="52"/>
  <c r="J96" i="52"/>
  <c r="M96" i="52"/>
  <c r="E96" i="51"/>
  <c r="K96" i="51"/>
  <c r="G96" i="51"/>
  <c r="N96" i="52"/>
  <c r="B96" i="51"/>
  <c r="D96" i="51"/>
  <c r="F96" i="52"/>
  <c r="G96" i="52"/>
  <c r="J96" i="51"/>
  <c r="O96" i="51"/>
  <c r="K96" i="52"/>
  <c r="E96" i="52"/>
  <c r="O96" i="52"/>
  <c r="N96" i="51"/>
  <c r="B96" i="52"/>
  <c r="C96" i="52"/>
  <c r="M96" i="51"/>
  <c r="F96" i="51"/>
  <c r="L96" i="51"/>
  <c r="O95" i="47"/>
  <c r="K95" i="48"/>
  <c r="F95" i="47"/>
  <c r="E95" i="48"/>
  <c r="J95" i="48"/>
  <c r="E95" i="47"/>
  <c r="M95" i="48"/>
  <c r="B95" i="48"/>
  <c r="C95" i="47"/>
  <c r="F95" i="48"/>
  <c r="B95" i="47"/>
  <c r="G95" i="47"/>
  <c r="J95" i="47"/>
  <c r="L95" i="48"/>
  <c r="L95" i="47"/>
  <c r="O95" i="48"/>
  <c r="N95" i="48"/>
  <c r="G95" i="48"/>
  <c r="D95" i="47"/>
  <c r="D95" i="48"/>
  <c r="K95" i="47"/>
  <c r="N95" i="47"/>
  <c r="C95" i="48"/>
  <c r="M95" i="47"/>
  <c r="M96" i="44"/>
  <c r="J96" i="44"/>
  <c r="N96" i="44"/>
  <c r="O96" i="44"/>
  <c r="E96" i="44"/>
  <c r="B96" i="44"/>
  <c r="K96" i="44"/>
  <c r="J96" i="45"/>
  <c r="F96" i="44"/>
  <c r="C96" i="44"/>
  <c r="N96" i="45"/>
  <c r="C96" i="45"/>
  <c r="O96" i="45"/>
  <c r="M96" i="45"/>
  <c r="L96" i="45"/>
  <c r="D96" i="44"/>
  <c r="K96" i="45"/>
  <c r="D96" i="45"/>
  <c r="G96" i="45"/>
  <c r="F96" i="45"/>
  <c r="G96" i="44"/>
  <c r="B96" i="45"/>
  <c r="E96" i="45"/>
  <c r="L96" i="44"/>
  <c r="J95" i="44"/>
  <c r="L95" i="44"/>
  <c r="K95" i="44"/>
  <c r="G95" i="44"/>
  <c r="D95" i="43"/>
  <c r="K95" i="43"/>
  <c r="B95" i="43"/>
  <c r="O95" i="45"/>
  <c r="G95" i="45"/>
  <c r="O95" i="43"/>
  <c r="F95" i="45"/>
  <c r="O95" i="44"/>
  <c r="K95" i="45"/>
  <c r="D95" i="44"/>
  <c r="N95" i="44"/>
  <c r="M95" i="45"/>
  <c r="N95" i="43"/>
  <c r="J95" i="43"/>
  <c r="J95" i="45"/>
  <c r="L95" i="45"/>
  <c r="E95" i="45"/>
  <c r="E95" i="44"/>
  <c r="M95" i="44"/>
  <c r="F95" i="43"/>
  <c r="B95" i="45"/>
  <c r="M95" i="43"/>
  <c r="B95" i="44"/>
  <c r="C95" i="44"/>
  <c r="D95" i="45"/>
  <c r="F95" i="44"/>
  <c r="L95" i="43"/>
  <c r="N95" i="45"/>
  <c r="C95" i="45"/>
  <c r="G95" i="43"/>
  <c r="C95" i="43"/>
  <c r="E95" i="43"/>
  <c r="D95" i="54"/>
  <c r="M95" i="55"/>
  <c r="M95" i="54"/>
  <c r="B95" i="54"/>
  <c r="N95" i="56"/>
  <c r="E95" i="56"/>
  <c r="C95" i="56"/>
  <c r="L95" i="55"/>
  <c r="G95" i="56"/>
  <c r="B95" i="56"/>
  <c r="C95" i="54"/>
  <c r="K95" i="56"/>
  <c r="C95" i="55"/>
  <c r="M95" i="56"/>
  <c r="E95" i="54"/>
  <c r="F95" i="55"/>
  <c r="L95" i="56"/>
  <c r="O95" i="56"/>
  <c r="B95" i="55"/>
  <c r="O95" i="54"/>
  <c r="F95" i="56"/>
  <c r="E95" i="55"/>
  <c r="N95" i="54"/>
  <c r="G95" i="54"/>
  <c r="J95" i="54"/>
  <c r="D95" i="56"/>
  <c r="D95" i="55"/>
  <c r="G95" i="55"/>
  <c r="N95" i="55"/>
  <c r="J95" i="55"/>
  <c r="K95" i="54"/>
  <c r="O95" i="55"/>
  <c r="K95" i="55"/>
  <c r="J95" i="56"/>
  <c r="F95" i="54"/>
  <c r="L95" i="54"/>
  <c r="O95" i="53"/>
  <c r="B95" i="53"/>
  <c r="F95" i="53"/>
  <c r="N95" i="53"/>
  <c r="C95" i="53"/>
  <c r="L95" i="53"/>
  <c r="J95" i="53"/>
  <c r="K95" i="53"/>
  <c r="D95" i="53"/>
  <c r="M95" i="53"/>
  <c r="E95" i="53"/>
  <c r="G95" i="53"/>
  <c r="L97" i="45"/>
  <c r="G97" i="45"/>
  <c r="B97" i="45"/>
  <c r="E97" i="45"/>
  <c r="O97" i="45"/>
  <c r="M97" i="45"/>
  <c r="D97" i="45"/>
  <c r="J97" i="45"/>
  <c r="F97" i="45"/>
  <c r="K97" i="45"/>
  <c r="N97" i="45"/>
  <c r="C97" i="45"/>
  <c r="D100" i="49" l="1"/>
  <c r="E106" i="73"/>
  <c r="E110" i="73" s="1"/>
  <c r="F100" i="75"/>
  <c r="K100" i="50"/>
  <c r="B100" i="71"/>
  <c r="E100" i="71"/>
  <c r="M100" i="50"/>
  <c r="G100" i="76"/>
  <c r="K100" i="49"/>
  <c r="D100" i="71"/>
  <c r="F100" i="71"/>
  <c r="B100" i="76"/>
  <c r="B100" i="75"/>
  <c r="G100" i="75"/>
  <c r="E100" i="76"/>
  <c r="G106" i="73"/>
  <c r="G110" i="73" s="1"/>
  <c r="E100" i="75"/>
  <c r="E100" i="74"/>
  <c r="N100" i="44"/>
  <c r="G100" i="74"/>
  <c r="D100" i="48"/>
  <c r="C100" i="75"/>
  <c r="C100" i="76"/>
  <c r="D100" i="76"/>
  <c r="C100" i="71"/>
  <c r="D100" i="74"/>
  <c r="C100" i="47"/>
  <c r="B100" i="66"/>
  <c r="D106" i="69"/>
  <c r="D110" i="69" s="1"/>
  <c r="D100" i="69"/>
  <c r="E106" i="65"/>
  <c r="E110" i="65" s="1"/>
  <c r="E100" i="65"/>
  <c r="G100" i="72"/>
  <c r="G106" i="72"/>
  <c r="G110" i="72" s="1"/>
  <c r="E100" i="73"/>
  <c r="D106" i="87"/>
  <c r="D110" i="87" s="1"/>
  <c r="D100" i="87"/>
  <c r="C106" i="77"/>
  <c r="C110" i="77" s="1"/>
  <c r="C100" i="77"/>
  <c r="D106" i="83"/>
  <c r="D110" i="83" s="1"/>
  <c r="D100" i="83"/>
  <c r="B100" i="85"/>
  <c r="B106" i="85"/>
  <c r="B110" i="85" s="1"/>
  <c r="F106" i="83"/>
  <c r="F110" i="83" s="1"/>
  <c r="F100" i="83"/>
  <c r="E100" i="81"/>
  <c r="E106" i="81"/>
  <c r="E110" i="81" s="1"/>
  <c r="G106" i="81"/>
  <c r="G110" i="81" s="1"/>
  <c r="G100" i="81"/>
  <c r="C106" i="88"/>
  <c r="C110" i="88" s="1"/>
  <c r="C100" i="88"/>
  <c r="E100" i="69"/>
  <c r="E106" i="69"/>
  <c r="E110" i="69" s="1"/>
  <c r="F100" i="72"/>
  <c r="F106" i="72"/>
  <c r="F110" i="72" s="1"/>
  <c r="B106" i="72"/>
  <c r="B110" i="72" s="1"/>
  <c r="B100" i="72"/>
  <c r="B100" i="78"/>
  <c r="B110" i="78"/>
  <c r="D106" i="85"/>
  <c r="D110" i="85" s="1"/>
  <c r="D100" i="85"/>
  <c r="C106" i="83"/>
  <c r="C110" i="83" s="1"/>
  <c r="C100" i="83"/>
  <c r="B100" i="84"/>
  <c r="B106" i="84"/>
  <c r="B110" i="84" s="1"/>
  <c r="F100" i="81"/>
  <c r="F106" i="81"/>
  <c r="F110" i="81" s="1"/>
  <c r="E100" i="82"/>
  <c r="E106" i="82"/>
  <c r="E110" i="82" s="1"/>
  <c r="G106" i="88"/>
  <c r="G110" i="88" s="1"/>
  <c r="G100" i="88"/>
  <c r="B100" i="69"/>
  <c r="B106" i="69"/>
  <c r="B110" i="69" s="1"/>
  <c r="C106" i="65"/>
  <c r="C110" i="65" s="1"/>
  <c r="C100" i="65"/>
  <c r="F106" i="65"/>
  <c r="F110" i="65" s="1"/>
  <c r="F100" i="65"/>
  <c r="F100" i="73"/>
  <c r="F106" i="73"/>
  <c r="F110" i="73" s="1"/>
  <c r="G100" i="87"/>
  <c r="G106" i="87"/>
  <c r="G110" i="87" s="1"/>
  <c r="G106" i="70"/>
  <c r="G110" i="70" s="1"/>
  <c r="G100" i="70"/>
  <c r="F100" i="77"/>
  <c r="F106" i="77"/>
  <c r="F110" i="77" s="1"/>
  <c r="B100" i="74"/>
  <c r="D100" i="66"/>
  <c r="E100" i="85"/>
  <c r="E106" i="85"/>
  <c r="E110" i="85" s="1"/>
  <c r="B100" i="83"/>
  <c r="B106" i="83"/>
  <c r="B110" i="83" s="1"/>
  <c r="F100" i="68"/>
  <c r="F106" i="68"/>
  <c r="F110" i="68" s="1"/>
  <c r="B106" i="82"/>
  <c r="B110" i="82" s="1"/>
  <c r="B100" i="82"/>
  <c r="G106" i="82"/>
  <c r="G110" i="82" s="1"/>
  <c r="G100" i="82"/>
  <c r="D106" i="89"/>
  <c r="D110" i="89" s="1"/>
  <c r="D100" i="89"/>
  <c r="G106" i="69"/>
  <c r="G110" i="69" s="1"/>
  <c r="G100" i="69"/>
  <c r="G106" i="65"/>
  <c r="G110" i="65" s="1"/>
  <c r="G100" i="65"/>
  <c r="F106" i="64"/>
  <c r="F110" i="64" s="1"/>
  <c r="F100" i="64"/>
  <c r="C106" i="73"/>
  <c r="C110" i="73" s="1"/>
  <c r="C100" i="73"/>
  <c r="B100" i="87"/>
  <c r="B106" i="87"/>
  <c r="B110" i="87" s="1"/>
  <c r="C100" i="70"/>
  <c r="C106" i="70"/>
  <c r="C110" i="70" s="1"/>
  <c r="G106" i="77"/>
  <c r="G110" i="77" s="1"/>
  <c r="G100" i="77"/>
  <c r="F100" i="74"/>
  <c r="E100" i="66"/>
  <c r="G106" i="85"/>
  <c r="G110" i="85" s="1"/>
  <c r="G100" i="85"/>
  <c r="D100" i="84"/>
  <c r="D106" i="84"/>
  <c r="D110" i="84" s="1"/>
  <c r="C106" i="68"/>
  <c r="C110" i="68" s="1"/>
  <c r="C100" i="68"/>
  <c r="C106" i="81"/>
  <c r="C110" i="81" s="1"/>
  <c r="C100" i="81"/>
  <c r="F106" i="82"/>
  <c r="F110" i="82" s="1"/>
  <c r="F100" i="82"/>
  <c r="G106" i="89"/>
  <c r="G110" i="89" s="1"/>
  <c r="G100" i="89"/>
  <c r="D106" i="65"/>
  <c r="D110" i="65" s="1"/>
  <c r="D100" i="65"/>
  <c r="D106" i="64"/>
  <c r="D110" i="64" s="1"/>
  <c r="D100" i="64"/>
  <c r="D100" i="72"/>
  <c r="D106" i="72"/>
  <c r="D110" i="72" s="1"/>
  <c r="F100" i="87"/>
  <c r="F106" i="87"/>
  <c r="F110" i="87" s="1"/>
  <c r="D100" i="75"/>
  <c r="F106" i="70"/>
  <c r="F110" i="70" s="1"/>
  <c r="F100" i="70"/>
  <c r="G100" i="64"/>
  <c r="E100" i="78"/>
  <c r="E106" i="78"/>
  <c r="E110" i="78" s="1"/>
  <c r="D100" i="77"/>
  <c r="D106" i="77"/>
  <c r="D110" i="77" s="1"/>
  <c r="G100" i="66"/>
  <c r="G106" i="84"/>
  <c r="G110" i="84" s="1"/>
  <c r="G100" i="84"/>
  <c r="C100" i="84"/>
  <c r="C106" i="84"/>
  <c r="C110" i="84" s="1"/>
  <c r="B100" i="68"/>
  <c r="B100" i="81"/>
  <c r="B106" i="81"/>
  <c r="B110" i="81" s="1"/>
  <c r="E100" i="89"/>
  <c r="E106" i="89"/>
  <c r="E110" i="89" s="1"/>
  <c r="C106" i="89"/>
  <c r="C110" i="89" s="1"/>
  <c r="C100" i="89"/>
  <c r="E106" i="64"/>
  <c r="E110" i="64" s="1"/>
  <c r="E100" i="64"/>
  <c r="B106" i="64"/>
  <c r="B110" i="64" s="1"/>
  <c r="B100" i="64"/>
  <c r="C106" i="72"/>
  <c r="C110" i="72" s="1"/>
  <c r="C100" i="72"/>
  <c r="E100" i="87"/>
  <c r="E106" i="87"/>
  <c r="E110" i="87" s="1"/>
  <c r="E106" i="70"/>
  <c r="E110" i="70" s="1"/>
  <c r="E100" i="70"/>
  <c r="B106" i="77"/>
  <c r="B110" i="77" s="1"/>
  <c r="B100" i="77"/>
  <c r="C106" i="78"/>
  <c r="C110" i="78" s="1"/>
  <c r="C100" i="78"/>
  <c r="E100" i="84"/>
  <c r="E106" i="84"/>
  <c r="E110" i="84" s="1"/>
  <c r="F100" i="84"/>
  <c r="F106" i="84"/>
  <c r="F110" i="84" s="1"/>
  <c r="D100" i="68"/>
  <c r="D106" i="68"/>
  <c r="D110" i="68" s="1"/>
  <c r="D100" i="81"/>
  <c r="D106" i="81"/>
  <c r="D110" i="81" s="1"/>
  <c r="B100" i="88"/>
  <c r="B106" i="88"/>
  <c r="B110" i="88" s="1"/>
  <c r="F100" i="89"/>
  <c r="F106" i="89"/>
  <c r="F110" i="89" s="1"/>
  <c r="F100" i="69"/>
  <c r="F106" i="69"/>
  <c r="F110" i="69" s="1"/>
  <c r="B106" i="65"/>
  <c r="B110" i="65" s="1"/>
  <c r="B100" i="65"/>
  <c r="B100" i="73"/>
  <c r="B106" i="73"/>
  <c r="B110" i="73" s="1"/>
  <c r="G100" i="73"/>
  <c r="C100" i="87"/>
  <c r="C106" i="87"/>
  <c r="C110" i="87" s="1"/>
  <c r="D100" i="70"/>
  <c r="D106" i="70"/>
  <c r="D110" i="70" s="1"/>
  <c r="G100" i="78"/>
  <c r="G106" i="78"/>
  <c r="G110" i="78" s="1"/>
  <c r="E106" i="77"/>
  <c r="E110" i="77" s="1"/>
  <c r="E100" i="77"/>
  <c r="F100" i="66"/>
  <c r="E100" i="83"/>
  <c r="E106" i="83"/>
  <c r="E110" i="83" s="1"/>
  <c r="C106" i="85"/>
  <c r="C110" i="85" s="1"/>
  <c r="C100" i="85"/>
  <c r="E100" i="68"/>
  <c r="E106" i="68"/>
  <c r="E110" i="68" s="1"/>
  <c r="D100" i="82"/>
  <c r="D106" i="82"/>
  <c r="D110" i="82" s="1"/>
  <c r="D106" i="88"/>
  <c r="D110" i="88" s="1"/>
  <c r="D100" i="88"/>
  <c r="F106" i="88"/>
  <c r="F110" i="88" s="1"/>
  <c r="F100" i="88"/>
  <c r="C100" i="69"/>
  <c r="C106" i="69"/>
  <c r="C110" i="69" s="1"/>
  <c r="C106" i="64"/>
  <c r="C110" i="64" s="1"/>
  <c r="C100" i="64"/>
  <c r="D106" i="73"/>
  <c r="D110" i="73" s="1"/>
  <c r="D100" i="73"/>
  <c r="E100" i="72"/>
  <c r="E106" i="72"/>
  <c r="E110" i="72" s="1"/>
  <c r="B100" i="70"/>
  <c r="B106" i="70"/>
  <c r="B110" i="70" s="1"/>
  <c r="D106" i="78"/>
  <c r="D110" i="78" s="1"/>
  <c r="D100" i="78"/>
  <c r="F106" i="78"/>
  <c r="F110" i="78" s="1"/>
  <c r="F100" i="78"/>
  <c r="C100" i="74"/>
  <c r="C100" i="66"/>
  <c r="G106" i="83"/>
  <c r="G110" i="83" s="1"/>
  <c r="G100" i="83"/>
  <c r="F106" i="85"/>
  <c r="F110" i="85" s="1"/>
  <c r="F100" i="85"/>
  <c r="G106" i="68"/>
  <c r="G110" i="68" s="1"/>
  <c r="G100" i="68"/>
  <c r="C100" i="82"/>
  <c r="C106" i="82"/>
  <c r="C110" i="82" s="1"/>
  <c r="E100" i="88"/>
  <c r="E106" i="88"/>
  <c r="E110" i="88" s="1"/>
  <c r="B100" i="89"/>
  <c r="B106" i="89"/>
  <c r="B110" i="89" s="1"/>
  <c r="G100" i="50"/>
  <c r="B100" i="51"/>
  <c r="O100" i="50"/>
  <c r="G100" i="52"/>
  <c r="C100" i="44"/>
  <c r="B100" i="48"/>
  <c r="C100" i="50"/>
  <c r="G100" i="44"/>
  <c r="E100" i="50"/>
  <c r="L100" i="47"/>
  <c r="M100" i="47"/>
  <c r="N100" i="48"/>
  <c r="J100" i="47"/>
  <c r="O100" i="47"/>
  <c r="M100" i="49"/>
  <c r="B100" i="44"/>
  <c r="J100" i="44"/>
  <c r="F100" i="44"/>
  <c r="G100" i="48"/>
  <c r="F100" i="48"/>
  <c r="E100" i="47"/>
  <c r="K100" i="48"/>
  <c r="O100" i="49"/>
  <c r="N100" i="49"/>
  <c r="L100" i="51"/>
  <c r="D100" i="50"/>
  <c r="L100" i="50"/>
  <c r="O100" i="48"/>
  <c r="E100" i="48"/>
  <c r="M100" i="44"/>
  <c r="D100" i="47"/>
  <c r="M100" i="48"/>
  <c r="E100" i="44"/>
  <c r="L100" i="48"/>
  <c r="J100" i="50"/>
  <c r="J100" i="49"/>
  <c r="C100" i="48"/>
  <c r="F100" i="47"/>
  <c r="E100" i="49"/>
  <c r="N100" i="47"/>
  <c r="C100" i="49"/>
  <c r="K100" i="47"/>
  <c r="J100" i="48"/>
  <c r="K100" i="44"/>
  <c r="D100" i="44"/>
  <c r="L100" i="44"/>
  <c r="O100" i="44"/>
  <c r="B100" i="49"/>
  <c r="D100" i="51"/>
  <c r="K100" i="51"/>
  <c r="B100" i="52"/>
  <c r="B100" i="50"/>
  <c r="N100" i="50"/>
  <c r="C100" i="52"/>
  <c r="F100" i="52"/>
  <c r="M100" i="52"/>
  <c r="G100" i="47"/>
  <c r="L100" i="52"/>
  <c r="G100" i="51"/>
  <c r="L100" i="49"/>
  <c r="C100" i="51"/>
  <c r="K100" i="52"/>
  <c r="F100" i="50"/>
  <c r="J100" i="52"/>
  <c r="O100" i="52"/>
  <c r="N100" i="52"/>
  <c r="M100" i="51"/>
  <c r="E100" i="52"/>
  <c r="N100" i="51"/>
  <c r="B100" i="47"/>
  <c r="F100" i="49"/>
  <c r="O100" i="51"/>
  <c r="F100" i="51"/>
  <c r="G100" i="49"/>
  <c r="D100" i="52"/>
  <c r="E100" i="51"/>
  <c r="J100" i="51"/>
  <c r="J106" i="45"/>
  <c r="J110" i="45" s="1"/>
  <c r="J100" i="45"/>
  <c r="N106" i="53"/>
  <c r="N110" i="53" s="1"/>
  <c r="N100" i="53"/>
  <c r="O106" i="55"/>
  <c r="O110" i="55" s="1"/>
  <c r="O100" i="55"/>
  <c r="O106" i="54"/>
  <c r="O110" i="54" s="1"/>
  <c r="O100" i="54"/>
  <c r="L106" i="55"/>
  <c r="L110" i="55" s="1"/>
  <c r="L100" i="55"/>
  <c r="N106" i="45"/>
  <c r="N110" i="45" s="1"/>
  <c r="N100" i="45"/>
  <c r="D106" i="45"/>
  <c r="D110" i="45" s="1"/>
  <c r="D100" i="45"/>
  <c r="B106" i="45"/>
  <c r="B110" i="45" s="1"/>
  <c r="B100" i="45"/>
  <c r="E106" i="53"/>
  <c r="E110" i="53" s="1"/>
  <c r="E100" i="53"/>
  <c r="J106" i="53"/>
  <c r="J110" i="53" s="1"/>
  <c r="J100" i="53"/>
  <c r="F106" i="53"/>
  <c r="F110" i="53" s="1"/>
  <c r="F100" i="53"/>
  <c r="B100" i="53"/>
  <c r="B106" i="53"/>
  <c r="B110" i="53" s="1"/>
  <c r="F106" i="54"/>
  <c r="F110" i="54" s="1"/>
  <c r="F100" i="54"/>
  <c r="K106" i="54"/>
  <c r="K110" i="54" s="1"/>
  <c r="K100" i="54"/>
  <c r="D106" i="55"/>
  <c r="D110" i="55" s="1"/>
  <c r="D100" i="55"/>
  <c r="N106" i="54"/>
  <c r="N110" i="54" s="1"/>
  <c r="N100" i="54"/>
  <c r="B106" i="55"/>
  <c r="B110" i="55" s="1"/>
  <c r="B100" i="55"/>
  <c r="E100" i="54"/>
  <c r="E106" i="54"/>
  <c r="E110" i="54" s="1"/>
  <c r="C106" i="54"/>
  <c r="C110" i="54" s="1"/>
  <c r="C100" i="54"/>
  <c r="C106" i="56"/>
  <c r="C110" i="56" s="1"/>
  <c r="C100" i="56"/>
  <c r="M106" i="54"/>
  <c r="M110" i="54" s="1"/>
  <c r="M100" i="54"/>
  <c r="C106" i="45"/>
  <c r="C110" i="45" s="1"/>
  <c r="C100" i="45"/>
  <c r="G106" i="53"/>
  <c r="G110" i="53" s="1"/>
  <c r="G100" i="53"/>
  <c r="L106" i="54"/>
  <c r="L110" i="54" s="1"/>
  <c r="L100" i="54"/>
  <c r="G106" i="54"/>
  <c r="G110" i="54" s="1"/>
  <c r="G100" i="54"/>
  <c r="B106" i="54"/>
  <c r="B110" i="54" s="1"/>
  <c r="B100" i="54"/>
  <c r="M106" i="45"/>
  <c r="M110" i="45" s="1"/>
  <c r="M100" i="45"/>
  <c r="G106" i="45"/>
  <c r="G110" i="45" s="1"/>
  <c r="G100" i="45"/>
  <c r="D100" i="53"/>
  <c r="D106" i="53"/>
  <c r="D110" i="53" s="1"/>
  <c r="L106" i="53"/>
  <c r="L110" i="53" s="1"/>
  <c r="L100" i="53"/>
  <c r="O106" i="53"/>
  <c r="O110" i="53" s="1"/>
  <c r="O100" i="53"/>
  <c r="J106" i="56"/>
  <c r="J110" i="56" s="1"/>
  <c r="J100" i="56"/>
  <c r="J106" i="55"/>
  <c r="J110" i="55" s="1"/>
  <c r="J100" i="55"/>
  <c r="D106" i="56"/>
  <c r="D110" i="56" s="1"/>
  <c r="D100" i="56"/>
  <c r="E100" i="55"/>
  <c r="E106" i="55"/>
  <c r="E110" i="55" s="1"/>
  <c r="O106" i="56"/>
  <c r="O110" i="56" s="1"/>
  <c r="O100" i="56"/>
  <c r="M106" i="56"/>
  <c r="M110" i="56" s="1"/>
  <c r="M100" i="56"/>
  <c r="B106" i="56"/>
  <c r="B110" i="56" s="1"/>
  <c r="B100" i="56"/>
  <c r="E106" i="56"/>
  <c r="E110" i="56" s="1"/>
  <c r="E100" i="56"/>
  <c r="M106" i="55"/>
  <c r="M110" i="55" s="1"/>
  <c r="M100" i="55"/>
  <c r="E106" i="45"/>
  <c r="E110" i="45" s="1"/>
  <c r="E100" i="45"/>
  <c r="M106" i="53"/>
  <c r="M110" i="53" s="1"/>
  <c r="M100" i="53"/>
  <c r="G106" i="55"/>
  <c r="G110" i="55" s="1"/>
  <c r="G100" i="55"/>
  <c r="F106" i="55"/>
  <c r="F110" i="55" s="1"/>
  <c r="F100" i="55"/>
  <c r="K106" i="56"/>
  <c r="K110" i="56" s="1"/>
  <c r="K100" i="56"/>
  <c r="K106" i="45"/>
  <c r="K110" i="45" s="1"/>
  <c r="K100" i="45"/>
  <c r="F106" i="45"/>
  <c r="F110" i="45" s="1"/>
  <c r="F100" i="45"/>
  <c r="O106" i="45"/>
  <c r="O110" i="45" s="1"/>
  <c r="O100" i="45"/>
  <c r="L106" i="45"/>
  <c r="L110" i="45" s="1"/>
  <c r="L100" i="45"/>
  <c r="K106" i="53"/>
  <c r="K110" i="53" s="1"/>
  <c r="K100" i="53"/>
  <c r="C106" i="53"/>
  <c r="C110" i="53" s="1"/>
  <c r="C100" i="53"/>
  <c r="K106" i="55"/>
  <c r="K110" i="55" s="1"/>
  <c r="K100" i="55"/>
  <c r="N100" i="55"/>
  <c r="N106" i="55"/>
  <c r="N110" i="55" s="1"/>
  <c r="J106" i="54"/>
  <c r="J110" i="54" s="1"/>
  <c r="J100" i="54"/>
  <c r="F106" i="56"/>
  <c r="F110" i="56" s="1"/>
  <c r="F100" i="56"/>
  <c r="L106" i="56"/>
  <c r="L110" i="56" s="1"/>
  <c r="L100" i="56"/>
  <c r="C100" i="55"/>
  <c r="C106" i="55"/>
  <c r="C110" i="55" s="1"/>
  <c r="G106" i="56"/>
  <c r="G110" i="56" s="1"/>
  <c r="G100" i="56"/>
  <c r="N106" i="56"/>
  <c r="N110" i="56" s="1"/>
  <c r="N100" i="56"/>
  <c r="D106" i="54"/>
  <c r="D110" i="54" s="1"/>
  <c r="D100" i="54"/>
  <c r="A6" i="12"/>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6" i="6" l="1"/>
  <c r="A7" i="6" s="1"/>
  <c r="A8" i="6" s="1"/>
  <c r="A9" i="6" s="1"/>
  <c r="A10" i="6" s="1"/>
  <c r="A11" i="6" s="1"/>
  <c r="A12" i="6" s="1"/>
  <c r="A13" i="6" s="1"/>
  <c r="A14" i="6" s="1"/>
  <c r="A15" i="6" l="1"/>
  <c r="A16" i="6" s="1"/>
  <c r="A17" i="6" s="1"/>
  <c r="A18" i="6" s="1"/>
  <c r="A19" i="6" l="1"/>
  <c r="A20" i="6" l="1"/>
  <c r="A21" i="6" l="1"/>
  <c r="A22" i="6" l="1"/>
  <c r="V21" i="6" l="1"/>
  <c r="A23" i="6"/>
  <c r="N33" i="65" l="1"/>
  <c r="N54" i="65" s="1"/>
  <c r="K33" i="64"/>
  <c r="K54" i="64" s="1"/>
  <c r="L33" i="65"/>
  <c r="L54" i="65" s="1"/>
  <c r="K33" i="65"/>
  <c r="K54" i="65" s="1"/>
  <c r="M32" i="65"/>
  <c r="M53" i="65" s="1"/>
  <c r="K32" i="65"/>
  <c r="K53" i="65" s="1"/>
  <c r="J32" i="65"/>
  <c r="J53" i="65" s="1"/>
  <c r="K33" i="95"/>
  <c r="K54" i="95" s="1"/>
  <c r="O32" i="64"/>
  <c r="O53" i="64" s="1"/>
  <c r="O76" i="117"/>
  <c r="M32" i="64"/>
  <c r="M53" i="64" s="1"/>
  <c r="L32" i="64"/>
  <c r="L53" i="64" s="1"/>
  <c r="L32" i="65"/>
  <c r="L53" i="65" s="1"/>
  <c r="O33" i="65"/>
  <c r="O54" i="65" s="1"/>
  <c r="L32" i="89"/>
  <c r="L53" i="89" s="1"/>
  <c r="N32" i="64"/>
  <c r="N53" i="64" s="1"/>
  <c r="N76" i="117"/>
  <c r="K32" i="64"/>
  <c r="K53" i="64" s="1"/>
  <c r="M33" i="65"/>
  <c r="M54" i="65" s="1"/>
  <c r="O33" i="64"/>
  <c r="O54" i="64" s="1"/>
  <c r="N32" i="65"/>
  <c r="N53" i="65" s="1"/>
  <c r="M33" i="77"/>
  <c r="M54" i="77" s="1"/>
  <c r="J33" i="64"/>
  <c r="J54" i="64" s="1"/>
  <c r="M76" i="117"/>
  <c r="J33" i="65"/>
  <c r="J54" i="65" s="1"/>
  <c r="J76" i="117"/>
  <c r="L33" i="72"/>
  <c r="L54" i="72" s="1"/>
  <c r="N32" i="73"/>
  <c r="M32" i="74"/>
  <c r="M53" i="74" s="1"/>
  <c r="J32" i="64"/>
  <c r="J53" i="64" s="1"/>
  <c r="M33" i="64"/>
  <c r="M54" i="64" s="1"/>
  <c r="L33" i="64"/>
  <c r="L54" i="64" s="1"/>
  <c r="O32" i="65"/>
  <c r="O53" i="65" s="1"/>
  <c r="L76" i="117"/>
  <c r="N33" i="64"/>
  <c r="N54" i="64" s="1"/>
  <c r="K76" i="117"/>
  <c r="M74" i="65"/>
  <c r="M80" i="65" s="1"/>
  <c r="O80" i="82"/>
  <c r="K80" i="89"/>
  <c r="J80" i="68"/>
  <c r="O80" i="81"/>
  <c r="O74" i="64"/>
  <c r="O80" i="64" s="1"/>
  <c r="N74" i="64"/>
  <c r="N80" i="64" s="1"/>
  <c r="N80" i="87"/>
  <c r="L74" i="64"/>
  <c r="L80" i="64" s="1"/>
  <c r="J74" i="64"/>
  <c r="J80" i="64" s="1"/>
  <c r="K74" i="64"/>
  <c r="K80" i="64" s="1"/>
  <c r="N74" i="65"/>
  <c r="N80" i="65" s="1"/>
  <c r="L80" i="86"/>
  <c r="N80" i="82"/>
  <c r="L74" i="65"/>
  <c r="L80" i="65" s="1"/>
  <c r="J74" i="65"/>
  <c r="J80" i="65" s="1"/>
  <c r="O74" i="65"/>
  <c r="O80" i="65" s="1"/>
  <c r="L80" i="68"/>
  <c r="M80" i="89"/>
  <c r="N80" i="86"/>
  <c r="L80" i="81"/>
  <c r="N80" i="81"/>
  <c r="K74" i="65"/>
  <c r="K80" i="65" s="1"/>
  <c r="M74" i="64"/>
  <c r="M80" i="64" s="1"/>
  <c r="J80" i="86"/>
  <c r="V22" i="6"/>
  <c r="L80" i="89" s="1"/>
  <c r="A24" i="6"/>
  <c r="O33" i="88" l="1"/>
  <c r="O54" i="88" s="1"/>
  <c r="K32" i="75"/>
  <c r="K53" i="75" s="1"/>
  <c r="J33" i="68"/>
  <c r="J54" i="68" s="1"/>
  <c r="N33" i="71"/>
  <c r="N54" i="71" s="1"/>
  <c r="K33" i="77"/>
  <c r="K54" i="77" s="1"/>
  <c r="O32" i="78"/>
  <c r="O53" i="78" s="1"/>
  <c r="N33" i="79"/>
  <c r="N54" i="79" s="1"/>
  <c r="J32" i="74"/>
  <c r="J53" i="74" s="1"/>
  <c r="K33" i="78"/>
  <c r="K54" i="78" s="1"/>
  <c r="O32" i="79"/>
  <c r="O53" i="79" s="1"/>
  <c r="O32" i="95"/>
  <c r="O53" i="95" s="1"/>
  <c r="L33" i="68"/>
  <c r="L54" i="68" s="1"/>
  <c r="O32" i="94"/>
  <c r="O53" i="94" s="1"/>
  <c r="K33" i="76"/>
  <c r="K54" i="76" s="1"/>
  <c r="N33" i="68"/>
  <c r="N54" i="68" s="1"/>
  <c r="J33" i="85"/>
  <c r="J54" i="85" s="1"/>
  <c r="M32" i="78"/>
  <c r="M53" i="78" s="1"/>
  <c r="J33" i="84"/>
  <c r="J54" i="84" s="1"/>
  <c r="N32" i="85"/>
  <c r="N53" i="85" s="1"/>
  <c r="J33" i="80"/>
  <c r="J54" i="80" s="1"/>
  <c r="N33" i="73"/>
  <c r="K33" i="84"/>
  <c r="K54" i="84" s="1"/>
  <c r="M32" i="67"/>
  <c r="M53" i="67" s="1"/>
  <c r="N33" i="72"/>
  <c r="N54" i="72" s="1"/>
  <c r="O32" i="81"/>
  <c r="O53" i="81" s="1"/>
  <c r="N32" i="81"/>
  <c r="N53" i="81" s="1"/>
  <c r="L32" i="85"/>
  <c r="L53" i="85" s="1"/>
  <c r="N33" i="76"/>
  <c r="N54" i="76" s="1"/>
  <c r="O32" i="83"/>
  <c r="O53" i="83" s="1"/>
  <c r="J33" i="81"/>
  <c r="J54" i="81" s="1"/>
  <c r="J33" i="74"/>
  <c r="J54" i="74" s="1"/>
  <c r="N41" i="73"/>
  <c r="K32" i="88"/>
  <c r="K53" i="88" s="1"/>
  <c r="O33" i="78"/>
  <c r="O54" i="78" s="1"/>
  <c r="J32" i="85"/>
  <c r="J53" i="85" s="1"/>
  <c r="K32" i="67"/>
  <c r="K53" i="67" s="1"/>
  <c r="O32" i="71"/>
  <c r="O53" i="71" s="1"/>
  <c r="O33" i="70"/>
  <c r="O54" i="70" s="1"/>
  <c r="O41" i="66"/>
  <c r="O54" i="66" s="1"/>
  <c r="J33" i="76"/>
  <c r="J54" i="76" s="1"/>
  <c r="N32" i="94"/>
  <c r="N53" i="94" s="1"/>
  <c r="N33" i="82"/>
  <c r="N54" i="82" s="1"/>
  <c r="L32" i="72"/>
  <c r="L53" i="72" s="1"/>
  <c r="N32" i="84"/>
  <c r="N53" i="84" s="1"/>
  <c r="J32" i="67"/>
  <c r="J53" i="67" s="1"/>
  <c r="N33" i="95"/>
  <c r="N54" i="95" s="1"/>
  <c r="M33" i="88"/>
  <c r="M54" i="88" s="1"/>
  <c r="M33" i="80"/>
  <c r="M54" i="80" s="1"/>
  <c r="O32" i="70"/>
  <c r="O53" i="70" s="1"/>
  <c r="M41" i="73"/>
  <c r="N33" i="94"/>
  <c r="N54" i="94" s="1"/>
  <c r="N33" i="88"/>
  <c r="N54" i="88" s="1"/>
  <c r="M33" i="82"/>
  <c r="M54" i="82" s="1"/>
  <c r="J33" i="73"/>
  <c r="N32" i="82"/>
  <c r="N53" i="82" s="1"/>
  <c r="O32" i="82"/>
  <c r="O53" i="82" s="1"/>
  <c r="L33" i="75"/>
  <c r="L54" i="75" s="1"/>
  <c r="M40" i="73"/>
  <c r="L33" i="94"/>
  <c r="L54" i="94" s="1"/>
  <c r="M33" i="73"/>
  <c r="M54" i="73" s="1"/>
  <c r="M32" i="81"/>
  <c r="M53" i="81" s="1"/>
  <c r="M74" i="77"/>
  <c r="M80" i="77" s="1"/>
  <c r="M85" i="77" s="1"/>
  <c r="L33" i="76"/>
  <c r="L54" i="76" s="1"/>
  <c r="N33" i="78"/>
  <c r="N54" i="78" s="1"/>
  <c r="M32" i="79"/>
  <c r="M53" i="79" s="1"/>
  <c r="M32" i="72"/>
  <c r="M53" i="72" s="1"/>
  <c r="K33" i="81"/>
  <c r="K54" i="81" s="1"/>
  <c r="L41" i="73"/>
  <c r="O33" i="67"/>
  <c r="O54" i="67" s="1"/>
  <c r="M33" i="75"/>
  <c r="M54" i="75" s="1"/>
  <c r="N33" i="81"/>
  <c r="N54" i="81" s="1"/>
  <c r="M32" i="85"/>
  <c r="M53" i="85" s="1"/>
  <c r="N33" i="69"/>
  <c r="N54" i="69" s="1"/>
  <c r="M33" i="79"/>
  <c r="M54" i="79" s="1"/>
  <c r="J33" i="69"/>
  <c r="J54" i="69" s="1"/>
  <c r="K33" i="71"/>
  <c r="K54" i="71" s="1"/>
  <c r="L32" i="94"/>
  <c r="L53" i="94" s="1"/>
  <c r="L33" i="81"/>
  <c r="L54" i="81" s="1"/>
  <c r="L32" i="78"/>
  <c r="L53" i="78" s="1"/>
  <c r="J32" i="70"/>
  <c r="J53" i="70" s="1"/>
  <c r="N32" i="74"/>
  <c r="N53" i="74" s="1"/>
  <c r="K32" i="95"/>
  <c r="K53" i="95" s="1"/>
  <c r="L32" i="67"/>
  <c r="L53" i="67" s="1"/>
  <c r="O33" i="74"/>
  <c r="O54" i="74" s="1"/>
  <c r="N33" i="67"/>
  <c r="N54" i="67" s="1"/>
  <c r="J33" i="77"/>
  <c r="J54" i="77" s="1"/>
  <c r="K33" i="85"/>
  <c r="K54" i="85" s="1"/>
  <c r="O32" i="74"/>
  <c r="O53" i="74" s="1"/>
  <c r="K33" i="67"/>
  <c r="K54" i="67" s="1"/>
  <c r="J33" i="72"/>
  <c r="J54" i="72" s="1"/>
  <c r="N33" i="83"/>
  <c r="N54" i="83" s="1"/>
  <c r="L32" i="83"/>
  <c r="L53" i="83" s="1"/>
  <c r="M32" i="76"/>
  <c r="M53" i="76" s="1"/>
  <c r="N33" i="85"/>
  <c r="N54" i="85" s="1"/>
  <c r="L32" i="73"/>
  <c r="O32" i="85"/>
  <c r="O53" i="85" s="1"/>
  <c r="O33" i="75"/>
  <c r="O54" i="75" s="1"/>
  <c r="K32" i="82"/>
  <c r="K53" i="82" s="1"/>
  <c r="K33" i="89"/>
  <c r="K54" i="89" s="1"/>
  <c r="K32" i="76"/>
  <c r="K53" i="76" s="1"/>
  <c r="M32" i="73"/>
  <c r="J33" i="75"/>
  <c r="J54" i="75" s="1"/>
  <c r="L33" i="67"/>
  <c r="L54" i="67" s="1"/>
  <c r="N32" i="69"/>
  <c r="N53" i="69" s="1"/>
  <c r="O33" i="82"/>
  <c r="O54" i="82" s="1"/>
  <c r="J41" i="73"/>
  <c r="K32" i="80"/>
  <c r="K53" i="80" s="1"/>
  <c r="N32" i="77"/>
  <c r="N53" i="77" s="1"/>
  <c r="J32" i="88"/>
  <c r="J53" i="88" s="1"/>
  <c r="O33" i="80"/>
  <c r="O54" i="80" s="1"/>
  <c r="K32" i="79"/>
  <c r="K53" i="79" s="1"/>
  <c r="O33" i="85"/>
  <c r="O54" i="85" s="1"/>
  <c r="J33" i="95"/>
  <c r="J54" i="95" s="1"/>
  <c r="L32" i="70"/>
  <c r="L53" i="70" s="1"/>
  <c r="L33" i="77"/>
  <c r="L54" i="77" s="1"/>
  <c r="N32" i="70"/>
  <c r="N53" i="70" s="1"/>
  <c r="K40" i="73"/>
  <c r="J33" i="82"/>
  <c r="J54" i="82" s="1"/>
  <c r="M53" i="73"/>
  <c r="J32" i="75"/>
  <c r="J53" i="75" s="1"/>
  <c r="M33" i="68"/>
  <c r="M54" i="68" s="1"/>
  <c r="K32" i="70"/>
  <c r="K53" i="70" s="1"/>
  <c r="L32" i="77"/>
  <c r="L53" i="77" s="1"/>
  <c r="O33" i="71"/>
  <c r="O54" i="71" s="1"/>
  <c r="K32" i="69"/>
  <c r="K53" i="69" s="1"/>
  <c r="K32" i="71"/>
  <c r="K53" i="71" s="1"/>
  <c r="O40" i="73"/>
  <c r="K32" i="83"/>
  <c r="K53" i="83" s="1"/>
  <c r="K33" i="73"/>
  <c r="K33" i="69"/>
  <c r="K54" i="69" s="1"/>
  <c r="O32" i="68"/>
  <c r="O53" i="68" s="1"/>
  <c r="K33" i="75"/>
  <c r="K54" i="75" s="1"/>
  <c r="M33" i="74"/>
  <c r="M54" i="74" s="1"/>
  <c r="N40" i="66"/>
  <c r="N53" i="66" s="1"/>
  <c r="M33" i="71"/>
  <c r="M54" i="71" s="1"/>
  <c r="M32" i="77"/>
  <c r="M53" i="77" s="1"/>
  <c r="N32" i="79"/>
  <c r="N53" i="79" s="1"/>
  <c r="O33" i="81"/>
  <c r="O54" i="81" s="1"/>
  <c r="M32" i="75"/>
  <c r="M53" i="75" s="1"/>
  <c r="O33" i="72"/>
  <c r="O54" i="72" s="1"/>
  <c r="K33" i="94"/>
  <c r="K54" i="94" s="1"/>
  <c r="O33" i="76"/>
  <c r="O54" i="76" s="1"/>
  <c r="L32" i="79"/>
  <c r="L53" i="79" s="1"/>
  <c r="L33" i="88"/>
  <c r="L54" i="88" s="1"/>
  <c r="L32" i="69"/>
  <c r="L53" i="69" s="1"/>
  <c r="J32" i="82"/>
  <c r="J53" i="82" s="1"/>
  <c r="J41" i="66"/>
  <c r="J54" i="66" s="1"/>
  <c r="J33" i="78"/>
  <c r="J54" i="78" s="1"/>
  <c r="M77" i="117"/>
  <c r="M83" i="117" s="1"/>
  <c r="M82" i="117"/>
  <c r="L32" i="88"/>
  <c r="L53" i="88" s="1"/>
  <c r="L41" i="66"/>
  <c r="L54" i="66" s="1"/>
  <c r="K32" i="84"/>
  <c r="K53" i="84" s="1"/>
  <c r="N33" i="74"/>
  <c r="N54" i="74" s="1"/>
  <c r="M33" i="84"/>
  <c r="M54" i="84" s="1"/>
  <c r="O32" i="69"/>
  <c r="O53" i="69" s="1"/>
  <c r="K33" i="72"/>
  <c r="K54" i="72" s="1"/>
  <c r="J33" i="79"/>
  <c r="J54" i="79" s="1"/>
  <c r="L32" i="76"/>
  <c r="L53" i="76" s="1"/>
  <c r="K32" i="72"/>
  <c r="K53" i="72" s="1"/>
  <c r="J40" i="73"/>
  <c r="N32" i="75"/>
  <c r="N53" i="75" s="1"/>
  <c r="L77" i="117"/>
  <c r="L83" i="117" s="1"/>
  <c r="L82" i="117"/>
  <c r="J32" i="79"/>
  <c r="J53" i="79" s="1"/>
  <c r="M33" i="94"/>
  <c r="M54" i="94" s="1"/>
  <c r="J32" i="80"/>
  <c r="J53" i="80" s="1"/>
  <c r="M33" i="69"/>
  <c r="M54" i="69" s="1"/>
  <c r="K41" i="73"/>
  <c r="O33" i="77"/>
  <c r="O54" i="77" s="1"/>
  <c r="M33" i="89"/>
  <c r="M54" i="89" s="1"/>
  <c r="N77" i="117"/>
  <c r="N83" i="117" s="1"/>
  <c r="N82" i="117"/>
  <c r="O32" i="76"/>
  <c r="O53" i="76" s="1"/>
  <c r="M32" i="69"/>
  <c r="M53" i="69" s="1"/>
  <c r="M32" i="84"/>
  <c r="M53" i="84" s="1"/>
  <c r="M32" i="70"/>
  <c r="M53" i="70" s="1"/>
  <c r="K33" i="83"/>
  <c r="K54" i="83" s="1"/>
  <c r="N32" i="83"/>
  <c r="N53" i="83" s="1"/>
  <c r="L40" i="73"/>
  <c r="M33" i="67"/>
  <c r="M54" i="67" s="1"/>
  <c r="L32" i="74"/>
  <c r="L53" i="74" s="1"/>
  <c r="K33" i="74"/>
  <c r="K54" i="74" s="1"/>
  <c r="K41" i="66"/>
  <c r="K54" i="66" s="1"/>
  <c r="O77" i="117"/>
  <c r="O83" i="117" s="1"/>
  <c r="O82" i="117"/>
  <c r="M33" i="78"/>
  <c r="M54" i="78" s="1"/>
  <c r="J77" i="117"/>
  <c r="J83" i="117" s="1"/>
  <c r="J82" i="117"/>
  <c r="N54" i="73"/>
  <c r="L33" i="69"/>
  <c r="L54" i="69" s="1"/>
  <c r="J32" i="89"/>
  <c r="J53" i="89" s="1"/>
  <c r="M32" i="80"/>
  <c r="M53" i="80" s="1"/>
  <c r="M32" i="94"/>
  <c r="M53" i="94" s="1"/>
  <c r="N32" i="78"/>
  <c r="N53" i="78" s="1"/>
  <c r="L33" i="85"/>
  <c r="L54" i="85" s="1"/>
  <c r="O33" i="89"/>
  <c r="O54" i="89" s="1"/>
  <c r="J32" i="94"/>
  <c r="J53" i="94" s="1"/>
  <c r="K32" i="85"/>
  <c r="K53" i="85" s="1"/>
  <c r="M33" i="81"/>
  <c r="M54" i="81" s="1"/>
  <c r="L33" i="89"/>
  <c r="L54" i="89" s="1"/>
  <c r="J40" i="66"/>
  <c r="J53" i="66" s="1"/>
  <c r="M32" i="89"/>
  <c r="M53" i="89" s="1"/>
  <c r="L33" i="82"/>
  <c r="L54" i="82" s="1"/>
  <c r="K33" i="79"/>
  <c r="K54" i="79" s="1"/>
  <c r="K40" i="66"/>
  <c r="K53" i="66" s="1"/>
  <c r="L33" i="80"/>
  <c r="L54" i="80" s="1"/>
  <c r="L33" i="79"/>
  <c r="L54" i="79" s="1"/>
  <c r="J32" i="68"/>
  <c r="J53" i="68" s="1"/>
  <c r="O32" i="75"/>
  <c r="O53" i="75" s="1"/>
  <c r="M33" i="76"/>
  <c r="M54" i="76" s="1"/>
  <c r="M41" i="66"/>
  <c r="M54" i="66" s="1"/>
  <c r="L32" i="75"/>
  <c r="L53" i="75" s="1"/>
  <c r="M32" i="88"/>
  <c r="M53" i="88" s="1"/>
  <c r="J33" i="70"/>
  <c r="J54" i="70" s="1"/>
  <c r="N33" i="89"/>
  <c r="N54" i="89" s="1"/>
  <c r="K33" i="68"/>
  <c r="K54" i="68" s="1"/>
  <c r="O33" i="84"/>
  <c r="O54" i="84" s="1"/>
  <c r="N33" i="77"/>
  <c r="N54" i="77" s="1"/>
  <c r="J33" i="83"/>
  <c r="J54" i="83" s="1"/>
  <c r="J32" i="69"/>
  <c r="J53" i="69" s="1"/>
  <c r="M33" i="72"/>
  <c r="M54" i="72" s="1"/>
  <c r="L32" i="81"/>
  <c r="L53" i="81" s="1"/>
  <c r="J33" i="88"/>
  <c r="J54" i="88" s="1"/>
  <c r="N32" i="89"/>
  <c r="N53" i="89" s="1"/>
  <c r="O40" i="66"/>
  <c r="O53" i="66" s="1"/>
  <c r="K77" i="117"/>
  <c r="K83" i="117" s="1"/>
  <c r="K82" i="117"/>
  <c r="O33" i="79"/>
  <c r="O54" i="79" s="1"/>
  <c r="O33" i="69"/>
  <c r="O54" i="69" s="1"/>
  <c r="K32" i="73"/>
  <c r="K53" i="73" s="1"/>
  <c r="N32" i="88"/>
  <c r="N53" i="88" s="1"/>
  <c r="L40" i="66"/>
  <c r="L53" i="66" s="1"/>
  <c r="O33" i="83"/>
  <c r="O54" i="83" s="1"/>
  <c r="L33" i="83"/>
  <c r="L54" i="83" s="1"/>
  <c r="K32" i="74"/>
  <c r="K53" i="74" s="1"/>
  <c r="L33" i="78"/>
  <c r="L54" i="78" s="1"/>
  <c r="J32" i="78"/>
  <c r="J53" i="78" s="1"/>
  <c r="J32" i="81"/>
  <c r="J53" i="81" s="1"/>
  <c r="M33" i="95"/>
  <c r="M54" i="95" s="1"/>
  <c r="K33" i="88"/>
  <c r="K54" i="88" s="1"/>
  <c r="N40" i="73"/>
  <c r="N53" i="73" s="1"/>
  <c r="K32" i="77"/>
  <c r="K53" i="77" s="1"/>
  <c r="J32" i="83"/>
  <c r="J53" i="83" s="1"/>
  <c r="M33" i="85"/>
  <c r="M54" i="85" s="1"/>
  <c r="O33" i="68"/>
  <c r="O54" i="68" s="1"/>
  <c r="M32" i="68"/>
  <c r="M53" i="68" s="1"/>
  <c r="L32" i="71"/>
  <c r="L53" i="71" s="1"/>
  <c r="O32" i="84"/>
  <c r="O53" i="84" s="1"/>
  <c r="N32" i="67"/>
  <c r="N53" i="67" s="1"/>
  <c r="J32" i="76"/>
  <c r="J53" i="76" s="1"/>
  <c r="O32" i="89"/>
  <c r="O53" i="89" s="1"/>
  <c r="J33" i="67"/>
  <c r="J54" i="67" s="1"/>
  <c r="N32" i="95"/>
  <c r="N53" i="95" s="1"/>
  <c r="O32" i="67"/>
  <c r="O53" i="67" s="1"/>
  <c r="O32" i="80"/>
  <c r="O53" i="80" s="1"/>
  <c r="L32" i="95"/>
  <c r="L53" i="95" s="1"/>
  <c r="K33" i="80"/>
  <c r="K54" i="80" s="1"/>
  <c r="N33" i="75"/>
  <c r="N54" i="75" s="1"/>
  <c r="M33" i="70"/>
  <c r="M54" i="70" s="1"/>
  <c r="N32" i="72"/>
  <c r="N53" i="72" s="1"/>
  <c r="J32" i="95"/>
  <c r="J53" i="95" s="1"/>
  <c r="L32" i="82"/>
  <c r="L53" i="82" s="1"/>
  <c r="L33" i="74"/>
  <c r="L54" i="74" s="1"/>
  <c r="L33" i="95"/>
  <c r="L54" i="95" s="1"/>
  <c r="N33" i="84"/>
  <c r="N54" i="84" s="1"/>
  <c r="K32" i="81"/>
  <c r="K53" i="81" s="1"/>
  <c r="J32" i="77"/>
  <c r="J53" i="77" s="1"/>
  <c r="N33" i="80"/>
  <c r="N54" i="80" s="1"/>
  <c r="O33" i="73"/>
  <c r="K32" i="78"/>
  <c r="K53" i="78" s="1"/>
  <c r="K32" i="94"/>
  <c r="K53" i="94" s="1"/>
  <c r="N32" i="80"/>
  <c r="N53" i="80" s="1"/>
  <c r="J32" i="71"/>
  <c r="J53" i="71" s="1"/>
  <c r="J32" i="72"/>
  <c r="J53" i="72" s="1"/>
  <c r="J33" i="94"/>
  <c r="J54" i="94" s="1"/>
  <c r="L33" i="73"/>
  <c r="L33" i="71"/>
  <c r="L54" i="71" s="1"/>
  <c r="L33" i="70"/>
  <c r="L54" i="70" s="1"/>
  <c r="M33" i="83"/>
  <c r="M54" i="83" s="1"/>
  <c r="M32" i="95"/>
  <c r="M53" i="95" s="1"/>
  <c r="N33" i="70"/>
  <c r="N54" i="70" s="1"/>
  <c r="J33" i="71"/>
  <c r="J54" i="71" s="1"/>
  <c r="L32" i="80"/>
  <c r="L53" i="80" s="1"/>
  <c r="O32" i="72"/>
  <c r="O53" i="72" s="1"/>
  <c r="M32" i="82"/>
  <c r="M53" i="82" s="1"/>
  <c r="O41" i="73"/>
  <c r="O33" i="95"/>
  <c r="O54" i="95" s="1"/>
  <c r="K32" i="89"/>
  <c r="K53" i="89" s="1"/>
  <c r="L33" i="84"/>
  <c r="L54" i="84" s="1"/>
  <c r="N32" i="71"/>
  <c r="N53" i="71" s="1"/>
  <c r="N32" i="68"/>
  <c r="N53" i="68" s="1"/>
  <c r="K32" i="68"/>
  <c r="K53" i="68" s="1"/>
  <c r="K33" i="70"/>
  <c r="K54" i="70" s="1"/>
  <c r="J32" i="84"/>
  <c r="J53" i="84" s="1"/>
  <c r="M32" i="71"/>
  <c r="M53" i="71" s="1"/>
  <c r="O32" i="77"/>
  <c r="O53" i="77" s="1"/>
  <c r="J33" i="89"/>
  <c r="J54" i="89" s="1"/>
  <c r="J32" i="73"/>
  <c r="J53" i="73" s="1"/>
  <c r="O33" i="94"/>
  <c r="O54" i="94" s="1"/>
  <c r="O32" i="88"/>
  <c r="O53" i="88" s="1"/>
  <c r="M32" i="83"/>
  <c r="M53" i="83" s="1"/>
  <c r="N41" i="66"/>
  <c r="N54" i="66" s="1"/>
  <c r="L32" i="68"/>
  <c r="L53" i="68" s="1"/>
  <c r="O32" i="73"/>
  <c r="O53" i="73" s="1"/>
  <c r="K33" i="82"/>
  <c r="K54" i="82" s="1"/>
  <c r="M40" i="66"/>
  <c r="M53" i="66" s="1"/>
  <c r="N32" i="76"/>
  <c r="N53" i="76" s="1"/>
  <c r="L32" i="84"/>
  <c r="L53" i="84" s="1"/>
  <c r="N74" i="67"/>
  <c r="N80" i="67" s="1"/>
  <c r="N87" i="67" s="1"/>
  <c r="N92" i="67" s="1"/>
  <c r="K76" i="73"/>
  <c r="K82" i="73" s="1"/>
  <c r="K89" i="73" s="1"/>
  <c r="N76" i="66"/>
  <c r="N82" i="66" s="1"/>
  <c r="N97" i="66" s="1"/>
  <c r="N100" i="66" s="1"/>
  <c r="O74" i="84"/>
  <c r="O80" i="84" s="1"/>
  <c r="O85" i="84" s="1"/>
  <c r="O74" i="95"/>
  <c r="O80" i="95" s="1"/>
  <c r="J74" i="73"/>
  <c r="J80" i="73" s="1"/>
  <c r="J95" i="73" s="1"/>
  <c r="L76" i="73"/>
  <c r="L82" i="73" s="1"/>
  <c r="L89" i="73" s="1"/>
  <c r="O74" i="94"/>
  <c r="O80" i="94" s="1"/>
  <c r="J74" i="94"/>
  <c r="J80" i="94" s="1"/>
  <c r="O74" i="83"/>
  <c r="O80" i="83" s="1"/>
  <c r="O95" i="83" s="1"/>
  <c r="M74" i="72"/>
  <c r="M80" i="72" s="1"/>
  <c r="M87" i="72" s="1"/>
  <c r="J74" i="75"/>
  <c r="J80" i="75" s="1"/>
  <c r="J81" i="75" s="1"/>
  <c r="L74" i="71"/>
  <c r="L80" i="71" s="1"/>
  <c r="L87" i="71" s="1"/>
  <c r="N74" i="94"/>
  <c r="N80" i="94" s="1"/>
  <c r="M74" i="76"/>
  <c r="M80" i="76" s="1"/>
  <c r="M87" i="76" s="1"/>
  <c r="L74" i="84"/>
  <c r="L80" i="84" s="1"/>
  <c r="L95" i="84" s="1"/>
  <c r="L74" i="80"/>
  <c r="L80" i="80" s="1"/>
  <c r="L87" i="80" s="1"/>
  <c r="L74" i="83"/>
  <c r="L80" i="83" s="1"/>
  <c r="L95" i="83" s="1"/>
  <c r="O74" i="71"/>
  <c r="O80" i="71" s="1"/>
  <c r="O85" i="71" s="1"/>
  <c r="M74" i="94"/>
  <c r="M80" i="94" s="1"/>
  <c r="L74" i="94"/>
  <c r="L80" i="94" s="1"/>
  <c r="J74" i="76"/>
  <c r="J80" i="76" s="1"/>
  <c r="J87" i="76" s="1"/>
  <c r="L74" i="95"/>
  <c r="L80" i="95" s="1"/>
  <c r="J74" i="95"/>
  <c r="J80" i="95" s="1"/>
  <c r="M76" i="73"/>
  <c r="M82" i="73" s="1"/>
  <c r="M89" i="73" s="1"/>
  <c r="K74" i="71"/>
  <c r="K80" i="71" s="1"/>
  <c r="K95" i="71" s="1"/>
  <c r="K100" i="71" s="1"/>
  <c r="M74" i="95"/>
  <c r="M80" i="95" s="1"/>
  <c r="K74" i="95"/>
  <c r="K80" i="95" s="1"/>
  <c r="O74" i="85"/>
  <c r="O80" i="85" s="1"/>
  <c r="O87" i="85" s="1"/>
  <c r="L74" i="79"/>
  <c r="L80" i="79" s="1"/>
  <c r="L87" i="79" s="1"/>
  <c r="K74" i="70"/>
  <c r="K80" i="70" s="1"/>
  <c r="K85" i="70" s="1"/>
  <c r="K74" i="94"/>
  <c r="K80" i="94" s="1"/>
  <c r="N74" i="95"/>
  <c r="N80" i="95" s="1"/>
  <c r="L95" i="89"/>
  <c r="L87" i="89"/>
  <c r="L85" i="89"/>
  <c r="N95" i="82"/>
  <c r="N85" i="82"/>
  <c r="N87" i="82"/>
  <c r="N81" i="64"/>
  <c r="N85" i="64" s="1"/>
  <c r="N95" i="64"/>
  <c r="N87" i="64"/>
  <c r="M81" i="64"/>
  <c r="M85" i="64" s="1"/>
  <c r="M95" i="64"/>
  <c r="M106" i="64" s="1"/>
  <c r="M110" i="64" s="1"/>
  <c r="M87" i="64"/>
  <c r="O80" i="87"/>
  <c r="L76" i="66"/>
  <c r="L82" i="66" s="1"/>
  <c r="J74" i="74"/>
  <c r="J80" i="74" s="1"/>
  <c r="L74" i="75"/>
  <c r="L80" i="75" s="1"/>
  <c r="N95" i="65"/>
  <c r="N106" i="65" s="1"/>
  <c r="N110" i="65" s="1"/>
  <c r="N87" i="65"/>
  <c r="N81" i="65"/>
  <c r="N74" i="73"/>
  <c r="N80" i="73" s="1"/>
  <c r="K80" i="81"/>
  <c r="O87" i="64"/>
  <c r="O95" i="64"/>
  <c r="O106" i="64" s="1"/>
  <c r="O110" i="64" s="1"/>
  <c r="O81" i="64"/>
  <c r="O85" i="64" s="1"/>
  <c r="K74" i="79"/>
  <c r="K80" i="79" s="1"/>
  <c r="O80" i="86"/>
  <c r="O80" i="68"/>
  <c r="L74" i="77"/>
  <c r="L80" i="77" s="1"/>
  <c r="M80" i="88"/>
  <c r="N74" i="80"/>
  <c r="N80" i="80" s="1"/>
  <c r="K74" i="73"/>
  <c r="K80" i="73" s="1"/>
  <c r="M74" i="71"/>
  <c r="M80" i="71" s="1"/>
  <c r="O74" i="72"/>
  <c r="O80" i="72" s="1"/>
  <c r="O74" i="70"/>
  <c r="O80" i="70" s="1"/>
  <c r="O87" i="81"/>
  <c r="O85" i="81"/>
  <c r="O95" i="81"/>
  <c r="K81" i="64"/>
  <c r="K95" i="64"/>
  <c r="K106" i="64" s="1"/>
  <c r="K110" i="64" s="1"/>
  <c r="K87" i="64"/>
  <c r="M74" i="78"/>
  <c r="M80" i="78" s="1"/>
  <c r="M80" i="86"/>
  <c r="M80" i="68"/>
  <c r="M74" i="84"/>
  <c r="M80" i="84" s="1"/>
  <c r="N80" i="88"/>
  <c r="M74" i="69"/>
  <c r="M80" i="69" s="1"/>
  <c r="J74" i="70"/>
  <c r="J80" i="70" s="1"/>
  <c r="M76" i="66"/>
  <c r="M82" i="66" s="1"/>
  <c r="O74" i="74"/>
  <c r="O80" i="74" s="1"/>
  <c r="N74" i="77"/>
  <c r="N80" i="77" s="1"/>
  <c r="N74" i="78"/>
  <c r="N80" i="78" s="1"/>
  <c r="N76" i="73"/>
  <c r="N82" i="73" s="1"/>
  <c r="O74" i="73"/>
  <c r="O80" i="73" s="1"/>
  <c r="K85" i="89"/>
  <c r="K95" i="89"/>
  <c r="K87" i="89"/>
  <c r="N85" i="86"/>
  <c r="N95" i="86"/>
  <c r="N100" i="86" s="1"/>
  <c r="N87" i="86"/>
  <c r="N92" i="86" s="1"/>
  <c r="O81" i="65"/>
  <c r="O87" i="65"/>
  <c r="O95" i="65"/>
  <c r="O106" i="65" s="1"/>
  <c r="O110" i="65" s="1"/>
  <c r="N85" i="87"/>
  <c r="N95" i="87"/>
  <c r="N87" i="87"/>
  <c r="N92" i="87" s="1"/>
  <c r="K80" i="68"/>
  <c r="N74" i="69"/>
  <c r="N80" i="69" s="1"/>
  <c r="K80" i="88"/>
  <c r="M74" i="70"/>
  <c r="M80" i="70" s="1"/>
  <c r="L74" i="69"/>
  <c r="L80" i="69" s="1"/>
  <c r="O74" i="67"/>
  <c r="O80" i="67" s="1"/>
  <c r="K74" i="80"/>
  <c r="K80" i="80" s="1"/>
  <c r="M74" i="83"/>
  <c r="M80" i="83" s="1"/>
  <c r="M87" i="65"/>
  <c r="M81" i="65"/>
  <c r="M95" i="65"/>
  <c r="M106" i="65" s="1"/>
  <c r="M110" i="65" s="1"/>
  <c r="M80" i="81"/>
  <c r="J74" i="78"/>
  <c r="J80" i="78" s="1"/>
  <c r="O85" i="82"/>
  <c r="O87" i="82"/>
  <c r="O95" i="82"/>
  <c r="N85" i="81"/>
  <c r="N95" i="81"/>
  <c r="N87" i="81"/>
  <c r="L87" i="81"/>
  <c r="L85" i="81"/>
  <c r="L95" i="81"/>
  <c r="J81" i="65"/>
  <c r="J95" i="65"/>
  <c r="J106" i="65" s="1"/>
  <c r="J110" i="65" s="1"/>
  <c r="J87" i="65"/>
  <c r="L80" i="82"/>
  <c r="J80" i="87"/>
  <c r="L95" i="64"/>
  <c r="L81" i="64"/>
  <c r="L85" i="64" s="1"/>
  <c r="L87" i="64"/>
  <c r="N74" i="83"/>
  <c r="N80" i="83" s="1"/>
  <c r="J80" i="89"/>
  <c r="O74" i="77"/>
  <c r="O80" i="77" s="1"/>
  <c r="L74" i="76"/>
  <c r="L80" i="76" s="1"/>
  <c r="L74" i="85"/>
  <c r="L80" i="85" s="1"/>
  <c r="J74" i="79"/>
  <c r="J80" i="79" s="1"/>
  <c r="J74" i="77"/>
  <c r="J80" i="77" s="1"/>
  <c r="N80" i="68"/>
  <c r="K74" i="78"/>
  <c r="K80" i="78" s="1"/>
  <c r="L80" i="87"/>
  <c r="O76" i="66"/>
  <c r="O82" i="66" s="1"/>
  <c r="K74" i="75"/>
  <c r="K80" i="75" s="1"/>
  <c r="M74" i="85"/>
  <c r="M80" i="85" s="1"/>
  <c r="J87" i="68"/>
  <c r="J95" i="68"/>
  <c r="J85" i="68"/>
  <c r="L85" i="86"/>
  <c r="L95" i="86"/>
  <c r="L100" i="86" s="1"/>
  <c r="L87" i="86"/>
  <c r="L92" i="86" s="1"/>
  <c r="L81" i="65"/>
  <c r="L95" i="65"/>
  <c r="L106" i="65" s="1"/>
  <c r="L110" i="65" s="1"/>
  <c r="L87" i="65"/>
  <c r="J80" i="82"/>
  <c r="J80" i="88"/>
  <c r="N74" i="71"/>
  <c r="N80" i="71" s="1"/>
  <c r="N74" i="75"/>
  <c r="N80" i="75" s="1"/>
  <c r="J74" i="67"/>
  <c r="J80" i="67" s="1"/>
  <c r="O74" i="76"/>
  <c r="O80" i="76" s="1"/>
  <c r="O74" i="69"/>
  <c r="O80" i="69" s="1"/>
  <c r="J80" i="81"/>
  <c r="K74" i="74"/>
  <c r="K80" i="74" s="1"/>
  <c r="M80" i="82"/>
  <c r="K74" i="84"/>
  <c r="K80" i="84" s="1"/>
  <c r="L74" i="72"/>
  <c r="L80" i="72" s="1"/>
  <c r="O80" i="88"/>
  <c r="M74" i="67"/>
  <c r="M80" i="67" s="1"/>
  <c r="O74" i="80"/>
  <c r="O80" i="80" s="1"/>
  <c r="M80" i="87"/>
  <c r="J87" i="86"/>
  <c r="J92" i="86" s="1"/>
  <c r="J95" i="86"/>
  <c r="J100" i="86" s="1"/>
  <c r="J85" i="86"/>
  <c r="M85" i="89"/>
  <c r="M87" i="89"/>
  <c r="M95" i="89"/>
  <c r="O76" i="73"/>
  <c r="O82" i="73" s="1"/>
  <c r="J74" i="71"/>
  <c r="J80" i="71" s="1"/>
  <c r="L74" i="67"/>
  <c r="L80" i="67" s="1"/>
  <c r="K74" i="77"/>
  <c r="K80" i="77" s="1"/>
  <c r="K74" i="83"/>
  <c r="K80" i="83" s="1"/>
  <c r="M74" i="80"/>
  <c r="M80" i="80" s="1"/>
  <c r="L74" i="73"/>
  <c r="L80" i="73" s="1"/>
  <c r="N74" i="74"/>
  <c r="N80" i="74" s="1"/>
  <c r="K74" i="85"/>
  <c r="K80" i="85" s="1"/>
  <c r="M74" i="75"/>
  <c r="M80" i="75" s="1"/>
  <c r="K74" i="69"/>
  <c r="K80" i="69" s="1"/>
  <c r="K80" i="82"/>
  <c r="J74" i="69"/>
  <c r="J80" i="69" s="1"/>
  <c r="N74" i="72"/>
  <c r="N80" i="72" s="1"/>
  <c r="K80" i="86"/>
  <c r="O74" i="79"/>
  <c r="O80" i="79" s="1"/>
  <c r="K80" i="87"/>
  <c r="L74" i="70"/>
  <c r="L80" i="70" s="1"/>
  <c r="N74" i="79"/>
  <c r="N80" i="79" s="1"/>
  <c r="L80" i="88"/>
  <c r="N74" i="84"/>
  <c r="N80" i="84" s="1"/>
  <c r="M74" i="79"/>
  <c r="M80" i="79" s="1"/>
  <c r="O80" i="89"/>
  <c r="L87" i="68"/>
  <c r="L85" i="68"/>
  <c r="L95" i="68"/>
  <c r="J81" i="76"/>
  <c r="J85" i="76" s="1"/>
  <c r="J81" i="64"/>
  <c r="J85" i="64" s="1"/>
  <c r="J87" i="64"/>
  <c r="J95" i="64"/>
  <c r="K81" i="65"/>
  <c r="K87" i="65"/>
  <c r="K95" i="65"/>
  <c r="K106" i="65" s="1"/>
  <c r="K110" i="65" s="1"/>
  <c r="N74" i="85"/>
  <c r="N80" i="85" s="1"/>
  <c r="O74" i="75"/>
  <c r="O80" i="75" s="1"/>
  <c r="O74" i="78"/>
  <c r="O80" i="78" s="1"/>
  <c r="L74" i="74"/>
  <c r="L80" i="74" s="1"/>
  <c r="K76" i="66"/>
  <c r="K82" i="66" s="1"/>
  <c r="J76" i="73"/>
  <c r="J82" i="73" s="1"/>
  <c r="J74" i="84"/>
  <c r="J80" i="84" s="1"/>
  <c r="M74" i="74"/>
  <c r="M80" i="74" s="1"/>
  <c r="J74" i="83"/>
  <c r="J80" i="83" s="1"/>
  <c r="J74" i="72"/>
  <c r="J80" i="72" s="1"/>
  <c r="M74" i="73"/>
  <c r="M80" i="73" s="1"/>
  <c r="L74" i="78"/>
  <c r="L80" i="78" s="1"/>
  <c r="N74" i="76"/>
  <c r="N80" i="76" s="1"/>
  <c r="K74" i="67"/>
  <c r="K80" i="67" s="1"/>
  <c r="J74" i="85"/>
  <c r="J80" i="85" s="1"/>
  <c r="N80" i="89"/>
  <c r="K74" i="72"/>
  <c r="K80" i="72" s="1"/>
  <c r="N74" i="70"/>
  <c r="N80" i="70" s="1"/>
  <c r="K74" i="76"/>
  <c r="K80" i="76" s="1"/>
  <c r="J76" i="66"/>
  <c r="J82" i="66" s="1"/>
  <c r="J74" i="80"/>
  <c r="J80" i="80" s="1"/>
  <c r="A25" i="6"/>
  <c r="M95" i="77" l="1"/>
  <c r="M87" i="77"/>
  <c r="L53" i="73"/>
  <c r="O54" i="73"/>
  <c r="J54" i="73"/>
  <c r="L54" i="73"/>
  <c r="K54" i="73"/>
  <c r="N85" i="66"/>
  <c r="K97" i="117"/>
  <c r="K89" i="117"/>
  <c r="K85" i="117"/>
  <c r="K90" i="117"/>
  <c r="K98" i="117"/>
  <c r="J89" i="117"/>
  <c r="J97" i="117"/>
  <c r="J85" i="117"/>
  <c r="O97" i="117"/>
  <c r="O89" i="117"/>
  <c r="O85" i="117"/>
  <c r="O98" i="117"/>
  <c r="O90" i="117"/>
  <c r="N97" i="117"/>
  <c r="N89" i="117"/>
  <c r="N85" i="117"/>
  <c r="L97" i="117"/>
  <c r="L89" i="117"/>
  <c r="L85" i="117"/>
  <c r="N98" i="117"/>
  <c r="N90" i="117"/>
  <c r="L98" i="117"/>
  <c r="L90" i="117"/>
  <c r="J90" i="117"/>
  <c r="J98" i="117"/>
  <c r="M97" i="117"/>
  <c r="M89" i="117"/>
  <c r="M85" i="117"/>
  <c r="M98" i="117"/>
  <c r="M90" i="117"/>
  <c r="J95" i="76"/>
  <c r="N89" i="66"/>
  <c r="K97" i="73"/>
  <c r="M97" i="73"/>
  <c r="L97" i="73"/>
  <c r="J87" i="73"/>
  <c r="O87" i="84"/>
  <c r="J85" i="73"/>
  <c r="M85" i="72"/>
  <c r="O95" i="85"/>
  <c r="O106" i="85" s="1"/>
  <c r="O110" i="85" s="1"/>
  <c r="O85" i="85"/>
  <c r="L95" i="80"/>
  <c r="L100" i="80" s="1"/>
  <c r="N95" i="67"/>
  <c r="N100" i="67" s="1"/>
  <c r="N85" i="67"/>
  <c r="M95" i="76"/>
  <c r="M81" i="76"/>
  <c r="M85" i="76" s="1"/>
  <c r="L95" i="79"/>
  <c r="L100" i="79" s="1"/>
  <c r="L85" i="79"/>
  <c r="K87" i="70"/>
  <c r="K92" i="70" s="1"/>
  <c r="K95" i="70"/>
  <c r="K100" i="70" s="1"/>
  <c r="L95" i="71"/>
  <c r="L100" i="71" s="1"/>
  <c r="M95" i="72"/>
  <c r="M106" i="72" s="1"/>
  <c r="M110" i="72" s="1"/>
  <c r="O95" i="84"/>
  <c r="O106" i="84" s="1"/>
  <c r="O110" i="84" s="1"/>
  <c r="L85" i="80"/>
  <c r="L85" i="71"/>
  <c r="L87" i="84"/>
  <c r="L92" i="84" s="1"/>
  <c r="L85" i="84"/>
  <c r="J95" i="75"/>
  <c r="J87" i="75"/>
  <c r="O87" i="71"/>
  <c r="O92" i="71" s="1"/>
  <c r="O95" i="71"/>
  <c r="O100" i="71" s="1"/>
  <c r="O87" i="83"/>
  <c r="O93" i="83" s="1"/>
  <c r="O135" i="83" s="1"/>
  <c r="K87" i="95"/>
  <c r="K92" i="95" s="1"/>
  <c r="K95" i="95"/>
  <c r="K85" i="95"/>
  <c r="M95" i="94"/>
  <c r="M85" i="94"/>
  <c r="M87" i="94"/>
  <c r="M92" i="94" s="1"/>
  <c r="M95" i="95"/>
  <c r="M87" i="95"/>
  <c r="M92" i="95" s="1"/>
  <c r="M85" i="95"/>
  <c r="L85" i="83"/>
  <c r="N87" i="95"/>
  <c r="N92" i="95" s="1"/>
  <c r="N85" i="95"/>
  <c r="N95" i="95"/>
  <c r="J85" i="94"/>
  <c r="J95" i="94"/>
  <c r="J87" i="94"/>
  <c r="J92" i="94" s="1"/>
  <c r="L87" i="83"/>
  <c r="L92" i="83" s="1"/>
  <c r="K85" i="94"/>
  <c r="K95" i="94"/>
  <c r="K87" i="94"/>
  <c r="K92" i="94" s="1"/>
  <c r="J95" i="95"/>
  <c r="J87" i="95"/>
  <c r="J92" i="95" s="1"/>
  <c r="J85" i="95"/>
  <c r="O87" i="94"/>
  <c r="O92" i="94" s="1"/>
  <c r="O95" i="94"/>
  <c r="O85" i="94"/>
  <c r="K85" i="71"/>
  <c r="L95" i="95"/>
  <c r="L87" i="95"/>
  <c r="L92" i="95" s="1"/>
  <c r="L85" i="95"/>
  <c r="K87" i="71"/>
  <c r="K92" i="71" s="1"/>
  <c r="O85" i="83"/>
  <c r="N85" i="94"/>
  <c r="N87" i="94"/>
  <c r="N92" i="94" s="1"/>
  <c r="N95" i="94"/>
  <c r="L87" i="94"/>
  <c r="L92" i="94" s="1"/>
  <c r="L95" i="94"/>
  <c r="L85" i="94"/>
  <c r="O87" i="95"/>
  <c r="O92" i="95" s="1"/>
  <c r="O85" i="95"/>
  <c r="O95" i="95"/>
  <c r="K95" i="86"/>
  <c r="K100" i="86" s="1"/>
  <c r="K87" i="86"/>
  <c r="K92" i="86" s="1"/>
  <c r="K85" i="86"/>
  <c r="N87" i="69"/>
  <c r="N95" i="69"/>
  <c r="N85" i="69"/>
  <c r="M92" i="72"/>
  <c r="M93" i="72"/>
  <c r="L85" i="77"/>
  <c r="L87" i="77"/>
  <c r="L95" i="77"/>
  <c r="K95" i="81"/>
  <c r="K87" i="81"/>
  <c r="K85" i="81"/>
  <c r="O85" i="87"/>
  <c r="O95" i="87"/>
  <c r="O87" i="87"/>
  <c r="O92" i="87" s="1"/>
  <c r="N106" i="64"/>
  <c r="N110" i="64" s="1"/>
  <c r="K81" i="76"/>
  <c r="K85" i="76" s="1"/>
  <c r="K95" i="76"/>
  <c r="K87" i="76"/>
  <c r="M87" i="73"/>
  <c r="M85" i="73"/>
  <c r="M95" i="73"/>
  <c r="O85" i="78"/>
  <c r="O95" i="78"/>
  <c r="O87" i="78"/>
  <c r="M87" i="79"/>
  <c r="M85" i="79"/>
  <c r="M95" i="79"/>
  <c r="M100" i="79" s="1"/>
  <c r="N87" i="72"/>
  <c r="N95" i="72"/>
  <c r="N85" i="72"/>
  <c r="M87" i="80"/>
  <c r="M95" i="80"/>
  <c r="M100" i="80" s="1"/>
  <c r="M85" i="80"/>
  <c r="L100" i="83"/>
  <c r="L106" i="83"/>
  <c r="L110" i="83" s="1"/>
  <c r="L87" i="72"/>
  <c r="L95" i="72"/>
  <c r="L85" i="72"/>
  <c r="N81" i="75"/>
  <c r="N87" i="75"/>
  <c r="N95" i="75"/>
  <c r="J87" i="77"/>
  <c r="J95" i="77"/>
  <c r="J85" i="77"/>
  <c r="L100" i="81"/>
  <c r="L106" i="81"/>
  <c r="L110" i="81" s="1"/>
  <c r="K85" i="68"/>
  <c r="K87" i="68"/>
  <c r="K95" i="68"/>
  <c r="O85" i="73"/>
  <c r="O87" i="73"/>
  <c r="O95" i="73"/>
  <c r="N95" i="88"/>
  <c r="N85" i="88"/>
  <c r="N87" i="88"/>
  <c r="L92" i="80"/>
  <c r="L93" i="80"/>
  <c r="O85" i="68"/>
  <c r="O95" i="68"/>
  <c r="O87" i="68"/>
  <c r="N95" i="73"/>
  <c r="N85" i="73"/>
  <c r="N87" i="73"/>
  <c r="N75" i="64"/>
  <c r="N96" i="64"/>
  <c r="N100" i="64" s="1"/>
  <c r="N88" i="64"/>
  <c r="N92" i="64" s="1"/>
  <c r="L81" i="74"/>
  <c r="L85" i="74" s="1"/>
  <c r="L87" i="74"/>
  <c r="L95" i="74"/>
  <c r="L87" i="73"/>
  <c r="L95" i="73"/>
  <c r="L85" i="73"/>
  <c r="L96" i="65"/>
  <c r="L100" i="65" s="1"/>
  <c r="L88" i="65"/>
  <c r="L92" i="65" s="1"/>
  <c r="L75" i="65"/>
  <c r="J92" i="68"/>
  <c r="J93" i="68"/>
  <c r="J75" i="75"/>
  <c r="J88" i="75"/>
  <c r="J96" i="75"/>
  <c r="K85" i="64"/>
  <c r="K75" i="64"/>
  <c r="K96" i="64"/>
  <c r="K100" i="64" s="1"/>
  <c r="K88" i="64"/>
  <c r="K92" i="64" s="1"/>
  <c r="J96" i="64"/>
  <c r="J100" i="64" s="1"/>
  <c r="J88" i="64"/>
  <c r="J92" i="64" s="1"/>
  <c r="J75" i="64"/>
  <c r="N87" i="84"/>
  <c r="N95" i="84"/>
  <c r="N85" i="84"/>
  <c r="J85" i="69"/>
  <c r="J87" i="69"/>
  <c r="J95" i="69"/>
  <c r="K95" i="83"/>
  <c r="K87" i="83"/>
  <c r="K85" i="83"/>
  <c r="M106" i="89"/>
  <c r="M110" i="89" s="1"/>
  <c r="M100" i="89"/>
  <c r="K95" i="84"/>
  <c r="K85" i="84"/>
  <c r="K87" i="84"/>
  <c r="N87" i="71"/>
  <c r="N85" i="71"/>
  <c r="N95" i="71"/>
  <c r="N100" i="71" s="1"/>
  <c r="J85" i="79"/>
  <c r="J87" i="79"/>
  <c r="J95" i="79"/>
  <c r="J100" i="79" s="1"/>
  <c r="L75" i="64"/>
  <c r="L88" i="64"/>
  <c r="L92" i="64" s="1"/>
  <c r="L96" i="64"/>
  <c r="L100" i="64" s="1"/>
  <c r="O100" i="82"/>
  <c r="O106" i="82"/>
  <c r="O110" i="82" s="1"/>
  <c r="M95" i="83"/>
  <c r="M85" i="83"/>
  <c r="M87" i="83"/>
  <c r="N89" i="73"/>
  <c r="N97" i="73"/>
  <c r="M85" i="84"/>
  <c r="M95" i="84"/>
  <c r="M87" i="84"/>
  <c r="O95" i="70"/>
  <c r="O85" i="70"/>
  <c r="O87" i="70"/>
  <c r="O95" i="86"/>
  <c r="O100" i="86" s="1"/>
  <c r="O85" i="86"/>
  <c r="O87" i="86"/>
  <c r="O92" i="86" s="1"/>
  <c r="N85" i="65"/>
  <c r="N75" i="65"/>
  <c r="N96" i="65"/>
  <c r="N100" i="65" s="1"/>
  <c r="N88" i="65"/>
  <c r="N92" i="65" s="1"/>
  <c r="O100" i="83"/>
  <c r="O106" i="83"/>
  <c r="O110" i="83" s="1"/>
  <c r="L93" i="71"/>
  <c r="L92" i="71"/>
  <c r="N92" i="82"/>
  <c r="N93" i="82"/>
  <c r="J97" i="66"/>
  <c r="J100" i="66" s="1"/>
  <c r="J89" i="66"/>
  <c r="J85" i="66"/>
  <c r="O87" i="88"/>
  <c r="O95" i="88"/>
  <c r="O85" i="88"/>
  <c r="N106" i="81"/>
  <c r="N110" i="81" s="1"/>
  <c r="N100" i="81"/>
  <c r="M85" i="69"/>
  <c r="M87" i="69"/>
  <c r="M95" i="69"/>
  <c r="J87" i="72"/>
  <c r="J95" i="72"/>
  <c r="J85" i="72"/>
  <c r="N95" i="85"/>
  <c r="N85" i="85"/>
  <c r="N87" i="85"/>
  <c r="K95" i="82"/>
  <c r="K85" i="82"/>
  <c r="K87" i="82"/>
  <c r="M92" i="89"/>
  <c r="M93" i="89"/>
  <c r="J95" i="88"/>
  <c r="J85" i="88"/>
  <c r="J87" i="88"/>
  <c r="N92" i="66"/>
  <c r="N93" i="66"/>
  <c r="M95" i="85"/>
  <c r="M85" i="85"/>
  <c r="M87" i="85"/>
  <c r="L87" i="85"/>
  <c r="L95" i="85"/>
  <c r="L85" i="85"/>
  <c r="L106" i="64"/>
  <c r="L110" i="64" s="1"/>
  <c r="L92" i="81"/>
  <c r="L93" i="81"/>
  <c r="O92" i="82"/>
  <c r="O93" i="82"/>
  <c r="L92" i="79"/>
  <c r="L93" i="79"/>
  <c r="K85" i="80"/>
  <c r="K95" i="80"/>
  <c r="K100" i="80" s="1"/>
  <c r="K87" i="80"/>
  <c r="N100" i="87"/>
  <c r="N106" i="87"/>
  <c r="N110" i="87" s="1"/>
  <c r="K92" i="89"/>
  <c r="K93" i="89"/>
  <c r="N85" i="78"/>
  <c r="N87" i="78"/>
  <c r="N95" i="78"/>
  <c r="M95" i="68"/>
  <c r="M87" i="68"/>
  <c r="M85" i="68"/>
  <c r="O95" i="72"/>
  <c r="O85" i="72"/>
  <c r="O87" i="72"/>
  <c r="K95" i="79"/>
  <c r="K100" i="79" s="1"/>
  <c r="K85" i="79"/>
  <c r="K87" i="79"/>
  <c r="O92" i="84"/>
  <c r="O93" i="84"/>
  <c r="O135" i="84" s="1"/>
  <c r="O87" i="89"/>
  <c r="O95" i="89"/>
  <c r="O85" i="89"/>
  <c r="N87" i="68"/>
  <c r="N85" i="68"/>
  <c r="N95" i="68"/>
  <c r="M96" i="65"/>
  <c r="M100" i="65" s="1"/>
  <c r="M88" i="65"/>
  <c r="M92" i="65" s="1"/>
  <c r="M75" i="65"/>
  <c r="N87" i="70"/>
  <c r="N95" i="70"/>
  <c r="N85" i="70"/>
  <c r="J95" i="83"/>
  <c r="J85" i="83"/>
  <c r="J87" i="83"/>
  <c r="L85" i="88"/>
  <c r="L87" i="88"/>
  <c r="L95" i="88"/>
  <c r="K87" i="77"/>
  <c r="K85" i="77"/>
  <c r="K95" i="77"/>
  <c r="M95" i="82"/>
  <c r="M87" i="82"/>
  <c r="M85" i="82"/>
  <c r="N85" i="89"/>
  <c r="N87" i="89"/>
  <c r="N95" i="89"/>
  <c r="M87" i="74"/>
  <c r="M95" i="74"/>
  <c r="M81" i="74"/>
  <c r="M85" i="74" s="1"/>
  <c r="N85" i="79"/>
  <c r="N87" i="79"/>
  <c r="N95" i="79"/>
  <c r="N100" i="79" s="1"/>
  <c r="K95" i="69"/>
  <c r="K85" i="69"/>
  <c r="K87" i="69"/>
  <c r="L85" i="67"/>
  <c r="L95" i="67"/>
  <c r="L100" i="67" s="1"/>
  <c r="L87" i="67"/>
  <c r="L92" i="67" s="1"/>
  <c r="K87" i="74"/>
  <c r="K95" i="74"/>
  <c r="K81" i="74"/>
  <c r="K85" i="74" s="1"/>
  <c r="J95" i="82"/>
  <c r="J87" i="82"/>
  <c r="J85" i="82"/>
  <c r="K81" i="75"/>
  <c r="K95" i="75"/>
  <c r="K87" i="75"/>
  <c r="L95" i="76"/>
  <c r="L81" i="76"/>
  <c r="L85" i="76" s="1"/>
  <c r="L87" i="76"/>
  <c r="J95" i="87"/>
  <c r="J87" i="87"/>
  <c r="J92" i="87" s="1"/>
  <c r="J85" i="87"/>
  <c r="M106" i="77"/>
  <c r="M110" i="77" s="1"/>
  <c r="M100" i="77"/>
  <c r="J87" i="78"/>
  <c r="J95" i="78"/>
  <c r="J85" i="78"/>
  <c r="O95" i="67"/>
  <c r="O100" i="67" s="1"/>
  <c r="O85" i="67"/>
  <c r="O87" i="67"/>
  <c r="O92" i="67" s="1"/>
  <c r="K100" i="89"/>
  <c r="K106" i="89"/>
  <c r="K110" i="89" s="1"/>
  <c r="N87" i="77"/>
  <c r="N95" i="77"/>
  <c r="N85" i="77"/>
  <c r="M87" i="86"/>
  <c r="M92" i="86" s="1"/>
  <c r="M85" i="86"/>
  <c r="M95" i="86"/>
  <c r="M100" i="86" s="1"/>
  <c r="M95" i="71"/>
  <c r="M100" i="71" s="1"/>
  <c r="M87" i="71"/>
  <c r="M85" i="71"/>
  <c r="N100" i="82"/>
  <c r="N106" i="82"/>
  <c r="N110" i="82" s="1"/>
  <c r="L85" i="78"/>
  <c r="L87" i="78"/>
  <c r="L95" i="78"/>
  <c r="J85" i="67"/>
  <c r="J95" i="67"/>
  <c r="J100" i="67" s="1"/>
  <c r="J87" i="67"/>
  <c r="J92" i="67" s="1"/>
  <c r="J85" i="65"/>
  <c r="J75" i="65"/>
  <c r="J96" i="65"/>
  <c r="J100" i="65" s="1"/>
  <c r="J88" i="65"/>
  <c r="J92" i="65" s="1"/>
  <c r="O95" i="75"/>
  <c r="O87" i="75"/>
  <c r="O81" i="75"/>
  <c r="J75" i="76"/>
  <c r="J88" i="76"/>
  <c r="J92" i="76" s="1"/>
  <c r="J96" i="76"/>
  <c r="J100" i="76" s="1"/>
  <c r="K87" i="72"/>
  <c r="K85" i="72"/>
  <c r="K95" i="72"/>
  <c r="J85" i="85"/>
  <c r="J95" i="85"/>
  <c r="J87" i="85"/>
  <c r="J95" i="84"/>
  <c r="J85" i="84"/>
  <c r="J87" i="84"/>
  <c r="L106" i="68"/>
  <c r="L110" i="68" s="1"/>
  <c r="L100" i="68"/>
  <c r="L95" i="70"/>
  <c r="L87" i="70"/>
  <c r="L85" i="70"/>
  <c r="M81" i="75"/>
  <c r="M85" i="75" s="1"/>
  <c r="M87" i="75"/>
  <c r="M95" i="75"/>
  <c r="J95" i="71"/>
  <c r="J100" i="71" s="1"/>
  <c r="J85" i="71"/>
  <c r="J87" i="71"/>
  <c r="M95" i="87"/>
  <c r="M85" i="87"/>
  <c r="M87" i="87"/>
  <c r="M92" i="87" s="1"/>
  <c r="J87" i="81"/>
  <c r="J85" i="81"/>
  <c r="J95" i="81"/>
  <c r="L85" i="65"/>
  <c r="O97" i="66"/>
  <c r="O100" i="66" s="1"/>
  <c r="O89" i="66"/>
  <c r="O85" i="66"/>
  <c r="O95" i="77"/>
  <c r="O87" i="77"/>
  <c r="O85" i="77"/>
  <c r="L85" i="82"/>
  <c r="L95" i="82"/>
  <c r="L87" i="82"/>
  <c r="M92" i="77"/>
  <c r="M93" i="77"/>
  <c r="J85" i="75"/>
  <c r="M85" i="81"/>
  <c r="M95" i="81"/>
  <c r="M87" i="81"/>
  <c r="L87" i="69"/>
  <c r="L95" i="69"/>
  <c r="L85" i="69"/>
  <c r="O95" i="74"/>
  <c r="O87" i="74"/>
  <c r="O81" i="74"/>
  <c r="M85" i="78"/>
  <c r="M95" i="78"/>
  <c r="M87" i="78"/>
  <c r="O106" i="81"/>
  <c r="O110" i="81" s="1"/>
  <c r="O100" i="81"/>
  <c r="K95" i="73"/>
  <c r="K87" i="73"/>
  <c r="K85" i="73"/>
  <c r="O96" i="64"/>
  <c r="O100" i="64" s="1"/>
  <c r="O88" i="64"/>
  <c r="O92" i="64" s="1"/>
  <c r="O75" i="64"/>
  <c r="L81" i="75"/>
  <c r="L95" i="75"/>
  <c r="L87" i="75"/>
  <c r="J87" i="80"/>
  <c r="J85" i="80"/>
  <c r="J95" i="80"/>
  <c r="J100" i="80" s="1"/>
  <c r="J106" i="64"/>
  <c r="J110" i="64" s="1"/>
  <c r="K87" i="67"/>
  <c r="K92" i="67" s="1"/>
  <c r="K95" i="67"/>
  <c r="K100" i="67" s="1"/>
  <c r="K85" i="67"/>
  <c r="J97" i="73"/>
  <c r="J100" i="73" s="1"/>
  <c r="J89" i="73"/>
  <c r="K85" i="65"/>
  <c r="K75" i="65"/>
  <c r="K96" i="65"/>
  <c r="K100" i="65" s="1"/>
  <c r="K88" i="65"/>
  <c r="K92" i="65" s="1"/>
  <c r="K87" i="87"/>
  <c r="K92" i="87" s="1"/>
  <c r="K85" i="87"/>
  <c r="K95" i="87"/>
  <c r="K87" i="85"/>
  <c r="K85" i="85"/>
  <c r="K95" i="85"/>
  <c r="O97" i="73"/>
  <c r="O89" i="73"/>
  <c r="O85" i="80"/>
  <c r="O87" i="80"/>
  <c r="O95" i="80"/>
  <c r="O100" i="80" s="1"/>
  <c r="O87" i="69"/>
  <c r="O85" i="69"/>
  <c r="O95" i="69"/>
  <c r="L85" i="87"/>
  <c r="L95" i="87"/>
  <c r="L87" i="87"/>
  <c r="L92" i="87" s="1"/>
  <c r="J85" i="89"/>
  <c r="J95" i="89"/>
  <c r="J87" i="89"/>
  <c r="M85" i="65"/>
  <c r="M95" i="70"/>
  <c r="M85" i="70"/>
  <c r="M87" i="70"/>
  <c r="M100" i="72"/>
  <c r="M89" i="66"/>
  <c r="M97" i="66"/>
  <c r="M100" i="66" s="1"/>
  <c r="M85" i="66"/>
  <c r="J106" i="73"/>
  <c r="J110" i="73" s="1"/>
  <c r="N87" i="80"/>
  <c r="N95" i="80"/>
  <c r="N100" i="80" s="1"/>
  <c r="N85" i="80"/>
  <c r="J81" i="74"/>
  <c r="J95" i="74"/>
  <c r="J87" i="74"/>
  <c r="L92" i="89"/>
  <c r="L93" i="89"/>
  <c r="N87" i="76"/>
  <c r="N81" i="76"/>
  <c r="N95" i="76"/>
  <c r="K97" i="66"/>
  <c r="K100" i="66" s="1"/>
  <c r="K89" i="66"/>
  <c r="K85" i="66"/>
  <c r="L92" i="68"/>
  <c r="L93" i="68"/>
  <c r="O95" i="79"/>
  <c r="O100" i="79" s="1"/>
  <c r="O85" i="79"/>
  <c r="O87" i="79"/>
  <c r="N87" i="74"/>
  <c r="N81" i="74"/>
  <c r="N85" i="74" s="1"/>
  <c r="N95" i="74"/>
  <c r="O92" i="85"/>
  <c r="O93" i="85"/>
  <c r="O135" i="85" s="1"/>
  <c r="M87" i="67"/>
  <c r="M92" i="67" s="1"/>
  <c r="M95" i="67"/>
  <c r="M100" i="67" s="1"/>
  <c r="M85" i="67"/>
  <c r="O81" i="76"/>
  <c r="O87" i="76"/>
  <c r="O95" i="76"/>
  <c r="J106" i="68"/>
  <c r="J110" i="68" s="1"/>
  <c r="J100" i="68"/>
  <c r="K87" i="78"/>
  <c r="K85" i="78"/>
  <c r="K95" i="78"/>
  <c r="N85" i="83"/>
  <c r="N87" i="83"/>
  <c r="N95" i="83"/>
  <c r="N93" i="81"/>
  <c r="N92" i="81"/>
  <c r="K95" i="88"/>
  <c r="K85" i="88"/>
  <c r="K87" i="88"/>
  <c r="O85" i="65"/>
  <c r="O75" i="65"/>
  <c r="O88" i="65"/>
  <c r="O92" i="65" s="1"/>
  <c r="O96" i="65"/>
  <c r="O100" i="65" s="1"/>
  <c r="J95" i="70"/>
  <c r="J85" i="70"/>
  <c r="J87" i="70"/>
  <c r="L106" i="84"/>
  <c r="L110" i="84" s="1"/>
  <c r="L100" i="84"/>
  <c r="O92" i="81"/>
  <c r="O93" i="81"/>
  <c r="M87" i="88"/>
  <c r="M95" i="88"/>
  <c r="M85" i="88"/>
  <c r="L97" i="66"/>
  <c r="L100" i="66" s="1"/>
  <c r="L85" i="66"/>
  <c r="L89" i="66"/>
  <c r="M75" i="64"/>
  <c r="M88" i="64"/>
  <c r="M92" i="64" s="1"/>
  <c r="M96" i="64"/>
  <c r="M100" i="64" s="1"/>
  <c r="L106" i="89"/>
  <c r="L110" i="89" s="1"/>
  <c r="L100" i="89"/>
  <c r="A26" i="6"/>
  <c r="J93" i="73" l="1"/>
  <c r="O100" i="85"/>
  <c r="L134" i="79"/>
  <c r="L136" i="79"/>
  <c r="L133" i="79"/>
  <c r="L135" i="79"/>
  <c r="O133" i="82"/>
  <c r="O132" i="82"/>
  <c r="O134" i="82"/>
  <c r="O135" i="82"/>
  <c r="M132" i="89"/>
  <c r="M134" i="89"/>
  <c r="M133" i="89"/>
  <c r="M135" i="89"/>
  <c r="N133" i="81"/>
  <c r="N135" i="81"/>
  <c r="N132" i="81"/>
  <c r="N134" i="81"/>
  <c r="L134" i="81"/>
  <c r="L133" i="81"/>
  <c r="L135" i="81"/>
  <c r="L132" i="81"/>
  <c r="O135" i="81"/>
  <c r="O132" i="81"/>
  <c r="O133" i="81"/>
  <c r="O134" i="81"/>
  <c r="L136" i="80"/>
  <c r="L134" i="80"/>
  <c r="L133" i="80"/>
  <c r="L135" i="80"/>
  <c r="J133" i="73"/>
  <c r="J135" i="73"/>
  <c r="J132" i="73"/>
  <c r="J134" i="73"/>
  <c r="N133" i="82"/>
  <c r="N135" i="82"/>
  <c r="N132" i="82"/>
  <c r="N134" i="82"/>
  <c r="M136" i="77"/>
  <c r="M133" i="77"/>
  <c r="M135" i="77"/>
  <c r="M134" i="77"/>
  <c r="K135" i="89"/>
  <c r="K134" i="89"/>
  <c r="K133" i="89"/>
  <c r="K132" i="89"/>
  <c r="L134" i="71"/>
  <c r="L133" i="71"/>
  <c r="L135" i="71"/>
  <c r="L132" i="71"/>
  <c r="M133" i="72"/>
  <c r="M135" i="72"/>
  <c r="M132" i="72"/>
  <c r="M134" i="72"/>
  <c r="N140" i="66"/>
  <c r="N139" i="66"/>
  <c r="N141" i="66"/>
  <c r="N138" i="66"/>
  <c r="L132" i="89"/>
  <c r="L134" i="89"/>
  <c r="L133" i="89"/>
  <c r="L135" i="89"/>
  <c r="K92" i="117"/>
  <c r="N106" i="117"/>
  <c r="N110" i="117" s="1"/>
  <c r="N100" i="117"/>
  <c r="M92" i="117"/>
  <c r="M106" i="117"/>
  <c r="M110" i="117" s="1"/>
  <c r="M100" i="117"/>
  <c r="O92" i="117"/>
  <c r="O106" i="117"/>
  <c r="O110" i="117" s="1"/>
  <c r="O100" i="117"/>
  <c r="J106" i="117"/>
  <c r="J110" i="117" s="1"/>
  <c r="J100" i="117"/>
  <c r="J92" i="117"/>
  <c r="L92" i="117"/>
  <c r="L106" i="117"/>
  <c r="L110" i="117" s="1"/>
  <c r="L100" i="117"/>
  <c r="K106" i="117"/>
  <c r="K110" i="117" s="1"/>
  <c r="K100" i="117"/>
  <c r="N92" i="117"/>
  <c r="M96" i="76"/>
  <c r="M100" i="76" s="1"/>
  <c r="M88" i="76"/>
  <c r="M92" i="76" s="1"/>
  <c r="M75" i="76"/>
  <c r="L93" i="83"/>
  <c r="L135" i="83" s="1"/>
  <c r="K106" i="70"/>
  <c r="K110" i="70" s="1"/>
  <c r="O100" i="84"/>
  <c r="K93" i="70"/>
  <c r="J92" i="75"/>
  <c r="O93" i="71"/>
  <c r="K93" i="71"/>
  <c r="J100" i="75"/>
  <c r="L93" i="84"/>
  <c r="L135" i="84" s="1"/>
  <c r="O92" i="83"/>
  <c r="J106" i="94"/>
  <c r="J110" i="94" s="1"/>
  <c r="J100" i="94"/>
  <c r="M106" i="95"/>
  <c r="M110" i="95" s="1"/>
  <c r="M100" i="95"/>
  <c r="L100" i="94"/>
  <c r="L106" i="94"/>
  <c r="L110" i="94" s="1"/>
  <c r="M106" i="94"/>
  <c r="M110" i="94" s="1"/>
  <c r="M100" i="94"/>
  <c r="N100" i="94"/>
  <c r="N106" i="94"/>
  <c r="N110" i="94" s="1"/>
  <c r="K106" i="94"/>
  <c r="K110" i="94" s="1"/>
  <c r="K100" i="94"/>
  <c r="L106" i="95"/>
  <c r="L110" i="95" s="1"/>
  <c r="L100" i="95"/>
  <c r="K100" i="95"/>
  <c r="K106" i="95"/>
  <c r="K110" i="95" s="1"/>
  <c r="N106" i="95"/>
  <c r="N110" i="95" s="1"/>
  <c r="N100" i="95"/>
  <c r="O100" i="95"/>
  <c r="O106" i="95"/>
  <c r="O110" i="95" s="1"/>
  <c r="O106" i="94"/>
  <c r="O110" i="94" s="1"/>
  <c r="O100" i="94"/>
  <c r="J100" i="95"/>
  <c r="J106" i="95"/>
  <c r="J110" i="95" s="1"/>
  <c r="M92" i="70"/>
  <c r="M93" i="70"/>
  <c r="N92" i="70"/>
  <c r="N93" i="70"/>
  <c r="O92" i="70"/>
  <c r="O93" i="70"/>
  <c r="J92" i="70"/>
  <c r="J93" i="70"/>
  <c r="L92" i="70"/>
  <c r="L93" i="70"/>
  <c r="N100" i="83"/>
  <c r="N106" i="83"/>
  <c r="N110" i="83" s="1"/>
  <c r="O92" i="77"/>
  <c r="O93" i="77"/>
  <c r="O92" i="89"/>
  <c r="O93" i="89"/>
  <c r="L92" i="73"/>
  <c r="L93" i="73"/>
  <c r="N92" i="73"/>
  <c r="N93" i="73"/>
  <c r="K106" i="68"/>
  <c r="K110" i="68" s="1"/>
  <c r="K100" i="68"/>
  <c r="J92" i="77"/>
  <c r="J93" i="77"/>
  <c r="M92" i="73"/>
  <c r="M93" i="73"/>
  <c r="O100" i="87"/>
  <c r="O106" i="87"/>
  <c r="O110" i="87" s="1"/>
  <c r="N92" i="83"/>
  <c r="N93" i="83"/>
  <c r="N135" i="83" s="1"/>
  <c r="J92" i="80"/>
  <c r="J93" i="80"/>
  <c r="K93" i="73"/>
  <c r="K92" i="73"/>
  <c r="O100" i="77"/>
  <c r="O106" i="77"/>
  <c r="O110" i="77" s="1"/>
  <c r="L92" i="78"/>
  <c r="L93" i="78"/>
  <c r="N92" i="77"/>
  <c r="N93" i="77"/>
  <c r="J92" i="78"/>
  <c r="J93" i="78"/>
  <c r="L96" i="76"/>
  <c r="L100" i="76" s="1"/>
  <c r="L88" i="76"/>
  <c r="L92" i="76" s="1"/>
  <c r="L75" i="76"/>
  <c r="J92" i="82"/>
  <c r="J93" i="82"/>
  <c r="M75" i="74"/>
  <c r="M96" i="74"/>
  <c r="M100" i="74" s="1"/>
  <c r="M88" i="74"/>
  <c r="M92" i="74" s="1"/>
  <c r="M100" i="82"/>
  <c r="M106" i="82"/>
  <c r="M110" i="82" s="1"/>
  <c r="N100" i="68"/>
  <c r="N106" i="68"/>
  <c r="N110" i="68" s="1"/>
  <c r="L106" i="85"/>
  <c r="L110" i="85" s="1"/>
  <c r="L100" i="85"/>
  <c r="J93" i="79"/>
  <c r="J92" i="79"/>
  <c r="K92" i="84"/>
  <c r="K93" i="84"/>
  <c r="K135" i="84" s="1"/>
  <c r="J100" i="69"/>
  <c r="J106" i="69"/>
  <c r="J110" i="69" s="1"/>
  <c r="J135" i="68"/>
  <c r="J132" i="68"/>
  <c r="J133" i="68"/>
  <c r="J134" i="68"/>
  <c r="K92" i="68"/>
  <c r="K93" i="68"/>
  <c r="M93" i="79"/>
  <c r="M92" i="79"/>
  <c r="J106" i="70"/>
  <c r="J110" i="70" s="1"/>
  <c r="J100" i="70"/>
  <c r="J92" i="81"/>
  <c r="J93" i="81"/>
  <c r="L100" i="78"/>
  <c r="L106" i="78"/>
  <c r="L110" i="78" s="1"/>
  <c r="J92" i="83"/>
  <c r="J93" i="83"/>
  <c r="J135" i="83" s="1"/>
  <c r="N92" i="85"/>
  <c r="N93" i="85"/>
  <c r="N135" i="85" s="1"/>
  <c r="M92" i="83"/>
  <c r="M93" i="83"/>
  <c r="M135" i="83" s="1"/>
  <c r="O85" i="76"/>
  <c r="O75" i="76"/>
  <c r="O88" i="76"/>
  <c r="O92" i="76" s="1"/>
  <c r="O96" i="76"/>
  <c r="O100" i="76" s="1"/>
  <c r="L106" i="87"/>
  <c r="L110" i="87" s="1"/>
  <c r="L100" i="87"/>
  <c r="K106" i="73"/>
  <c r="K110" i="73" s="1"/>
  <c r="K100" i="73"/>
  <c r="J92" i="84"/>
  <c r="J93" i="84"/>
  <c r="J135" i="84" s="1"/>
  <c r="K93" i="72"/>
  <c r="K92" i="72"/>
  <c r="J92" i="73"/>
  <c r="J106" i="82"/>
  <c r="J110" i="82" s="1"/>
  <c r="J100" i="82"/>
  <c r="K92" i="69"/>
  <c r="K93" i="69"/>
  <c r="K100" i="77"/>
  <c r="K106" i="77"/>
  <c r="K110" i="77" s="1"/>
  <c r="J100" i="83"/>
  <c r="J106" i="83"/>
  <c r="J110" i="83" s="1"/>
  <c r="O100" i="72"/>
  <c r="O106" i="72"/>
  <c r="O110" i="72" s="1"/>
  <c r="L92" i="85"/>
  <c r="L93" i="85"/>
  <c r="L135" i="85" s="1"/>
  <c r="J100" i="88"/>
  <c r="J106" i="88"/>
  <c r="J110" i="88" s="1"/>
  <c r="N100" i="85"/>
  <c r="N106" i="85"/>
  <c r="N110" i="85" s="1"/>
  <c r="M106" i="83"/>
  <c r="M110" i="83" s="1"/>
  <c r="M100" i="83"/>
  <c r="J92" i="69"/>
  <c r="J93" i="69"/>
  <c r="N106" i="73"/>
  <c r="N110" i="73" s="1"/>
  <c r="N100" i="73"/>
  <c r="N93" i="88"/>
  <c r="N92" i="88"/>
  <c r="N88" i="76"/>
  <c r="N92" i="76" s="1"/>
  <c r="N75" i="76"/>
  <c r="N96" i="76"/>
  <c r="N100" i="76" s="1"/>
  <c r="J100" i="78"/>
  <c r="J106" i="78"/>
  <c r="J110" i="78" s="1"/>
  <c r="N92" i="71"/>
  <c r="N93" i="71"/>
  <c r="K92" i="66"/>
  <c r="K93" i="66"/>
  <c r="K100" i="78"/>
  <c r="K106" i="78"/>
  <c r="K110" i="78" s="1"/>
  <c r="O92" i="66"/>
  <c r="O93" i="66"/>
  <c r="M106" i="87"/>
  <c r="M110" i="87" s="1"/>
  <c r="M100" i="87"/>
  <c r="N92" i="68"/>
  <c r="N93" i="68"/>
  <c r="M92" i="85"/>
  <c r="M93" i="85"/>
  <c r="M135" i="85" s="1"/>
  <c r="M92" i="84"/>
  <c r="M93" i="84"/>
  <c r="M135" i="84" s="1"/>
  <c r="K100" i="84"/>
  <c r="K106" i="84"/>
  <c r="K110" i="84" s="1"/>
  <c r="O93" i="68"/>
  <c r="O92" i="68"/>
  <c r="N85" i="75"/>
  <c r="N96" i="75"/>
  <c r="N100" i="75" s="1"/>
  <c r="N88" i="75"/>
  <c r="N92" i="75" s="1"/>
  <c r="N75" i="75"/>
  <c r="M92" i="80"/>
  <c r="M93" i="80"/>
  <c r="O92" i="78"/>
  <c r="O93" i="78"/>
  <c r="K93" i="81"/>
  <c r="K92" i="81"/>
  <c r="N100" i="69"/>
  <c r="N106" i="69"/>
  <c r="N110" i="69" s="1"/>
  <c r="O85" i="74"/>
  <c r="O96" i="74"/>
  <c r="O100" i="74" s="1"/>
  <c r="O75" i="74"/>
  <c r="O88" i="74"/>
  <c r="O92" i="74" s="1"/>
  <c r="K106" i="72"/>
  <c r="K110" i="72" s="1"/>
  <c r="K100" i="72"/>
  <c r="N100" i="77"/>
  <c r="N106" i="77"/>
  <c r="N110" i="77" s="1"/>
  <c r="J92" i="88"/>
  <c r="J93" i="88"/>
  <c r="K100" i="83"/>
  <c r="K106" i="83"/>
  <c r="K110" i="83" s="1"/>
  <c r="N88" i="74"/>
  <c r="N92" i="74" s="1"/>
  <c r="N96" i="74"/>
  <c r="N100" i="74" s="1"/>
  <c r="N75" i="74"/>
  <c r="K92" i="88"/>
  <c r="K93" i="88"/>
  <c r="O92" i="79"/>
  <c r="O93" i="79"/>
  <c r="N85" i="76"/>
  <c r="J85" i="74"/>
  <c r="J75" i="74"/>
  <c r="J88" i="74"/>
  <c r="J92" i="74" s="1"/>
  <c r="J96" i="74"/>
  <c r="J100" i="74" s="1"/>
  <c r="M92" i="66"/>
  <c r="M93" i="66"/>
  <c r="O100" i="69"/>
  <c r="O106" i="69"/>
  <c r="O110" i="69" s="1"/>
  <c r="K100" i="85"/>
  <c r="K106" i="85"/>
  <c r="K110" i="85" s="1"/>
  <c r="L85" i="75"/>
  <c r="L96" i="75"/>
  <c r="L100" i="75" s="1"/>
  <c r="L88" i="75"/>
  <c r="L92" i="75" s="1"/>
  <c r="L75" i="75"/>
  <c r="L106" i="69"/>
  <c r="L110" i="69" s="1"/>
  <c r="L100" i="69"/>
  <c r="L92" i="82"/>
  <c r="L93" i="82"/>
  <c r="M96" i="75"/>
  <c r="M100" i="75" s="1"/>
  <c r="M75" i="75"/>
  <c r="M88" i="75"/>
  <c r="M92" i="75" s="1"/>
  <c r="J106" i="84"/>
  <c r="J110" i="84" s="1"/>
  <c r="J100" i="84"/>
  <c r="K88" i="74"/>
  <c r="K92" i="74" s="1"/>
  <c r="K96" i="74"/>
  <c r="K100" i="74" s="1"/>
  <c r="K75" i="74"/>
  <c r="K106" i="69"/>
  <c r="K110" i="69" s="1"/>
  <c r="K100" i="69"/>
  <c r="N100" i="89"/>
  <c r="N106" i="89"/>
  <c r="N110" i="89" s="1"/>
  <c r="K92" i="77"/>
  <c r="K93" i="77"/>
  <c r="N100" i="70"/>
  <c r="N106" i="70"/>
  <c r="N110" i="70" s="1"/>
  <c r="M92" i="68"/>
  <c r="M93" i="68"/>
  <c r="J106" i="72"/>
  <c r="J110" i="72" s="1"/>
  <c r="J100" i="72"/>
  <c r="O100" i="88"/>
  <c r="O106" i="88"/>
  <c r="O110" i="88" s="1"/>
  <c r="M106" i="84"/>
  <c r="M110" i="84" s="1"/>
  <c r="M100" i="84"/>
  <c r="L75" i="74"/>
  <c r="L96" i="74"/>
  <c r="L100" i="74" s="1"/>
  <c r="L88" i="74"/>
  <c r="L92" i="74" s="1"/>
  <c r="O100" i="68"/>
  <c r="O106" i="68"/>
  <c r="O110" i="68" s="1"/>
  <c r="N106" i="88"/>
  <c r="N110" i="88" s="1"/>
  <c r="N100" i="88"/>
  <c r="O100" i="78"/>
  <c r="O106" i="78"/>
  <c r="O110" i="78" s="1"/>
  <c r="K88" i="76"/>
  <c r="K92" i="76" s="1"/>
  <c r="K75" i="76"/>
  <c r="K96" i="76"/>
  <c r="K100" i="76" s="1"/>
  <c r="K106" i="81"/>
  <c r="K110" i="81" s="1"/>
  <c r="K100" i="81"/>
  <c r="N92" i="69"/>
  <c r="N93" i="69"/>
  <c r="O92" i="80"/>
  <c r="O93" i="80"/>
  <c r="M92" i="71"/>
  <c r="M93" i="71"/>
  <c r="M92" i="82"/>
  <c r="M93" i="82"/>
  <c r="O93" i="72"/>
  <c r="O92" i="72"/>
  <c r="O100" i="70"/>
  <c r="O106" i="70"/>
  <c r="O110" i="70" s="1"/>
  <c r="L92" i="66"/>
  <c r="L93" i="66"/>
  <c r="M100" i="70"/>
  <c r="M106" i="70"/>
  <c r="M110" i="70" s="1"/>
  <c r="K100" i="88"/>
  <c r="K106" i="88"/>
  <c r="K110" i="88" s="1"/>
  <c r="K92" i="78"/>
  <c r="K93" i="78"/>
  <c r="M92" i="78"/>
  <c r="M93" i="78"/>
  <c r="L93" i="69"/>
  <c r="L92" i="69"/>
  <c r="L106" i="82"/>
  <c r="L110" i="82" s="1"/>
  <c r="L100" i="82"/>
  <c r="J92" i="85"/>
  <c r="J93" i="85"/>
  <c r="J135" i="85" s="1"/>
  <c r="K85" i="75"/>
  <c r="K88" i="75"/>
  <c r="K92" i="75" s="1"/>
  <c r="K75" i="75"/>
  <c r="K96" i="75"/>
  <c r="K100" i="75" s="1"/>
  <c r="N92" i="89"/>
  <c r="N93" i="89"/>
  <c r="L106" i="88"/>
  <c r="L110" i="88" s="1"/>
  <c r="L100" i="88"/>
  <c r="K92" i="79"/>
  <c r="K93" i="79"/>
  <c r="M100" i="68"/>
  <c r="M106" i="68"/>
  <c r="M110" i="68" s="1"/>
  <c r="K93" i="80"/>
  <c r="K92" i="80"/>
  <c r="M106" i="85"/>
  <c r="M110" i="85" s="1"/>
  <c r="M100" i="85"/>
  <c r="K93" i="82"/>
  <c r="K92" i="82"/>
  <c r="J93" i="72"/>
  <c r="J92" i="72"/>
  <c r="O92" i="88"/>
  <c r="O93" i="88"/>
  <c r="N100" i="84"/>
  <c r="N106" i="84"/>
  <c r="N110" i="84" s="1"/>
  <c r="O106" i="73"/>
  <c r="O110" i="73" s="1"/>
  <c r="O100" i="73"/>
  <c r="L100" i="72"/>
  <c r="L106" i="72"/>
  <c r="L110" i="72" s="1"/>
  <c r="N100" i="72"/>
  <c r="N106" i="72"/>
  <c r="N110" i="72" s="1"/>
  <c r="L100" i="77"/>
  <c r="L106" i="77"/>
  <c r="L110" i="77" s="1"/>
  <c r="M100" i="88"/>
  <c r="M106" i="88"/>
  <c r="M110" i="88" s="1"/>
  <c r="J92" i="89"/>
  <c r="J93" i="89"/>
  <c r="O92" i="69"/>
  <c r="O93" i="69"/>
  <c r="K92" i="85"/>
  <c r="K93" i="85"/>
  <c r="K135" i="85" s="1"/>
  <c r="M100" i="78"/>
  <c r="M106" i="78"/>
  <c r="M110" i="78" s="1"/>
  <c r="M92" i="81"/>
  <c r="M93" i="81"/>
  <c r="J106" i="81"/>
  <c r="J110" i="81" s="1"/>
  <c r="J100" i="81"/>
  <c r="J92" i="71"/>
  <c r="J93" i="71"/>
  <c r="J100" i="85"/>
  <c r="J106" i="85"/>
  <c r="J110" i="85" s="1"/>
  <c r="O85" i="75"/>
  <c r="O75" i="75"/>
  <c r="O88" i="75"/>
  <c r="O92" i="75" s="1"/>
  <c r="O96" i="75"/>
  <c r="O100" i="75" s="1"/>
  <c r="J106" i="87"/>
  <c r="J110" i="87" s="1"/>
  <c r="J100" i="87"/>
  <c r="N92" i="79"/>
  <c r="N93" i="79"/>
  <c r="L92" i="88"/>
  <c r="L93" i="88"/>
  <c r="N106" i="78"/>
  <c r="N110" i="78" s="1"/>
  <c r="N100" i="78"/>
  <c r="M106" i="69"/>
  <c r="M110" i="69" s="1"/>
  <c r="M100" i="69"/>
  <c r="N92" i="84"/>
  <c r="N93" i="84"/>
  <c r="N135" i="84" s="1"/>
  <c r="O92" i="73"/>
  <c r="O93" i="73"/>
  <c r="L92" i="72"/>
  <c r="L93" i="72"/>
  <c r="N92" i="72"/>
  <c r="N93" i="72"/>
  <c r="M106" i="73"/>
  <c r="M110" i="73" s="1"/>
  <c r="M100" i="73"/>
  <c r="L92" i="77"/>
  <c r="L93" i="77"/>
  <c r="M92" i="88"/>
  <c r="M93" i="88"/>
  <c r="L134" i="68"/>
  <c r="L135" i="68"/>
  <c r="L133" i="68"/>
  <c r="L132" i="68"/>
  <c r="N92" i="80"/>
  <c r="N93" i="80"/>
  <c r="J100" i="89"/>
  <c r="J106" i="89"/>
  <c r="J110" i="89" s="1"/>
  <c r="K106" i="87"/>
  <c r="K110" i="87" s="1"/>
  <c r="K100" i="87"/>
  <c r="M100" i="81"/>
  <c r="M106" i="81"/>
  <c r="M110" i="81" s="1"/>
  <c r="L106" i="70"/>
  <c r="L110" i="70" s="1"/>
  <c r="L100" i="70"/>
  <c r="O100" i="89"/>
  <c r="O106" i="89"/>
  <c r="O110" i="89" s="1"/>
  <c r="N92" i="78"/>
  <c r="N93" i="78"/>
  <c r="K100" i="82"/>
  <c r="K106" i="82"/>
  <c r="K110" i="82" s="1"/>
  <c r="M92" i="69"/>
  <c r="M93" i="69"/>
  <c r="J92" i="66"/>
  <c r="J93" i="66"/>
  <c r="K92" i="83"/>
  <c r="K93" i="83"/>
  <c r="K135" i="83" s="1"/>
  <c r="L106" i="73"/>
  <c r="L110" i="73" s="1"/>
  <c r="L100" i="73"/>
  <c r="J106" i="77"/>
  <c r="J110" i="77" s="1"/>
  <c r="J100" i="77"/>
  <c r="A27" i="6"/>
  <c r="N133" i="72" l="1"/>
  <c r="N135" i="72"/>
  <c r="N132" i="72"/>
  <c r="N134" i="72"/>
  <c r="K133" i="79"/>
  <c r="K134" i="79"/>
  <c r="K135" i="79"/>
  <c r="K136" i="79"/>
  <c r="J138" i="66"/>
  <c r="J140" i="66"/>
  <c r="J139" i="66"/>
  <c r="J141" i="66"/>
  <c r="L133" i="72"/>
  <c r="L135" i="72"/>
  <c r="L132" i="72"/>
  <c r="L134" i="72"/>
  <c r="O133" i="69"/>
  <c r="O135" i="69"/>
  <c r="O132" i="69"/>
  <c r="O134" i="69"/>
  <c r="O135" i="88"/>
  <c r="O132" i="88"/>
  <c r="O134" i="88"/>
  <c r="O133" i="88"/>
  <c r="N134" i="89"/>
  <c r="N133" i="89"/>
  <c r="N135" i="89"/>
  <c r="N132" i="89"/>
  <c r="N133" i="69"/>
  <c r="N135" i="69"/>
  <c r="N132" i="69"/>
  <c r="N134" i="69"/>
  <c r="J133" i="81"/>
  <c r="J134" i="81"/>
  <c r="J135" i="81"/>
  <c r="J132" i="81"/>
  <c r="J133" i="78"/>
  <c r="J136" i="78"/>
  <c r="J135" i="78"/>
  <c r="J134" i="78"/>
  <c r="M135" i="73"/>
  <c r="M132" i="73"/>
  <c r="M134" i="73"/>
  <c r="M133" i="73"/>
  <c r="L133" i="70"/>
  <c r="L135" i="70"/>
  <c r="L132" i="70"/>
  <c r="L134" i="70"/>
  <c r="J133" i="79"/>
  <c r="J135" i="79"/>
  <c r="J136" i="79"/>
  <c r="J134" i="79"/>
  <c r="N134" i="80"/>
  <c r="N136" i="80"/>
  <c r="N133" i="80"/>
  <c r="N135" i="80"/>
  <c r="O135" i="73"/>
  <c r="O132" i="73"/>
  <c r="O134" i="73"/>
  <c r="O133" i="73"/>
  <c r="J135" i="89"/>
  <c r="J132" i="89"/>
  <c r="J134" i="89"/>
  <c r="J133" i="89"/>
  <c r="O133" i="78"/>
  <c r="O135" i="78"/>
  <c r="O134" i="78"/>
  <c r="O136" i="78"/>
  <c r="N136" i="77"/>
  <c r="N133" i="77"/>
  <c r="N135" i="77"/>
  <c r="N134" i="77"/>
  <c r="J134" i="77"/>
  <c r="J136" i="77"/>
  <c r="J133" i="77"/>
  <c r="J135" i="77"/>
  <c r="J133" i="70"/>
  <c r="J135" i="70"/>
  <c r="J132" i="70"/>
  <c r="J134" i="70"/>
  <c r="K133" i="72"/>
  <c r="K135" i="72"/>
  <c r="K132" i="72"/>
  <c r="K134" i="72"/>
  <c r="J133" i="72"/>
  <c r="J135" i="72"/>
  <c r="J132" i="72"/>
  <c r="J134" i="72"/>
  <c r="M136" i="78"/>
  <c r="M133" i="78"/>
  <c r="M134" i="78"/>
  <c r="M135" i="78"/>
  <c r="O133" i="80"/>
  <c r="O135" i="80"/>
  <c r="O136" i="80"/>
  <c r="O134" i="80"/>
  <c r="L140" i="66"/>
  <c r="L139" i="66"/>
  <c r="L141" i="66"/>
  <c r="L138" i="66"/>
  <c r="M140" i="66"/>
  <c r="M139" i="66"/>
  <c r="M141" i="66"/>
  <c r="M138" i="66"/>
  <c r="J133" i="88"/>
  <c r="J135" i="88"/>
  <c r="J132" i="88"/>
  <c r="J134" i="88"/>
  <c r="M134" i="80"/>
  <c r="M136" i="80"/>
  <c r="M133" i="80"/>
  <c r="M135" i="80"/>
  <c r="N135" i="88"/>
  <c r="N134" i="88"/>
  <c r="N133" i="88"/>
  <c r="N132" i="88"/>
  <c r="L136" i="78"/>
  <c r="L135" i="78"/>
  <c r="L134" i="78"/>
  <c r="L133" i="78"/>
  <c r="O133" i="70"/>
  <c r="O135" i="70"/>
  <c r="O132" i="70"/>
  <c r="O134" i="70"/>
  <c r="N133" i="71"/>
  <c r="N135" i="71"/>
  <c r="N132" i="71"/>
  <c r="N134" i="71"/>
  <c r="M134" i="69"/>
  <c r="M133" i="69"/>
  <c r="M135" i="69"/>
  <c r="M132" i="69"/>
  <c r="K133" i="82"/>
  <c r="K135" i="82"/>
  <c r="K132" i="82"/>
  <c r="K134" i="82"/>
  <c r="M135" i="79"/>
  <c r="M134" i="79"/>
  <c r="M136" i="79"/>
  <c r="M133" i="79"/>
  <c r="K134" i="71"/>
  <c r="K133" i="71"/>
  <c r="K135" i="71"/>
  <c r="K132" i="71"/>
  <c r="N135" i="79"/>
  <c r="N134" i="79"/>
  <c r="N136" i="79"/>
  <c r="N133" i="79"/>
  <c r="O140" i="66"/>
  <c r="O139" i="66"/>
  <c r="O141" i="66"/>
  <c r="O138" i="66"/>
  <c r="N135" i="73"/>
  <c r="N132" i="73"/>
  <c r="N134" i="73"/>
  <c r="N133" i="73"/>
  <c r="N133" i="70"/>
  <c r="N135" i="70"/>
  <c r="N132" i="70"/>
  <c r="N134" i="70"/>
  <c r="O133" i="71"/>
  <c r="O135" i="71"/>
  <c r="O132" i="71"/>
  <c r="O134" i="71"/>
  <c r="N133" i="78"/>
  <c r="N134" i="78"/>
  <c r="N135" i="78"/>
  <c r="N136" i="78"/>
  <c r="J134" i="69"/>
  <c r="J133" i="69"/>
  <c r="J135" i="69"/>
  <c r="J132" i="69"/>
  <c r="K134" i="69"/>
  <c r="K133" i="69"/>
  <c r="K135" i="69"/>
  <c r="K132" i="69"/>
  <c r="K133" i="88"/>
  <c r="K135" i="88"/>
  <c r="K132" i="88"/>
  <c r="K134" i="88"/>
  <c r="K133" i="78"/>
  <c r="K135" i="78"/>
  <c r="K134" i="78"/>
  <c r="K136" i="78"/>
  <c r="M135" i="88"/>
  <c r="M132" i="88"/>
  <c r="M134" i="88"/>
  <c r="M133" i="88"/>
  <c r="L133" i="82"/>
  <c r="L135" i="82"/>
  <c r="L132" i="82"/>
  <c r="L134" i="82"/>
  <c r="L135" i="73"/>
  <c r="L132" i="73"/>
  <c r="L134" i="73"/>
  <c r="L133" i="73"/>
  <c r="M133" i="70"/>
  <c r="M135" i="70"/>
  <c r="M132" i="70"/>
  <c r="M134" i="70"/>
  <c r="K133" i="70"/>
  <c r="K135" i="70"/>
  <c r="K132" i="70"/>
  <c r="K134" i="70"/>
  <c r="K133" i="81"/>
  <c r="K135" i="81"/>
  <c r="K134" i="81"/>
  <c r="K132" i="81"/>
  <c r="J134" i="71"/>
  <c r="J133" i="71"/>
  <c r="J135" i="71"/>
  <c r="J132" i="71"/>
  <c r="K135" i="80"/>
  <c r="K134" i="80"/>
  <c r="K136" i="80"/>
  <c r="K133" i="80"/>
  <c r="O133" i="72"/>
  <c r="O135" i="72"/>
  <c r="O132" i="72"/>
  <c r="O134" i="72"/>
  <c r="K133" i="73"/>
  <c r="K135" i="73"/>
  <c r="K132" i="73"/>
  <c r="K134" i="73"/>
  <c r="L135" i="88"/>
  <c r="L132" i="88"/>
  <c r="L134" i="88"/>
  <c r="L133" i="88"/>
  <c r="M135" i="82"/>
  <c r="M132" i="82"/>
  <c r="M133" i="82"/>
  <c r="M134" i="82"/>
  <c r="K134" i="77"/>
  <c r="K136" i="77"/>
  <c r="K133" i="77"/>
  <c r="K135" i="77"/>
  <c r="K138" i="66"/>
  <c r="K140" i="66"/>
  <c r="K139" i="66"/>
  <c r="K141" i="66"/>
  <c r="J135" i="80"/>
  <c r="J134" i="80"/>
  <c r="J136" i="80"/>
  <c r="J133" i="80"/>
  <c r="O133" i="89"/>
  <c r="O135" i="89"/>
  <c r="O134" i="89"/>
  <c r="O132" i="89"/>
  <c r="M134" i="71"/>
  <c r="M133" i="71"/>
  <c r="M135" i="71"/>
  <c r="M132" i="71"/>
  <c r="L136" i="77"/>
  <c r="L133" i="77"/>
  <c r="L135" i="77"/>
  <c r="L134" i="77"/>
  <c r="M134" i="81"/>
  <c r="M133" i="81"/>
  <c r="M135" i="81"/>
  <c r="M132" i="81"/>
  <c r="L134" i="69"/>
  <c r="L133" i="69"/>
  <c r="L135" i="69"/>
  <c r="L132" i="69"/>
  <c r="O135" i="79"/>
  <c r="O136" i="79"/>
  <c r="O134" i="79"/>
  <c r="O133" i="79"/>
  <c r="J133" i="82"/>
  <c r="J135" i="82"/>
  <c r="J132" i="82"/>
  <c r="J134" i="82"/>
  <c r="O136" i="77"/>
  <c r="O133" i="77"/>
  <c r="O135" i="77"/>
  <c r="O134" i="77"/>
  <c r="O147" i="85"/>
  <c r="J147" i="73"/>
  <c r="N147" i="66"/>
  <c r="N147" i="82"/>
  <c r="J147" i="68"/>
  <c r="N132" i="68"/>
  <c r="N134" i="68"/>
  <c r="N133" i="68"/>
  <c r="N135" i="68"/>
  <c r="L147" i="81"/>
  <c r="M147" i="77"/>
  <c r="K147" i="89"/>
  <c r="L147" i="80"/>
  <c r="K132" i="68"/>
  <c r="K134" i="68"/>
  <c r="K133" i="68"/>
  <c r="K135" i="68"/>
  <c r="L147" i="71"/>
  <c r="O147" i="81"/>
  <c r="N147" i="81"/>
  <c r="M135" i="68"/>
  <c r="M133" i="68"/>
  <c r="M134" i="68"/>
  <c r="M132" i="68"/>
  <c r="M147" i="72"/>
  <c r="L147" i="89"/>
  <c r="O134" i="68"/>
  <c r="O132" i="68"/>
  <c r="O135" i="68"/>
  <c r="O133" i="68"/>
  <c r="M147" i="89"/>
  <c r="L147" i="79"/>
  <c r="O147" i="82"/>
  <c r="L147" i="68"/>
  <c r="O147" i="83"/>
  <c r="O147" i="84"/>
  <c r="A28" i="6"/>
  <c r="L147" i="84" l="1"/>
  <c r="L147" i="83"/>
  <c r="O147" i="71"/>
  <c r="K147" i="71"/>
  <c r="K147" i="70"/>
  <c r="O147" i="70"/>
  <c r="L147" i="70"/>
  <c r="M147" i="70"/>
  <c r="N147" i="70"/>
  <c r="J147" i="70"/>
  <c r="J147" i="78"/>
  <c r="N147" i="88"/>
  <c r="M147" i="73"/>
  <c r="K147" i="77"/>
  <c r="O147" i="89"/>
  <c r="O147" i="66"/>
  <c r="J147" i="83"/>
  <c r="K147" i="72"/>
  <c r="M147" i="68"/>
  <c r="L147" i="88"/>
  <c r="K147" i="81"/>
  <c r="K147" i="82"/>
  <c r="K147" i="79"/>
  <c r="K147" i="66"/>
  <c r="O147" i="88"/>
  <c r="J147" i="84"/>
  <c r="N147" i="84"/>
  <c r="L147" i="85"/>
  <c r="M147" i="71"/>
  <c r="M147" i="79"/>
  <c r="M147" i="80"/>
  <c r="K147" i="83"/>
  <c r="N147" i="80"/>
  <c r="M147" i="84"/>
  <c r="N147" i="71"/>
  <c r="J147" i="77"/>
  <c r="J147" i="69"/>
  <c r="O147" i="77"/>
  <c r="O147" i="72"/>
  <c r="K147" i="69"/>
  <c r="K147" i="78"/>
  <c r="K147" i="88"/>
  <c r="K147" i="68"/>
  <c r="M147" i="66"/>
  <c r="L147" i="66"/>
  <c r="O147" i="73"/>
  <c r="N147" i="77"/>
  <c r="M147" i="88"/>
  <c r="J147" i="66"/>
  <c r="J147" i="81"/>
  <c r="K147" i="85"/>
  <c r="N147" i="83"/>
  <c r="N147" i="68"/>
  <c r="N147" i="69"/>
  <c r="J147" i="80"/>
  <c r="N147" i="79"/>
  <c r="L147" i="77"/>
  <c r="O147" i="78"/>
  <c r="J147" i="85"/>
  <c r="N147" i="73"/>
  <c r="O147" i="79"/>
  <c r="N147" i="89"/>
  <c r="K147" i="73"/>
  <c r="J147" i="89"/>
  <c r="K147" i="84"/>
  <c r="J147" i="88"/>
  <c r="M147" i="78"/>
  <c r="M147" i="81"/>
  <c r="J147" i="82"/>
  <c r="K147" i="80"/>
  <c r="M147" i="85"/>
  <c r="L147" i="72"/>
  <c r="J147" i="79"/>
  <c r="O147" i="80"/>
  <c r="J147" i="71"/>
  <c r="N147" i="78"/>
  <c r="J147" i="72"/>
  <c r="L147" i="78"/>
  <c r="N147" i="85"/>
  <c r="L147" i="82"/>
  <c r="O147" i="69"/>
  <c r="O147" i="68"/>
  <c r="L147" i="73"/>
  <c r="M147" i="83"/>
  <c r="N147" i="72"/>
  <c r="M147" i="69"/>
  <c r="M147" i="82"/>
  <c r="L147" i="69"/>
  <c r="A29" i="6"/>
  <c r="A30" i="6" l="1"/>
  <c r="A31" i="6" l="1"/>
  <c r="A32" i="6" l="1"/>
  <c r="A33" i="6" l="1"/>
  <c r="A34" i="6" l="1"/>
  <c r="A35" i="6" l="1"/>
  <c r="A36" i="6" l="1"/>
  <c r="A37" i="6" l="1"/>
  <c r="A38" i="6" l="1"/>
  <c r="A39" i="6" l="1"/>
  <c r="V38" i="6"/>
  <c r="A40" i="6" l="1"/>
  <c r="V39" i="6"/>
  <c r="L33" i="96" s="1"/>
  <c r="L54" i="96" s="1"/>
  <c r="O32" i="96" l="1"/>
  <c r="O53" i="96" s="1"/>
  <c r="M33" i="96"/>
  <c r="M54" i="96" s="1"/>
  <c r="K33" i="96"/>
  <c r="K54" i="96" s="1"/>
  <c r="N32" i="122"/>
  <c r="N53" i="122" s="1"/>
  <c r="L32" i="96"/>
  <c r="L53" i="96" s="1"/>
  <c r="M40" i="129"/>
  <c r="M53" i="129" s="1"/>
  <c r="N32" i="96"/>
  <c r="N53" i="96" s="1"/>
  <c r="J33" i="96"/>
  <c r="J54" i="96" s="1"/>
  <c r="N33" i="96"/>
  <c r="N54" i="96" s="1"/>
  <c r="J32" i="96"/>
  <c r="J53" i="96" s="1"/>
  <c r="J32" i="127"/>
  <c r="J53" i="127" s="1"/>
  <c r="M32" i="96"/>
  <c r="M53" i="96" s="1"/>
  <c r="K32" i="96"/>
  <c r="K53" i="96" s="1"/>
  <c r="O33" i="96"/>
  <c r="O54" i="96" s="1"/>
  <c r="J76" i="129"/>
  <c r="A41" i="6"/>
  <c r="AC41" i="6" s="1"/>
  <c r="V40" i="6"/>
  <c r="O32" i="122" s="1"/>
  <c r="O53" i="122" s="1"/>
  <c r="O32" i="120" l="1"/>
  <c r="O53" i="120" s="1"/>
  <c r="L76" i="129"/>
  <c r="K74" i="127"/>
  <c r="K80" i="127" s="1"/>
  <c r="N33" i="127"/>
  <c r="N54" i="127" s="1"/>
  <c r="N33" i="128"/>
  <c r="N54" i="128" s="1"/>
  <c r="K33" i="128"/>
  <c r="K54" i="128" s="1"/>
  <c r="J32" i="120"/>
  <c r="J53" i="120" s="1"/>
  <c r="M32" i="122"/>
  <c r="M53" i="122" s="1"/>
  <c r="L41" i="129"/>
  <c r="L54" i="129" s="1"/>
  <c r="M33" i="121"/>
  <c r="M54" i="121" s="1"/>
  <c r="K32" i="121"/>
  <c r="K53" i="121" s="1"/>
  <c r="J33" i="121"/>
  <c r="J54" i="121" s="1"/>
  <c r="N32" i="97"/>
  <c r="N53" i="97" s="1"/>
  <c r="K32" i="123"/>
  <c r="K53" i="123" s="1"/>
  <c r="K40" i="129"/>
  <c r="K53" i="129" s="1"/>
  <c r="O33" i="123"/>
  <c r="O54" i="123" s="1"/>
  <c r="K76" i="129"/>
  <c r="M74" i="127"/>
  <c r="M80" i="127" s="1"/>
  <c r="N32" i="128"/>
  <c r="N53" i="128" s="1"/>
  <c r="O33" i="121"/>
  <c r="O54" i="121" s="1"/>
  <c r="K32" i="120"/>
  <c r="K53" i="120" s="1"/>
  <c r="N33" i="121"/>
  <c r="N54" i="121" s="1"/>
  <c r="O32" i="123"/>
  <c r="O53" i="123" s="1"/>
  <c r="L33" i="122"/>
  <c r="L54" i="122" s="1"/>
  <c r="O74" i="127"/>
  <c r="O80" i="127" s="1"/>
  <c r="M33" i="123"/>
  <c r="M54" i="123" s="1"/>
  <c r="L33" i="97"/>
  <c r="L54" i="97" s="1"/>
  <c r="J74" i="128"/>
  <c r="J80" i="128" s="1"/>
  <c r="L40" i="129"/>
  <c r="L53" i="129" s="1"/>
  <c r="O40" i="129"/>
  <c r="O53" i="129" s="1"/>
  <c r="L32" i="122"/>
  <c r="L53" i="122" s="1"/>
  <c r="J33" i="127"/>
  <c r="J54" i="127" s="1"/>
  <c r="O32" i="121"/>
  <c r="O53" i="121" s="1"/>
  <c r="J33" i="123"/>
  <c r="J54" i="123" s="1"/>
  <c r="K32" i="97"/>
  <c r="K53" i="97" s="1"/>
  <c r="N74" i="128"/>
  <c r="N80" i="128" s="1"/>
  <c r="M32" i="120"/>
  <c r="M53" i="120" s="1"/>
  <c r="L33" i="128"/>
  <c r="L54" i="128" s="1"/>
  <c r="J89" i="129"/>
  <c r="J97" i="129"/>
  <c r="J85" i="129"/>
  <c r="L32" i="121"/>
  <c r="L53" i="121" s="1"/>
  <c r="J41" i="129"/>
  <c r="J54" i="129" s="1"/>
  <c r="M76" i="129"/>
  <c r="J33" i="97"/>
  <c r="J54" i="97" s="1"/>
  <c r="O33" i="127"/>
  <c r="O54" i="127" s="1"/>
  <c r="J32" i="122"/>
  <c r="J53" i="122" s="1"/>
  <c r="O41" i="129"/>
  <c r="O54" i="129" s="1"/>
  <c r="O33" i="120"/>
  <c r="O54" i="120" s="1"/>
  <c r="L32" i="123"/>
  <c r="L53" i="123" s="1"/>
  <c r="L33" i="127"/>
  <c r="L54" i="127" s="1"/>
  <c r="N33" i="122"/>
  <c r="N54" i="122" s="1"/>
  <c r="L33" i="121"/>
  <c r="L54" i="121" s="1"/>
  <c r="L32" i="120"/>
  <c r="L53" i="120" s="1"/>
  <c r="A42" i="6"/>
  <c r="J95" i="128" l="1"/>
  <c r="J85" i="128"/>
  <c r="J87" i="128"/>
  <c r="J92" i="128" s="1"/>
  <c r="M97" i="129"/>
  <c r="M89" i="129"/>
  <c r="M85" i="129"/>
  <c r="J93" i="129"/>
  <c r="J92" i="129"/>
  <c r="N95" i="128"/>
  <c r="N87" i="128"/>
  <c r="N92" i="128" s="1"/>
  <c r="N85" i="128"/>
  <c r="K87" i="127"/>
  <c r="K92" i="127" s="1"/>
  <c r="K95" i="127"/>
  <c r="K85" i="127"/>
  <c r="J106" i="129"/>
  <c r="J110" i="129" s="1"/>
  <c r="J100" i="129"/>
  <c r="M95" i="127"/>
  <c r="M87" i="127"/>
  <c r="M92" i="127" s="1"/>
  <c r="M85" i="127"/>
  <c r="L97" i="129"/>
  <c r="L89" i="129"/>
  <c r="L85" i="129"/>
  <c r="O87" i="127"/>
  <c r="O92" i="127" s="1"/>
  <c r="O95" i="127"/>
  <c r="O85" i="127"/>
  <c r="K89" i="129"/>
  <c r="K97" i="129"/>
  <c r="K85" i="129"/>
  <c r="A43" i="6"/>
  <c r="B43" i="6" s="1"/>
  <c r="V43" i="6" s="1"/>
  <c r="J141" i="129" l="1"/>
  <c r="J147" i="129" s="1"/>
  <c r="M106" i="127"/>
  <c r="M110" i="127" s="1"/>
  <c r="M100" i="127"/>
  <c r="J100" i="128"/>
  <c r="J106" i="128"/>
  <c r="J110" i="128" s="1"/>
  <c r="K106" i="127"/>
  <c r="K110" i="127" s="1"/>
  <c r="K100" i="127"/>
  <c r="N100" i="128"/>
  <c r="N106" i="128"/>
  <c r="N110" i="128" s="1"/>
  <c r="K106" i="129"/>
  <c r="K110" i="129" s="1"/>
  <c r="K100" i="129"/>
  <c r="K93" i="129"/>
  <c r="K92" i="129"/>
  <c r="O106" i="127"/>
  <c r="O110" i="127" s="1"/>
  <c r="O100" i="127"/>
  <c r="L93" i="129"/>
  <c r="L92" i="129"/>
  <c r="M93" i="129"/>
  <c r="M92" i="129"/>
  <c r="L106" i="129"/>
  <c r="L110" i="129" s="1"/>
  <c r="L100" i="129"/>
  <c r="M106" i="129"/>
  <c r="M110" i="129" s="1"/>
  <c r="M100" i="129"/>
  <c r="AC42" i="6"/>
  <c r="A44" i="6"/>
  <c r="B44" i="6" s="1"/>
  <c r="V44" i="6" s="1"/>
  <c r="K141" i="129" l="1"/>
  <c r="K147" i="129" s="1"/>
  <c r="L141" i="129"/>
  <c r="L147" i="129" s="1"/>
  <c r="M141" i="129"/>
  <c r="M147" i="129" s="1"/>
  <c r="AC43" i="6"/>
  <c r="A45" i="6"/>
  <c r="B45" i="6" s="1"/>
  <c r="V45" i="6" s="1"/>
  <c r="AC44" i="6" l="1"/>
  <c r="A46" i="6"/>
  <c r="B46" i="6" s="1"/>
  <c r="V46" i="6" s="1"/>
  <c r="AC45" i="6" l="1"/>
  <c r="A47" i="6"/>
  <c r="B47" i="6" s="1"/>
  <c r="V47" i="6" s="1"/>
  <c r="AC46" i="6" l="1"/>
  <c r="A48" i="6"/>
  <c r="B48" i="6" s="1"/>
  <c r="V48" i="6" s="1"/>
  <c r="AC47" i="6" l="1"/>
  <c r="A49" i="6"/>
  <c r="B49" i="6" s="1"/>
  <c r="V49" i="6" s="1"/>
  <c r="AC48" i="6" l="1"/>
  <c r="A50" i="6"/>
  <c r="B50" i="6" s="1"/>
  <c r="V50" i="6" s="1"/>
  <c r="AC49" i="6" l="1"/>
  <c r="A51" i="6"/>
  <c r="B51" i="6" s="1"/>
  <c r="V51" i="6" s="1"/>
  <c r="AC50" i="6" l="1"/>
  <c r="A52" i="6"/>
  <c r="B52" i="6" s="1"/>
  <c r="V52" i="6" s="1"/>
  <c r="AC51" i="6" l="1"/>
  <c r="A53" i="6"/>
  <c r="B53" i="6" s="1"/>
  <c r="V53" i="6" s="1"/>
  <c r="AC52" i="6" l="1"/>
  <c r="A54" i="6"/>
  <c r="B54" i="6" s="1"/>
  <c r="V54" i="6" s="1"/>
  <c r="AC53" i="6" l="1"/>
  <c r="A55" i="6"/>
  <c r="B55" i="6" s="1"/>
  <c r="V55" i="6" s="1"/>
  <c r="AC54" i="6" l="1"/>
  <c r="A56" i="6"/>
  <c r="B56" i="6" s="1"/>
  <c r="V56" i="6" s="1"/>
  <c r="AC55" i="6" l="1"/>
  <c r="A57" i="6"/>
  <c r="B57" i="6" s="1"/>
  <c r="V57" i="6" s="1"/>
  <c r="AC56" i="6" l="1"/>
  <c r="A58" i="6"/>
  <c r="AC57" i="6" l="1"/>
  <c r="A59" i="6"/>
  <c r="B58" i="6"/>
  <c r="V58" i="6" s="1"/>
  <c r="AC58" i="6" l="1"/>
  <c r="A60" i="6"/>
  <c r="B59" i="6"/>
  <c r="V59" i="6" s="1"/>
  <c r="AC59" i="6" l="1"/>
  <c r="A61" i="6"/>
  <c r="B60" i="6"/>
  <c r="V60" i="6" s="1"/>
  <c r="AC60" i="6" l="1"/>
  <c r="A62" i="6"/>
  <c r="B61" i="6"/>
  <c r="V61" i="6" s="1"/>
  <c r="AC61" i="6" l="1"/>
  <c r="A63" i="6"/>
  <c r="B62" i="6"/>
  <c r="V62" i="6" s="1"/>
  <c r="AC62" i="6" l="1"/>
  <c r="B63" i="6"/>
  <c r="V63" i="6" s="1"/>
  <c r="M32" i="123" l="1"/>
  <c r="M53" i="123" s="1"/>
  <c r="N33" i="120"/>
  <c r="N54" i="120" s="1"/>
  <c r="N32" i="120"/>
  <c r="N53" i="120" s="1"/>
  <c r="O33" i="97"/>
  <c r="O54" i="97" s="1"/>
  <c r="K33" i="127"/>
  <c r="K54" i="127" s="1"/>
  <c r="K33" i="123"/>
  <c r="K54" i="123" s="1"/>
  <c r="O76" i="129"/>
  <c r="J32" i="121"/>
  <c r="J53" i="121" s="1"/>
  <c r="J40" i="129"/>
  <c r="J53" i="129" s="1"/>
  <c r="M32" i="121"/>
  <c r="M53" i="121" s="1"/>
  <c r="K33" i="120"/>
  <c r="K54" i="120" s="1"/>
  <c r="J74" i="127"/>
  <c r="J80" i="127" s="1"/>
  <c r="J32" i="97"/>
  <c r="J53" i="97" s="1"/>
  <c r="K32" i="128"/>
  <c r="K53" i="128" s="1"/>
  <c r="O33" i="128"/>
  <c r="O54" i="128" s="1"/>
  <c r="K41" i="129"/>
  <c r="K54" i="129" s="1"/>
  <c r="N33" i="123"/>
  <c r="N54" i="123" s="1"/>
  <c r="M33" i="127"/>
  <c r="M54" i="127" s="1"/>
  <c r="N74" i="127"/>
  <c r="N80" i="127" s="1"/>
  <c r="N40" i="129"/>
  <c r="N53" i="129" s="1"/>
  <c r="M33" i="120"/>
  <c r="M54" i="120" s="1"/>
  <c r="M33" i="122"/>
  <c r="M54" i="122" s="1"/>
  <c r="K74" i="128"/>
  <c r="K80" i="128" s="1"/>
  <c r="L32" i="128"/>
  <c r="L53" i="128" s="1"/>
  <c r="M33" i="128"/>
  <c r="M54" i="128" s="1"/>
  <c r="J33" i="128"/>
  <c r="J54" i="128" s="1"/>
  <c r="M32" i="128"/>
  <c r="M53" i="128" s="1"/>
  <c r="N41" i="129"/>
  <c r="N54" i="129" s="1"/>
  <c r="N76" i="129"/>
  <c r="K33" i="97"/>
  <c r="K54" i="97" s="1"/>
  <c r="M41" i="129"/>
  <c r="M54" i="129" s="1"/>
  <c r="J33" i="122"/>
  <c r="J54" i="122" s="1"/>
  <c r="K32" i="127"/>
  <c r="K53" i="127" s="1"/>
  <c r="K33" i="121"/>
  <c r="K54" i="121" s="1"/>
  <c r="M74" i="128"/>
  <c r="M80" i="128" s="1"/>
  <c r="K33" i="122"/>
  <c r="K54" i="122" s="1"/>
  <c r="N32" i="123"/>
  <c r="N53" i="123" s="1"/>
  <c r="O32" i="97"/>
  <c r="O53" i="97" s="1"/>
  <c r="L33" i="120"/>
  <c r="L54" i="120" s="1"/>
  <c r="O32" i="127"/>
  <c r="O53" i="127" s="1"/>
  <c r="N32" i="121"/>
  <c r="N53" i="121" s="1"/>
  <c r="O33" i="122"/>
  <c r="O54" i="122" s="1"/>
  <c r="M33" i="97"/>
  <c r="M54" i="97" s="1"/>
  <c r="N33" i="97"/>
  <c r="N54" i="97" s="1"/>
  <c r="M32" i="127"/>
  <c r="M53" i="127" s="1"/>
  <c r="O32" i="128"/>
  <c r="O53" i="128" s="1"/>
  <c r="M32" i="97"/>
  <c r="M53" i="97" s="1"/>
  <c r="J32" i="128"/>
  <c r="J53" i="128" s="1"/>
  <c r="J33" i="120"/>
  <c r="J54" i="120" s="1"/>
  <c r="L32" i="97"/>
  <c r="L53" i="97" s="1"/>
  <c r="O74" i="128"/>
  <c r="O80" i="128" s="1"/>
  <c r="L33" i="123"/>
  <c r="L54" i="123" s="1"/>
  <c r="K32" i="122"/>
  <c r="K53" i="122" s="1"/>
  <c r="L32" i="127"/>
  <c r="L53" i="127" s="1"/>
  <c r="N32" i="127"/>
  <c r="N53" i="127" s="1"/>
  <c r="J32" i="123"/>
  <c r="J53" i="123" s="1"/>
  <c r="L74" i="127"/>
  <c r="L80" i="127" s="1"/>
  <c r="L74" i="128"/>
  <c r="L80" i="128" s="1"/>
  <c r="AC63" i="6"/>
  <c r="J81" i="127" l="1"/>
  <c r="J95" i="127"/>
  <c r="J87" i="127"/>
  <c r="J92" i="127" s="1"/>
  <c r="N97" i="129"/>
  <c r="N89" i="129"/>
  <c r="N85" i="129"/>
  <c r="K87" i="128"/>
  <c r="K92" i="128" s="1"/>
  <c r="K95" i="128"/>
  <c r="K85" i="128"/>
  <c r="O89" i="129"/>
  <c r="O97" i="129"/>
  <c r="O85" i="129"/>
  <c r="L85" i="128"/>
  <c r="L95" i="128"/>
  <c r="L87" i="128"/>
  <c r="L92" i="128" s="1"/>
  <c r="M95" i="128"/>
  <c r="M85" i="128"/>
  <c r="M87" i="128"/>
  <c r="M92" i="128" s="1"/>
  <c r="N81" i="127"/>
  <c r="N85" i="127"/>
  <c r="N87" i="127"/>
  <c r="N92" i="127" s="1"/>
  <c r="N95" i="127"/>
  <c r="O95" i="128"/>
  <c r="O85" i="128"/>
  <c r="O87" i="128"/>
  <c r="O92" i="128" s="1"/>
  <c r="L95" i="127"/>
  <c r="L87" i="127"/>
  <c r="L92" i="127" s="1"/>
  <c r="L85" i="127"/>
  <c r="M100" i="128" l="1"/>
  <c r="M106" i="128"/>
  <c r="M110" i="128" s="1"/>
  <c r="O106" i="129"/>
  <c r="O110" i="129" s="1"/>
  <c r="O100" i="129"/>
  <c r="K100" i="128"/>
  <c r="K106" i="128"/>
  <c r="K110" i="128" s="1"/>
  <c r="N93" i="129"/>
  <c r="N92" i="129"/>
  <c r="L100" i="128"/>
  <c r="L106" i="128"/>
  <c r="L110" i="128" s="1"/>
  <c r="O93" i="129"/>
  <c r="O92" i="129"/>
  <c r="L106" i="127"/>
  <c r="L110" i="127" s="1"/>
  <c r="L100" i="127"/>
  <c r="O100" i="128"/>
  <c r="O106" i="128"/>
  <c r="O110" i="128" s="1"/>
  <c r="N106" i="127"/>
  <c r="N110" i="127" s="1"/>
  <c r="N100" i="127"/>
  <c r="N96" i="127"/>
  <c r="N88" i="127"/>
  <c r="N106" i="129"/>
  <c r="N110" i="129" s="1"/>
  <c r="N100" i="129"/>
  <c r="J106" i="127"/>
  <c r="J110" i="127" s="1"/>
  <c r="J100" i="127"/>
  <c r="J85" i="127"/>
  <c r="J96" i="127"/>
  <c r="J88" i="127"/>
  <c r="O141" i="129" l="1"/>
  <c r="O147" i="129" s="1"/>
  <c r="N141" i="129"/>
  <c r="N147" i="129" s="1"/>
  <c r="F85" i="43"/>
  <c r="M85" i="43"/>
  <c r="L85" i="43"/>
  <c r="K85" i="43"/>
  <c r="K96" i="43"/>
  <c r="K100" i="43" s="1"/>
  <c r="M88" i="43"/>
  <c r="M92" i="43" s="1"/>
  <c r="M96" i="43"/>
  <c r="M100" i="43" s="1"/>
  <c r="E85" i="43"/>
  <c r="E96" i="43"/>
  <c r="E100" i="43" s="1"/>
  <c r="J85" i="43"/>
  <c r="C88" i="43"/>
  <c r="C92" i="43" s="1"/>
  <c r="C96" i="43"/>
  <c r="C100" i="43" s="1"/>
  <c r="F88" i="43"/>
  <c r="F92" i="43" s="1"/>
  <c r="F96" i="43"/>
  <c r="F100" i="43" s="1"/>
  <c r="N85" i="43"/>
  <c r="N96" i="43"/>
  <c r="N100" i="43" s="1"/>
  <c r="B88" i="43"/>
  <c r="B92" i="43" s="1"/>
  <c r="O88" i="43"/>
  <c r="O92" i="43" s="1"/>
  <c r="D88" i="43"/>
  <c r="D92" i="43" s="1"/>
  <c r="D96" i="43"/>
  <c r="D100" i="43" s="1"/>
  <c r="L88" i="43"/>
  <c r="L92" i="43" s="1"/>
  <c r="L96" i="43"/>
  <c r="L100" i="43" s="1"/>
  <c r="G96" i="43"/>
  <c r="G100" i="43" s="1"/>
  <c r="K88" i="43" l="1"/>
  <c r="K92" i="43" s="1"/>
  <c r="E88" i="43"/>
  <c r="E92" i="43" s="1"/>
  <c r="G88" i="43"/>
  <c r="G92" i="43" s="1"/>
  <c r="J88" i="43"/>
  <c r="J92" i="43" s="1"/>
  <c r="B85" i="43"/>
  <c r="D85" i="43"/>
  <c r="O85" i="43"/>
  <c r="O96" i="43"/>
  <c r="O100" i="43" s="1"/>
  <c r="C85" i="43"/>
  <c r="G85" i="43"/>
  <c r="B96" i="43"/>
  <c r="B100" i="43" s="1"/>
  <c r="J96" i="43"/>
  <c r="J100" i="43" s="1"/>
  <c r="N88" i="43"/>
  <c r="N92" i="43" s="1"/>
  <c r="B83" i="117"/>
  <c r="B98" i="117" s="1"/>
  <c r="B100" i="117" s="1"/>
  <c r="B90" i="117" l="1"/>
  <c r="B92" i="117" s="1"/>
  <c r="B85"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tc={62A8FACD-BB0D-4DE7-8328-A0D837FFBDE0}</author>
    <author>tc={8BD4A678-D581-4532-AC43-8FC8980D86A3}</author>
    <author>tc={AC22B124-DA12-40D1-871B-A6224814475B}</author>
    <author>tc={5C0F4B20-A0DF-4352-A768-647A8C4E3249}</author>
    <author>tc={18AC8B38-DB97-417E-8217-E62E3B4E7465}</author>
  </authors>
  <commentList>
    <comment ref="A4" authorId="0" shapeId="0" xr:uid="{62A8FACD-BB0D-4DE7-8328-A0D837FFBDE0}">
      <text>
        <t>[Threaded comment]
Your version of Excel allows you to read this threaded comment; however, any edits to it will get removed if the file is opened in a newer version of Excel. Learn more: https://go.microsoft.com/fwlink/?linkid=870924
Comment:
    Unique ID for the index card (crop)</t>
      </text>
    </comment>
    <comment ref="A5" authorId="1" shapeId="0" xr:uid="{8BD4A678-D581-4532-AC43-8FC8980D86A3}">
      <text>
        <t>[Threaded comment]
Your version of Excel allows you to read this threaded comment; however, any edits to it will get removed if the file is opened in a newer version of Excel. Learn more: https://go.microsoft.com/fwlink/?linkid=870924
Comment:
    Unique name for the index card (crop)</t>
      </text>
    </comment>
    <comment ref="A7" authorId="2" shapeId="0" xr:uid="{AC22B124-DA12-40D1-871B-A6224814475B}">
      <text>
        <t>[Threaded comment]
Your version of Excel allows you to read this threaded comment; however, any edits to it will get removed if the file is opened in a newer version of Excel. Learn more: https://go.microsoft.com/fwlink/?linkid=870924
Comment:
    For some crops it is releavnt to know the precrop, since the norm yield and fertilizatil differs, e.g., dependent om if the precrop is a cereal or not.</t>
      </text>
    </comment>
    <comment ref="B7" authorId="3" shapeId="0" xr:uid="{5C0F4B20-A0DF-4352-A768-647A8C4E3249}">
      <text>
        <t>[Threaded comment]
Your version of Excel allows you to read this threaded comment; however, any edits to it will get removed if the file is opened in a newer version of Excel. Learn more: https://go.microsoft.com/fwlink/?linkid=870924
Comment:
    Cereal</t>
      </text>
    </comment>
    <comment ref="B8" authorId="4" shapeId="0" xr:uid="{18AC8B38-DB97-417E-8217-E62E3B4E7465}">
      <text>
        <t>[Threaded comment]
Your version of Excel allows you to read this threaded comment; however, any edits to it will get removed if the file is opened in a newer version of Excel. Learn more: https://go.microsoft.com/fwlink/?linkid=870924
Comment:
    Defined by norm yield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tc={217C968E-75B3-4C39-9190-EDBA4ED6C46A}</author>
    <author>tc={A3B11121-987C-49E0-A718-43B9B92CD1CF}</author>
    <author>tc={06D1F682-0889-4FEF-BA98-49857C0687D8}</author>
    <author>tc={3704F828-5EAC-4748-940D-41EB2C05CF61}</author>
    <author>tc={31D6B399-2398-4559-9D2E-A68B91E71E29}</author>
    <author>tc={6A816BD2-EAD3-4C73-B785-DB6888A911D2}</author>
    <author>tc={A777C47A-F656-46B7-92DA-72001DBA42A2}</author>
    <author>tc={2B4171C6-3454-411D-A99A-FCB0DC920F6F}</author>
    <author>tc={07AAA37E-2122-4CBB-8E20-F94D291B4389}</author>
    <author>tc={BCD6F8FC-9990-418D-BA05-B2E57A927830}</author>
    <author>tc={6F36E4A3-F26B-4887-900B-2C840C93574E}</author>
  </authors>
  <commentList>
    <comment ref="R1" authorId="0" shapeId="0" xr:uid="{217C968E-75B3-4C39-9190-EDBA4ED6C46A}">
      <text>
        <t>[Threaded comment]
Your version of Excel allows you to read this threaded comment; however, any edits to it will get removed if the file is opened in a newer version of Excel. Learn more: https://go.microsoft.com/fwlink/?linkid=870924
Comment:
    Mogensen, L., Knudsen, M.T., Dorca-Preda, T., Nielsen, N.I., Kristensen, I.S., Kristensen, T., 2018. Bæredygtighedsparametre for konventionelle fodermidler til kvæg - metode og tabelværdier. DCA rapport 116 (in Danish). Tjele, Denmark, pp. 133-133.
NorFor, 2020. Nordic Feed Evaluation System. NorFor. https://feedstuffs.norfor.info</t>
      </text>
    </comment>
    <comment ref="B5" authorId="1" shapeId="0" xr:uid="{A3B11121-987C-49E0-A718-43B9B92CD1CF}">
      <text>
        <t>[Threaded comment]
Your version of Excel allows you to read this threaded comment; however, any edits to it will get removed if the file is opened in a newer version of Excel. Learn more: https://go.microsoft.com/fwlink/?linkid=870924
Comment:
    Imported soy cake, conventional</t>
      </text>
    </comment>
    <comment ref="B6" authorId="2" shapeId="0" xr:uid="{06D1F682-0889-4FEF-BA98-49857C0687D8}">
      <text>
        <t>[Threaded comment]
Your version of Excel allows you to read this threaded comment; however, any edits to it will get removed if the file is opened in a newer version of Excel. Learn more: https://go.microsoft.com/fwlink/?linkid=870924
Comment:
    Imported rapeseed cake, conventional</t>
      </text>
    </comment>
    <comment ref="B7" authorId="3" shapeId="0" xr:uid="{3704F828-5EAC-4748-940D-41EB2C05CF61}">
      <text>
        <t>[Threaded comment]
Your version of Excel allows you to read this threaded comment; however, any edits to it will get removed if the file is opened in a newer version of Excel. Learn more: https://go.microsoft.com/fwlink/?linkid=870924
Comment:
    Imported grain, conventional</t>
      </text>
    </comment>
    <comment ref="B8" authorId="4" shapeId="0" xr:uid="{31D6B399-2398-4559-9D2E-A68B91E71E29}">
      <text>
        <t>[Threaded comment]
Your version of Excel allows you to read this threaded comment; however, any edits to it will get removed if the file is opened in a newer version of Excel. Learn more: https://go.microsoft.com/fwlink/?linkid=870924
Comment:
    Imported soy cake, organic</t>
      </text>
    </comment>
    <comment ref="B9" authorId="5" shapeId="0" xr:uid="{6A816BD2-EAD3-4C73-B785-DB6888A911D2}">
      <text>
        <t>[Threaded comment]
Your version of Excel allows you to read this threaded comment; however, any edits to it will get removed if the file is opened in a newer version of Excel. Learn more: https://go.microsoft.com/fwlink/?linkid=870924
Comment:
    Imported rape seed cake, organic</t>
      </text>
    </comment>
    <comment ref="B10" authorId="6" shapeId="0" xr:uid="{A777C47A-F656-46B7-92DA-72001DBA42A2}">
      <text>
        <t>[Threaded comment]
Your version of Excel allows you to read this threaded comment; however, any edits to it will get removed if the file is opened in a newer version of Excel. Learn more: https://go.microsoft.com/fwlink/?linkid=870924
Comment:
    Imported grain, organic</t>
      </text>
    </comment>
    <comment ref="B11" authorId="7" shapeId="0" xr:uid="{2B4171C6-3454-411D-A99A-FCB0DC920F6F}">
      <text>
        <t>[Threaded comment]
Your version of Excel allows you to read this threaded comment; however, any edits to it will get removed if the file is opened in a newer version of Excel. Learn more: https://go.microsoft.com/fwlink/?linkid=870924
Comment:
    Mineral nitrogen fertilizer</t>
      </text>
    </comment>
    <comment ref="B12" authorId="8" shapeId="0" xr:uid="{07AAA37E-2122-4CBB-8E20-F94D291B4389}">
      <text>
        <t>[Threaded comment]
Your version of Excel allows you to read this threaded comment; however, any edits to it will get removed if the file is opened in a newer version of Excel. Learn more: https://go.microsoft.com/fwlink/?linkid=870924
Comment:
    Mineral phosphorous fertilizer</t>
      </text>
    </comment>
    <comment ref="B13" authorId="9" shapeId="0" xr:uid="{BCD6F8FC-9990-418D-BA05-B2E57A927830}">
      <text>
        <t>[Threaded comment]
Your version of Excel allows you to read this threaded comment; however, any edits to it will get removed if the file is opened in a newer version of Excel. Learn more: https://go.microsoft.com/fwlink/?linkid=870924
Comment:
    Mineral potassium fertilizer</t>
      </text>
    </comment>
    <comment ref="B32" authorId="10" shapeId="0" xr:uid="{6F36E4A3-F26B-4887-900B-2C840C93574E}">
      <text>
        <t>[Threaded comment]
Your version of Excel allows you to read this threaded comment; however, any edits to it will get removed if the file is opened in a newer version of Excel. Learn more: https://go.microsoft.com/fwlink/?linkid=870924
Comment:
    Mineral potassium fertilizer allowed in organic farming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tc={0CF521A5-8D16-462D-8ABE-9D512FBFBF5E}</author>
    <author>tc={068ABC25-1279-4134-9086-437F6D03C33D}</author>
    <author>tc={5B39EE44-7284-4B69-92E2-29F91EF375CE}</author>
    <author>tc={5818E5DF-137D-4F63-B9DB-8E6BDA6861AB}</author>
    <author>tc={792CE4CC-22C8-46E9-B73D-47319226DFFB}</author>
    <author>tc={18E64F70-F013-43C8-B239-D587141E062B}</author>
    <author>tc={F4B09AAA-AF3C-4F54-8FC1-B8D5701A7ED8}</author>
    <author>tc={A6626C76-B014-4850-BE69-B07D9C95D744}</author>
    <author>tc={C3013ECE-EF24-463E-A9D6-2DED1A97685E}</author>
    <author>tc={71890556-D526-4222-B9D0-A834115FA195}</author>
    <author>tc={4FFFE782-75AE-4100-A646-530A4C19738A}</author>
    <author>tc={871D4F76-4765-41E9-8B7B-20CFA7C8045F}</author>
    <author>tc={35F93647-A67A-4F1E-8D6A-2F79A0681CA3}</author>
    <author>tc={85A42702-DD2B-4B78-BDF7-BE6EF6B8431B}</author>
    <author>tc={136AEC30-20F7-4E16-B371-9A830545054D}</author>
    <author>tc={30EBDB11-6413-4A2B-B47E-36F072B5F537}</author>
    <author>tc={B9838DCA-E051-4890-89D2-1C4D68AF80CD}</author>
    <author>tc={4147F59E-EAB7-4DAB-9A09-15D5A57B3410}</author>
    <author>tc={1A9DD4D6-3866-4D1F-9ED9-1C1B610639C5}</author>
    <author>tc={B0204B8D-1E61-4E08-9274-40F1F7380B1E}</author>
    <author>tc={3A94350F-95E2-44A0-BF5D-D5B8F95C14CD}</author>
    <author>tc={52595B9F-EE10-4440-BDD6-2F3D4336722C}</author>
    <author>tc={BE81BEE9-508A-4D0D-A43A-97974409A9AA}</author>
    <author>tc={6637B478-3DC9-413D-8D27-A00AB74B9615}</author>
    <author>tc={F975B02D-E554-4927-9959-EB93392F8DB6}</author>
    <author>tc={57AFBB8C-0754-4A8A-B786-D81633FD162B}</author>
    <author>tc={B9465999-8D84-4149-A6BF-4FA7D9650A40}</author>
    <author>tc={7B1F9F87-376D-4332-93D0-F7159A950667}</author>
    <author>tc={2E8835D4-9B49-4F76-8C3E-25F01D58DE61}</author>
    <author>tc={F42A81AC-7114-4432-AD49-46CDEAA24537}</author>
    <author>tc={9BC8F753-1C09-453D-BBB0-5F59387CACE7}</author>
    <author>tc={D9AB87C6-A4DA-47F0-8B11-D40B804FBDA8}</author>
    <author>tc={CF15A7FB-48B7-4F00-ADBA-A0156CD90F31}</author>
    <author>tc={B31B805E-937E-43E8-9053-05368887983C}</author>
    <author>tc={354F4724-6678-480C-ADD5-E6CC9863C065}</author>
    <author>tc={FFB293D5-7877-438D-BFDC-67C41ECA6D23}</author>
    <author>tc={67143D2A-97CB-43CC-8A90-6B8744677640}</author>
    <author>tc={E8279476-D5DD-46A0-A82A-BDAFF23C5A7B}</author>
    <author>tc={6E2E214A-C23A-4C0A-9474-D57A5D996BC8}</author>
    <author>tc={FC021F76-4FDD-4FDE-B40A-B81D3283CD63}</author>
    <author>tc={4F1B762A-8792-469C-9616-4F6201D80F09}</author>
    <author>tc={EE7B56AB-40CD-4536-B02D-4CA5E3295366}</author>
    <author>tc={EB162AC5-E065-45F2-A683-307FEE97FB45}</author>
    <author>tc={9F6E7E2C-A13A-456E-AFA5-4612E75A350A}</author>
    <author>tc={592AB6B8-FAC7-4089-A1AA-7059A469C31F}</author>
    <author>tc={2F454ADA-5851-48DF-A305-B95B21132522}</author>
    <author>tc={EE5EC994-3B7E-4E7C-A7FA-7F3CA1F6DB8E}</author>
    <author>tc={BC6BA010-985D-41FD-81E7-ED061B29B01B}</author>
    <author>tc={648FD270-81F8-4EBF-A47B-02B3EF4E78E1}</author>
    <author>tc={D014C5D3-4741-438B-BDE5-50849515604D}</author>
    <author>tc={26451B4C-7DD5-42C8-B615-6D30B58DAFB3}</author>
    <author>tc={2208573A-5A41-41E9-A5CE-FF1EF20408C9}</author>
    <author>tc={4A5605E1-32E1-4A18-B8D5-9A7CC019BDF0}</author>
    <author>tc={7A53165D-8660-4DF0-A216-C5281DD5AFF0}</author>
    <author>tc={DC3F0E82-7ABA-466B-AABB-44A503032740}</author>
    <author>tc={F65B2245-E17E-470D-BBA0-FBBB4A973AED}</author>
    <author>tc={B9DDDA14-A6B3-4541-8D91-D4F1679EEF25}</author>
    <author>tc={E7C484E1-C481-4253-AEB5-0777EECC9AA3}</author>
    <author>tc={7F351315-0532-47C3-93A8-2A5D8F6BCBE5}</author>
  </authors>
  <commentList>
    <comment ref="B5" authorId="0" shapeId="0" xr:uid="{0CF521A5-8D16-462D-8ABE-9D512FBFBF5E}">
      <text>
        <t>[Threaded comment]
Your version of Excel allows you to read this threaded comment; however, any edits to it will get removed if the file is opened in a newer version of Excel. Learn more: https://go.microsoft.com/fwlink/?linkid=870924
Comment:
    Mature; no special meaning</t>
      </text>
    </comment>
    <comment ref="C5" authorId="1" shapeId="0" xr:uid="{068ABC25-1279-4134-9086-437F6D03C33D}">
      <text>
        <t>[Threaded comment]
Your version of Excel allows you to read this threaded comment; however, any edits to it will get removed if the file is opened in a newer version of Excel. Learn more: https://go.microsoft.com/fwlink/?linkid=870924
Comment:
    Green crops</t>
      </text>
    </comment>
    <comment ref="B6" authorId="2" shapeId="0" xr:uid="{5B39EE44-7284-4B69-92E2-29F91EF375CE}">
      <text>
        <t>[Threaded comment]
Your version of Excel allows you to read this threaded comment; however, any edits to it will get removed if the file is opened in a newer version of Excel. Learn more: https://go.microsoft.com/fwlink/?linkid=870924
Comment:
    Green; when a crop belongs to this Product group, the biomass is included in the diesel consumption of cutting etc.</t>
      </text>
    </comment>
    <comment ref="C6" authorId="3" shapeId="0" xr:uid="{5818E5DF-137D-4F63-B9DB-8E6BDA6861AB}">
      <text>
        <t>[Threaded comment]
Your version of Excel allows you to read this threaded comment; however, any edits to it will get removed if the file is opened in a newer version of Excel. Learn more: https://go.microsoft.com/fwlink/?linkid=870924
Comment:
    Mature biomass from crops such as straw</t>
      </text>
    </comment>
    <comment ref="C7" authorId="4" shapeId="0" xr:uid="{792CE4CC-22C8-46E9-B73D-47319226DFFB}">
      <text>
        <t>[Threaded comment]
Your version of Excel allows you to read this threaded comment; however, any edits to it will get removed if the file is opened in a newer version of Excel. Learn more: https://go.microsoft.com/fwlink/?linkid=870924
Comment:
    Grain</t>
      </text>
    </comment>
    <comment ref="B8" authorId="5" shapeId="0" xr:uid="{18E64F70-F013-43C8-B239-D587141E062B}">
      <text>
        <t>[Threaded comment]
Your version of Excel allows you to read this threaded comment; however, any edits to it will get removed if the file is opened in a newer version of Excel. Learn more: https://go.microsoft.com/fwlink/?linkid=870924
Comment:
    Milk; energy corrected milk</t>
      </text>
    </comment>
    <comment ref="C8" authorId="6" shapeId="0" xr:uid="{F4B09AAA-AF3C-4F54-8FC1-B8D5701A7ED8}">
      <text>
        <t>[Threaded comment]
Your version of Excel allows you to read this threaded comment; however, any edits to it will get removed if the file is opened in a newer version of Excel. Learn more: https://go.microsoft.com/fwlink/?linkid=870924
Comment:
    Various products that are processed in the model, for instance extracted protein for feed.</t>
      </text>
    </comment>
    <comment ref="B9" authorId="7" shapeId="0" xr:uid="{A6626C76-B014-4850-BE69-B07D9C95D744}">
      <text>
        <t>[Threaded comment]
Your version of Excel allows you to read this threaded comment; however, any edits to it will get removed if the file is opened in a newer version of Excel. Learn more: https://go.microsoft.com/fwlink/?linkid=870924
Comment:
    Vegetable oil</t>
      </text>
    </comment>
    <comment ref="C10" authorId="8" shapeId="0" xr:uid="{C3013ECE-EF24-463E-A9D6-2DED1A97685E}">
      <text>
        <t>[Threaded comment]
Your version of Excel allows you to read this threaded comment; however, any edits to it will get removed if the file is opened in a newer version of Excel. Learn more: https://go.microsoft.com/fwlink/?linkid=870924
Comment:
    Gorup of products that can be evaluated as products, which are not going to be utilized in the model.</t>
      </text>
    </comment>
    <comment ref="C11" authorId="9" shapeId="0" xr:uid="{71890556-D526-4222-B9D0-A834115FA195}">
      <text>
        <t>[Threaded comment]
Your version of Excel allows you to read this threaded comment; however, any edits to it will get removed if the file is opened in a newer version of Excel. Learn more: https://go.microsoft.com/fwlink/?linkid=870924
Comment:
    Products that are imported to the model, meaning that they are not produced within the modelled system.</t>
      </text>
    </comment>
    <comment ref="B12" authorId="10" shapeId="0" xr:uid="{4FFFE782-75AE-4100-A646-530A4C19738A}">
      <text>
        <t>[Threaded comment]
Your version of Excel allows you to read this threaded comment; however, any edits to it will get removed if the file is opened in a newer version of Excel. Learn more: https://go.microsoft.com/fwlink/?linkid=870924
Comment:
    Energy</t>
      </text>
    </comment>
    <comment ref="C12" authorId="11" shapeId="0" xr:uid="{871D4F76-4765-41E9-8B7B-20CFA7C8045F}">
      <text>
        <t>[Threaded comment]
Your version of Excel allows you to read this threaded comment; however, any edits to it will get removed if the file is opened in a newer version of Excel. Learn more: https://go.microsoft.com/fwlink/?linkid=870924
Comment:
    Biomass pools that are returned to the soil</t>
      </text>
    </comment>
    <comment ref="B13" authorId="12" shapeId="0" xr:uid="{35F93647-A67A-4F1E-8D6A-2F79A0681CA3}">
      <text>
        <t>[Threaded comment]
Your version of Excel allows you to read this threaded comment; however, any edits to it will get removed if the file is opened in a newer version of Excel. Learn more: https://go.microsoft.com/fwlink/?linkid=870924
Comment:
    Conventional livestock manure</t>
      </text>
    </comment>
    <comment ref="C13" authorId="13" shapeId="0" xr:uid="{85A42702-DD2B-4B78-BDF7-BE6EF6B8431B}">
      <text>
        <t>[Threaded comment]
Your version of Excel allows you to read this threaded comment; however, any edits to it will get removed if the file is opened in a newer version of Excel. Learn more: https://go.microsoft.com/fwlink/?linkid=870924
Comment:
    Livestock manure</t>
      </text>
    </comment>
    <comment ref="B14" authorId="14" shapeId="0" xr:uid="{136AEC30-20F7-4E16-B371-9A830545054D}">
      <text>
        <t>[Threaded comment]
Your version of Excel allows you to read this threaded comment; however, any edits to it will get removed if the file is opened in a newer version of Excel. Learn more: https://go.microsoft.com/fwlink/?linkid=870924
Comment:
    Carcasses</t>
      </text>
    </comment>
    <comment ref="C14" authorId="15" shapeId="0" xr:uid="{30EBDB11-6413-4A2B-B47E-36F072B5F537}">
      <text>
        <t>[Threaded comment]
Your version of Excel allows you to read this threaded comment; however, any edits to it will get removed if the file is opened in a newer version of Excel. Learn more: https://go.microsoft.com/fwlink/?linkid=870924
Comment:
    Biomass pools that are applied to fields in a way that includes machinery</t>
      </text>
    </comment>
    <comment ref="B15" authorId="16" shapeId="0" xr:uid="{B9838DCA-E051-4890-89D2-1C4D68AF80CD}">
      <text>
        <t>[Threaded comment]
Your version of Excel allows you to read this threaded comment; however, any edits to it will get removed if the file is opened in a newer version of Excel. Learn more: https://go.microsoft.com/fwlink/?linkid=870924
Comment:
    Livestock manure from organic livestock</t>
      </text>
    </comment>
    <comment ref="C15" authorId="17" shapeId="0" xr:uid="{4147F59E-EAB7-4DAB-9A09-15D5A57B3410}">
      <text>
        <t>[Threaded comment]
Your version of Excel allows you to read this threaded comment; however, any edits to it will get removed if the file is opened in a newer version of Excel. Learn more: https://go.microsoft.com/fwlink/?linkid=870924
Comment:
    For livestock species, which entails the possibility to overview the weight and number of e.g., calves or piglets that can be transferred to other livestock categories such as heifers or slaughter pigs.</t>
      </text>
    </comment>
    <comment ref="B16" authorId="18" shapeId="0" xr:uid="{1A9DD4D6-3866-4D1F-9ED9-1C1B610639C5}">
      <text>
        <t>[Threaded comment]
Your version of Excel allows you to read this threaded comment; however, any edits to it will get removed if the file is opened in a newer version of Excel. Learn more: https://go.microsoft.com/fwlink/?linkid=870924
Comment:
    Plant manure (e.g., digested silage) based on plant biomass from organic agriculture</t>
      </text>
    </comment>
    <comment ref="C16" authorId="19" shapeId="0" xr:uid="{B0204B8D-1E61-4E08-9274-40F1F7380B1E}">
      <text>
        <t>[Threaded comment]
Your version of Excel allows you to read this threaded comment; however, any edits to it will get removed if the file is opened in a newer version of Excel. Learn more: https://go.microsoft.com/fwlink/?linkid=870924
Comment:
    Green biomass that is turned into silage or which is grazed.</t>
      </text>
    </comment>
    <comment ref="B17" authorId="20" shapeId="0" xr:uid="{3A94350F-95E2-44A0-BF5D-D5B8F95C14CD}">
      <text>
        <t>[Threaded comment]
Your version of Excel allows you to read this threaded comment; however, any edits to it will get removed if the file is opened in a newer version of Excel. Learn more: https://go.microsoft.com/fwlink/?linkid=870924
Comment:
    Plant manure (e.g., digested silage) based on plant biomass from conventional agriculture</t>
      </text>
    </comment>
    <comment ref="C17" authorId="21" shapeId="0" xr:uid="{52595B9F-EE10-4440-BDD6-2F3D4336722C}">
      <text>
        <t>[Threaded comment]
Your version of Excel allows you to read this threaded comment; however, any edits to it will get removed if the file is opened in a newer version of Excel. Learn more: https://go.microsoft.com/fwlink/?linkid=870924
Comment:
    Biomass that is rerurned to the soil and where the carbon content will be considered but the nitrogen content will not.</t>
      </text>
    </comment>
    <comment ref="B18" authorId="22" shapeId="0" xr:uid="{BE81BEE9-508A-4D0D-A43A-97974409A9AA}">
      <text>
        <t>[Threaded comment]
Your version of Excel allows you to read this threaded comment; however, any edits to it will get removed if the file is opened in a newer version of Excel. Learn more: https://go.microsoft.com/fwlink/?linkid=870924
Comment:
    Imported protein</t>
      </text>
    </comment>
    <comment ref="C18" authorId="23" shapeId="0" xr:uid="{6637B478-3DC9-413D-8D27-A00AB74B9615}">
      <text>
        <t>[Threaded comment]
Your version of Excel allows you to read this threaded comment; however, any edits to it will get removed if the file is opened in a newer version of Excel. Learn more: https://go.microsoft.com/fwlink/?linkid=870924
Comment:
    Group for biomass types that ultimately ends up at a landfill site.</t>
      </text>
    </comment>
    <comment ref="B19" authorId="24" shapeId="0" xr:uid="{F975B02D-E554-4927-9959-EB93392F8DB6}">
      <text>
        <t>[Threaded comment]
Your version of Excel allows you to read this threaded comment; however, any edits to it will get removed if the file is opened in a newer version of Excel. Learn more: https://go.microsoft.com/fwlink/?linkid=870924
Comment:
    Imported grain</t>
      </text>
    </comment>
    <comment ref="C19" authorId="25" shapeId="0" xr:uid="{57AFBB8C-0754-4A8A-B786-D81633FD162B}">
      <text>
        <t>[Threaded comment]
Your version of Excel allows you to read this threaded comment; however, any edits to it will get removed if the file is opened in a newer version of Excel. Learn more: https://go.microsoft.com/fwlink/?linkid=870924
Comment:
    Biomass that is kept separate from equivalent biomass to be used for biogas digestion at a later stage in the model. It could be maze that should be avoided to be used for feed in the Livestock module.</t>
      </text>
    </comment>
    <comment ref="B20" authorId="26" shapeId="0" xr:uid="{B9465999-8D84-4149-A6BF-4FA7D9650A40}">
      <text>
        <t>[Threaded comment]
Your version of Excel allows you to read this threaded comment; however, any edits to it will get removed if the file is opened in a newer version of Excel. Learn more: https://go.microsoft.com/fwlink/?linkid=870924
Comment:
    Mineral N fertilizer</t>
      </text>
    </comment>
    <comment ref="C20" authorId="27" shapeId="0" xr:uid="{7B1F9F87-376D-4332-93D0-F7159A950667}">
      <text>
        <t>[Threaded comment]
Your version of Excel allows you to read this threaded comment; however, any edits to it will get removed if the file is opened in a newer version of Excel. Learn more: https://go.microsoft.com/fwlink/?linkid=870924
Comment:
    Imported products to the model (meaning that it is not produced within the modelled system), which contents are not included in the balance check subsequent to each module. The balance check starts from the Field module, where the total produced biomass is listed. The following modules check whether the total biomass, losses and imports still add up to the same sums.</t>
      </text>
    </comment>
    <comment ref="B21" authorId="28" shapeId="0" xr:uid="{2E8835D4-9B49-4F76-8C3E-25F01D58DE61}">
      <text>
        <t>[Threaded comment]
Your version of Excel allows you to read this threaded comment; however, any edits to it will get removed if the file is opened in a newer version of Excel. Learn more: https://go.microsoft.com/fwlink/?linkid=870924
Comment:
    Mineral phosphorous fertilizer</t>
      </text>
    </comment>
    <comment ref="C21" authorId="29" shapeId="0" xr:uid="{F42A81AC-7114-4432-AD49-46CDEAA24537}">
      <text>
        <t>[Threaded comment]
Your version of Excel allows you to read this threaded comment; however, any edits to it will get removed if the file is opened in a newer version of Excel. Learn more: https://go.microsoft.com/fwlink/?linkid=870924
Comment:
    Imported products to the model (meaning that it is not produced within the modelled system), which entails greenhouse gas emissions, but not contribute with nutrients or other material to the calculations.</t>
      </text>
    </comment>
    <comment ref="B22" authorId="30" shapeId="0" xr:uid="{9BC8F753-1C09-453D-BBB0-5F59387CACE7}">
      <text>
        <t>[Threaded comment]
Your version of Excel allows you to read this threaded comment; however, any edits to it will get removed if the file is opened in a newer version of Excel. Learn more: https://go.microsoft.com/fwlink/?linkid=870924
Comment:
    Mineral potassium fertilizer</t>
      </text>
    </comment>
    <comment ref="B23" authorId="31" shapeId="0" xr:uid="{D9AB87C6-A4DA-47F0-8B11-D40B804FBDA8}">
      <text>
        <t>[Threaded comment]
Your version of Excel allows you to read this threaded comment; however, any edits to it will get removed if the file is opened in a newer version of Excel. Learn more: https://go.microsoft.com/fwlink/?linkid=870924
Comment:
    Biochar produced from biomass from conventional agriculture; aimed for field application</t>
      </text>
    </comment>
    <comment ref="B24" authorId="32" shapeId="0" xr:uid="{CF15A7FB-48B7-4F00-ADBA-A0156CD90F31}">
      <text>
        <t>[Threaded comment]
Your version of Excel allows you to read this threaded comment; however, any edits to it will get removed if the file is opened in a newer version of Excel. Learn more: https://go.microsoft.com/fwlink/?linkid=870924
Comment:
    Biochar produced from biomass from organic agriculture; aimed for field application</t>
      </text>
    </comment>
    <comment ref="B26" authorId="33" shapeId="0" xr:uid="{B31B805E-937E-43E8-9053-05368887983C}">
      <text>
        <t>[Threaded comment]
Your version of Excel allows you to read this threaded comment; however, any edits to it will get removed if the file is opened in a newer version of Excel. Learn more: https://go.microsoft.com/fwlink/?linkid=870924
Comment:
    Manure deposited on the field by conventional livestock</t>
      </text>
    </comment>
    <comment ref="B27" authorId="34" shapeId="0" xr:uid="{354F4724-6678-480C-ADD5-E6CC9863C065}">
      <text>
        <t>[Threaded comment]
Your version of Excel allows you to read this threaded comment; however, any edits to it will get removed if the file is opened in a newer version of Excel. Learn more: https://go.microsoft.com/fwlink/?linkid=870924
Comment:
    Manure deposited on the field by organic livestock</t>
      </text>
    </comment>
    <comment ref="B28" authorId="35" shapeId="0" xr:uid="{FFB293D5-7877-438D-BFDC-67C41ECA6D23}">
      <text>
        <t>[Threaded comment]
Your version of Excel allows you to read this threaded comment; however, any edits to it will get removed if the file is opened in a newer version of Excel. Learn more: https://go.microsoft.com/fwlink/?linkid=870924
Comment:
    Digested slurry based om manure from conventional livestock.</t>
      </text>
    </comment>
    <comment ref="B29" authorId="36" shapeId="0" xr:uid="{67143D2A-97CB-43CC-8A90-6B8744677640}">
      <text>
        <t>[Threaded comment]
Your version of Excel allows you to read this threaded comment; however, any edits to it will get removed if the file is opened in a newer version of Excel. Learn more: https://go.microsoft.com/fwlink/?linkid=870924
Comment:
    Digested slurry based om manure from organic livestock.</t>
      </text>
    </comment>
    <comment ref="B30" authorId="37" shapeId="0" xr:uid="{E8279476-D5DD-46A0-A82A-BDAFF23C5A7B}">
      <text>
        <t>[Threaded comment]
Your version of Excel allows you to read this threaded comment; however, any edits to it will get removed if the file is opened in a newer version of Excel. Learn more: https://go.microsoft.com/fwlink/?linkid=870924
Comment:
    Digested slurry based om plant biomass from conventional agriculture</t>
      </text>
    </comment>
    <comment ref="B31" authorId="38" shapeId="0" xr:uid="{6E2E214A-C23A-4C0A-9474-D57A5D996BC8}">
      <text>
        <t>[Threaded comment]
Your version of Excel allows you to read this threaded comment; however, any edits to it will get removed if the file is opened in a newer version of Excel. Learn more: https://go.microsoft.com/fwlink/?linkid=870924
Comment:
    Digested slurry based om plant biomass from organic agriculture</t>
      </text>
    </comment>
    <comment ref="B34" authorId="39" shapeId="0" xr:uid="{FC021F76-4FDD-4FDE-B40A-B81D3283CD63}">
      <text>
        <t>[Threaded comment]
Your version of Excel allows you to read this threaded comment; however, any edits to it will get removed if the file is opened in a newer version of Excel. Learn more: https://go.microsoft.com/fwlink/?linkid=870924
Comment:
    Imported feed minerals</t>
      </text>
    </comment>
    <comment ref="B37" authorId="40" shapeId="0" xr:uid="{4F1B762A-8792-469C-9616-4F6201D80F09}">
      <text>
        <t>[Threaded comment]
Your version of Excel allows you to read this threaded comment; however, any edits to it will get removed if the file is opened in a newer version of Excel. Learn more: https://go.microsoft.com/fwlink/?linkid=870924
Comment:
    A category that includes conventional pigs at different life stages such as piglets and slaughter pigs</t>
      </text>
    </comment>
    <comment ref="B38" authorId="41" shapeId="0" xr:uid="{EE7B56AB-40CD-4536-B02D-4CA5E3295366}">
      <text>
        <t>[Threaded comment]
Your version of Excel allows you to read this threaded comment; however, any edits to it will get removed if the file is opened in a newer version of Excel. Learn more: https://go.microsoft.com/fwlink/?linkid=870924
Comment:
    A category that includes conventional cattle of heavy breed at different life stages such as calves and heifers</t>
      </text>
    </comment>
    <comment ref="B39" authorId="42" shapeId="0" xr:uid="{EB162AC5-E065-45F2-A683-307FEE97FB45}">
      <text>
        <t>[Threaded comment]
Your version of Excel allows you to read this threaded comment; however, any edits to it will get removed if the file is opened in a newer version of Excel. Learn more: https://go.microsoft.com/fwlink/?linkid=870924
Comment:
    A category that includes organic cattle of heavy breed at different life stages such as calves and heifers</t>
      </text>
    </comment>
    <comment ref="B40" authorId="43" shapeId="0" xr:uid="{9F6E7E2C-A13A-456E-AFA5-4612E75A350A}">
      <text>
        <t>[Threaded comment]
Your version of Excel allows you to read this threaded comment; however, any edits to it will get removed if the file is opened in a newer version of Excel. Learn more: https://go.microsoft.com/fwlink/?linkid=870924
Comment:
    A category that includes conventional jersey cattle at different life stages such as calves and heifers</t>
      </text>
    </comment>
    <comment ref="B41" authorId="44" shapeId="0" xr:uid="{592AB6B8-FAC7-4089-A1AA-7059A469C31F}">
      <text>
        <t>[Threaded comment]
Your version of Excel allows you to read this threaded comment; however, any edits to it will get removed if the file is opened in a newer version of Excel. Learn more: https://go.microsoft.com/fwlink/?linkid=870924
Comment:
    A category that includes organic jersey cattle at different life stages such as calves and heifers</t>
      </text>
    </comment>
    <comment ref="B42" authorId="45" shapeId="0" xr:uid="{2F454ADA-5851-48DF-A305-B95B21132522}">
      <text>
        <t>[Threaded comment]
Your version of Excel allows you to read this threaded comment; however, any edits to it will get removed if the file is opened in a newer version of Excel. Learn more: https://go.microsoft.com/fwlink/?linkid=870924
Comment:
    Catch crop biomass that are incorporated into the soil</t>
      </text>
    </comment>
    <comment ref="B43" authorId="46" shapeId="0" xr:uid="{EE5EC994-3B7E-4E7C-A7FA-7F3CA1F6DB8E}">
      <text>
        <t>[Threaded comment]
Your version of Excel allows you to read this threaded comment; however, any edits to it will get removed if the file is opened in a newer version of Excel. Learn more: https://go.microsoft.com/fwlink/?linkid=870924
Comment:
    A category that includes varios green crops that have a pathway, which differs from default (dafault is cut for silage but still at the fresh stage). Transformed_green_feed can be different kinds of silage and also grass for grazing.</t>
      </text>
    </comment>
    <comment ref="B44" authorId="47" shapeId="0" xr:uid="{BC6BA010-985D-41FD-81E7-ED061B29B01B}">
      <text>
        <t>[Threaded comment]
Your version of Excel allows you to read this threaded comment; however, any edits to it will get removed if the file is opened in a newer version of Excel. Learn more: https://go.microsoft.com/fwlink/?linkid=870924
Comment:
    Imported fat for feed</t>
      </text>
    </comment>
    <comment ref="B45" authorId="48" shapeId="0" xr:uid="{648FD270-81F8-4EBF-A47B-02B3EF4E78E1}">
      <text>
        <t xml:space="preserve">[Threaded comment]
Your version of Excel allows you to read this threaded comment; however, any edits to it will get removed if the file is opened in a newer version of Excel. Learn more: https://go.microsoft.com/fwlink/?linkid=870924
Comment:
    Crop biomass where the C content should be considered and where the N content should not be considered. </t>
      </text>
    </comment>
    <comment ref="B46" authorId="49" shapeId="0" xr:uid="{D014C5D3-4741-438B-BDE5-50849515604D}">
      <text>
        <t>[Threaded comment]
Your version of Excel allows you to read this threaded comment; however, any edits to it will get removed if the file is opened in a newer version of Excel. Learn more: https://go.microsoft.com/fwlink/?linkid=870924
Comment:
    Sugar output from the beet root factories</t>
      </text>
    </comment>
    <comment ref="B47" authorId="50" shapeId="0" xr:uid="{26451B4C-7DD5-42C8-B615-6D30B58DAFB3}">
      <text>
        <t>[Threaded comment]
Your version of Excel allows you to read this threaded comment; however, any edits to it will get removed if the file is opened in a newer version of Excel. Learn more: https://go.microsoft.com/fwlink/?linkid=870924
Comment:
    Lime</t>
      </text>
    </comment>
    <comment ref="B48" authorId="51" shapeId="0" xr:uid="{2208573A-5A41-41E9-A5CE-FF1EF20408C9}">
      <text>
        <t>[Threaded comment]
Your version of Excel allows you to read this threaded comment; however, any edits to it will get removed if the file is opened in a newer version of Excel. Learn more: https://go.microsoft.com/fwlink/?linkid=870924
Comment:
    Plastic used in the model, e.g., for silage coverage</t>
      </text>
    </comment>
    <comment ref="B49" authorId="52" shapeId="0" xr:uid="{4A5605E1-32E1-4A18-B8D5-9A7CC019BDF0}">
      <text>
        <t>[Threaded comment]
Your version of Excel allows you to read this threaded comment; however, any edits to it will get removed if the file is opened in a newer version of Excel. Learn more: https://go.microsoft.com/fwlink/?linkid=870924
Comment:
    Ash from biomass utilized in combustion heat plants, which is returned to the field</t>
      </text>
    </comment>
    <comment ref="B50" authorId="53" shapeId="0" xr:uid="{7A53165D-8660-4DF0-A216-C5281DD5AFF0}">
      <text>
        <t>[Threaded comment]
Your version of Excel allows you to read this threaded comment; however, any edits to it will get removed if the file is opened in a newer version of Excel. Learn more: https://go.microsoft.com/fwlink/?linkid=870924
Comment:
    Ash from biomass utilized in combustion heat plants, which is not returned to the field</t>
      </text>
    </comment>
    <comment ref="B51" authorId="54" shapeId="0" xr:uid="{DC3F0E82-7ABA-466B-AABB-44A503032740}">
      <text>
        <t>[Threaded comment]
Your version of Excel allows you to read this threaded comment; however, any edits to it will get removed if the file is opened in a newer version of Excel. Learn more: https://go.microsoft.com/fwlink/?linkid=870924
Comment:
    Conventional biomass that is kept separate from equivalent biomass to be used for biogas digestion at a later stage in the model. It could be maze that should be avoided to be used for feed in the Livestock module.</t>
      </text>
    </comment>
    <comment ref="B52" authorId="55" shapeId="0" xr:uid="{F65B2245-E17E-470D-BBA0-FBBB4A973AED}">
      <text>
        <t>[Threaded comment]
Your version of Excel allows you to read this threaded comment; however, any edits to it will get removed if the file is opened in a newer version of Excel. Learn more: https://go.microsoft.com/fwlink/?linkid=870924
Comment:
    Starch output from the potato factories.</t>
      </text>
    </comment>
    <comment ref="B53" authorId="56" shapeId="0" xr:uid="{B9DDDA14-A6B3-4541-8D91-D4F1679EEF25}">
      <text>
        <t>[Threaded comment]
Your version of Excel allows you to read this threaded comment; however, any edits to it will get removed if the file is opened in a newer version of Excel. Learn more: https://go.microsoft.com/fwlink/?linkid=870924
Comment:
    Plant based protein products aimed for human consumption</t>
      </text>
    </comment>
    <comment ref="B54" authorId="57" shapeId="0" xr:uid="{E7C484E1-C481-4253-AEB5-0777EECC9AA3}">
      <text>
        <t>[Threaded comment]
Your version of Excel allows you to read this threaded comment; however, any edits to it will get removed if the file is opened in a newer version of Excel. Learn more: https://go.microsoft.com/fwlink/?linkid=870924
Comment:
    A category that includes conventional pigs at different life stages such as piglets and slaughter pigs</t>
      </text>
    </comment>
    <comment ref="B55" authorId="58" shapeId="0" xr:uid="{7F351315-0532-47C3-93A8-2A5D8F6BCBE5}">
      <text>
        <t>[Threaded comment]
Your version of Excel allows you to read this threaded comment; however, any edits to it will get removed if the file is opened in a newer version of Excel. Learn more: https://go.microsoft.com/fwlink/?linkid=870924
Comment:
    Organic biomass that is kept separate from equivalent biomass to be used for biogas digestion at a later stage in the model. It could be maze that should be avoided to be used for feed in the Livestock module.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tc={384C59C6-615F-4670-A18E-2282220E7CB9}</author>
    <author>tc={A54FEF98-CC9A-4FA4-8B08-351FBE69EA25}</author>
    <author>tc={548A6904-B396-4BAB-AE11-E45C2614B66F}</author>
    <author>tc={4CE728FF-3F5C-440B-9FCC-235E677709B0}</author>
    <author>tc={838ADB42-A5FE-4229-AC94-1E405AE7560A}</author>
    <author>tc={28DEE8F6-7B59-43C9-9A73-07B3BE653B9A}</author>
    <author>tc={63F9AB9E-0922-4F25-870D-8F25376A38B1}</author>
    <author>tc={6AB5C4ED-E514-4C01-AACE-5E9670A20CF5}</author>
    <author>tc={CB2E5DCE-7A06-4E6D-B146-98661E508320}</author>
    <author>tc={673C54CB-1628-45D9-9057-9D1ADAC06A62}</author>
    <author>tc={B3EBFA1E-5144-433E-BBE6-4EA2D37247A4}</author>
    <author>tc={6FCB3073-DFAA-4C04-86C9-0DC5A08B872B}</author>
    <author>tc={5442BE25-F070-43C5-A58C-BC3D1D6EFC05}</author>
    <author>tc={6C915C99-E5BB-4CD2-BD3B-513ABC3A4AB1}</author>
  </authors>
  <commentList>
    <comment ref="B5" authorId="0" shapeId="0" xr:uid="{384C59C6-615F-4670-A18E-2282220E7CB9}">
      <text>
        <t>[Threaded comment]
Your version of Excel allows you to read this threaded comment; however, any edits to it will get removed if the file is opened in a newer version of Excel. Learn more: https://go.microsoft.com/fwlink/?linkid=870924
Comment:
    Grain + legumes (less than 50% legumes)</t>
      </text>
    </comment>
    <comment ref="B6" authorId="1" shapeId="0" xr:uid="{A54FEF98-CC9A-4FA4-8B08-351FBE69EA25}">
      <text>
        <t>[Threaded comment]
Your version of Excel allows you to read this threaded comment; however, any edits to it will get removed if the file is opened in a newer version of Excel. Learn more: https://go.microsoft.com/fwlink/?linkid=870924
Comment:
    Soya beans</t>
      </text>
    </comment>
    <comment ref="B7" authorId="2" shapeId="0" xr:uid="{548A6904-B396-4BAB-AE11-E45C2614B66F}">
      <text>
        <t>[Threaded comment]
Your version of Excel allows you to read this threaded comment; however, any edits to it will get removed if the file is opened in a newer version of Excel. Learn more: https://go.microsoft.com/fwlink/?linkid=870924
Comment:
    Peas</t>
      </text>
    </comment>
    <comment ref="B8" authorId="3" shapeId="0" xr:uid="{4CE728FF-3F5C-440B-9FCC-235E677709B0}">
      <text>
        <t>[Threaded comment]
Your version of Excel allows you to read this threaded comment; however, any edits to it will get removed if the file is opened in a newer version of Excel. Learn more: https://go.microsoft.com/fwlink/?linkid=870924
Comment:
    Faba beans</t>
      </text>
    </comment>
    <comment ref="B9" authorId="4" shapeId="0" xr:uid="{838ADB42-A5FE-4229-AC94-1E405AE7560A}">
      <text>
        <t>[Threaded comment]
Your version of Excel allows you to read this threaded comment; however, any edits to it will get removed if the file is opened in a newer version of Excel. Learn more: https://go.microsoft.com/fwlink/?linkid=870924
Comment:
    Lupine</t>
      </text>
    </comment>
    <comment ref="B10" authorId="5" shapeId="0" xr:uid="{28DEE8F6-7B59-43C9-9A73-07B3BE653B9A}">
      <text>
        <t>[Threaded comment]
Your version of Excel allows you to read this threaded comment; however, any edits to it will get removed if the file is opened in a newer version of Excel. Learn more: https://go.microsoft.com/fwlink/?linkid=870924
Comment:
    Cereal + legume; whole crop (less than 50% legume)</t>
      </text>
    </comment>
    <comment ref="B11" authorId="6" shapeId="0" xr:uid="{63F9AB9E-0922-4F25-870D-8F25376A38B1}">
      <text>
        <t>[Threaded comment]
Your version of Excel allows you to read this threaded comment; however, any edits to it will get removed if the file is opened in a newer version of Excel. Learn more: https://go.microsoft.com/fwlink/?linkid=870924
Comment:
    Peas whole crop</t>
      </text>
    </comment>
    <comment ref="B12" authorId="7" shapeId="0" xr:uid="{6AB5C4ED-E514-4C01-AACE-5E9670A20CF5}">
      <text>
        <t>[Threaded comment]
Your version of Excel allows you to read this threaded comment; however, any edits to it will get removed if the file is opened in a newer version of Excel. Learn more: https://go.microsoft.com/fwlink/?linkid=870924
Comment:
    Cereal + legume; early whole crop</t>
      </text>
    </comment>
    <comment ref="B13" authorId="8" shapeId="0" xr:uid="{CB2E5DCE-7A06-4E6D-B146-98661E508320}">
      <text>
        <t>[Threaded comment]
Your version of Excel allows you to read this threaded comment; however, any edits to it will get removed if the file is opened in a newer version of Excel. Learn more: https://go.microsoft.com/fwlink/?linkid=870924
Comment:
    Grass-clover; first and second year</t>
      </text>
    </comment>
    <comment ref="B14" authorId="9" shapeId="0" xr:uid="{673C54CB-1628-45D9-9057-9D1ADAC06A62}">
      <text>
        <t>[Threaded comment]
Your version of Excel allows you to read this threaded comment; however, any edits to it will get removed if the file is opened in a newer version of Excel. Learn more: https://go.microsoft.com/fwlink/?linkid=870924
Comment:
    Grass-clover; third and more years</t>
      </text>
    </comment>
    <comment ref="B15" authorId="10" shapeId="0" xr:uid="{B3EBFA1E-5144-433E-BBE6-4EA2D37247A4}">
      <text>
        <t>[Threaded comment]
Your version of Excel allows you to read this threaded comment; however, any edits to it will get removed if the file is opened in a newer version of Excel. Learn more: https://go.microsoft.com/fwlink/?linkid=870924
Comment:
    Grass and alfalfa; first and second year</t>
      </text>
    </comment>
    <comment ref="B16" authorId="11" shapeId="0" xr:uid="{6FCB3073-DFAA-4C04-86C9-0DC5A08B872B}">
      <text>
        <t>[Threaded comment]
Your version of Excel allows you to read this threaded comment; however, any edits to it will get removed if the file is opened in a newer version of Excel. Learn more: https://go.microsoft.com/fwlink/?linkid=870924
Comment:
    Grass and alfalfa; third and more years</t>
      </text>
    </comment>
    <comment ref="B17" authorId="12" shapeId="0" xr:uid="{5442BE25-F070-43C5-A58C-BC3D1D6EFC05}">
      <text>
        <t>[Threaded comment]
Your version of Excel allows you to read this threaded comment; however, any edits to it will get removed if the file is opened in a newer version of Excel. Learn more: https://go.microsoft.com/fwlink/?linkid=870924
Comment:
    Alfalfa for silage (cut)</t>
      </text>
    </comment>
    <comment ref="B18" authorId="13" shapeId="0" xr:uid="{6C915C99-E5BB-4CD2-BD3B-513ABC3A4AB1}">
      <text>
        <t>[Threaded comment]
Your version of Excel allows you to read this threaded comment; however, any edits to it will get removed if the file is opened in a newer version of Excel. Learn more: https://go.microsoft.com/fwlink/?linkid=870924
Comment:
    Permanent grass-clover; third and more years</t>
      </text>
    </comment>
  </commentList>
</comments>
</file>

<file path=xl/sharedStrings.xml><?xml version="1.0" encoding="utf-8"?>
<sst xmlns="http://schemas.openxmlformats.org/spreadsheetml/2006/main" count="13934" uniqueCount="1089">
  <si>
    <t>Navn</t>
  </si>
  <si>
    <t>N, g</t>
  </si>
  <si>
    <t>P, g</t>
  </si>
  <si>
    <t>K, g</t>
  </si>
  <si>
    <t>Korn</t>
  </si>
  <si>
    <t>Generelt</t>
  </si>
  <si>
    <t>Grøn</t>
  </si>
  <si>
    <t>Gul</t>
  </si>
  <si>
    <t>Kerne</t>
  </si>
  <si>
    <t>Tom15</t>
  </si>
  <si>
    <t>Tom16</t>
  </si>
  <si>
    <t>Tom17</t>
  </si>
  <si>
    <t>Tom18</t>
  </si>
  <si>
    <t>Tom19</t>
  </si>
  <si>
    <t>Tom20</t>
  </si>
  <si>
    <t>Tom21</t>
  </si>
  <si>
    <t>Tom22</t>
  </si>
  <si>
    <t>Tom23</t>
  </si>
  <si>
    <t>Tom24</t>
  </si>
  <si>
    <t>Tom25</t>
  </si>
  <si>
    <t>Tom26</t>
  </si>
  <si>
    <t>Tom27</t>
  </si>
  <si>
    <t>Tom28</t>
  </si>
  <si>
    <t>Tom29</t>
  </si>
  <si>
    <t>Tom30</t>
  </si>
  <si>
    <t>Tom31</t>
  </si>
  <si>
    <t>Tom32</t>
  </si>
  <si>
    <t>Tom33</t>
  </si>
  <si>
    <t>Tom34</t>
  </si>
  <si>
    <t>Tom35</t>
  </si>
  <si>
    <t>Tom36</t>
  </si>
  <si>
    <t>Tom37</t>
  </si>
  <si>
    <t>Tom38</t>
  </si>
  <si>
    <t>Tom39</t>
  </si>
  <si>
    <t>Konventionel</t>
  </si>
  <si>
    <t xml:space="preserve">C, g </t>
  </si>
  <si>
    <t>Sandblandet lerjord</t>
  </si>
  <si>
    <t>Lerjord</t>
  </si>
  <si>
    <t>Produkt-3</t>
  </si>
  <si>
    <t>BE, MJ</t>
  </si>
  <si>
    <t>Høstede produkter ab mark</t>
  </si>
  <si>
    <t>Tom13</t>
  </si>
  <si>
    <t>Tom14</t>
  </si>
  <si>
    <t>Vand, mm</t>
  </si>
  <si>
    <t>Udsædsmængder, kg / ha</t>
  </si>
  <si>
    <t>Såsæd-1</t>
  </si>
  <si>
    <t>Såsæd-2</t>
  </si>
  <si>
    <t>Såsæd-3</t>
  </si>
  <si>
    <t>Økologisk</t>
  </si>
  <si>
    <t>Afgrøde</t>
  </si>
  <si>
    <t>Kode</t>
  </si>
  <si>
    <t>Uvandet grovsand</t>
  </si>
  <si>
    <t>Uvandet finsand</t>
  </si>
  <si>
    <t>Vandet sandjord</t>
  </si>
  <si>
    <t>N, kg / ha</t>
  </si>
  <si>
    <t>P, kg / ha</t>
  </si>
  <si>
    <t>K, kg / ha</t>
  </si>
  <si>
    <t>Note</t>
  </si>
  <si>
    <t>Gødningsnorm, total</t>
  </si>
  <si>
    <t>Andet input</t>
  </si>
  <si>
    <t>Kalk, kg / ha</t>
  </si>
  <si>
    <t>FE</t>
  </si>
  <si>
    <t>Vælg</t>
  </si>
  <si>
    <t>Produkt-4</t>
  </si>
  <si>
    <t>Produkt-5</t>
  </si>
  <si>
    <t>Enhed</t>
  </si>
  <si>
    <t>Planteværn, kg aktivstof / ha</t>
  </si>
  <si>
    <t>Såsæd anvendt</t>
  </si>
  <si>
    <t>El til markdrift, kWh / ha</t>
  </si>
  <si>
    <t>Udbytte i alt, kg TS / ha</t>
  </si>
  <si>
    <t>Kartotekskort for afgrøde</t>
  </si>
  <si>
    <t>Tekst</t>
  </si>
  <si>
    <t>ID-nummer</t>
  </si>
  <si>
    <t>Normudbytte</t>
  </si>
  <si>
    <t>Såsæd-4</t>
  </si>
  <si>
    <t>Dyrkede udbytter (Indtastede)</t>
  </si>
  <si>
    <t>Forfrugt</t>
  </si>
  <si>
    <t>Andet end korn</t>
  </si>
  <si>
    <t>Kg</t>
  </si>
  <si>
    <t>Ikke brød; normudbytte</t>
  </si>
  <si>
    <t>Normudbytte; N reduk.</t>
  </si>
  <si>
    <t>Stubharvning*</t>
  </si>
  <si>
    <t>Pløjning, efterår*</t>
  </si>
  <si>
    <t>Pløjning, forår*</t>
  </si>
  <si>
    <t>Jordpakning*</t>
  </si>
  <si>
    <t>Såbedsharvning, let*</t>
  </si>
  <si>
    <t>Såbedsharvning, tung*</t>
  </si>
  <si>
    <t>Tromling*</t>
  </si>
  <si>
    <t>Såning*</t>
  </si>
  <si>
    <t>Kunstgødskning*</t>
  </si>
  <si>
    <t>Radrensning*</t>
  </si>
  <si>
    <t>Ukrudstharvning*</t>
  </si>
  <si>
    <t>Sprøjtning*</t>
  </si>
  <si>
    <t>Mejetærskning*</t>
  </si>
  <si>
    <t>Roeoptagning*</t>
  </si>
  <si>
    <t>Roeaftopning*</t>
  </si>
  <si>
    <t>Grønthøstning*</t>
  </si>
  <si>
    <t>Transport, traktor</t>
  </si>
  <si>
    <t>Skårlægning*</t>
  </si>
  <si>
    <t>Stængelbrydning*</t>
  </si>
  <si>
    <t>Sammenrivning*</t>
  </si>
  <si>
    <t>Snitning*</t>
  </si>
  <si>
    <t>RP, g</t>
  </si>
  <si>
    <t>Høsttype</t>
  </si>
  <si>
    <t>Moden</t>
  </si>
  <si>
    <t>Dyrkede udbytter (Omregnet til kg TS)</t>
  </si>
  <si>
    <t>Dyrkede udbytter (Omregnet til kg)</t>
  </si>
  <si>
    <t>Udbytte i alt, kg / ha</t>
  </si>
  <si>
    <t>Markoperation-ID</t>
  </si>
  <si>
    <t>L / ha</t>
  </si>
  <si>
    <t>L / ton</t>
  </si>
  <si>
    <t>Vælg op til 15 markoperationer og indtast antal overkørsler per år</t>
  </si>
  <si>
    <t>ID</t>
  </si>
  <si>
    <t>Ja</t>
  </si>
  <si>
    <t>Nej</t>
  </si>
  <si>
    <t>Dieselforbrug ved markoperationer inkl smøreolie, L i alt per ha</t>
  </si>
  <si>
    <t>Dieselforbrug i alt per ha</t>
  </si>
  <si>
    <t>Beregning af gødningsnorm</t>
  </si>
  <si>
    <t>Input</t>
  </si>
  <si>
    <t>Beregning af dieselforbrug per ha</t>
  </si>
  <si>
    <t>Udbytte der høstes grøn i alt, kg / ha</t>
  </si>
  <si>
    <t>Beregning af kvælstoffiksering</t>
  </si>
  <si>
    <t>N-fix-ID</t>
  </si>
  <si>
    <t>P-fix</t>
  </si>
  <si>
    <t>Fiksering (vælg)</t>
  </si>
  <si>
    <t>Kvælstoffiksering (vælg)</t>
  </si>
  <si>
    <t>N - efter reduktion, kg / ha</t>
  </si>
  <si>
    <t>N - før reduktion, kg / ha</t>
  </si>
  <si>
    <t>N-norm til beregning, kg / ha</t>
  </si>
  <si>
    <t>N-udbytte til beregning, kg / ha</t>
  </si>
  <si>
    <t>Dyrkede udbytter (Omregnet til kg N)</t>
  </si>
  <si>
    <t>Udbytte i alt, kg N / ha</t>
  </si>
  <si>
    <t>Dyrkede udbytter</t>
  </si>
  <si>
    <t>F-brutto</t>
  </si>
  <si>
    <t>a-parameter</t>
  </si>
  <si>
    <t>b-parameter</t>
  </si>
  <si>
    <t>Korn + bælgsæd (under 50% bælgsæd)</t>
  </si>
  <si>
    <t>Sojabønner</t>
  </si>
  <si>
    <t>Ærter</t>
  </si>
  <si>
    <t>Hestebønner</t>
  </si>
  <si>
    <t>Sødlupin</t>
  </si>
  <si>
    <t>Korn + bælgsæd; helsæd (under 50% bælgsæd)</t>
  </si>
  <si>
    <t>Ærtehelsæd</t>
  </si>
  <si>
    <t>Korn + bælgsæd; grønkorn</t>
  </si>
  <si>
    <t>Kløvergræs; 1-2 år</t>
  </si>
  <si>
    <t>Kløvergræs; &gt;2 år</t>
  </si>
  <si>
    <t>Lucernegræs; 1-2 år</t>
  </si>
  <si>
    <t>Lucernegræs; &gt;2 år</t>
  </si>
  <si>
    <t>Lucerne (slæt)</t>
  </si>
  <si>
    <t>F-brutto x F-bælg-N x P-fix</t>
  </si>
  <si>
    <t>F-bælg-N</t>
  </si>
  <si>
    <t>P-rod+stub + P-trans-jord + P-immob</t>
  </si>
  <si>
    <t>Kvælstoffiksering, kg N / ha</t>
  </si>
  <si>
    <t>Reduktion i N-norm pga. eftervirkning</t>
  </si>
  <si>
    <t>normudbytte</t>
  </si>
  <si>
    <t>Såning med såsæt"</t>
  </si>
  <si>
    <t>Humusjorde</t>
  </si>
  <si>
    <t>Alt</t>
  </si>
  <si>
    <t>Alle</t>
  </si>
  <si>
    <t>Selvkø_skårlægger</t>
  </si>
  <si>
    <t>%</t>
  </si>
  <si>
    <t>Export</t>
  </si>
  <si>
    <t>Forarbejdet</t>
  </si>
  <si>
    <t>Biochar</t>
  </si>
  <si>
    <t>Presning og læsning</t>
  </si>
  <si>
    <t>Læsning og indlægning</t>
  </si>
  <si>
    <t>Snitning_halm_mejetæ</t>
  </si>
  <si>
    <t>Loss</t>
  </si>
  <si>
    <t>Protein_1</t>
  </si>
  <si>
    <t>Protein_2</t>
  </si>
  <si>
    <t>Ensilage_graes_conv</t>
  </si>
  <si>
    <t>Ensilage_majs_conv</t>
  </si>
  <si>
    <t>Unit</t>
  </si>
  <si>
    <t>Transport</t>
  </si>
  <si>
    <t>dLUC</t>
  </si>
  <si>
    <t>iLUC</t>
  </si>
  <si>
    <t>Exit_model</t>
  </si>
  <si>
    <t>Planteolie</t>
  </si>
  <si>
    <t>Planteolie_conv</t>
  </si>
  <si>
    <t>L / ton/km</t>
  </si>
  <si>
    <t>Import</t>
  </si>
  <si>
    <t>Soyakage_imp_conv</t>
  </si>
  <si>
    <t>Rapskage_imp_conv</t>
  </si>
  <si>
    <t>Korn_imp_conv</t>
  </si>
  <si>
    <t>Soyakage_imp_org</t>
  </si>
  <si>
    <t>Rapskage_imp_org</t>
  </si>
  <si>
    <t>Korn_imp_org</t>
  </si>
  <si>
    <t>Maelk_EKM_conv</t>
  </si>
  <si>
    <t>Beef_meat_conv</t>
  </si>
  <si>
    <t>Maelk_EKM_org</t>
  </si>
  <si>
    <t>Maelk_EKM</t>
  </si>
  <si>
    <t>Meat</t>
  </si>
  <si>
    <t>x</t>
  </si>
  <si>
    <t>Return</t>
  </si>
  <si>
    <t>Energi</t>
  </si>
  <si>
    <t>Husdyrgodning</t>
  </si>
  <si>
    <t>Soil_input_conv</t>
  </si>
  <si>
    <t>Energi_El</t>
  </si>
  <si>
    <t>Energi_Varme</t>
  </si>
  <si>
    <t>Ej_til_foder</t>
  </si>
  <si>
    <t>Dead_meat_conv</t>
  </si>
  <si>
    <t>Dead_meat</t>
  </si>
  <si>
    <t>Pork_meat_conv</t>
  </si>
  <si>
    <t>Note:</t>
  </si>
  <si>
    <t>a</t>
  </si>
  <si>
    <t>b</t>
  </si>
  <si>
    <t>c</t>
  </si>
  <si>
    <t>Relevant</t>
  </si>
  <si>
    <t>Yes</t>
  </si>
  <si>
    <t>No</t>
  </si>
  <si>
    <t>Protein_1_conv</t>
  </si>
  <si>
    <t>Export_conv</t>
  </si>
  <si>
    <t>Loss_conv</t>
  </si>
  <si>
    <t>Exit_conv</t>
  </si>
  <si>
    <t>Biochar_conv</t>
  </si>
  <si>
    <t>Protein_2_conv</t>
  </si>
  <si>
    <t>Ej til foder_org</t>
  </si>
  <si>
    <t>Protein_1_org</t>
  </si>
  <si>
    <t>Export_org</t>
  </si>
  <si>
    <t>Loss_org</t>
  </si>
  <si>
    <t>Exit_org</t>
  </si>
  <si>
    <t>Biochar_org</t>
  </si>
  <si>
    <t>Protein_2_org</t>
  </si>
  <si>
    <t>Soil_input_org</t>
  </si>
  <si>
    <t>Cattle_slurry_conv</t>
  </si>
  <si>
    <t>Cattle_ajle_conv</t>
  </si>
  <si>
    <t>Cattle_solid_manure_conv</t>
  </si>
  <si>
    <t>Cattle_deep_litter_conv</t>
  </si>
  <si>
    <t>Afgraesningstab_conv</t>
  </si>
  <si>
    <t>Cattle_dung_urine_field_conv</t>
  </si>
  <si>
    <t>Pig_slurry_conv</t>
  </si>
  <si>
    <t>Pig_solid_manure_conv</t>
  </si>
  <si>
    <t>Pig_ajle_conv</t>
  </si>
  <si>
    <t>Pig_dung_urine_field_conv</t>
  </si>
  <si>
    <t>Biogas_not_upgraded</t>
  </si>
  <si>
    <t>Afgraesning_1</t>
  </si>
  <si>
    <t>Straw_oilseed</t>
  </si>
  <si>
    <t>Straw_oilseed_conv</t>
  </si>
  <si>
    <t>Straw_oilseed_org</t>
  </si>
  <si>
    <t>Ej_til_foder_conv</t>
  </si>
  <si>
    <t>Separ_thin_fraction_catt_conv</t>
  </si>
  <si>
    <t>Separ_solid_fraction_catt_conv</t>
  </si>
  <si>
    <t>CH4 (L) 45 days</t>
  </si>
  <si>
    <t>CH4 (L) 60 days</t>
  </si>
  <si>
    <t>CH4 (L) ultimate</t>
  </si>
  <si>
    <t>VS (%)</t>
  </si>
  <si>
    <t>Remarks</t>
  </si>
  <si>
    <t>Short name</t>
  </si>
  <si>
    <t xml:space="preserve">Svinegylle </t>
  </si>
  <si>
    <t xml:space="preserve">Kvæggylle </t>
  </si>
  <si>
    <t xml:space="preserve">Fjerkrægylle </t>
  </si>
  <si>
    <t xml:space="preserve">Gylle fra kødædende pelsdyr </t>
  </si>
  <si>
    <t xml:space="preserve">Dybstrøelse (andre dyrearter end fjerkræ) </t>
  </si>
  <si>
    <t xml:space="preserve">Dybstrøelse (fjerkræ) og anden husdyrgødning (fjerkræ) </t>
  </si>
  <si>
    <t xml:space="preserve">Ajle og væskefraktion efter forarbejdning </t>
  </si>
  <si>
    <t xml:space="preserve">Fiberfraktion efter forarbejdning samt dybstrøelse og husdyrgød-ning der ikke er omfattet af de øvrige gødningstyper i oversigten </t>
  </si>
  <si>
    <t>Meat_eating_fur</t>
  </si>
  <si>
    <t>Deeplitter_not_poultry</t>
  </si>
  <si>
    <t>Deeplitter_and_other_poultry</t>
  </si>
  <si>
    <t>Urine_and_thin_fraction</t>
  </si>
  <si>
    <t>Solid_fraction_and_others</t>
  </si>
  <si>
    <t xml:space="preserve">Spildevandsslam </t>
  </si>
  <si>
    <t xml:space="preserve">Komposteret husholdningsaffald </t>
  </si>
  <si>
    <t xml:space="preserve">Kartoffelfrugtsaft </t>
  </si>
  <si>
    <t xml:space="preserve">Grønsaft </t>
  </si>
  <si>
    <t xml:space="preserve">Have- og parkaffald </t>
  </si>
  <si>
    <t xml:space="preserve">Kød- og benmel, børstemel, blodmel og fiskemel/fiske-affald </t>
  </si>
  <si>
    <t xml:space="preserve">Forædlede organiske gødninger </t>
  </si>
  <si>
    <t xml:space="preserve">Andre typer af anden organisk gødning, der ikke er om-fattet af nr. 1-7 </t>
  </si>
  <si>
    <t>Sewage_sludge</t>
  </si>
  <si>
    <t>Composted_household_waste</t>
  </si>
  <si>
    <t>Potato_juice</t>
  </si>
  <si>
    <t>Garden_and_park_waste</t>
  </si>
  <si>
    <t>Meat_and_fish_products</t>
  </si>
  <si>
    <t>Refined_organic_fertilizers</t>
  </si>
  <si>
    <t>Other_organic_fertilizers</t>
  </si>
  <si>
    <t>Choose category</t>
  </si>
  <si>
    <t>Product_group</t>
  </si>
  <si>
    <t>Field_application</t>
  </si>
  <si>
    <t>Degassed_cattle_slurry_conv</t>
  </si>
  <si>
    <t>Degassed_swine_slurry_conv</t>
  </si>
  <si>
    <t>Swine_slurry</t>
  </si>
  <si>
    <t>Cattle_slurry</t>
  </si>
  <si>
    <t>Poultry_slurry</t>
  </si>
  <si>
    <t>Plant_slurry</t>
  </si>
  <si>
    <t>Plant_slurry_conv</t>
  </si>
  <si>
    <t>Plant_slurry_org</t>
  </si>
  <si>
    <t>Possible combinations of application</t>
  </si>
  <si>
    <t>NH3-N of total N (%)</t>
  </si>
  <si>
    <t>Cattle_slurry_BlackSoil_hose_spring</t>
  </si>
  <si>
    <t>Cattle_slurry_BlackSoil_injection_spring</t>
  </si>
  <si>
    <t>Cattle_slurry_Grain_hose_spring</t>
  </si>
  <si>
    <t>Cattle_slurry_Grain_injection_spring</t>
  </si>
  <si>
    <t>Cattle_slurry_Grass_hose_spring</t>
  </si>
  <si>
    <t>Cattle_slurry_Grass_injection_spring</t>
  </si>
  <si>
    <t>Cattle_slurry_BlackSoil_hose_summer</t>
  </si>
  <si>
    <t>Cattle_slurry_BlackSoil_injection_summer</t>
  </si>
  <si>
    <t>Cattle_slurry_Grass_hose_summer</t>
  </si>
  <si>
    <t>Cattle_slurry_Grass_injection_summer</t>
  </si>
  <si>
    <t>Cattle_slurry_Grass_hose_fall</t>
  </si>
  <si>
    <t>Cattle_slurry_Grass_injection_fall</t>
  </si>
  <si>
    <t>Swine_slurry_BlackSoil_hose_spring</t>
  </si>
  <si>
    <t>Swine_slurry_BlackSoil_injection_spring</t>
  </si>
  <si>
    <t>Swine_slurry_Grain_hose_spring</t>
  </si>
  <si>
    <t>Swine_slurry_Grain_injection_spring</t>
  </si>
  <si>
    <t>Swine_slurry_Grass_hose_spring</t>
  </si>
  <si>
    <t>Swine_slurry_Grass_injection_spring</t>
  </si>
  <si>
    <t>Swine_slurry_BlackSoil_hose_summer</t>
  </si>
  <si>
    <t>Swine_slurry_BlackSoil_injection_summer</t>
  </si>
  <si>
    <t>Swine_slurry_Grass_hose_summer</t>
  </si>
  <si>
    <t>Swine_slurry_Grass_injection_summer</t>
  </si>
  <si>
    <t>Swine_slurry_Grass_hose_fall</t>
  </si>
  <si>
    <t>Swine_slurry_Grass_injection_fall</t>
  </si>
  <si>
    <t>Distribution techniques and timing of organic fertilizers and associated ammonia emissions</t>
  </si>
  <si>
    <t>%_1</t>
  </si>
  <si>
    <t>Tech &amp; time_1</t>
  </si>
  <si>
    <t>Tech &amp; time_2</t>
  </si>
  <si>
    <t>%_2</t>
  </si>
  <si>
    <t>Tech &amp; time_3</t>
  </si>
  <si>
    <t>%_3</t>
  </si>
  <si>
    <t>Tech &amp; time_4</t>
  </si>
  <si>
    <t>%_4</t>
  </si>
  <si>
    <t>Tech &amp; time_5</t>
  </si>
  <si>
    <t>%_5</t>
  </si>
  <si>
    <t>Tech &amp; time_6</t>
  </si>
  <si>
    <t>%_6</t>
  </si>
  <si>
    <t>Sum</t>
  </si>
  <si>
    <t>Copy</t>
  </si>
  <si>
    <t>Tech &amp; time_7</t>
  </si>
  <si>
    <t>%_7</t>
  </si>
  <si>
    <t>Tech &amp; time_8</t>
  </si>
  <si>
    <t>%_8</t>
  </si>
  <si>
    <t>Simple_Cattle_and_other_liquid</t>
  </si>
  <si>
    <t>Simple_Cattle_and_other_solid</t>
  </si>
  <si>
    <t>Simple_Swine_liquid</t>
  </si>
  <si>
    <t>Simple_Swine_solid</t>
  </si>
  <si>
    <t>Tech &amp; time_9</t>
  </si>
  <si>
    <t>%_9</t>
  </si>
  <si>
    <t>Tech &amp; time_10</t>
  </si>
  <si>
    <t>%_10</t>
  </si>
  <si>
    <t>Destination_group</t>
  </si>
  <si>
    <t>N content below ground residues (IPCC)</t>
  </si>
  <si>
    <t>Others</t>
  </si>
  <si>
    <r>
      <t>(kg N kg</t>
    </r>
    <r>
      <rPr>
        <sz val="11"/>
        <color theme="1"/>
        <rFont val="Calibri"/>
        <family val="2"/>
      </rPr>
      <t>¯¹ DM)</t>
    </r>
  </si>
  <si>
    <t>Omsættes N i afgrøderester</t>
  </si>
  <si>
    <t>Nej / Ikke relevant</t>
  </si>
  <si>
    <t>Protein_imp</t>
  </si>
  <si>
    <t>Korn_imp</t>
  </si>
  <si>
    <t>Protein_imp_conv</t>
  </si>
  <si>
    <t>Protein_imp_org</t>
  </si>
  <si>
    <t>Korn_standard_imp_conv</t>
  </si>
  <si>
    <t>Korn_standard_imp_org</t>
  </si>
  <si>
    <t>Grazing_cattle</t>
  </si>
  <si>
    <t>Grazing_swine</t>
  </si>
  <si>
    <t>Grazing_others</t>
  </si>
  <si>
    <t>P (%)</t>
  </si>
  <si>
    <t>K (%)</t>
  </si>
  <si>
    <t>Handelsgødning_N_conv</t>
  </si>
  <si>
    <t>Handelsgødning_P_conv</t>
  </si>
  <si>
    <t>Handelsgødning_K_conv</t>
  </si>
  <si>
    <t>Handelsgødning_N</t>
  </si>
  <si>
    <t>Handelsgødning_P</t>
  </si>
  <si>
    <t>Handelsgødning_K</t>
  </si>
  <si>
    <t>Handelsgodning_N_standard_conv</t>
  </si>
  <si>
    <t>Handelsgodning_P_standard_conv</t>
  </si>
  <si>
    <t>Handelsgodning_K_standard_conv</t>
  </si>
  <si>
    <t>Soil_input_biochar_conv</t>
  </si>
  <si>
    <t>Soil_input_biochar_org</t>
  </si>
  <si>
    <t>Plant_organic_ferti_org</t>
  </si>
  <si>
    <t>Plant_organic_ferti_conv</t>
  </si>
  <si>
    <t>Dung_field_conv</t>
  </si>
  <si>
    <t>Dung_field_org</t>
  </si>
  <si>
    <t>Degas_plant_organic_ferti_conv</t>
  </si>
  <si>
    <t>Degas_plant_organic_ferti_org</t>
  </si>
  <si>
    <t>NH3-N from fertlizer application</t>
  </si>
  <si>
    <t>Simple_mineral_fertlizer_N</t>
  </si>
  <si>
    <t>Grain_crop</t>
  </si>
  <si>
    <t>Spring_barley_grain</t>
  </si>
  <si>
    <t>Spring_barley_straw</t>
  </si>
  <si>
    <t>Grain_conv</t>
  </si>
  <si>
    <t>Grain</t>
  </si>
  <si>
    <t>Grain_org</t>
  </si>
  <si>
    <t>Straw_conv</t>
  </si>
  <si>
    <t>Straw_org</t>
  </si>
  <si>
    <t>Straw</t>
  </si>
  <si>
    <t>Grass_clover</t>
  </si>
  <si>
    <t>Winter_barley_grain</t>
  </si>
  <si>
    <t>Winter_barley_straw</t>
  </si>
  <si>
    <t>Winter_wheat_grain</t>
  </si>
  <si>
    <t>Winter_wheat_straw</t>
  </si>
  <si>
    <t>Oilseed_rape_seed</t>
  </si>
  <si>
    <t>Oilseed_conv</t>
  </si>
  <si>
    <t>Oilseed</t>
  </si>
  <si>
    <t>Oilseed_org</t>
  </si>
  <si>
    <t>Oilseed_rape_straw</t>
  </si>
  <si>
    <t>Winter_rye_grain</t>
  </si>
  <si>
    <t>Winter_rye_straw</t>
  </si>
  <si>
    <t>Oat_grain</t>
  </si>
  <si>
    <t>Oat_straw</t>
  </si>
  <si>
    <t>Maize_whole_crop</t>
  </si>
  <si>
    <t>Maize_whole_crop_fresh_conv</t>
  </si>
  <si>
    <t>Maize_whole_crop_fresh</t>
  </si>
  <si>
    <t>Maize_whole_crop_fresh_org</t>
  </si>
  <si>
    <t>Potatoes_starch_powder_conv</t>
  </si>
  <si>
    <t>Potatoes_starch_powder</t>
  </si>
  <si>
    <t>Potatoes_not_starch_powder_conv</t>
  </si>
  <si>
    <t>Potatoes_not_starch_powder_org</t>
  </si>
  <si>
    <t>Potatoes_not_starch_powder</t>
  </si>
  <si>
    <t>Perm_grass_normal_yield</t>
  </si>
  <si>
    <t>Grass_and_grass_clover_conv</t>
  </si>
  <si>
    <t>Grass_and_grass_clover</t>
  </si>
  <si>
    <t>Peas_seed</t>
  </si>
  <si>
    <t>Peas_straw</t>
  </si>
  <si>
    <t>Straw_legume_conv</t>
  </si>
  <si>
    <t>Straw_legume</t>
  </si>
  <si>
    <t>Straw_legume_org</t>
  </si>
  <si>
    <t>Sugar_beets_factory_conv</t>
  </si>
  <si>
    <t>Sugar_beets_factory_org</t>
  </si>
  <si>
    <t>Sugar_beets_factory</t>
  </si>
  <si>
    <t>Sugar_beets_roots</t>
  </si>
  <si>
    <t>Sugar_beets_top</t>
  </si>
  <si>
    <t>Beets_top_conv</t>
  </si>
  <si>
    <t>Beets_top_org</t>
  </si>
  <si>
    <t>Beets_top</t>
  </si>
  <si>
    <t>Seed_grass_seed</t>
  </si>
  <si>
    <t>Seed_grass_straw</t>
  </si>
  <si>
    <t>Small_seeds_conv</t>
  </si>
  <si>
    <t>Small_seeds_org</t>
  </si>
  <si>
    <t>Small_seeds</t>
  </si>
  <si>
    <t>Straw_seed_grass</t>
  </si>
  <si>
    <t>Straw_seed_grass_conv</t>
  </si>
  <si>
    <t>Straw_seed_grass_org</t>
  </si>
  <si>
    <t>Potato_starch</t>
  </si>
  <si>
    <r>
      <t xml:space="preserve">Coefficients for grass seed is calculated in the sheet </t>
    </r>
    <r>
      <rPr>
        <i/>
        <sz val="11"/>
        <color theme="1"/>
        <rFont val="Arial"/>
        <family val="2"/>
      </rPr>
      <t>Coefficients_seed_grass</t>
    </r>
    <r>
      <rPr>
        <sz val="11"/>
        <color theme="1"/>
        <rFont val="Arial"/>
        <family val="2"/>
      </rPr>
      <t xml:space="preserve"> in the excel file</t>
    </r>
    <r>
      <rPr>
        <i/>
        <sz val="11"/>
        <color theme="1"/>
        <rFont val="Arial"/>
        <family val="2"/>
      </rPr>
      <t xml:space="preserve"> Calculations_Yields_contents_and_coefficients</t>
    </r>
  </si>
  <si>
    <t>Assumed as potatoes</t>
  </si>
  <si>
    <t>as cattle</t>
  </si>
  <si>
    <t>as grass silage</t>
  </si>
  <si>
    <t>as potatoes</t>
  </si>
  <si>
    <t>Average of N content in above and below residues due to the large proportion of the above residues in this case</t>
  </si>
  <si>
    <t>Perennial grasses</t>
  </si>
  <si>
    <t>Early_grain_whole_crop</t>
  </si>
  <si>
    <t>Whole_crop_conv</t>
  </si>
  <si>
    <t>Whole_crop_org</t>
  </si>
  <si>
    <t>Whole_crop</t>
  </si>
  <si>
    <t>Late_grain_whole_crop</t>
  </si>
  <si>
    <t>as whole crop barley</t>
  </si>
  <si>
    <t>Grass_clover_low_yield</t>
  </si>
  <si>
    <t>Grass_0N</t>
  </si>
  <si>
    <t>Grass_rotation</t>
  </si>
  <si>
    <t>Lucerne</t>
  </si>
  <si>
    <t>as grass-clover (cut)</t>
  </si>
  <si>
    <t>as grass</t>
  </si>
  <si>
    <t>Perm_grass_low_yield</t>
  </si>
  <si>
    <t>No reason to differ</t>
  </si>
  <si>
    <t>Perm_grass_no_yield</t>
  </si>
  <si>
    <t>Spring_barley_1</t>
  </si>
  <si>
    <t>Spring barley</t>
  </si>
  <si>
    <t>Main product</t>
  </si>
  <si>
    <t>Straw product</t>
  </si>
  <si>
    <t>Spring_barley_2</t>
  </si>
  <si>
    <t>1001_1</t>
  </si>
  <si>
    <t>1001_2</t>
  </si>
  <si>
    <t>1001_1-2965</t>
  </si>
  <si>
    <t>Spring barley with undersown grass-clover</t>
  </si>
  <si>
    <t>Spring_barley_1_US_GrCl</t>
  </si>
  <si>
    <t>Seed_grass</t>
  </si>
  <si>
    <t>Clover_seed</t>
  </si>
  <si>
    <t>Spring_barley_1_US_Gr</t>
  </si>
  <si>
    <t>Spring barley with undersown grass</t>
  </si>
  <si>
    <t>1001_1-2962</t>
  </si>
  <si>
    <t>Winter_barley_1</t>
  </si>
  <si>
    <t>Winter barley</t>
  </si>
  <si>
    <t>1010_1</t>
  </si>
  <si>
    <t>1010_2</t>
  </si>
  <si>
    <t>Winter_barley_2</t>
  </si>
  <si>
    <t>1011_1</t>
  </si>
  <si>
    <t>Winter_wheat_1</t>
  </si>
  <si>
    <t>Winter wheat</t>
  </si>
  <si>
    <t>1011_2</t>
  </si>
  <si>
    <t>Winter_wheat_2</t>
  </si>
  <si>
    <t>1022_a</t>
  </si>
  <si>
    <t>Winter_oilseed_a</t>
  </si>
  <si>
    <t>Winter oilseed rape</t>
  </si>
  <si>
    <t>Winter_oilseed_seed</t>
  </si>
  <si>
    <r>
      <t>NH</t>
    </r>
    <r>
      <rPr>
        <sz val="11"/>
        <color theme="1"/>
        <rFont val="Calibri"/>
        <family val="2"/>
      </rPr>
      <t>₃</t>
    </r>
    <r>
      <rPr>
        <sz val="11"/>
        <color theme="1"/>
        <rFont val="Arial"/>
        <family val="2"/>
      </rPr>
      <t xml:space="preserve"> crop type</t>
    </r>
  </si>
  <si>
    <t>NH3 crop emission category</t>
  </si>
  <si>
    <t>Grass</t>
  </si>
  <si>
    <t>Annual</t>
  </si>
  <si>
    <t>1022_b</t>
  </si>
  <si>
    <t>Winter_oilseed_b</t>
  </si>
  <si>
    <t>1260_a</t>
  </si>
  <si>
    <t>Grass_clover_a</t>
  </si>
  <si>
    <t>Grass-clover 1-2 years</t>
  </si>
  <si>
    <t>1260_b</t>
  </si>
  <si>
    <t>Grass_clover_b</t>
  </si>
  <si>
    <t>Grass-clover, 1-2 years</t>
  </si>
  <si>
    <t>1260_c</t>
  </si>
  <si>
    <t>Grass_clover_c</t>
  </si>
  <si>
    <t>Grass-clover, &gt;2 years</t>
  </si>
  <si>
    <t>1260_d</t>
  </si>
  <si>
    <t>Grass_clover_d</t>
  </si>
  <si>
    <t>1015_1</t>
  </si>
  <si>
    <t>Rye_1</t>
  </si>
  <si>
    <t>Winter hybrid rye</t>
  </si>
  <si>
    <t>1015_2</t>
  </si>
  <si>
    <t>Rye_2</t>
  </si>
  <si>
    <t>winter hybrid rye</t>
  </si>
  <si>
    <t>Oat</t>
  </si>
  <si>
    <t>Oat for grain</t>
  </si>
  <si>
    <t>Silo maize</t>
  </si>
  <si>
    <t>Maize_seed</t>
  </si>
  <si>
    <t>Potatoes for starch and powder</t>
  </si>
  <si>
    <t>Potatoes</t>
  </si>
  <si>
    <t>Potato_other</t>
  </si>
  <si>
    <t>Potatoes not for starch and powder</t>
  </si>
  <si>
    <t>1030_a</t>
  </si>
  <si>
    <t>Peas for maturity</t>
  </si>
  <si>
    <t>1030_b</t>
  </si>
  <si>
    <t>Permanent grass with normal yield</t>
  </si>
  <si>
    <t>Permanent grass and legumes without N quota</t>
  </si>
  <si>
    <t>Permanent grass, low yield</t>
  </si>
  <si>
    <t>All</t>
  </si>
  <si>
    <t>Early_grain_whole_crop_US_GrCl</t>
  </si>
  <si>
    <t>Early barley whole crop with undersown grass-clover</t>
  </si>
  <si>
    <t>1701-2963</t>
  </si>
  <si>
    <t>1214-2964</t>
  </si>
  <si>
    <t>Late_grain_whole_crop_US_GrCl</t>
  </si>
  <si>
    <t>Late barley/peas whole crop with undersown grass-clover</t>
  </si>
  <si>
    <t>Late_grain_whole_crop_US_Gr</t>
  </si>
  <si>
    <t>Late barley/peas whole crop with undersown grass</t>
  </si>
  <si>
    <t>1214-2961</t>
  </si>
  <si>
    <t>Sugar beets for factory</t>
  </si>
  <si>
    <t>1160_a</t>
  </si>
  <si>
    <t>Sugar_beets_a</t>
  </si>
  <si>
    <t>Seed grass</t>
  </si>
  <si>
    <t>Seed_grass_a</t>
  </si>
  <si>
    <t>1101_a</t>
  </si>
  <si>
    <t>1101_b</t>
  </si>
  <si>
    <t>Seed_grass_b</t>
  </si>
  <si>
    <t>Grass_clover_low_yield_a</t>
  </si>
  <si>
    <t>1268_a</t>
  </si>
  <si>
    <t>Grass-clover in rotation, low yield</t>
  </si>
  <si>
    <t>1268_b</t>
  </si>
  <si>
    <t>Grass_clover_low_yield_b</t>
  </si>
  <si>
    <t>Grass in rotation, normal yield</t>
  </si>
  <si>
    <t>Grass_rotation_a</t>
  </si>
  <si>
    <t>1263_a</t>
  </si>
  <si>
    <t>1263_b</t>
  </si>
  <si>
    <t>Grass_rotation_b</t>
  </si>
  <si>
    <t>Lucerne for cut</t>
  </si>
  <si>
    <t>Last_year_Lucerne</t>
  </si>
  <si>
    <t>1171_b</t>
  </si>
  <si>
    <t>1171_a</t>
  </si>
  <si>
    <t>First_year_Lucerne</t>
  </si>
  <si>
    <t>Medium_year_Lucerne</t>
  </si>
  <si>
    <t>1171_ab</t>
  </si>
  <si>
    <t>Mineral_imp_conv</t>
  </si>
  <si>
    <t>Mineral_Imp_org</t>
  </si>
  <si>
    <t>Mineral_imp</t>
  </si>
  <si>
    <t>Mineral_Type_2_grann_imp_conv</t>
  </si>
  <si>
    <t>Skim_milk_powder_imp_conv</t>
  </si>
  <si>
    <t>Whole_milk_feed_imp_conv</t>
  </si>
  <si>
    <t>Whole_milk_feed_large_imp_conv</t>
  </si>
  <si>
    <t>Whole_milk_feed_jersey_imp_conv</t>
  </si>
  <si>
    <t>Mineral_Type_2_grann_imp_org</t>
  </si>
  <si>
    <t>Skim_milk_powder_imp_org</t>
  </si>
  <si>
    <t>Whole_milk_feed_large_imp_org</t>
  </si>
  <si>
    <t>Whole_milk_feed_jersey_imp_org</t>
  </si>
  <si>
    <t>Whole_milk_feed_imp</t>
  </si>
  <si>
    <t>Milk_powder_imp</t>
  </si>
  <si>
    <t>Milk_powder_imp_conv</t>
  </si>
  <si>
    <t>Milk_powder_imp_org</t>
  </si>
  <si>
    <t>Whole_milk_feed_imp_org</t>
  </si>
  <si>
    <t>Ensilage_graes</t>
  </si>
  <si>
    <t>Ensilage_majs</t>
  </si>
  <si>
    <t>Ensilage_graes_org</t>
  </si>
  <si>
    <t>Ensilage_majs_org</t>
  </si>
  <si>
    <t>Afgraesningstab_org</t>
  </si>
  <si>
    <t>Ensilage_whole_crop_org</t>
  </si>
  <si>
    <t>Ensilage_whole_crop_conv</t>
  </si>
  <si>
    <t>Beef_meat_org</t>
  </si>
  <si>
    <t>Dead_meat_org</t>
  </si>
  <si>
    <t>Does the crop take up area?</t>
  </si>
  <si>
    <t>Cattle_slurry_org</t>
  </si>
  <si>
    <t>Cattle_ajle_org</t>
  </si>
  <si>
    <t>Cattle_solid_manure_org</t>
  </si>
  <si>
    <t>Cattle_deep_litter_org</t>
  </si>
  <si>
    <t>Cattle_dung_urine_field_org</t>
  </si>
  <si>
    <t>Pig_live_conv</t>
  </si>
  <si>
    <t>Exit</t>
  </si>
  <si>
    <t>Piglet_6_7_live_conv</t>
  </si>
  <si>
    <t>Piglet_31_live_conv</t>
  </si>
  <si>
    <t>Calf_dairy_heavy_live_conv</t>
  </si>
  <si>
    <t>Calf_dairy_heavy_live_org</t>
  </si>
  <si>
    <t>Cattle_heavy_live_conv</t>
  </si>
  <si>
    <t>Cattle_heavy_live_org</t>
  </si>
  <si>
    <t>Cattle_jersey_live_conv</t>
  </si>
  <si>
    <t>Cattle_jersey_live_org</t>
  </si>
  <si>
    <t>Calf_dairy_heavy_live</t>
  </si>
  <si>
    <t>Catch_crop_grass</t>
  </si>
  <si>
    <t>Catch crop, rye grass</t>
  </si>
  <si>
    <t>None</t>
  </si>
  <si>
    <t>Catch_crop_biomass_conv</t>
  </si>
  <si>
    <t>Catch_crop_biomass_org</t>
  </si>
  <si>
    <t>Catch_crop_biomass</t>
  </si>
  <si>
    <t>Catch_crop_turnover</t>
  </si>
  <si>
    <t>Crop_residue</t>
  </si>
  <si>
    <t>Tubers_and_roots_factory</t>
  </si>
  <si>
    <t>Catch_crop_legume_grass</t>
  </si>
  <si>
    <t>Heifer_dairy_heavy_live_conv</t>
  </si>
  <si>
    <t>Heifer_dairy_heavy_live_org</t>
  </si>
  <si>
    <t>Heifer_dairy_heavy_live</t>
  </si>
  <si>
    <t>Transformed_green_feed</t>
  </si>
  <si>
    <t>Silage_grazing</t>
  </si>
  <si>
    <t>Soil_input</t>
  </si>
  <si>
    <t>1264_d</t>
  </si>
  <si>
    <t>Grass_and_grass_clover_org</t>
  </si>
  <si>
    <t>1031_a</t>
  </si>
  <si>
    <t>Faba beans</t>
  </si>
  <si>
    <t>Faba_beans_a</t>
  </si>
  <si>
    <t>Faba_beans_b</t>
  </si>
  <si>
    <t>Faba_beans_seed</t>
  </si>
  <si>
    <t>Assumed as peas</t>
  </si>
  <si>
    <t>Catch_crop_grass_legume</t>
  </si>
  <si>
    <t>Plant_oil_org</t>
  </si>
  <si>
    <t>Grass_0N_with_yield_a</t>
  </si>
  <si>
    <t>Grass and grass-clover in rotation, no N norm, low yield</t>
  </si>
  <si>
    <t>1285_a</t>
  </si>
  <si>
    <t>1285_b</t>
  </si>
  <si>
    <t>Grass_0N_with_yield_b</t>
  </si>
  <si>
    <t>Grass_0N_with_yield_c</t>
  </si>
  <si>
    <t>1285_c</t>
  </si>
  <si>
    <t>Grass_0N_with_yield_d</t>
  </si>
  <si>
    <t>Grass_0N_no_yield_a</t>
  </si>
  <si>
    <t>1247_a</t>
  </si>
  <si>
    <t>Grass and grass-clover in rotation, no N norm, no yield</t>
  </si>
  <si>
    <t>Grass_0N_no_yield_b</t>
  </si>
  <si>
    <t>1247_b</t>
  </si>
  <si>
    <t>Permanent grass and legumes without N quota, no yield</t>
  </si>
  <si>
    <t>Perm_grass_0N_with_yield</t>
  </si>
  <si>
    <t>Permanent grass without N quota and with yield</t>
  </si>
  <si>
    <t>Perm_grass_legu_0N_no_yield</t>
  </si>
  <si>
    <t>Piglet_6_7_live</t>
  </si>
  <si>
    <t>Piglet_31_live</t>
  </si>
  <si>
    <t>Defined crop codes</t>
  </si>
  <si>
    <t>Where in name</t>
  </si>
  <si>
    <t>Code</t>
  </si>
  <si>
    <t>Meaning</t>
  </si>
  <si>
    <t>Beginning</t>
  </si>
  <si>
    <t>Perm_grass</t>
  </si>
  <si>
    <t>Permanent grass</t>
  </si>
  <si>
    <t>Anywhere</t>
  </si>
  <si>
    <t>Imp</t>
  </si>
  <si>
    <t>Import product</t>
  </si>
  <si>
    <t>_conv</t>
  </si>
  <si>
    <t>Conventional product</t>
  </si>
  <si>
    <t>_org</t>
  </si>
  <si>
    <t>Organic product</t>
  </si>
  <si>
    <t>End</t>
  </si>
  <si>
    <t>grazed</t>
  </si>
  <si>
    <t>Feedstuff for grazing</t>
  </si>
  <si>
    <t>Nowhere</t>
  </si>
  <si>
    <t>Rotation crops</t>
  </si>
  <si>
    <t>Perm_grass_rewetted</t>
  </si>
  <si>
    <t>Fat_imp_conv</t>
  </si>
  <si>
    <t>Fat_imp_org</t>
  </si>
  <si>
    <t>Fat_imp</t>
  </si>
  <si>
    <t>Feed_fat_imp_conv</t>
  </si>
  <si>
    <t>Feed_fat_imp_org</t>
  </si>
  <si>
    <t>Rota_grass_no_yield_a</t>
  </si>
  <si>
    <t>Rota_grass_no_yield_b</t>
  </si>
  <si>
    <t>Grass_legume_grass_no_yield_a</t>
  </si>
  <si>
    <t>C_Return</t>
  </si>
  <si>
    <t>Grass_legume_grass_no_yield_a_conv</t>
  </si>
  <si>
    <t>Grass_legume_grass_no_yield_a_org</t>
  </si>
  <si>
    <t>Grass_legume_grass_no_yield_b_conv</t>
  </si>
  <si>
    <t>Grass_legume_grass_no_yield_b_org</t>
  </si>
  <si>
    <t>Grass_legume_grass_no_yield_b</t>
  </si>
  <si>
    <t>Afgraesningstab</t>
  </si>
  <si>
    <t>C_crop_residue</t>
  </si>
  <si>
    <t>Assumed as peas (but no harvested straw)</t>
  </si>
  <si>
    <t>Mix of above and below ground</t>
  </si>
  <si>
    <t>Diesel_fossil</t>
  </si>
  <si>
    <t>Diesel_L</t>
  </si>
  <si>
    <t>Heat_MJ</t>
  </si>
  <si>
    <t>Heat_gas</t>
  </si>
  <si>
    <t>Liter</t>
  </si>
  <si>
    <t>MJ</t>
  </si>
  <si>
    <t>Electricity_kwh</t>
  </si>
  <si>
    <t>Electricity_used</t>
  </si>
  <si>
    <t>KWh</t>
  </si>
  <si>
    <t>Digestate</t>
  </si>
  <si>
    <t>Organisk_godning</t>
  </si>
  <si>
    <t>Irrigation_water_electricity</t>
  </si>
  <si>
    <t>Sugar</t>
  </si>
  <si>
    <t>White_sugar_conv</t>
  </si>
  <si>
    <t>White_sugar_org</t>
  </si>
  <si>
    <t>Lime</t>
  </si>
  <si>
    <t>Lime_CaCO3</t>
  </si>
  <si>
    <t>Soil_amendment</t>
  </si>
  <si>
    <t>Livestock_balance</t>
  </si>
  <si>
    <t>Molasses1_conv</t>
  </si>
  <si>
    <t>Molasses1_org</t>
  </si>
  <si>
    <t>Silage_plastic_1</t>
  </si>
  <si>
    <t>Plastic</t>
  </si>
  <si>
    <t>Material</t>
  </si>
  <si>
    <t>Livestock_manure_conv</t>
  </si>
  <si>
    <t>Livestock_manure_org</t>
  </si>
  <si>
    <t>Degas_livestock_manure_conv</t>
  </si>
  <si>
    <t>Degas_livestock_manure_org</t>
  </si>
  <si>
    <t>Kompost</t>
  </si>
  <si>
    <t>Compost</t>
  </si>
  <si>
    <t>Degas_swine_deep_litter_conv</t>
  </si>
  <si>
    <t>Mineral_Type_3_grann_imp_org</t>
  </si>
  <si>
    <t>Mineral_Type_3_grann_imp_conv</t>
  </si>
  <si>
    <t>Perm_Kløvergræs; &gt;2 år</t>
  </si>
  <si>
    <t>Rewetted vegetation, no input, no yield</t>
  </si>
  <si>
    <t>Bottom_ash_conv</t>
  </si>
  <si>
    <t>Fly_ash_conv</t>
  </si>
  <si>
    <t>Ash_conv</t>
  </si>
  <si>
    <t>Landfill</t>
  </si>
  <si>
    <t>Ash</t>
  </si>
  <si>
    <t>Danish Inventory, 2023</t>
  </si>
  <si>
    <t>Sows_deep_litter_conv</t>
  </si>
  <si>
    <t>Pig_not_sows_deep_litter_conv</t>
  </si>
  <si>
    <t>Separ_degas_solid_fraction_new_plant_conv</t>
  </si>
  <si>
    <t>Separ_degas_thin_fraction_new_plant_conv</t>
  </si>
  <si>
    <t>Degassed_new_plant_slurry_conv</t>
  </si>
  <si>
    <t>Separ_degas_solid_fraction_exist_plant_conv</t>
  </si>
  <si>
    <t>Separ_degas_thin_fraction_exist_plant_conv</t>
  </si>
  <si>
    <t>Degassed_exist_plant_slurry_conv</t>
  </si>
  <si>
    <t>Energy_corn_conv</t>
  </si>
  <si>
    <t>Energy_beet_roots_conv</t>
  </si>
  <si>
    <t>Energy_whole_crop_conv</t>
  </si>
  <si>
    <t>Energy_biomass_reservation</t>
  </si>
  <si>
    <t>Energy_biomass_rerservation_conv</t>
  </si>
  <si>
    <t>Ensilage_energy_corn_conv</t>
  </si>
  <si>
    <t>Ensilage_energy_whole_crop_conv</t>
  </si>
  <si>
    <t>Ensilage_straw_seed_grass_conv</t>
  </si>
  <si>
    <t>Degassed_new_plant_slurry_org</t>
  </si>
  <si>
    <t>Degassed_exist_plant_slurry_org</t>
  </si>
  <si>
    <t>Separ_degas_thin_fraction_new_plant_org</t>
  </si>
  <si>
    <t>Separ_degas_solid_fraction_new_plant_org</t>
  </si>
  <si>
    <t>Separ_degas_thin_fraction_exist_plant_org</t>
  </si>
  <si>
    <t>Separ_degas_solid_fraction_exist_plant_org</t>
  </si>
  <si>
    <t>Degassed_cattle_slurry_org</t>
  </si>
  <si>
    <t>Degas_cattle_deep_litter_conv</t>
  </si>
  <si>
    <t>Degas_cattle_deep_litter_org</t>
  </si>
  <si>
    <t>Degas_cattle_solid_manure_conv</t>
  </si>
  <si>
    <t>Separ_thin_fraction_pig_conv</t>
  </si>
  <si>
    <t>Separ_solid_fraction_pig_conv</t>
  </si>
  <si>
    <t>As pig slurry</t>
  </si>
  <si>
    <t>Starch</t>
  </si>
  <si>
    <t>Starch_potato_conv</t>
  </si>
  <si>
    <t>Protein_potato1_conv</t>
  </si>
  <si>
    <t>Pulp_potato1_conv</t>
  </si>
  <si>
    <t>Juice_concentrate_potato_conv</t>
  </si>
  <si>
    <t>Carbokalk_nokalk_beet_conv</t>
  </si>
  <si>
    <t>Carbokalk_nokalk_beet_org</t>
  </si>
  <si>
    <t>As beet roots</t>
  </si>
  <si>
    <t xml:space="preserve"> </t>
  </si>
  <si>
    <t>Pork_meat_org</t>
  </si>
  <si>
    <t>Piglet_15_live_org</t>
  </si>
  <si>
    <t>Piglet_31_live_org</t>
  </si>
  <si>
    <t>Pig_live_org</t>
  </si>
  <si>
    <t>Pig_dung_urine_field_org</t>
  </si>
  <si>
    <t>Sows_deep_litter_org</t>
  </si>
  <si>
    <t>Pig_slurry_org</t>
  </si>
  <si>
    <t>Fresh_grass_field_org</t>
  </si>
  <si>
    <t>Fresh_grass_field_conv</t>
  </si>
  <si>
    <t>Pig_not_sows_deep_litter_org</t>
  </si>
  <si>
    <t>Grass_for_outside_pigs, no yield</t>
  </si>
  <si>
    <t>1270_a</t>
  </si>
  <si>
    <t>Degas_swine_deep_litter_org</t>
  </si>
  <si>
    <t>Mixed spring barley and peas for maturity</t>
  </si>
  <si>
    <t>No legacy</t>
  </si>
  <si>
    <t>Afgraesning_1_grazed_conv</t>
  </si>
  <si>
    <t>Afgraesning_1_grazed_org</t>
  </si>
  <si>
    <t>unfinished</t>
  </si>
  <si>
    <t>Do not read index card</t>
  </si>
  <si>
    <t>Grass_for_outside_pigs_a</t>
  </si>
  <si>
    <t>Spring_barley_2_US_GrCl</t>
  </si>
  <si>
    <t>Grass_clover_establish</t>
  </si>
  <si>
    <t>Udlæg af kløvergræs i efteråret efter korn til modenhed</t>
  </si>
  <si>
    <t>Optager ikke areal, da der forinden har været en hovedafgrøde</t>
  </si>
  <si>
    <t>1001_2-2965</t>
  </si>
  <si>
    <t>Spring_barley_peas_matur</t>
  </si>
  <si>
    <t>Peas_matur_b</t>
  </si>
  <si>
    <t>Peas_matur_a</t>
  </si>
  <si>
    <t>Grass clover for biorefinery, 1-2 years</t>
  </si>
  <si>
    <t>Increased norm yield</t>
  </si>
  <si>
    <t>Protein_grass_clover</t>
  </si>
  <si>
    <t>Protein_grass_clover_biorefinery</t>
  </si>
  <si>
    <t>Protein_grass_clover_a</t>
  </si>
  <si>
    <t>1174_a</t>
  </si>
  <si>
    <t>1174_b</t>
  </si>
  <si>
    <t>Protein_grass_clover_b</t>
  </si>
  <si>
    <t>Protein_grass_clover_c</t>
  </si>
  <si>
    <t>1174_c</t>
  </si>
  <si>
    <t>Grass clover for biorefinery, 3-4 years</t>
  </si>
  <si>
    <t>1174_d</t>
  </si>
  <si>
    <t>Protein_grass_clover_d</t>
  </si>
  <si>
    <t>Assumed available N due to fertlization</t>
  </si>
  <si>
    <t>(Only relevant if data in colum E and/or F)</t>
  </si>
  <si>
    <t>Starch_potato_org</t>
  </si>
  <si>
    <t>Protein_potato1_org</t>
  </si>
  <si>
    <t>Pulp_potato1_org</t>
  </si>
  <si>
    <t>Juice_concentrate_potato_org</t>
  </si>
  <si>
    <t>Energy_biomass_rerservation_org</t>
  </si>
  <si>
    <t>General rules</t>
  </si>
  <si>
    <t>Organic manure transferable to organic farming</t>
  </si>
  <si>
    <t>Does the field application use diesel</t>
  </si>
  <si>
    <t>yes</t>
  </si>
  <si>
    <t>no</t>
  </si>
  <si>
    <t>Catch_crop_grass_low</t>
  </si>
  <si>
    <t>Catch crop, rye grass, for low N farming</t>
  </si>
  <si>
    <t>3968_1</t>
  </si>
  <si>
    <t>3968_2</t>
  </si>
  <si>
    <t>Catch_crop_grass_high</t>
  </si>
  <si>
    <t>Catch crop, rye grass, for high N farming</t>
  </si>
  <si>
    <t>Catch_crop_grass_other</t>
  </si>
  <si>
    <t>Catch crop, rye grass, without N quota reduction</t>
  </si>
  <si>
    <t>Intermediate_crop</t>
  </si>
  <si>
    <t>Intermediate crop, rye grass, without N quota reduction</t>
  </si>
  <si>
    <t>biochar</t>
  </si>
  <si>
    <t>Peas_green_a</t>
  </si>
  <si>
    <t>Peas harvested at green stage</t>
  </si>
  <si>
    <t>1424_a</t>
  </si>
  <si>
    <t>Peas_green_seed</t>
  </si>
  <si>
    <t>Clay changed to 0.85 since conventional norm yields do not differ between soil types</t>
  </si>
  <si>
    <t>As peas for maturity, which is supported by An experimental dataset on yields of pulses across Europe, 2023, Antichi et al.</t>
  </si>
  <si>
    <t>Peas_green_b</t>
  </si>
  <si>
    <t>1424_b</t>
  </si>
  <si>
    <t>Assumed as peas (but no harvested straw), and the a value is calculated in the file Green_Peas_Organic_Leanne</t>
  </si>
  <si>
    <t>Human_food_protein</t>
  </si>
  <si>
    <t>Human_food_protein_grass_org</t>
  </si>
  <si>
    <t>Human_food_protein_grass_conv</t>
  </si>
  <si>
    <t>Human_food_protein_grass</t>
  </si>
  <si>
    <t>Pulp_ProteinGrassClover_biorefinery_conv</t>
  </si>
  <si>
    <t>Pulp_ProteinGrassClover_biorefinery_org</t>
  </si>
  <si>
    <t>Pulp_ProteinGrassClover_biorefinery</t>
  </si>
  <si>
    <t>Spring_barley_1_US_GrCl_Pro</t>
  </si>
  <si>
    <t>1001_1-2965_Pro</t>
  </si>
  <si>
    <t>Spring barley with undersown protein grass-clover for biorefinery</t>
  </si>
  <si>
    <t>Protein_grass_clover_biorefinery_conv</t>
  </si>
  <si>
    <t>Protein_grass_clover_biorefinery_org</t>
  </si>
  <si>
    <t>Human_food_protein_legumes_conv</t>
  </si>
  <si>
    <t>Human_food_protein_legumes_org</t>
  </si>
  <si>
    <t>Human_food_protein_legumes</t>
  </si>
  <si>
    <t>Biokul</t>
  </si>
  <si>
    <t>Separ_degas_thin_fraction_catt_slurry_conv</t>
  </si>
  <si>
    <t>Separ_degas_solid_fraction_catt_slurry_conv</t>
  </si>
  <si>
    <t>Separ_degas_solid_fraction_pig_slurry_conv</t>
  </si>
  <si>
    <t>Separ_degas_thin_fraction_pig_slurry_conv</t>
  </si>
  <si>
    <t>Separ_degas_solid_fraction_pig_deep_lit_conv</t>
  </si>
  <si>
    <t>Separ_degas_thin_fraction_pig_deep_lit_conv</t>
  </si>
  <si>
    <t>Import_Non_flow</t>
  </si>
  <si>
    <t>Import_Associated</t>
  </si>
  <si>
    <t>Potatoes_starch_powder_org</t>
  </si>
  <si>
    <t>Handelsgødning_K_org</t>
  </si>
  <si>
    <t>Handelsgodning_K_standard_org</t>
  </si>
  <si>
    <t>egas</t>
  </si>
  <si>
    <t>ID-number</t>
  </si>
  <si>
    <t>Common name</t>
  </si>
  <si>
    <t>Pre crop</t>
  </si>
  <si>
    <t>Biological nitrogen fixation</t>
  </si>
  <si>
    <t>Reduced N-norm due to legacy effect</t>
  </si>
  <si>
    <t>Crop information</t>
  </si>
  <si>
    <t>Index card for crops</t>
  </si>
  <si>
    <t>Text</t>
  </si>
  <si>
    <t>Choose from drop down</t>
  </si>
  <si>
    <t>Harvested crop products</t>
  </si>
  <si>
    <t>Seed</t>
  </si>
  <si>
    <t>Product group</t>
  </si>
  <si>
    <t>Conventionel</t>
  </si>
  <si>
    <t>Organic</t>
  </si>
  <si>
    <t>Calculation of total crop fertlization</t>
  </si>
  <si>
    <t>Coarse sand</t>
  </si>
  <si>
    <t>Fine sand</t>
  </si>
  <si>
    <t>Irrigated sand</t>
  </si>
  <si>
    <t>Loam</t>
  </si>
  <si>
    <t>Clay</t>
  </si>
  <si>
    <t>Fertilizer, total</t>
  </si>
  <si>
    <t>Product-3</t>
  </si>
  <si>
    <t>Product-4</t>
  </si>
  <si>
    <t>Product-5</t>
  </si>
  <si>
    <t>N fixation</t>
  </si>
  <si>
    <t>N turnover in crop residues</t>
  </si>
  <si>
    <t>N - before legacy reduction, kg / ha</t>
  </si>
  <si>
    <t>N - after legacy reduction, kg / ha</t>
  </si>
  <si>
    <t>Seed, kg / ha</t>
  </si>
  <si>
    <t>Seed-1</t>
  </si>
  <si>
    <t>Seed-2</t>
  </si>
  <si>
    <t>Seed-3</t>
  </si>
  <si>
    <t>Seed-4</t>
  </si>
  <si>
    <t>Lime, kg / ha</t>
  </si>
  <si>
    <t>Irrigation water, mm / ha</t>
  </si>
  <si>
    <t>Pesticides, kg active ingredient/ ha</t>
  </si>
  <si>
    <t>Electricity use for field opeartions, kWh / ha</t>
  </si>
  <si>
    <t>Other input</t>
  </si>
  <si>
    <t>Harvested yields</t>
  </si>
  <si>
    <t>Total yield, kg DM / ha</t>
  </si>
  <si>
    <t>Harvested yields (Recalculated to DM)</t>
  </si>
  <si>
    <t>Harvested yields (Recalculated to FW)</t>
  </si>
  <si>
    <t>Total yield, kg FW / ha</t>
  </si>
  <si>
    <t>Harvested yield in the Product group 'green', kg / ha</t>
  </si>
  <si>
    <t>Harvested yields (Recalculated to kg N)</t>
  </si>
  <si>
    <t>Total yield, kg N / ha</t>
  </si>
  <si>
    <t>Calculated N fixation</t>
  </si>
  <si>
    <t>Realized N fertlization, kg / ha</t>
  </si>
  <si>
    <t>N yield in fixating crops, kg / ha</t>
  </si>
  <si>
    <t>Formular factor: F-legume-N</t>
  </si>
  <si>
    <t>Formular factors: F-brutto x F-legume-N x P-fix</t>
  </si>
  <si>
    <t>Formular factors: P-root+stubble + P-trans-soil + P-immob</t>
  </si>
  <si>
    <t>N fixation, kg N / ha</t>
  </si>
  <si>
    <t>Calculation of diesel consumption per hectare</t>
  </si>
  <si>
    <t>Select up to 15 field operations and fill in number of repetitions (except for green crop harvest, where diesel consumption is per ton FW).</t>
  </si>
  <si>
    <t>Name</t>
  </si>
  <si>
    <t>General</t>
  </si>
  <si>
    <t>DM, g / kg</t>
  </si>
  <si>
    <t>Yield unit</t>
  </si>
  <si>
    <t>Feed units</t>
  </si>
  <si>
    <t>Kg DM</t>
  </si>
  <si>
    <t>Feed unit</t>
  </si>
  <si>
    <t>Content per kg DM</t>
  </si>
  <si>
    <t>DM: Dry matter</t>
  </si>
  <si>
    <t>BE: Brutto energy</t>
  </si>
  <si>
    <t>CP, g</t>
  </si>
  <si>
    <t>Biomass cofficients</t>
  </si>
  <si>
    <t xml:space="preserve"> Formular for combined stubble, below ground residues, and other non-harvested biomass</t>
  </si>
  <si>
    <t>Formular: (Yield (kg DM) * (1/((1-b)*a))) - Yield (kg DM) - Yield (kg DM)*c</t>
  </si>
  <si>
    <t>Default proportions of organic yields related to conventional yields</t>
  </si>
  <si>
    <t>Organic yield, proportion</t>
  </si>
  <si>
    <t>sandy soils</t>
  </si>
  <si>
    <t>clay soils</t>
  </si>
  <si>
    <t>Default proportion of organic N fertilization relative to conventional N fertilization.</t>
  </si>
  <si>
    <t>to conventional</t>
  </si>
  <si>
    <t>Organic N application relative</t>
  </si>
  <si>
    <t>(x = not relevant; is put their to overview if there are empty cells that needs information).</t>
  </si>
  <si>
    <t>Whole crop: 69% for all soil types</t>
  </si>
  <si>
    <t>Permanent grass (fertilized): 74% for all soil types.</t>
  </si>
  <si>
    <t>Potatoes: 58% for all soil types. Default for table potatoes, but are also assumed for seed potatoes and potatoes for chips.</t>
  </si>
  <si>
    <t>General notes for yields:</t>
  </si>
  <si>
    <t>Coefficients are from Taghizadeh-Toosi et al. (2014).</t>
  </si>
  <si>
    <t>Average for cut and grazing (50/50%)</t>
  </si>
  <si>
    <t>Same as for spring barley</t>
  </si>
  <si>
    <t>Same as for feed beets. The C-value is 0,34, but it is set as 0, since the potato top is not utilized.</t>
  </si>
  <si>
    <t>Assumed as spring barley and oat</t>
  </si>
  <si>
    <t>The C value is from Statistics Denmark, the a og b values are assumed as for spring barley</t>
  </si>
  <si>
    <t>No.</t>
  </si>
  <si>
    <t>Biomass group</t>
  </si>
  <si>
    <t>FU, kg DM/FU</t>
  </si>
  <si>
    <t>Content, per kg DM</t>
  </si>
  <si>
    <t>CO₂-e., g per kg DM</t>
  </si>
  <si>
    <t>m² / kg DM</t>
  </si>
  <si>
    <t>Cultivation</t>
  </si>
  <si>
    <t>Processing</t>
  </si>
  <si>
    <t>Soil</t>
  </si>
  <si>
    <t>'Sojaskrå' in Mogensen et al. (2018)</t>
  </si>
  <si>
    <t>Assumed as for maize grains in Mogensen et al. (2018)</t>
  </si>
  <si>
    <t>Assumed as for conventional soy, but without direct LUC, since it is cultivated with no clearance of rain forest.</t>
  </si>
  <si>
    <t>Rapeseed cake, 10.5% fedt, Dkalm ('rapskage' in Mogensen et al. (2018))</t>
  </si>
  <si>
    <t>Rapeseed cake, 10.5% fedt, Dkalm, assumed m2 and iLUC with the factor 0.775 organic yield of conventional (mean of 0.67 and 0.84 for sand and clay soils)</t>
  </si>
  <si>
    <t>Assumed as for conventional maize grain, with corrected m2 og iLUC by the factor 0.54 organic yiled of conventional winter wheat (mean of 0.67 and 0.84 for sand and clay soils)</t>
  </si>
  <si>
    <t>Including transportation, Mogensen et al. (2018)</t>
  </si>
  <si>
    <t>Mogensen et al. (2018)</t>
  </si>
  <si>
    <t>The below data is from Mogensen et al. (2018) and NorFor (2020).</t>
  </si>
  <si>
    <r>
      <t>CO</t>
    </r>
    <r>
      <rPr>
        <sz val="11"/>
        <color theme="1"/>
        <rFont val="Aptos Narrow"/>
        <family val="2"/>
      </rPr>
      <t>₂</t>
    </r>
    <r>
      <rPr>
        <sz val="11"/>
        <color theme="1"/>
        <rFont val="Arial"/>
        <family val="2"/>
      </rPr>
      <t>-</t>
    </r>
    <r>
      <rPr>
        <sz val="11"/>
        <color theme="1"/>
        <rFont val="Arial"/>
        <family val="2"/>
      </rPr>
      <t>e and data from NorFor (2020), crude protein is divided by 6.38 as for milk.</t>
    </r>
  </si>
  <si>
    <t>CO₂-e and data from NorFor (2020), crude protein is divided by 6.38 as for milk.</t>
  </si>
  <si>
    <t>'Palmeolie' in Mogensen et al. (2018), table 51</t>
  </si>
  <si>
    <t>'Palmeolie' in Mogensen et al. (2018), table 52</t>
  </si>
  <si>
    <t>Personal communication with SEGES innovation, covers all upstream emissions</t>
  </si>
  <si>
    <t>Mogensen et al. (2018), page 23</t>
  </si>
  <si>
    <t>Aggregated 2021 (ens.dk). chrome-extension://efaidnbmnnnibpcajpcglclefindmkaj/https://ens.dk/sites/ens.dk/files/Statistik/energistatistik2021.pdf</t>
  </si>
  <si>
    <t>From Mogensen et al. (2018), page 46</t>
  </si>
  <si>
    <t>As for conventional mineral K fertilizer</t>
  </si>
  <si>
    <t>Seed-ID</t>
  </si>
  <si>
    <t>Seed name</t>
  </si>
  <si>
    <t>BE = Brutto energy</t>
  </si>
  <si>
    <t>CP = Crude protein</t>
  </si>
  <si>
    <t>Source-ID</t>
  </si>
  <si>
    <t>Source</t>
  </si>
  <si>
    <t>Field operation</t>
  </si>
  <si>
    <t>Diesel consumtion</t>
  </si>
  <si>
    <t>JB-correction</t>
  </si>
  <si>
    <t>Stubble harrowing*</t>
  </si>
  <si>
    <t>Ploughing, fall*</t>
  </si>
  <si>
    <t>Ploughing, spring*</t>
  </si>
  <si>
    <t>Soil compaction*</t>
  </si>
  <si>
    <t>Seedbed harrowing, heavy*</t>
  </si>
  <si>
    <t>Land rolling*</t>
  </si>
  <si>
    <t>Seeding*</t>
  </si>
  <si>
    <t>Seedbed harrowing, light*</t>
  </si>
  <si>
    <t>Combi seeding"</t>
  </si>
  <si>
    <t>Application of mineral fertilizer*</t>
  </si>
  <si>
    <t>Inter-row cultivation*</t>
  </si>
  <si>
    <t>Weed harrowing*</t>
  </si>
  <si>
    <t>Spraying*</t>
  </si>
  <si>
    <t>Combining*</t>
  </si>
  <si>
    <t>Beet harvesting*</t>
  </si>
  <si>
    <t>Beet uncapping*</t>
  </si>
  <si>
    <t>Green harvesting*</t>
  </si>
  <si>
    <t>Transport, tractor</t>
  </si>
  <si>
    <t>Swath laying*</t>
  </si>
  <si>
    <t>Stem breaker on swath layer*</t>
  </si>
  <si>
    <t>Windrover*</t>
  </si>
  <si>
    <t>Grass cutting*</t>
  </si>
  <si>
    <t>Self propelled swathing</t>
  </si>
  <si>
    <t>Baling and loading of straw bales</t>
  </si>
  <si>
    <t>Tractor loading</t>
  </si>
  <si>
    <t>Cutting of straw by combine</t>
  </si>
  <si>
    <t>Spreading organic manure</t>
  </si>
  <si>
    <t>Assumed as for heavy seedbed harrowing + 2 liters due to the weight of seed tank (Faktaark om besparelser i dieselforbruget).</t>
  </si>
  <si>
    <t>Based on: Statens Planteavlsforsøg, Beretning nr. S 1911, Nedmuldning af halm. Editor: Bent Tolstrup Christensen, Statens Forsøgsstation, Askov Per Schjønning, Statens Forsøgsstation, Højer. Tidsskrift for Planteavls Specialserie, København 1987</t>
  </si>
  <si>
    <t>Correction for soil type, factor</t>
  </si>
  <si>
    <t>Correction for consumption of lubrication oil, factor</t>
  </si>
  <si>
    <t>Personal communication to SEGES innovation</t>
  </si>
  <si>
    <t>Corrections and additional consumption</t>
  </si>
  <si>
    <t>Danish naming</t>
  </si>
  <si>
    <t>Soil types, English</t>
  </si>
  <si>
    <t>Soil types, Danish</t>
  </si>
  <si>
    <t>Energiforbrug på økologiske og konventionelle landbrug. Tommy Dalgaard, Randi Dalgaard &amp; Anders Højlund Nielsen, Afdeling for JordbrugssystemerMarkbrug nr. 260 ◆ Juli 2002</t>
  </si>
  <si>
    <t>Hansen, M.N., Sommer, S.G., Hutchings, N.J., Sørensen, P., 2008. Emission factors for calculation of ammonia volatilization by storage and application of animal manure. (In Danish). DLF husdyrbrug. Aarhus University.</t>
  </si>
  <si>
    <t>Names are case sensitive</t>
  </si>
  <si>
    <t>The abbrevation 'egas' has been chosen in order to cover both degas and Degas!</t>
  </si>
  <si>
    <t>Albrektsen et al 2017_Danish emission inventories for agriculture.</t>
  </si>
  <si>
    <t>Albrektsen et al 2017_Danish emission inventories for agriculture (TAN% is from Hansen et al 2008; 79% for pigs).</t>
  </si>
  <si>
    <t>Albrektsen et al 2017_Danish emission inventories for agriculture (TAN% is from Hansen et al 2008; 58% for cattle (which is assumed to also cover other livestock species, except pigs)).</t>
  </si>
  <si>
    <t>The names in the below table are NOT linked horizontally.</t>
  </si>
  <si>
    <t>The below group names are linked in the horizontal direction</t>
  </si>
  <si>
    <t>Short names are applied when the model automatically adds the _conv or _org suffix.</t>
  </si>
  <si>
    <t>Product group and Destination group names must be created in the below table to be valid!</t>
  </si>
  <si>
    <t>Biogas per kg VS (volatile solids)</t>
  </si>
  <si>
    <t>Should the VS factor (next column) be applied</t>
  </si>
  <si>
    <t xml:space="preserve">Olesen et al 2018; Olesen, J.E., Petersen, S.O., Lund, P., Jørgensen, U., Kristensen, T., Elsgaard, L., Sørensen, P., Lassen, J., 2018. Virkemidler til reduktion af klimagasser i landbruget. Tjele, Denmark, pp. 118-118.
</t>
  </si>
  <si>
    <t>NorFor, 2020. Nordic Feed Evaluation System. https://feedstuffs.norfor.info.</t>
  </si>
  <si>
    <t>Olesen et al 2018, VS assumed based on NorFor; NorFor, 2020. Nordic Feed Evaluation System. https://feedstuffs.norfor.info.</t>
  </si>
  <si>
    <t>Mogensen, L., Knudsen, M.T., Dorca-Preda, T., Nielsen, N.I., Kristensen, I.S., Kristensen, T., 2018. Bæredygtighedsparametre for konventionelle fodermidler til kvæg - metode og tabelværdier. DCA rapport 116 (in Danish). Tjele, Denmark, pp. 133-133.</t>
  </si>
  <si>
    <t>as grass silage, VS assumed based on NorFor</t>
  </si>
  <si>
    <t>Olesen et al (2018) and assumed stabile over time as grass silage. VS assumed based on NorFor</t>
  </si>
  <si>
    <t>Personal cummunication, Henrik Bjarne Møller</t>
  </si>
  <si>
    <t>Assumed as grass silage, red = personal communcation Henrik Bjarne Møller, VS assumed based on NorFor</t>
  </si>
  <si>
    <t>Catgory for N, P and K  utilization percentages when applied to fields</t>
  </si>
  <si>
    <t>Utilization percentages for different fertilizers</t>
  </si>
  <si>
    <t>The below table is used to define the principles for field applications of fertilizers</t>
  </si>
  <si>
    <t>N utilization percentage (%)</t>
  </si>
  <si>
    <t>MFLF, 2023. Vejledning om gødsknings- og harmoniregler Planperioden 1. august 2023 til 31. juli 2024 landbrugsstyrelsen; Ministeriet for Fødevarer, Landbrug og Fiskeri (MFLF).</t>
  </si>
  <si>
    <t>Fra table 5.4 in MFLF (2023)</t>
  </si>
  <si>
    <t>Fra table 6.1 in MFLF (2023)</t>
  </si>
  <si>
    <t>Personal communication with Troels Kristensen</t>
  </si>
  <si>
    <t>MFLF (2023)</t>
  </si>
  <si>
    <t>No N content</t>
  </si>
  <si>
    <t>Utilization percentages for P and K</t>
  </si>
  <si>
    <t>Fixating crop</t>
  </si>
  <si>
    <t>Constant factor</t>
  </si>
  <si>
    <t>F-legume N</t>
  </si>
  <si>
    <t>P-root+stubble</t>
  </si>
  <si>
    <t>P-trans-soil</t>
  </si>
  <si>
    <t>P-immobilization</t>
  </si>
  <si>
    <t/>
  </si>
  <si>
    <t>Dieselconsumption for field operations including lubrication oil; L per hectare</t>
  </si>
  <si>
    <t>Total diesel consumptiom per hectare</t>
  </si>
  <si>
    <t>No / Not relevant</t>
  </si>
  <si>
    <t>Choose</t>
  </si>
  <si>
    <t>Crop definitions (Table 18)</t>
  </si>
  <si>
    <t>Table 19</t>
  </si>
  <si>
    <t>Table 18 continued</t>
  </si>
  <si>
    <t>Imported products (Table 20)</t>
  </si>
  <si>
    <t>Seed (Table 21)</t>
  </si>
  <si>
    <t>Diesel consumtion for field operations etc., per hectare per treatment / per treated ton of crop (Table 22)</t>
  </si>
  <si>
    <t>Table 23</t>
  </si>
  <si>
    <t>Table 24</t>
  </si>
  <si>
    <t>Table 25</t>
  </si>
  <si>
    <t>Table 26</t>
  </si>
  <si>
    <t>Table 27</t>
  </si>
  <si>
    <t>Table 28</t>
  </si>
  <si>
    <t>Table 29</t>
  </si>
  <si>
    <t>Biological N fixation (Table 30)</t>
  </si>
  <si>
    <t>The below table show the possible categories for crop NH3 emissions that can be chosen on the crop index cards (copy).</t>
  </si>
  <si>
    <t>Text from original table</t>
  </si>
  <si>
    <t>Having its own C amendment pool</t>
  </si>
  <si>
    <t>Cereal + bælgsæd (under 50% bælgsæd)</t>
  </si>
  <si>
    <t>Biomass_pool</t>
  </si>
  <si>
    <t>Short name for biomass pool</t>
  </si>
  <si>
    <t>Biomass_pool names are created in the below table.</t>
  </si>
  <si>
    <t>Lists of Biomass pools, Product groups, Destination groups; how they are linked aa well as special Biomass pool characteristics</t>
  </si>
  <si>
    <t>Biomass pool</t>
  </si>
  <si>
    <t>Copy Destination_group</t>
  </si>
  <si>
    <t>Copy Product_group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</si>
</sst>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0.0000"/>
    <numFmt numFmtId="167" formatCode="0.0"/>
    <numFmt numFmtId="168" formatCode="0.000"/>
    <numFmt numFmtId="169" formatCode="0.0000"/>
  </numFmts>
  <fonts count="23" x14ac:knownFonts="1">
    <font>
      <sz val="11"/>
      <color theme="1"/>
      <name val="Arial"/>
      <family val="2"/>
    </font>
    <font>
      <b/>
      <sz val="11"/>
      <color theme="1"/>
      <name val="Arial"/>
      <family val="2"/>
    </font>
    <font>
      <b/>
      <sz val="25"/>
      <color theme="1"/>
      <name val="Arial"/>
      <family val="2"/>
    </font>
    <font>
      <b/>
      <sz val="12"/>
      <color theme="1"/>
      <name val="Arial"/>
      <family val="2"/>
    </font>
    <font>
      <b/>
      <sz val="18"/>
      <color theme="1"/>
      <name val="Arial"/>
      <family val="2"/>
    </font>
    <font>
      <b/>
      <sz val="14"/>
      <color theme="1"/>
      <name val="Arial"/>
      <family val="2"/>
    </font>
    <font>
      <sz val="14"/>
      <color theme="1"/>
      <name val="Arial"/>
      <family val="2"/>
    </font>
    <font>
      <sz val="12"/>
      <color theme="1"/>
      <name val="Arial"/>
      <family val="2"/>
    </font>
    <font>
      <b/>
      <sz val="11"/>
      <color rgb="FFFF0000"/>
      <name val="Arial"/>
      <family val="2"/>
    </font>
    <font>
      <b/>
      <sz val="11"/>
      <color rgb="FF000000"/>
      <name val="Arial"/>
      <family val="2"/>
    </font>
    <font>
      <sz val="11"/>
      <name val="Arial"/>
      <family val="2"/>
    </font>
    <font>
      <b/>
      <sz val="25"/>
      <color theme="1"/>
      <name val="Calibri"/>
      <family val="2"/>
      <scheme val="minor"/>
    </font>
    <font>
      <u/>
      <sz val="11"/>
      <color rgb="FF000000"/>
      <name val="Calibri"/>
      <family val="2"/>
    </font>
    <font>
      <sz val="11"/>
      <color rgb="FF000000"/>
      <name val="Calibri"/>
      <family val="2"/>
    </font>
    <font>
      <sz val="11"/>
      <color rgb="FFFF0000"/>
      <name val="Arial"/>
      <family val="2"/>
    </font>
    <font>
      <sz val="11"/>
      <color theme="1"/>
      <name val="Arial"/>
      <family val="2"/>
    </font>
    <font>
      <sz val="11"/>
      <color theme="1"/>
      <name val="Calibri"/>
      <family val="2"/>
    </font>
    <font>
      <i/>
      <sz val="11"/>
      <color theme="1"/>
      <name val="Arial"/>
      <family val="2"/>
    </font>
    <font>
      <b/>
      <sz val="12"/>
      <name val="Arial"/>
      <family val="2"/>
    </font>
    <font>
      <u/>
      <sz val="11"/>
      <color theme="10"/>
      <name val="Arial"/>
      <family val="2"/>
    </font>
    <font>
      <sz val="8"/>
      <name val="Arial"/>
      <family val="2"/>
    </font>
    <font>
      <sz val="11"/>
      <color rgb="FFFF0000"/>
      <name val="Aptos Narrow"/>
      <family val="2"/>
    </font>
    <font>
      <sz val="11"/>
      <color theme="1"/>
      <name val="Aptos Narrow"/>
      <family val="2"/>
    </font>
  </fonts>
  <fills count="15">
    <fill>
      <patternFill patternType="none"/>
    </fill>
    <fill>
      <patternFill patternType="gray125"/>
    </fill>
    <fill>
      <patternFill patternType="solid">
        <fgColor theme="0" tint="-0.34998626667073579"/>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BFBFBF"/>
        <bgColor rgb="FF000000"/>
      </patternFill>
    </fill>
    <fill>
      <patternFill patternType="solid">
        <fgColor theme="2" tint="-9.9978637043366805E-2"/>
        <bgColor indexed="64"/>
      </patternFill>
    </fill>
    <fill>
      <patternFill patternType="solid">
        <fgColor theme="0"/>
        <bgColor indexed="64"/>
      </patternFill>
    </fill>
    <fill>
      <patternFill patternType="solid">
        <fgColor theme="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FFFF00"/>
        <bgColor rgb="FF000000"/>
      </patternFill>
    </fill>
    <fill>
      <patternFill patternType="solid">
        <fgColor theme="4" tint="0.7999816888943144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bottom style="thin">
        <color indexed="64"/>
      </bottom>
      <diagonal/>
    </border>
    <border>
      <left style="thin">
        <color indexed="64"/>
      </left>
      <right/>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19" fillId="0" borderId="0" applyNumberFormat="0" applyFill="0" applyBorder="0" applyAlignment="0" applyProtection="0"/>
  </cellStyleXfs>
  <cellXfs count="227">
    <xf numFmtId="0" fontId="0" fillId="0" borderId="0" xfId="0"/>
    <xf numFmtId="0" fontId="2" fillId="0" borderId="0" xfId="0" applyFont="1"/>
    <xf numFmtId="0" fontId="2" fillId="0" borderId="0" xfId="0" applyFont="1" applyAlignment="1">
      <alignment horizontal="left"/>
    </xf>
    <xf numFmtId="0" fontId="0" fillId="4" borderId="1" xfId="0" applyFill="1" applyBorder="1" applyAlignment="1">
      <alignment horizontal="center"/>
    </xf>
    <xf numFmtId="0" fontId="0" fillId="4" borderId="1" xfId="0" applyFill="1" applyBorder="1"/>
    <xf numFmtId="0" fontId="0" fillId="0" borderId="0" xfId="0" applyAlignment="1">
      <alignment horizontal="center"/>
    </xf>
    <xf numFmtId="0" fontId="0" fillId="3" borderId="1" xfId="0" applyFill="1" applyBorder="1" applyAlignment="1">
      <alignment horizontal="center"/>
    </xf>
    <xf numFmtId="0" fontId="1" fillId="2" borderId="1" xfId="0" applyFont="1" applyFill="1" applyBorder="1" applyAlignment="1">
      <alignment horizontal="center"/>
    </xf>
    <xf numFmtId="0" fontId="0" fillId="0" borderId="0" xfId="0" applyAlignment="1">
      <alignment horizontal="left"/>
    </xf>
    <xf numFmtId="0" fontId="3" fillId="6" borderId="1" xfId="0" applyFont="1" applyFill="1" applyBorder="1" applyAlignment="1">
      <alignment horizontal="center"/>
    </xf>
    <xf numFmtId="0" fontId="3" fillId="6" borderId="1" xfId="0" applyFont="1" applyFill="1" applyBorder="1"/>
    <xf numFmtId="0" fontId="1" fillId="6" borderId="1" xfId="0" applyFont="1" applyFill="1" applyBorder="1" applyAlignment="1">
      <alignment horizontal="center"/>
    </xf>
    <xf numFmtId="0" fontId="1" fillId="6" borderId="1" xfId="0" applyFont="1" applyFill="1" applyBorder="1"/>
    <xf numFmtId="0" fontId="1" fillId="6" borderId="1" xfId="0" applyFont="1" applyFill="1" applyBorder="1" applyAlignment="1">
      <alignment horizontal="left"/>
    </xf>
    <xf numFmtId="0" fontId="0" fillId="4" borderId="1" xfId="0" applyFill="1" applyBorder="1" applyAlignment="1">
      <alignment horizontal="left"/>
    </xf>
    <xf numFmtId="0" fontId="3" fillId="0" borderId="0" xfId="0" applyFont="1"/>
    <xf numFmtId="0" fontId="3" fillId="6" borderId="1" xfId="0" applyFont="1" applyFill="1" applyBorder="1" applyAlignment="1">
      <alignment horizontal="left"/>
    </xf>
    <xf numFmtId="49" fontId="3" fillId="6" borderId="1" xfId="0" applyNumberFormat="1" applyFont="1" applyFill="1" applyBorder="1" applyAlignment="1">
      <alignment horizontal="center"/>
    </xf>
    <xf numFmtId="0" fontId="3" fillId="6" borderId="2" xfId="0" applyFont="1" applyFill="1" applyBorder="1" applyAlignment="1">
      <alignment horizontal="center"/>
    </xf>
    <xf numFmtId="0" fontId="0" fillId="0" borderId="1" xfId="0" applyBorder="1" applyAlignment="1">
      <alignment horizontal="center"/>
    </xf>
    <xf numFmtId="0" fontId="0" fillId="3" borderId="1" xfId="0" applyFill="1" applyBorder="1" applyAlignment="1">
      <alignment horizontal="left" indent="2"/>
    </xf>
    <xf numFmtId="164" fontId="0" fillId="0" borderId="1" xfId="0" applyNumberFormat="1" applyBorder="1" applyAlignment="1">
      <alignment horizontal="center"/>
    </xf>
    <xf numFmtId="0" fontId="0" fillId="3" borderId="7" xfId="0" applyFill="1" applyBorder="1" applyAlignment="1">
      <alignment horizontal="left" indent="2"/>
    </xf>
    <xf numFmtId="164" fontId="0" fillId="0" borderId="7" xfId="0" applyNumberFormat="1" applyBorder="1" applyAlignment="1">
      <alignment horizontal="center"/>
    </xf>
    <xf numFmtId="0" fontId="0" fillId="3" borderId="5" xfId="0" applyFill="1" applyBorder="1" applyAlignment="1">
      <alignment horizontal="left" indent="2"/>
    </xf>
    <xf numFmtId="164" fontId="0" fillId="0" borderId="5" xfId="0" applyNumberFormat="1" applyBorder="1" applyAlignment="1">
      <alignment horizontal="center"/>
    </xf>
    <xf numFmtId="164" fontId="0" fillId="4" borderId="1" xfId="0" applyNumberFormat="1" applyFill="1" applyBorder="1" applyAlignment="1">
      <alignment horizontal="center"/>
    </xf>
    <xf numFmtId="0" fontId="0" fillId="5" borderId="1" xfId="0" applyFill="1" applyBorder="1" applyAlignment="1">
      <alignment horizontal="left"/>
    </xf>
    <xf numFmtId="164" fontId="0" fillId="0" borderId="0" xfId="0" applyNumberFormat="1" applyAlignment="1">
      <alignment horizontal="center"/>
    </xf>
    <xf numFmtId="0" fontId="0" fillId="0" borderId="1" xfId="0" applyBorder="1" applyAlignment="1">
      <alignment horizontal="left" indent="2"/>
    </xf>
    <xf numFmtId="0" fontId="0" fillId="0" borderId="5" xfId="0" applyBorder="1" applyAlignment="1">
      <alignment horizontal="left" indent="2"/>
    </xf>
    <xf numFmtId="0" fontId="0" fillId="0" borderId="7" xfId="0" applyBorder="1" applyAlignment="1">
      <alignment horizontal="left" indent="2"/>
    </xf>
    <xf numFmtId="164" fontId="0" fillId="5" borderId="1" xfId="0" applyNumberFormat="1" applyFill="1" applyBorder="1" applyAlignment="1">
      <alignment horizontal="center"/>
    </xf>
    <xf numFmtId="0" fontId="0" fillId="0" borderId="1" xfId="0" applyBorder="1"/>
    <xf numFmtId="0" fontId="0" fillId="4" borderId="1" xfId="0" applyFill="1" applyBorder="1" applyAlignment="1">
      <alignment horizontal="left" indent="2"/>
    </xf>
    <xf numFmtId="0" fontId="5" fillId="0" borderId="0" xfId="0" applyFont="1" applyAlignment="1">
      <alignment horizontal="left"/>
    </xf>
    <xf numFmtId="0" fontId="5" fillId="0" borderId="0" xfId="0" applyFont="1" applyAlignment="1">
      <alignment horizontal="center"/>
    </xf>
    <xf numFmtId="0" fontId="6" fillId="0" borderId="0" xfId="0" applyFont="1"/>
    <xf numFmtId="0" fontId="5" fillId="0" borderId="0" xfId="0" applyFont="1"/>
    <xf numFmtId="2" fontId="0" fillId="0" borderId="1" xfId="0" applyNumberFormat="1" applyBorder="1" applyAlignment="1">
      <alignment horizontal="center"/>
    </xf>
    <xf numFmtId="0" fontId="7" fillId="0" borderId="1" xfId="0" applyFont="1" applyBorder="1" applyAlignment="1">
      <alignment horizontal="left"/>
    </xf>
    <xf numFmtId="0" fontId="8" fillId="0" borderId="0" xfId="0" applyFont="1" applyAlignment="1">
      <alignment horizontal="left"/>
    </xf>
    <xf numFmtId="4" fontId="0" fillId="4" borderId="1" xfId="0" applyNumberFormat="1" applyFill="1" applyBorder="1" applyAlignment="1">
      <alignment horizontal="center"/>
    </xf>
    <xf numFmtId="166" fontId="0" fillId="4" borderId="1" xfId="0" applyNumberFormat="1" applyFill="1" applyBorder="1" applyAlignment="1">
      <alignment horizontal="center"/>
    </xf>
    <xf numFmtId="0" fontId="0" fillId="4" borderId="1" xfId="0" applyFill="1" applyBorder="1" applyAlignment="1">
      <alignment horizontal="center" wrapText="1"/>
    </xf>
    <xf numFmtId="0" fontId="0" fillId="4" borderId="1" xfId="0" applyFill="1" applyBorder="1" applyAlignment="1">
      <alignment horizontal="left" wrapText="1"/>
    </xf>
    <xf numFmtId="0" fontId="0" fillId="3" borderId="1" xfId="0" applyFill="1" applyBorder="1" applyAlignment="1">
      <alignment horizontal="left" vertical="center" indent="2"/>
    </xf>
    <xf numFmtId="164" fontId="7" fillId="0" borderId="1" xfId="0" applyNumberFormat="1" applyFont="1" applyBorder="1" applyAlignment="1">
      <alignment horizontal="center"/>
    </xf>
    <xf numFmtId="165" fontId="7" fillId="0" borderId="1" xfId="0" applyNumberFormat="1" applyFont="1" applyBorder="1" applyAlignment="1">
      <alignment horizontal="center"/>
    </xf>
    <xf numFmtId="0" fontId="4" fillId="0" borderId="0" xfId="0" applyFont="1" applyAlignment="1">
      <alignment horizontal="center"/>
    </xf>
    <xf numFmtId="0" fontId="0" fillId="6" borderId="1" xfId="0" applyFill="1" applyBorder="1" applyAlignment="1">
      <alignment horizontal="center"/>
    </xf>
    <xf numFmtId="0" fontId="3" fillId="6" borderId="4" xfId="0" applyFont="1" applyFill="1" applyBorder="1" applyAlignment="1">
      <alignment horizontal="left"/>
    </xf>
    <xf numFmtId="49" fontId="3" fillId="6" borderId="4" xfId="0" applyNumberFormat="1" applyFont="1" applyFill="1" applyBorder="1" applyAlignment="1">
      <alignment horizontal="center"/>
    </xf>
    <xf numFmtId="0" fontId="0" fillId="4" borderId="5" xfId="0" applyFill="1" applyBorder="1" applyAlignment="1">
      <alignment horizontal="left" indent="2"/>
    </xf>
    <xf numFmtId="0" fontId="0" fillId="4" borderId="5" xfId="0" applyFill="1" applyBorder="1" applyAlignment="1">
      <alignment horizontal="center"/>
    </xf>
    <xf numFmtId="0" fontId="0" fillId="4" borderId="4" xfId="0" applyFill="1" applyBorder="1" applyAlignment="1">
      <alignment horizontal="left" indent="2"/>
    </xf>
    <xf numFmtId="0" fontId="0" fillId="4" borderId="4" xfId="0" applyFill="1" applyBorder="1" applyAlignment="1">
      <alignment horizontal="center"/>
    </xf>
    <xf numFmtId="2" fontId="0" fillId="4" borderId="1" xfId="0" applyNumberFormat="1" applyFill="1" applyBorder="1" applyAlignment="1">
      <alignment horizontal="center"/>
    </xf>
    <xf numFmtId="0" fontId="9" fillId="7" borderId="1" xfId="0" applyFont="1" applyFill="1" applyBorder="1" applyAlignment="1">
      <alignment horizontal="center"/>
    </xf>
    <xf numFmtId="164" fontId="0" fillId="4" borderId="1" xfId="0" applyNumberFormat="1" applyFill="1" applyBorder="1"/>
    <xf numFmtId="3" fontId="0" fillId="4" borderId="1" xfId="0" applyNumberFormat="1" applyFill="1" applyBorder="1" applyAlignment="1">
      <alignment horizontal="center"/>
    </xf>
    <xf numFmtId="3" fontId="0" fillId="4" borderId="1" xfId="0" applyNumberFormat="1" applyFill="1" applyBorder="1"/>
    <xf numFmtId="167" fontId="0" fillId="4" borderId="1" xfId="0" applyNumberFormat="1" applyFill="1" applyBorder="1"/>
    <xf numFmtId="0" fontId="0" fillId="8" borderId="0" xfId="0" applyFill="1"/>
    <xf numFmtId="167" fontId="0" fillId="4" borderId="1" xfId="0" applyNumberFormat="1" applyFill="1" applyBorder="1" applyAlignment="1">
      <alignment horizontal="center"/>
    </xf>
    <xf numFmtId="0" fontId="0" fillId="4" borderId="0" xfId="0" applyFill="1"/>
    <xf numFmtId="0" fontId="10" fillId="8" borderId="0" xfId="0" applyFont="1" applyFill="1"/>
    <xf numFmtId="0" fontId="0" fillId="8" borderId="9" xfId="0" applyFill="1" applyBorder="1"/>
    <xf numFmtId="0" fontId="3" fillId="6" borderId="1" xfId="0" applyFont="1" applyFill="1" applyBorder="1" applyAlignment="1">
      <alignment horizontal="center" vertical="center" wrapText="1"/>
    </xf>
    <xf numFmtId="0" fontId="11" fillId="0" borderId="0" xfId="0" applyFont="1" applyAlignment="1">
      <alignment horizontal="left"/>
    </xf>
    <xf numFmtId="1" fontId="0" fillId="4" borderId="1" xfId="0" applyNumberFormat="1" applyFill="1" applyBorder="1" applyAlignment="1">
      <alignment horizontal="center"/>
    </xf>
    <xf numFmtId="0" fontId="0" fillId="10" borderId="1" xfId="0" applyFill="1" applyBorder="1"/>
    <xf numFmtId="0" fontId="0" fillId="11" borderId="0" xfId="0" applyFill="1"/>
    <xf numFmtId="1" fontId="0" fillId="4" borderId="1" xfId="0" applyNumberFormat="1" applyFill="1" applyBorder="1"/>
    <xf numFmtId="0" fontId="0" fillId="4" borderId="1" xfId="0" applyFill="1" applyBorder="1" applyAlignment="1">
      <alignment horizontal="right"/>
    </xf>
    <xf numFmtId="2" fontId="0" fillId="4" borderId="1" xfId="0" applyNumberFormat="1" applyFill="1" applyBorder="1" applyAlignment="1">
      <alignment horizontal="right"/>
    </xf>
    <xf numFmtId="1" fontId="0" fillId="4" borderId="5" xfId="0" applyNumberFormat="1" applyFill="1" applyBorder="1" applyAlignment="1">
      <alignment horizontal="center"/>
    </xf>
    <xf numFmtId="1" fontId="0" fillId="4" borderId="4" xfId="0" applyNumberFormat="1" applyFill="1" applyBorder="1" applyAlignment="1">
      <alignment horizontal="center"/>
    </xf>
    <xf numFmtId="0" fontId="14" fillId="0" borderId="0" xfId="0" applyFont="1"/>
    <xf numFmtId="0" fontId="3" fillId="6" borderId="1" xfId="0" applyFont="1" applyFill="1" applyBorder="1" applyAlignment="1">
      <alignment horizontal="centerContinuous"/>
    </xf>
    <xf numFmtId="0" fontId="0" fillId="0" borderId="10" xfId="0" applyBorder="1"/>
    <xf numFmtId="0" fontId="0" fillId="4" borderId="2" xfId="0" applyFill="1" applyBorder="1"/>
    <xf numFmtId="0" fontId="14" fillId="0" borderId="0" xfId="0" applyFont="1" applyAlignment="1">
      <alignment horizontal="left"/>
    </xf>
    <xf numFmtId="0" fontId="14" fillId="0" borderId="10" xfId="0" applyFont="1" applyBorder="1" applyAlignment="1">
      <alignment horizontal="left"/>
    </xf>
    <xf numFmtId="0" fontId="0" fillId="8" borderId="11" xfId="0" applyFill="1" applyBorder="1"/>
    <xf numFmtId="0" fontId="12" fillId="0" borderId="2" xfId="0" applyFont="1" applyBorder="1"/>
    <xf numFmtId="0" fontId="13" fillId="0" borderId="3" xfId="0" applyFont="1" applyBorder="1"/>
    <xf numFmtId="0" fontId="0" fillId="0" borderId="3" xfId="0" applyBorder="1" applyAlignment="1">
      <alignment horizontal="center"/>
    </xf>
    <xf numFmtId="0" fontId="0" fillId="0" borderId="8" xfId="0" applyBorder="1" applyAlignment="1">
      <alignment horizontal="center"/>
    </xf>
    <xf numFmtId="0" fontId="15" fillId="4" borderId="1" xfId="0" applyFont="1" applyFill="1" applyBorder="1" applyAlignment="1">
      <alignment horizontal="left"/>
    </xf>
    <xf numFmtId="0" fontId="0" fillId="5" borderId="1" xfId="0" applyFill="1" applyBorder="1"/>
    <xf numFmtId="0" fontId="15" fillId="4" borderId="5" xfId="0" applyFont="1" applyFill="1" applyBorder="1" applyAlignment="1">
      <alignment horizontal="left"/>
    </xf>
    <xf numFmtId="0" fontId="0" fillId="4" borderId="5" xfId="0" applyFill="1" applyBorder="1" applyAlignment="1">
      <alignment horizontal="left"/>
    </xf>
    <xf numFmtId="0" fontId="1" fillId="0" borderId="0" xfId="0" applyFont="1" applyAlignment="1">
      <alignment horizontal="center"/>
    </xf>
    <xf numFmtId="0" fontId="1" fillId="0" borderId="0" xfId="0" applyFont="1"/>
    <xf numFmtId="0" fontId="0" fillId="4" borderId="12" xfId="0" applyFill="1" applyBorder="1"/>
    <xf numFmtId="0" fontId="0" fillId="4" borderId="8" xfId="0" applyFill="1" applyBorder="1"/>
    <xf numFmtId="0" fontId="3" fillId="6" borderId="13" xfId="0" applyFont="1" applyFill="1" applyBorder="1" applyAlignment="1">
      <alignment horizontal="center"/>
    </xf>
    <xf numFmtId="0" fontId="3" fillId="6" borderId="14" xfId="0" applyFont="1" applyFill="1" applyBorder="1" applyAlignment="1">
      <alignment horizontal="center"/>
    </xf>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3" fillId="6" borderId="21" xfId="0" applyFont="1" applyFill="1" applyBorder="1" applyAlignment="1">
      <alignment horizontal="centerContinuous"/>
    </xf>
    <xf numFmtId="0" fontId="3" fillId="6" borderId="15" xfId="0" applyFont="1" applyFill="1" applyBorder="1" applyAlignment="1">
      <alignment horizontal="center"/>
    </xf>
    <xf numFmtId="0" fontId="3" fillId="6" borderId="16" xfId="0" applyFont="1" applyFill="1" applyBorder="1" applyAlignment="1">
      <alignment horizontal="center"/>
    </xf>
    <xf numFmtId="0" fontId="3" fillId="6" borderId="24" xfId="0" applyFont="1" applyFill="1" applyBorder="1" applyAlignment="1">
      <alignment horizontal="center"/>
    </xf>
    <xf numFmtId="0" fontId="3" fillId="6" borderId="25" xfId="0" applyFont="1" applyFill="1" applyBorder="1" applyAlignment="1">
      <alignment horizontal="centerContinuous"/>
    </xf>
    <xf numFmtId="0" fontId="3" fillId="6" borderId="26" xfId="0" applyFont="1" applyFill="1" applyBorder="1" applyAlignment="1">
      <alignment horizontal="centerContinuous"/>
    </xf>
    <xf numFmtId="0" fontId="3" fillId="6" borderId="27" xfId="0" applyFont="1" applyFill="1" applyBorder="1" applyAlignment="1">
      <alignment horizontal="centerContinuous"/>
    </xf>
    <xf numFmtId="0" fontId="0" fillId="4" borderId="28" xfId="0" applyFill="1" applyBorder="1"/>
    <xf numFmtId="0" fontId="8" fillId="0" borderId="0" xfId="0" applyFont="1"/>
    <xf numFmtId="0" fontId="0" fillId="4" borderId="24" xfId="0" applyFill="1" applyBorder="1"/>
    <xf numFmtId="0" fontId="0" fillId="4" borderId="22" xfId="0" applyFill="1" applyBorder="1"/>
    <xf numFmtId="0" fontId="0" fillId="4" borderId="23" xfId="0" applyFill="1" applyBorder="1"/>
    <xf numFmtId="0" fontId="0" fillId="4" borderId="31" xfId="0" applyFill="1" applyBorder="1"/>
    <xf numFmtId="0" fontId="0" fillId="4" borderId="32" xfId="0" applyFill="1" applyBorder="1"/>
    <xf numFmtId="0" fontId="0" fillId="4" borderId="33" xfId="0" applyFill="1" applyBorder="1"/>
    <xf numFmtId="0" fontId="10" fillId="0" borderId="0" xfId="0" applyFont="1"/>
    <xf numFmtId="0" fontId="0" fillId="4" borderId="2" xfId="0" applyFill="1" applyBorder="1" applyAlignment="1">
      <alignment horizontal="right"/>
    </xf>
    <xf numFmtId="2" fontId="0" fillId="4" borderId="2" xfId="0" applyNumberFormat="1" applyFill="1" applyBorder="1" applyAlignment="1">
      <alignment horizontal="right"/>
    </xf>
    <xf numFmtId="0" fontId="10" fillId="8" borderId="34" xfId="0" applyFont="1" applyFill="1" applyBorder="1"/>
    <xf numFmtId="0" fontId="10" fillId="8" borderId="35" xfId="0" applyFont="1" applyFill="1" applyBorder="1" applyAlignment="1">
      <alignment horizontal="center"/>
    </xf>
    <xf numFmtId="0" fontId="0" fillId="4" borderId="3" xfId="0" applyFill="1" applyBorder="1" applyAlignment="1">
      <alignment horizontal="right"/>
    </xf>
    <xf numFmtId="0" fontId="0" fillId="8" borderId="5" xfId="0" applyFill="1" applyBorder="1" applyAlignment="1">
      <alignment horizontal="right"/>
    </xf>
    <xf numFmtId="0" fontId="0" fillId="4" borderId="30" xfId="0" applyFill="1" applyBorder="1" applyAlignment="1">
      <alignment horizontal="right"/>
    </xf>
    <xf numFmtId="0" fontId="0" fillId="4" borderId="5" xfId="0" applyFill="1" applyBorder="1" applyAlignment="1">
      <alignment horizontal="right"/>
    </xf>
    <xf numFmtId="0" fontId="10" fillId="8" borderId="36" xfId="0" applyFont="1" applyFill="1" applyBorder="1"/>
    <xf numFmtId="0" fontId="10" fillId="8" borderId="37" xfId="0" applyFont="1" applyFill="1" applyBorder="1"/>
    <xf numFmtId="0" fontId="10" fillId="8" borderId="38" xfId="0" applyFont="1" applyFill="1" applyBorder="1"/>
    <xf numFmtId="0" fontId="0" fillId="8" borderId="30" xfId="0" applyFill="1" applyBorder="1"/>
    <xf numFmtId="0" fontId="0" fillId="8" borderId="29" xfId="0" applyFill="1" applyBorder="1" applyAlignment="1">
      <alignment horizontal="right"/>
    </xf>
    <xf numFmtId="0" fontId="1" fillId="0" borderId="0" xfId="0" applyFont="1" applyAlignment="1">
      <alignment horizontal="left"/>
    </xf>
    <xf numFmtId="164" fontId="0" fillId="12" borderId="1" xfId="0" applyNumberFormat="1" applyFill="1" applyBorder="1" applyAlignment="1">
      <alignment horizontal="center"/>
    </xf>
    <xf numFmtId="167" fontId="0" fillId="12" borderId="1" xfId="0" applyNumberFormat="1" applyFill="1" applyBorder="1" applyAlignment="1">
      <alignment horizontal="center"/>
    </xf>
    <xf numFmtId="0" fontId="0" fillId="0" borderId="0" xfId="0" applyAlignment="1">
      <alignment horizontal="right"/>
    </xf>
    <xf numFmtId="0" fontId="0" fillId="3" borderId="1" xfId="0" applyFill="1" applyBorder="1"/>
    <xf numFmtId="2" fontId="0" fillId="4" borderId="1" xfId="0" applyNumberFormat="1" applyFill="1" applyBorder="1"/>
    <xf numFmtId="2" fontId="0" fillId="0" borderId="0" xfId="0" applyNumberFormat="1"/>
    <xf numFmtId="2" fontId="0" fillId="8" borderId="0" xfId="0" applyNumberFormat="1" applyFill="1"/>
    <xf numFmtId="49" fontId="18" fillId="6" borderId="1" xfId="0" applyNumberFormat="1" applyFont="1" applyFill="1" applyBorder="1" applyAlignment="1">
      <alignment horizontal="center"/>
    </xf>
    <xf numFmtId="4" fontId="0" fillId="0" borderId="5" xfId="0" applyNumberFormat="1" applyBorder="1" applyAlignment="1">
      <alignment horizontal="center"/>
    </xf>
    <xf numFmtId="4" fontId="7" fillId="0" borderId="1" xfId="0" applyNumberFormat="1" applyFont="1" applyBorder="1" applyAlignment="1">
      <alignment horizontal="center"/>
    </xf>
    <xf numFmtId="168" fontId="0" fillId="4" borderId="1" xfId="0" applyNumberFormat="1" applyFill="1" applyBorder="1"/>
    <xf numFmtId="168" fontId="0" fillId="4" borderId="22" xfId="0" applyNumberFormat="1" applyFill="1" applyBorder="1"/>
    <xf numFmtId="169" fontId="0" fillId="4" borderId="1" xfId="0" applyNumberFormat="1" applyFill="1" applyBorder="1"/>
    <xf numFmtId="0" fontId="19" fillId="0" borderId="0" xfId="1"/>
    <xf numFmtId="1" fontId="0" fillId="3" borderId="1" xfId="0" applyNumberFormat="1" applyFill="1" applyBorder="1" applyAlignment="1">
      <alignment horizontal="center"/>
    </xf>
    <xf numFmtId="3" fontId="0" fillId="0" borderId="1" xfId="0" applyNumberFormat="1" applyBorder="1" applyAlignment="1">
      <alignment horizontal="center"/>
    </xf>
    <xf numFmtId="1" fontId="14" fillId="0" borderId="10" xfId="0" applyNumberFormat="1" applyFont="1" applyBorder="1" applyAlignment="1">
      <alignment horizontal="left"/>
    </xf>
    <xf numFmtId="167" fontId="0" fillId="10" borderId="1" xfId="0" applyNumberFormat="1" applyFill="1" applyBorder="1"/>
    <xf numFmtId="0" fontId="3" fillId="6" borderId="39" xfId="0" applyFont="1" applyFill="1" applyBorder="1" applyAlignment="1">
      <alignment horizontal="centerContinuous"/>
    </xf>
    <xf numFmtId="0" fontId="3" fillId="6" borderId="14" xfId="0" applyFont="1" applyFill="1" applyBorder="1" applyAlignment="1">
      <alignment horizontal="centerContinuous"/>
    </xf>
    <xf numFmtId="0" fontId="3" fillId="6" borderId="18" xfId="0" applyFont="1" applyFill="1" applyBorder="1" applyAlignment="1">
      <alignment horizontal="center"/>
    </xf>
    <xf numFmtId="0" fontId="0" fillId="4" borderId="7" xfId="0" applyFill="1" applyBorder="1"/>
    <xf numFmtId="0" fontId="0" fillId="10" borderId="3" xfId="0" applyFill="1" applyBorder="1"/>
    <xf numFmtId="0" fontId="3" fillId="6" borderId="4" xfId="0" applyFont="1" applyFill="1" applyBorder="1" applyAlignment="1">
      <alignment horizontal="centerContinuous"/>
    </xf>
    <xf numFmtId="0" fontId="0" fillId="0" borderId="40" xfId="0" applyBorder="1" applyAlignment="1">
      <alignment horizontal="centerContinuous"/>
    </xf>
    <xf numFmtId="0" fontId="0" fillId="0" borderId="41" xfId="0" applyBorder="1" applyAlignment="1">
      <alignment horizontal="centerContinuous"/>
    </xf>
    <xf numFmtId="0" fontId="0" fillId="0" borderId="41" xfId="0" applyBorder="1" applyAlignment="1">
      <alignment horizontal="left"/>
    </xf>
    <xf numFmtId="0" fontId="0" fillId="0" borderId="41" xfId="0" applyBorder="1"/>
    <xf numFmtId="0" fontId="0" fillId="6" borderId="39" xfId="0" applyFill="1" applyBorder="1"/>
    <xf numFmtId="0" fontId="3" fillId="6" borderId="39" xfId="0" applyFont="1" applyFill="1" applyBorder="1" applyAlignment="1">
      <alignment horizontal="center"/>
    </xf>
    <xf numFmtId="0" fontId="1" fillId="0" borderId="41" xfId="0" applyFont="1" applyBorder="1"/>
    <xf numFmtId="0" fontId="1" fillId="2" borderId="17" xfId="0" applyFont="1" applyFill="1" applyBorder="1" applyAlignment="1">
      <alignment horizontal="center"/>
    </xf>
    <xf numFmtId="0" fontId="0" fillId="4" borderId="15" xfId="0" applyFill="1" applyBorder="1" applyAlignment="1">
      <alignment horizontal="left"/>
    </xf>
    <xf numFmtId="0" fontId="0" fillId="4" borderId="17" xfId="0" applyFill="1" applyBorder="1" applyAlignment="1">
      <alignment horizontal="left"/>
    </xf>
    <xf numFmtId="0" fontId="15" fillId="4" borderId="17" xfId="0" applyFont="1" applyFill="1" applyBorder="1" applyAlignment="1">
      <alignment horizontal="left"/>
    </xf>
    <xf numFmtId="0" fontId="15" fillId="4" borderId="19" xfId="0" applyFont="1" applyFill="1" applyBorder="1" applyAlignment="1">
      <alignment horizontal="left"/>
    </xf>
    <xf numFmtId="0" fontId="15" fillId="4" borderId="7" xfId="0" applyFont="1" applyFill="1" applyBorder="1" applyAlignment="1">
      <alignment horizontal="left"/>
    </xf>
    <xf numFmtId="0" fontId="0" fillId="0" borderId="9" xfId="0" applyBorder="1"/>
    <xf numFmtId="0" fontId="0" fillId="10" borderId="7" xfId="0" applyFill="1" applyBorder="1"/>
    <xf numFmtId="0" fontId="0" fillId="10" borderId="44" xfId="0" applyFill="1" applyBorder="1"/>
    <xf numFmtId="0" fontId="3" fillId="0" borderId="0" xfId="0" applyFont="1" applyAlignment="1">
      <alignment horizontal="centerContinuous"/>
    </xf>
    <xf numFmtId="0" fontId="18" fillId="6" borderId="1" xfId="0" applyFont="1" applyFill="1" applyBorder="1" applyAlignment="1">
      <alignment horizontal="center"/>
    </xf>
    <xf numFmtId="0" fontId="21" fillId="13" borderId="1" xfId="0" applyFont="1" applyFill="1" applyBorder="1"/>
    <xf numFmtId="0" fontId="22" fillId="13" borderId="1" xfId="0" applyFont="1" applyFill="1" applyBorder="1"/>
    <xf numFmtId="0" fontId="0" fillId="0" borderId="37" xfId="0" applyBorder="1"/>
    <xf numFmtId="0" fontId="0" fillId="0" borderId="38" xfId="0" applyBorder="1"/>
    <xf numFmtId="0" fontId="0" fillId="0" borderId="11" xfId="0" applyBorder="1"/>
    <xf numFmtId="0" fontId="0" fillId="0" borderId="30" xfId="0" applyBorder="1"/>
    <xf numFmtId="0" fontId="0" fillId="0" borderId="29" xfId="0" applyBorder="1"/>
    <xf numFmtId="0" fontId="0" fillId="0" borderId="12" xfId="0" applyBorder="1"/>
    <xf numFmtId="0" fontId="1" fillId="0" borderId="36" xfId="0" applyFont="1" applyBorder="1"/>
    <xf numFmtId="0" fontId="0" fillId="0" borderId="0" xfId="0" quotePrefix="1"/>
    <xf numFmtId="0" fontId="0" fillId="0" borderId="1" xfId="0" applyBorder="1" applyAlignment="1">
      <alignment wrapText="1"/>
    </xf>
    <xf numFmtId="0" fontId="0" fillId="9" borderId="10" xfId="0" applyFill="1" applyBorder="1" applyAlignment="1">
      <alignment horizontal="left"/>
    </xf>
    <xf numFmtId="0" fontId="0" fillId="14" borderId="1" xfId="0" applyFill="1" applyBorder="1"/>
    <xf numFmtId="167" fontId="0" fillId="4" borderId="1" xfId="0" applyNumberFormat="1" applyFill="1" applyBorder="1" applyAlignment="1">
      <alignment horizontal="right"/>
    </xf>
    <xf numFmtId="0" fontId="0" fillId="0" borderId="6" xfId="0" applyBorder="1" applyAlignment="1">
      <alignment horizontal="left"/>
    </xf>
    <xf numFmtId="0" fontId="7" fillId="0" borderId="11" xfId="0" applyFont="1" applyBorder="1" applyAlignment="1">
      <alignment horizontal="center"/>
    </xf>
    <xf numFmtId="0" fontId="0" fillId="0" borderId="0" xfId="0" applyAlignment="1">
      <alignment horizontal="centerContinuous"/>
    </xf>
    <xf numFmtId="0" fontId="3" fillId="0" borderId="41" xfId="0" applyFont="1" applyBorder="1" applyAlignment="1">
      <alignment horizontal="center"/>
    </xf>
    <xf numFmtId="0" fontId="3" fillId="0" borderId="0" xfId="0" applyFont="1" applyAlignment="1">
      <alignment horizontal="center"/>
    </xf>
    <xf numFmtId="0" fontId="3" fillId="6" borderId="43" xfId="0" applyFont="1" applyFill="1" applyBorder="1" applyAlignment="1">
      <alignment horizontal="center"/>
    </xf>
    <xf numFmtId="0" fontId="0" fillId="0" borderId="0" xfId="0" applyAlignment="1">
      <alignment wrapText="1"/>
    </xf>
    <xf numFmtId="0" fontId="3" fillId="6" borderId="13" xfId="0" applyFont="1" applyFill="1" applyBorder="1" applyAlignment="1">
      <alignment horizontal="centerContinuous"/>
    </xf>
    <xf numFmtId="0" fontId="4" fillId="0" borderId="0" xfId="0" applyFont="1" applyAlignment="1">
      <alignment horizontal="center"/>
    </xf>
    <xf numFmtId="0" fontId="0" fillId="5" borderId="1" xfId="0" applyFill="1" applyBorder="1" applyAlignment="1">
      <alignment horizontal="left"/>
    </xf>
    <xf numFmtId="0" fontId="0" fillId="5" borderId="2" xfId="0" applyFill="1" applyBorder="1" applyAlignment="1">
      <alignment horizontal="left"/>
    </xf>
    <xf numFmtId="0" fontId="0" fillId="5" borderId="3" xfId="0" applyFill="1" applyBorder="1" applyAlignment="1">
      <alignment horizontal="left"/>
    </xf>
    <xf numFmtId="0" fontId="0" fillId="5" borderId="8" xfId="0" applyFill="1" applyBorder="1" applyAlignment="1">
      <alignment horizontal="left"/>
    </xf>
    <xf numFmtId="0" fontId="3" fillId="6" borderId="1" xfId="0" applyFont="1" applyFill="1"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3" fillId="6" borderId="1" xfId="0" applyFont="1" applyFill="1" applyBorder="1" applyAlignment="1">
      <alignment horizontal="center" vertical="center" wrapText="1"/>
    </xf>
    <xf numFmtId="0" fontId="3" fillId="6" borderId="2" xfId="0" applyFont="1" applyFill="1" applyBorder="1" applyAlignment="1">
      <alignment horizontal="center"/>
    </xf>
    <xf numFmtId="0" fontId="3" fillId="6" borderId="3"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0" fontId="3" fillId="6" borderId="1" xfId="0" applyFont="1" applyFill="1" applyBorder="1" applyAlignment="1">
      <alignment horizontal="center" wrapText="1"/>
    </xf>
    <xf numFmtId="0" fontId="0" fillId="0" borderId="1" xfId="0" applyBorder="1" applyAlignment="1">
      <alignment horizontal="center"/>
    </xf>
    <xf numFmtId="0" fontId="3" fillId="6" borderId="4" xfId="0" applyFont="1" applyFill="1" applyBorder="1" applyAlignment="1">
      <alignment horizontal="center" wrapText="1"/>
    </xf>
    <xf numFmtId="0" fontId="3" fillId="6" borderId="5" xfId="0" applyFont="1" applyFill="1" applyBorder="1" applyAlignment="1">
      <alignment horizontal="center" wrapText="1"/>
    </xf>
    <xf numFmtId="0" fontId="0" fillId="6" borderId="1" xfId="0" applyFill="1" applyBorder="1" applyAlignment="1">
      <alignment horizontal="center"/>
    </xf>
    <xf numFmtId="0" fontId="1" fillId="6" borderId="1" xfId="0" applyFont="1" applyFill="1" applyBorder="1" applyAlignment="1">
      <alignment horizontal="center"/>
    </xf>
    <xf numFmtId="0" fontId="0" fillId="3" borderId="1" xfId="0" applyFill="1" applyBorder="1" applyAlignment="1">
      <alignment horizontal="center"/>
    </xf>
    <xf numFmtId="0" fontId="3" fillId="6" borderId="39" xfId="0" applyFont="1" applyFill="1" applyBorder="1" applyAlignment="1">
      <alignment horizontal="center"/>
    </xf>
    <xf numFmtId="0" fontId="1" fillId="6" borderId="2" xfId="0" applyFont="1" applyFill="1" applyBorder="1" applyAlignment="1">
      <alignment horizontal="center"/>
    </xf>
    <xf numFmtId="0" fontId="1" fillId="6" borderId="3" xfId="0" applyFont="1" applyFill="1" applyBorder="1" applyAlignment="1">
      <alignment horizontal="center"/>
    </xf>
    <xf numFmtId="0" fontId="1" fillId="6" borderId="8" xfId="0" applyFont="1" applyFill="1" applyBorder="1" applyAlignment="1">
      <alignment horizontal="center"/>
    </xf>
    <xf numFmtId="0" fontId="1" fillId="6" borderId="4" xfId="0" applyFont="1" applyFill="1" applyBorder="1" applyAlignment="1">
      <alignment horizontal="center" vertical="center"/>
    </xf>
    <xf numFmtId="0" fontId="1" fillId="6" borderId="5" xfId="0" applyFont="1" applyFill="1" applyBorder="1" applyAlignment="1">
      <alignment horizontal="center" vertical="center"/>
    </xf>
    <xf numFmtId="0" fontId="3" fillId="6" borderId="45" xfId="0" applyFont="1" applyFill="1" applyBorder="1" applyAlignment="1">
      <alignment horizontal="centerContinuous"/>
    </xf>
    <xf numFmtId="0" fontId="0" fillId="6" borderId="42" xfId="0" applyFill="1" applyBorder="1" applyAlignment="1">
      <alignment horizontal="center"/>
    </xf>
  </cellXfs>
  <cellStyles count="2">
    <cellStyle name="Hyperlink" xfId="1" builtinId="8"/>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drawings/drawing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1A57040-28C7-4972-B07C-F31BE02F6DEB}"/>
            </a:ext>
          </a:extLst>
        </xdr:cNvPr>
        <xdr:cNvSpPr txBox="1"/>
      </xdr:nvSpPr>
      <xdr:spPr>
        <a:xfrm>
          <a:off x="12757785" y="295275"/>
          <a:ext cx="8425815" cy="399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Here is a possibility to add notes for the crop and/or the index card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endParaRPr lang="da-DK" sz="1100">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561DED4F-4C16-4CDE-844E-47F5C8C681B1}"/>
            </a:ext>
          </a:extLst>
        </xdr:cNvPr>
        <xdr:cNvSpPr txBox="1"/>
      </xdr:nvSpPr>
      <xdr:spPr>
        <a:xfrm>
          <a:off x="12679680" y="293370"/>
          <a:ext cx="8427720" cy="408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EE0CE530-E062-484B-BA9A-1E5623EB05B7}"/>
            </a:ext>
          </a:extLst>
        </xdr:cNvPr>
        <xdr:cNvSpPr txBox="1"/>
      </xdr:nvSpPr>
      <xdr:spPr>
        <a:xfrm>
          <a:off x="12679680" y="293370"/>
          <a:ext cx="8427720" cy="408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endParaRPr lang="da-DK" sz="1100">
            <a:latin typeface="Arial" panose="020B0604020202020204" pitchFamily="34" charset="0"/>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1868150" y="295275"/>
          <a:ext cx="8429625" cy="431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Det anbefales som note</a:t>
          </a:r>
          <a:r>
            <a:rPr lang="da-DK" sz="1100" baseline="0">
              <a:latin typeface="Arial" panose="020B0604020202020204" pitchFamily="34" charset="0"/>
              <a:cs typeface="Arial" panose="020B0604020202020204" pitchFamily="34" charset="0"/>
            </a:rPr>
            <a:t> i kalkulen at vinterbyg kun dyrkes på jb &gt; 3.</a:t>
          </a:r>
          <a:endParaRPr lang="da-DK" sz="1100">
            <a:latin typeface="Arial" panose="020B0604020202020204" pitchFamily="34" charset="0"/>
            <a:cs typeface="Arial" panose="020B06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(Ikke relevant som økologisk afgrøde.) Men dog oprettet</a:t>
          </a:r>
          <a:r>
            <a:rPr lang="da-DK" sz="1100" baseline="0">
              <a:latin typeface="Arial" panose="020B0604020202020204" pitchFamily="34" charset="0"/>
              <a:cs typeface="Arial" panose="020B0604020202020204" pitchFamily="34" charset="0"/>
            </a:rPr>
            <a:t> alligevel ved skelen til Winter_wheat_2. Det skyldes not at SEGES ikke mener at 2. årshvede forekommer i økologien, men hvede fter andre korrnarter kan måske forekomme.</a:t>
          </a:r>
          <a:endParaRPr lang="da-DK" sz="1100">
            <a:latin typeface="Arial" panose="020B0604020202020204" pitchFamily="34" charset="0"/>
            <a:cs typeface="Arial" panose="020B06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Normtal for N. P og K samt udbytter er for hybridrug.</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Der udsås ifølge SEGES 1,7 unit frø, som vejer</a:t>
          </a:r>
          <a:r>
            <a:rPr lang="da-DK" sz="1100" baseline="0">
              <a:latin typeface="Arial" panose="020B0604020202020204" pitchFamily="34" charset="0"/>
              <a:cs typeface="Arial" panose="020B0604020202020204" pitchFamily="34" charset="0"/>
            </a:rPr>
            <a:t> mellem 30-45 kg pr unit (https://www.kws.com/dk/da/radgivning/saning/udsaedsberegner/). Derfor regner jeg med 37,5 kg pr. unit.</a:t>
          </a:r>
          <a:endParaRPr lang="da-DK" sz="1100">
            <a:latin typeface="Arial" panose="020B0604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Normtal for N. P og K samt udbytter er for hybridrug.</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Der udsås ifølge SEGES 1,7 unit frø, som vejer mellem 30-45 kg pr unit (https://www.kws.com/dk/da/radgivning/saning/udsaedsberegner/). Derfor regner jeg med 37,5 kg pr. unit.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5C534436-36F1-4A9B-8D89-5838C83D5078}"/>
            </a:ext>
          </a:extLst>
        </xdr:cNvPr>
        <xdr:cNvSpPr txBox="1"/>
      </xdr:nvSpPr>
      <xdr:spPr>
        <a:xfrm>
          <a:off x="12679680" y="293370"/>
          <a:ext cx="8427720" cy="3903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Udsædsmængder er antaget som for byg/ært til helsæd.</a:t>
          </a:r>
        </a:p>
        <a:p>
          <a:r>
            <a:rPr lang="da-DK" sz="1100">
              <a:latin typeface="Arial" panose="020B0604020202020204" pitchFamily="34" charset="0"/>
              <a:cs typeface="Arial" panose="020B0604020202020204" pitchFamily="34" charset="0"/>
            </a:rPr>
            <a:t>Field</a:t>
          </a:r>
          <a:r>
            <a:rPr lang="da-DK" sz="1100" baseline="0">
              <a:latin typeface="Arial" panose="020B0604020202020204" pitchFamily="34" charset="0"/>
              <a:cs typeface="Arial" panose="020B0604020202020204" pitchFamily="34" charset="0"/>
            </a:rPr>
            <a:t> operations are like Peas_mature.</a:t>
          </a:r>
          <a:endParaRPr lang="da-DK" sz="1100">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a:t>
          </a:r>
          <a:r>
            <a:rPr lang="da-DK" sz="1100" baseline="0">
              <a:latin typeface="Arial" panose="020B0604020202020204" pitchFamily="34" charset="0"/>
              <a:cs typeface="Arial" panose="020B0604020202020204" pitchFamily="34" charset="0"/>
            </a:rPr>
            <a:t> i de tilfælde hvor der følger en afgrøde efter rapsen, som ikke skal tage højde for rapsens eftervirkning (altså reduceres i kvoten).</a:t>
          </a:r>
          <a:endParaRPr lang="da-DK" sz="1100">
            <a:latin typeface="Arial" panose="020B0604020202020204" pitchFamily="34" charset="0"/>
            <a:cs typeface="Arial" panose="020B0604020202020204"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This</a:t>
          </a:r>
          <a:r>
            <a:rPr lang="da-DK" sz="1100" baseline="0">
              <a:latin typeface="Arial" panose="020B0604020202020204" pitchFamily="34" charset="0"/>
              <a:cs typeface="Arial" panose="020B0604020202020204" pitchFamily="34" charset="0"/>
            </a:rPr>
            <a:t> card is used for the</a:t>
          </a:r>
          <a:r>
            <a:rPr lang="da-DK" sz="1100">
              <a:latin typeface="Arial" panose="020B0604020202020204" pitchFamily="34" charset="0"/>
              <a:cs typeface="Arial" panose="020B0604020202020204" pitchFamily="34" charset="0"/>
            </a:rPr>
            <a:t> last year of the crop and when the subsequent crop will get a reduced N quota due to being subsequent to this crop.</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This</a:t>
          </a:r>
          <a:r>
            <a:rPr lang="da-DK" sz="1100" baseline="0">
              <a:latin typeface="Arial" panose="020B0604020202020204" pitchFamily="34" charset="0"/>
              <a:cs typeface="Arial" panose="020B0604020202020204" pitchFamily="34" charset="0"/>
            </a:rPr>
            <a:t> card i used </a:t>
          </a:r>
          <a:r>
            <a:rPr lang="da-DK" sz="1100">
              <a:latin typeface="Arial" panose="020B0604020202020204" pitchFamily="34" charset="0"/>
              <a:cs typeface="Arial" panose="020B0604020202020204" pitchFamily="34" charset="0"/>
            </a:rPr>
            <a:t>when the subsequent crop is also seed grass.</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Denne afgrøde anvendes, når den følges af afgrøder, der skal tage højde for en N reduktion pga forfrugtsværdi.</a:t>
          </a:r>
        </a:p>
        <a:p>
          <a:endParaRPr lang="da-DK" sz="1100">
            <a:latin typeface="Arial" panose="020B0604020202020204" pitchFamily="34" charset="0"/>
            <a:cs typeface="Arial" panose="020B060402020202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Denne afgrøde anvendes, når den følges af afgrøder, der ikke skal tage højde for en N reduktion pga forfrugtsværdi.</a:t>
          </a:r>
        </a:p>
        <a:p>
          <a:endParaRPr lang="da-DK" sz="1100">
            <a:latin typeface="Arial" panose="020B0604020202020204" pitchFamily="34" charset="0"/>
            <a:cs typeface="Arial" panose="020B0604020202020204" pitchFamily="34" charset="0"/>
          </a:endParaRPr>
        </a:p>
        <a:p>
          <a:endParaRPr lang="da-DK" sz="1100">
            <a:latin typeface="Arial" panose="020B0604020202020204" pitchFamily="34" charset="0"/>
            <a:cs typeface="Arial" panose="020B0604020202020204" pitchFamily="34" charset="0"/>
          </a:endParaRP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Kode 30 i Vejledning_om_goedsknings-_og_harmoniregler_2020_2021</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BFD7BF9-89B0-4403-92A0-B2C279C47105}"/>
            </a:ext>
          </a:extLst>
        </xdr:cNvPr>
        <xdr:cNvSpPr txBox="1"/>
      </xdr:nvSpPr>
      <xdr:spPr>
        <a:xfrm>
          <a:off x="12673965" y="295275"/>
          <a:ext cx="8425815" cy="399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Denne afgrøde anvendes, når den følges af afgrøder, der skal tage højde for en N reduktion pga forfrugtsværdi.</a:t>
          </a:r>
        </a:p>
        <a:p>
          <a:r>
            <a:rPr lang="da-DK" sz="1100">
              <a:latin typeface="Arial" panose="020B0604020202020204" pitchFamily="34" charset="0"/>
              <a:cs typeface="Arial" panose="020B0604020202020204" pitchFamily="34" charset="0"/>
            </a:rPr>
            <a:t>Seed amount is based</a:t>
          </a:r>
          <a:r>
            <a:rPr lang="da-DK" sz="1100" baseline="0">
              <a:latin typeface="Arial" panose="020B0604020202020204" pitchFamily="34" charset="0"/>
              <a:cs typeface="Arial" panose="020B0604020202020204" pitchFamily="34" charset="0"/>
            </a:rPr>
            <a:t> on peas for maturity.</a:t>
          </a:r>
          <a:endParaRPr lang="da-DK" sz="1100">
            <a:latin typeface="Arial" panose="020B0604020202020204" pitchFamily="34" charset="0"/>
            <a:cs typeface="Arial" panose="020B0604020202020204" pitchFamily="34" charset="0"/>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866AC6BB-3AEE-47DA-BD4D-0504D3F8660A}"/>
            </a:ext>
          </a:extLst>
        </xdr:cNvPr>
        <xdr:cNvSpPr txBox="1"/>
      </xdr:nvSpPr>
      <xdr:spPr>
        <a:xfrm>
          <a:off x="12673965" y="295275"/>
          <a:ext cx="8425815" cy="4166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Denne afgrøde anvendes, når den følges af afgrøder, der ikke skal tage højde for en N reduktion pga forfrugtsværdi.</a:t>
          </a:r>
        </a:p>
        <a:p>
          <a:r>
            <a:rPr lang="da-DK" sz="1100">
              <a:latin typeface="Arial" panose="020B0604020202020204" pitchFamily="34" charset="0"/>
              <a:cs typeface="Arial" panose="020B0604020202020204" pitchFamily="34" charset="0"/>
            </a:rPr>
            <a:t>Seed amount is based</a:t>
          </a:r>
          <a:r>
            <a:rPr lang="da-DK" sz="1100" baseline="0">
              <a:latin typeface="Arial" panose="020B0604020202020204" pitchFamily="34" charset="0"/>
              <a:cs typeface="Arial" panose="020B0604020202020204" pitchFamily="34" charset="0"/>
            </a:rPr>
            <a:t> on peas for maturity.</a:t>
          </a:r>
          <a:endParaRPr lang="da-DK" sz="1100">
            <a:latin typeface="Arial" panose="020B0604020202020204" pitchFamily="34" charset="0"/>
            <a:cs typeface="Arial" panose="020B0604020202020204" pitchFamily="34" charset="0"/>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12679680" y="297180"/>
          <a:ext cx="8435340" cy="417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NB: Anvendes kun såfremt marken stadig er en 1-2 års kløvergræsmark (ellers anvendes KlGr4 for en 3. årsmark).</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11182350" y="295275"/>
          <a:ext cx="8429625" cy="413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når der det efterfølgende år også er kløvergræs.</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Hvis</a:t>
          </a:r>
          <a:r>
            <a:rPr lang="da-DK" sz="1100" baseline="0">
              <a:latin typeface="Arial" panose="020B0604020202020204" pitchFamily="34" charset="0"/>
              <a:cs typeface="Arial" panose="020B0604020202020204" pitchFamily="34" charset="0"/>
            </a:rPr>
            <a:t> kløvergræs efterfølges af anden afgrøde</a:t>
          </a:r>
          <a:r>
            <a:rPr lang="da-DK" sz="1100">
              <a:latin typeface="Arial" panose="020B0604020202020204" pitchFamily="34" charset="0"/>
              <a:cs typeface="Arial" panose="020B0604020202020204" pitchFamily="34" charset="0"/>
            </a:rPr>
            <a:t>, som ikke skal reduceres i gødningsnorm efter kløvergræs, oprettes nyt afgrødekort</a:t>
          </a:r>
          <a:r>
            <a:rPr lang="da-DK" sz="1100" baseline="0">
              <a:latin typeface="Arial" panose="020B0604020202020204" pitchFamily="34" charset="0"/>
              <a:cs typeface="Arial" panose="020B0604020202020204" pitchFamily="34" charset="0"/>
            </a:rPr>
            <a:t> (som får et 'Ja' i </a:t>
          </a:r>
          <a:r>
            <a:rPr lang="da-DK" sz="1100" i="1" baseline="0">
              <a:latin typeface="Arial" panose="020B0604020202020204" pitchFamily="34" charset="0"/>
              <a:cs typeface="Arial" panose="020B0604020202020204" pitchFamily="34" charset="0"/>
            </a:rPr>
            <a:t>Omsættes N i afgrøderester)</a:t>
          </a:r>
          <a:r>
            <a:rPr lang="da-DK" sz="1100">
              <a:latin typeface="Arial" panose="020B0604020202020204" pitchFamily="34" charset="0"/>
              <a:cs typeface="Arial" panose="020B0604020202020204" pitchFamily="34" charset="0"/>
            </a:rPr>
            <a:t>.</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NB: Anvendes kun såfremt marken er ældre end 2. års kløvergræs (ellers anvendes KlGr2 for en 1-2 års. årsmark).</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for kløvergræsmarker mere end 2 år gamle, når der det efterfølgende år også er kløvergræs, eller en anden afgrøde, som ikke skal reduceres i gødningsnorm efter kløvergræs.</a:t>
          </a:r>
        </a:p>
        <a:p>
          <a:endParaRPr lang="da-DK" sz="110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a-DK"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Hvis kløvergræs efterfølges af anden afgrøde, som ikke skal reduceres i gødningsnorm efter kløvergræs, oprettes nyt afgrødekort (som får et 'Ja' i </a:t>
          </a:r>
          <a:r>
            <a:rPr kumimoji="0" lang="da-DK" sz="1100" b="0" i="1"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Omsættes N i afgrøderester)</a:t>
          </a:r>
          <a:r>
            <a:rPr kumimoji="0" lang="da-DK"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t>
          </a:r>
        </a:p>
        <a:p>
          <a:endParaRPr lang="da-DK" sz="1100">
            <a:latin typeface="Arial" panose="020B0604020202020204" pitchFamily="34" charset="0"/>
            <a:cs typeface="Arial" panose="020B0604020202020204" pitchFamily="34" charset="0"/>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A18ACA34-66E1-436F-BF12-D8E207772BC4}"/>
            </a:ext>
          </a:extLst>
        </xdr:cNvPr>
        <xdr:cNvSpPr txBox="1"/>
      </xdr:nvSpPr>
      <xdr:spPr>
        <a:xfrm>
          <a:off x="12679680" y="293370"/>
          <a:ext cx="8427720" cy="3903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NB: Anvendes kun såfremt marken stadig er en 1-2 års kløvergræsmark.</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The</a:t>
          </a:r>
          <a:r>
            <a:rPr lang="da-DK" sz="1100" baseline="0">
              <a:latin typeface="Arial" panose="020B0604020202020204" pitchFamily="34" charset="0"/>
              <a:cs typeface="Arial" panose="020B0604020202020204" pitchFamily="34" charset="0"/>
            </a:rPr>
            <a:t> conventionel yield is calculated as the norm (12, 12, 15, 13, 13, 12 Mg with 93% DM) multiplied by the factor 1.2 in order to reflect a 20% increase due to better varieties and optimized management.</a:t>
          </a:r>
          <a:br>
            <a:rPr lang="da-DK" sz="1100" baseline="0">
              <a:latin typeface="Arial" panose="020B0604020202020204" pitchFamily="34" charset="0"/>
              <a:cs typeface="Arial" panose="020B0604020202020204" pitchFamily="34" charset="0"/>
            </a:rPr>
          </a:br>
          <a:r>
            <a:rPr lang="da-DK" sz="1100" baseline="0">
              <a:latin typeface="Arial" panose="020B0604020202020204" pitchFamily="34" charset="0"/>
              <a:cs typeface="Arial" panose="020B0604020202020204" pitchFamily="34" charset="0"/>
            </a:rPr>
            <a:t>The organic yield is calculated as the norm yield multiplied with the general organic factor (0.88) and by the factor 1.1 in order to reflect a 10% increase due to better varieties and optimized management.</a:t>
          </a:r>
          <a:endParaRPr lang="da-DK" sz="1100">
            <a:latin typeface="Arial" panose="020B0604020202020204" pitchFamily="34" charset="0"/>
            <a:cs typeface="Arial" panose="020B0604020202020204" pitchFamily="34" charset="0"/>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B82F1090-908C-493C-BE74-76C9E741E440}"/>
            </a:ext>
          </a:extLst>
        </xdr:cNvPr>
        <xdr:cNvSpPr txBox="1"/>
      </xdr:nvSpPr>
      <xdr:spPr>
        <a:xfrm>
          <a:off x="12679680" y="293370"/>
          <a:ext cx="8427720" cy="408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NB: Anvendes kun såfremt marken stadig er en 1-2 års kløvergræsmark.</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The</a:t>
          </a:r>
          <a:r>
            <a:rPr lang="da-DK" sz="1100" baseline="0">
              <a:latin typeface="Arial" panose="020B0604020202020204" pitchFamily="34" charset="0"/>
              <a:cs typeface="Arial" panose="020B0604020202020204" pitchFamily="34" charset="0"/>
            </a:rPr>
            <a:t> conventionel yield is calculated as the norm (12, 12, 15, 13, 13, 12 Mg with 93% DM) multiplied by the factor 1.2 in order to reflect a 20% increase due to better varieties and optimized management.</a:t>
          </a:r>
          <a:br>
            <a:rPr lang="da-DK" sz="1100" baseline="0">
              <a:latin typeface="Arial" panose="020B0604020202020204" pitchFamily="34" charset="0"/>
              <a:cs typeface="Arial" panose="020B0604020202020204" pitchFamily="34" charset="0"/>
            </a:rPr>
          </a:br>
          <a:r>
            <a:rPr lang="da-DK" sz="1100" baseline="0">
              <a:latin typeface="Arial" panose="020B0604020202020204" pitchFamily="34" charset="0"/>
              <a:cs typeface="Arial" panose="020B0604020202020204" pitchFamily="34" charset="0"/>
            </a:rPr>
            <a:t>The organic yield is calculated as the norm yield multiplied with the general organic factor (0.88) and by the factor 1.1 in order to reflect a 10% increase due to better varieties and optimized management.</a:t>
          </a:r>
          <a:endParaRPr lang="da-DK" sz="1100">
            <a:latin typeface="Arial" panose="020B0604020202020204" pitchFamily="34" charset="0"/>
            <a:cs typeface="Arial" panose="020B0604020202020204" pitchFamily="34" charset="0"/>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E71108D-497E-4B14-BA22-73B1ABBDCBC6}"/>
            </a:ext>
          </a:extLst>
        </xdr:cNvPr>
        <xdr:cNvSpPr txBox="1"/>
      </xdr:nvSpPr>
      <xdr:spPr>
        <a:xfrm>
          <a:off x="12679680" y="293370"/>
          <a:ext cx="8427720" cy="408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NB: Anvendes kun såfremt marken er en 3-4 års kløvergræsmark.</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The</a:t>
          </a:r>
          <a:r>
            <a:rPr lang="da-DK" sz="1100" baseline="0">
              <a:latin typeface="Arial" panose="020B0604020202020204" pitchFamily="34" charset="0"/>
              <a:cs typeface="Arial" panose="020B0604020202020204" pitchFamily="34" charset="0"/>
            </a:rPr>
            <a:t> conventionel yield is calculated as the norm (12, 12, 15, 13, 13, 12 Mg with 93% DM) multiplied by the factor 1.2 in order to reflect a 20% increase due to better varieties and optimized management.</a:t>
          </a:r>
          <a:br>
            <a:rPr lang="da-DK" sz="1100" baseline="0">
              <a:latin typeface="Arial" panose="020B0604020202020204" pitchFamily="34" charset="0"/>
              <a:cs typeface="Arial" panose="020B0604020202020204" pitchFamily="34" charset="0"/>
            </a:rPr>
          </a:br>
          <a:r>
            <a:rPr lang="da-DK" sz="1100" baseline="0">
              <a:latin typeface="Arial" panose="020B0604020202020204" pitchFamily="34" charset="0"/>
              <a:cs typeface="Arial" panose="020B0604020202020204" pitchFamily="34" charset="0"/>
            </a:rPr>
            <a:t>The organic yield is calculated as the norm yield multiplied with the general organic factor (0.88) and by the factor 1.1 in order to reflect a 10% increase due to better varieties and optimized management.</a:t>
          </a:r>
          <a:endParaRPr lang="da-DK" sz="1100">
            <a:latin typeface="Arial" panose="020B0604020202020204" pitchFamily="34" charset="0"/>
            <a:cs typeface="Arial" panose="020B0604020202020204" pitchFamily="34" charset="0"/>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15C8C818-E03F-4EDB-9922-D02FE1F24CE8}"/>
            </a:ext>
          </a:extLst>
        </xdr:cNvPr>
        <xdr:cNvSpPr txBox="1"/>
      </xdr:nvSpPr>
      <xdr:spPr>
        <a:xfrm>
          <a:off x="12679680" y="293370"/>
          <a:ext cx="8427720" cy="408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for kløvergræsmarker mere end 2 år gamle, når der det efterfølgende år også er kløvergræs, eller en anden afgrøde, som ikke skal reduceres i gødningsnorm efter kløvergræs.</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The</a:t>
          </a:r>
          <a:r>
            <a:rPr lang="da-DK" sz="1100" baseline="0">
              <a:latin typeface="Arial" panose="020B0604020202020204" pitchFamily="34" charset="0"/>
              <a:cs typeface="Arial" panose="020B0604020202020204" pitchFamily="34" charset="0"/>
            </a:rPr>
            <a:t> conventionel yield is calculated as the norm (12, 12, 15, 13, 13, 12 Mg with 93% DM) multiplied by the factor 1.2 in order to reflect a 20% increase due to better varieties and optimized management.</a:t>
          </a:r>
          <a:br>
            <a:rPr lang="da-DK" sz="1100" baseline="0">
              <a:latin typeface="Arial" panose="020B0604020202020204" pitchFamily="34" charset="0"/>
              <a:cs typeface="Arial" panose="020B0604020202020204" pitchFamily="34" charset="0"/>
            </a:rPr>
          </a:br>
          <a:r>
            <a:rPr lang="da-DK" sz="1100" baseline="0">
              <a:latin typeface="Arial" panose="020B0604020202020204" pitchFamily="34" charset="0"/>
              <a:cs typeface="Arial" panose="020B0604020202020204" pitchFamily="34" charset="0"/>
            </a:rPr>
            <a:t>The organic yield is calculated as the norm yield multiplied with the general organic factor (0.88) and by the factor 1.1 in order to reflect a 10% increase due to better varieties and optimized management.</a:t>
          </a:r>
          <a:endParaRPr lang="da-DK" sz="1100">
            <a:latin typeface="Arial" panose="020B0604020202020204" pitchFamily="34" charset="0"/>
            <a:cs typeface="Arial" panose="020B0604020202020204" pitchFamily="34" charset="0"/>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NB: Anvendes kun såfremt marken stadig er en 1-2 års kløvergræsmark.</a:t>
          </a:r>
        </a:p>
        <a:p>
          <a:endParaRPr lang="da-DK" sz="1100">
            <a:latin typeface="Arial" panose="020B0604020202020204" pitchFamily="34" charset="0"/>
            <a:cs typeface="Arial" panose="020B0604020202020204" pitchFamily="34" charset="0"/>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solidFill>
                <a:schemeClr val="dk1"/>
              </a:solidFill>
              <a:effectLst/>
              <a:latin typeface="+mn-lt"/>
              <a:ea typeface="+mn-ea"/>
              <a:cs typeface="+mn-cs"/>
            </a:rPr>
            <a:t>This</a:t>
          </a:r>
          <a:r>
            <a:rPr lang="da-DK" sz="1100" baseline="0">
              <a:solidFill>
                <a:schemeClr val="dk1"/>
              </a:solidFill>
              <a:effectLst/>
              <a:latin typeface="+mn-lt"/>
              <a:ea typeface="+mn-ea"/>
              <a:cs typeface="+mn-cs"/>
            </a:rPr>
            <a:t> card i used </a:t>
          </a:r>
          <a:r>
            <a:rPr lang="da-DK" sz="1100">
              <a:solidFill>
                <a:schemeClr val="dk1"/>
              </a:solidFill>
              <a:effectLst/>
              <a:latin typeface="+mn-lt"/>
              <a:ea typeface="+mn-ea"/>
              <a:cs typeface="+mn-cs"/>
            </a:rPr>
            <a:t>when the subsequent crop is also grass-clover.</a:t>
          </a:r>
          <a:endParaRPr lang="en-US">
            <a:effectLst/>
          </a:endParaRPr>
        </a:p>
        <a:p>
          <a:r>
            <a:rPr lang="da-DK" sz="1100">
              <a:latin typeface="Arial" panose="020B0604020202020204" pitchFamily="34" charset="0"/>
              <a:cs typeface="Arial" panose="020B0604020202020204" pitchFamily="34" charset="0"/>
            </a:rPr>
            <a:t>Fertilizer application and irrigation water are assumed to 1/3 of</a:t>
          </a:r>
          <a:r>
            <a:rPr lang="da-DK" sz="1100" baseline="0">
              <a:latin typeface="Arial" panose="020B0604020202020204" pitchFamily="34" charset="0"/>
              <a:cs typeface="Arial" panose="020B0604020202020204" pitchFamily="34" charset="0"/>
            </a:rPr>
            <a:t> normal-yielding grass-clover, resulting in 1 application and 50 mm water/ha.</a:t>
          </a:r>
          <a:endParaRPr lang="da-DK" sz="1100">
            <a:latin typeface="Arial" panose="020B0604020202020204" pitchFamily="34" charset="0"/>
            <a:cs typeface="Arial" panose="020B0604020202020204" pitchFamily="34" charset="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det sidste år marken dyrkes med kløvergræs, hvis efterfølgende afgrøde skal reduceres i N norm pga eftervirkning.</a:t>
          </a:r>
          <a:br>
            <a:rPr lang="da-DK" sz="1100">
              <a:latin typeface="Arial" panose="020B0604020202020204" pitchFamily="34" charset="0"/>
              <a:cs typeface="Arial" panose="020B0604020202020204" pitchFamily="34" charset="0"/>
            </a:rPr>
          </a:br>
          <a:endParaRPr lang="da-DK" sz="1100">
            <a:latin typeface="Arial" panose="020B0604020202020204" pitchFamily="34" charset="0"/>
            <a:cs typeface="Arial" panose="020B0604020202020204" pitchFamily="34" charset="0"/>
          </a:endParaRPr>
        </a:p>
        <a:p>
          <a:endParaRPr lang="da-DK" sz="1100">
            <a:latin typeface="Arial" panose="020B0604020202020204" pitchFamily="34" charset="0"/>
            <a:cs typeface="Arial" panose="020B0604020202020204" pitchFamily="34" charset="0"/>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Anvendes når afgrøden fortsætter det følgende år.</a:t>
          </a:r>
          <a:br>
            <a:rPr lang="da-DK" sz="1100">
              <a:latin typeface="Arial" panose="020B0604020202020204" pitchFamily="34" charset="0"/>
              <a:cs typeface="Arial" panose="020B0604020202020204" pitchFamily="34" charset="0"/>
            </a:rPr>
          </a:br>
          <a:endParaRPr lang="da-DK" sz="1100">
            <a:latin typeface="Arial" panose="020B0604020202020204" pitchFamily="34" charset="0"/>
            <a:cs typeface="Arial" panose="020B0604020202020204" pitchFamily="34" charset="0"/>
          </a:endParaRPr>
        </a:p>
        <a:p>
          <a:endParaRPr lang="da-DK" sz="1100">
            <a:latin typeface="Arial" panose="020B0604020202020204" pitchFamily="34" charset="0"/>
            <a:cs typeface="Arial" panose="020B0604020202020204" pitchFamily="34" charset="0"/>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This card is used</a:t>
          </a:r>
          <a:r>
            <a:rPr lang="da-DK" sz="1100" baseline="0">
              <a:latin typeface="Arial" panose="020B0604020202020204" pitchFamily="34" charset="0"/>
              <a:cs typeface="Arial" panose="020B0604020202020204" pitchFamily="34" charset="0"/>
            </a:rPr>
            <a:t> for the last year of grass and if the subsequent crop should be reduced in the N qouta.</a:t>
          </a:r>
        </a:p>
        <a:p>
          <a:endParaRPr lang="da-DK" sz="1100">
            <a:latin typeface="Arial" panose="020B0604020202020204" pitchFamily="34" charset="0"/>
            <a:cs typeface="Arial" panose="020B0604020202020204" pitchFamily="34" charset="0"/>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kumimoji="0" lang="da-DK"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card is applied when the crop continoues the following year.</a:t>
          </a:r>
          <a:endParaRPr lang="da-DK" sz="1100" baseline="0">
            <a:latin typeface="Arial" panose="020B0604020202020204" pitchFamily="34" charset="0"/>
            <a:cs typeface="Arial" panose="020B0604020202020204" pitchFamily="34" charset="0"/>
          </a:endParaRPr>
        </a:p>
        <a:p>
          <a:endParaRPr lang="da-DK" sz="1100">
            <a:latin typeface="Arial" panose="020B0604020202020204" pitchFamily="34" charset="0"/>
            <a:cs typeface="Arial" panose="020B0604020202020204" pitchFamily="34" charset="0"/>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For gras, grass/clover more than</a:t>
          </a:r>
          <a:r>
            <a:rPr lang="da-DK" sz="1100" baseline="0">
              <a:latin typeface="Arial" panose="020B0604020202020204" pitchFamily="34" charset="0"/>
              <a:cs typeface="Arial" panose="020B0604020202020204" pitchFamily="34" charset="0"/>
            </a:rPr>
            <a:t> 2 years old.</a:t>
          </a:r>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This card is used</a:t>
          </a:r>
          <a:r>
            <a:rPr lang="da-DK" sz="1100" baseline="0">
              <a:latin typeface="Arial" panose="020B0604020202020204" pitchFamily="34" charset="0"/>
              <a:cs typeface="Arial" panose="020B0604020202020204" pitchFamily="34" charset="0"/>
            </a:rPr>
            <a:t> for the last year of grass and if the subsequent crop should be reduced in the N qouta.</a:t>
          </a:r>
        </a:p>
        <a:p>
          <a:endParaRPr lang="da-DK" sz="1100">
            <a:latin typeface="Arial" panose="020B0604020202020204" pitchFamily="34" charset="0"/>
            <a:cs typeface="Arial" panose="020B0604020202020204" pitchFamily="34" charset="0"/>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kumimoji="0" lang="da-DK"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For gras, grass/clover more than 2 years old.</a:t>
          </a:r>
          <a:endParaRPr lang="da-DK" sz="110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a-DK"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card is applied when the crop continoues the following year.</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1F00-000002000000}"/>
            </a:ext>
          </a:extLst>
        </xdr:cNvPr>
        <xdr:cNvSpPr txBox="1"/>
      </xdr:nvSpPr>
      <xdr:spPr>
        <a:xfrm>
          <a:off x="12677775" y="295275"/>
          <a:ext cx="8429625" cy="450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This card is used</a:t>
          </a:r>
          <a:r>
            <a:rPr lang="da-DK" sz="1100" baseline="0">
              <a:latin typeface="Arial" panose="020B0604020202020204" pitchFamily="34" charset="0"/>
              <a:cs typeface="Arial" panose="020B0604020202020204" pitchFamily="34" charset="0"/>
            </a:rPr>
            <a:t> for the last year of grass.</a:t>
          </a:r>
          <a:endParaRPr lang="da-DK" sz="1100">
            <a:latin typeface="Arial" panose="020B0604020202020204" pitchFamily="34" charset="0"/>
            <a:cs typeface="Arial" panose="020B0604020202020204" pitchFamily="34"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000-000002000000}"/>
            </a:ext>
          </a:extLst>
        </xdr:cNvPr>
        <xdr:cNvSpPr txBox="1"/>
      </xdr:nvSpPr>
      <xdr:spPr>
        <a:xfrm>
          <a:off x="12677775" y="295275"/>
          <a:ext cx="8429625" cy="450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kumimoji="0" lang="da-DK"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card is applied when the crop continoues the following year.</a:t>
          </a:r>
          <a:endParaRPr lang="da-DK" sz="1100" baseline="0">
            <a:latin typeface="Arial" panose="020B0604020202020204" pitchFamily="34" charset="0"/>
            <a:cs typeface="Arial" panose="020B0604020202020204" pitchFamily="34" charset="0"/>
          </a:endParaRPr>
        </a:p>
        <a:p>
          <a:endParaRPr lang="da-DK" sz="1100">
            <a:latin typeface="Arial" panose="020B0604020202020204" pitchFamily="34" charset="0"/>
            <a:cs typeface="Arial" panose="020B0604020202020204" pitchFamily="34" charset="0"/>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This card is used</a:t>
          </a:r>
          <a:r>
            <a:rPr lang="da-DK" sz="1100" baseline="0">
              <a:latin typeface="Arial" panose="020B0604020202020204" pitchFamily="34" charset="0"/>
              <a:cs typeface="Arial" panose="020B0604020202020204" pitchFamily="34" charset="0"/>
            </a:rPr>
            <a:t> for the first (establishing) year of lucerne.</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This card is used</a:t>
          </a:r>
          <a:r>
            <a:rPr lang="da-DK" sz="1100" baseline="0">
              <a:latin typeface="Arial" panose="020B0604020202020204" pitchFamily="34" charset="0"/>
              <a:cs typeface="Arial" panose="020B0604020202020204" pitchFamily="34" charset="0"/>
            </a:rPr>
            <a:t> for intermediate years of lucerne.</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300-000002000000}"/>
            </a:ext>
          </a:extLst>
        </xdr:cNvPr>
        <xdr:cNvSpPr txBox="1"/>
      </xdr:nvSpPr>
      <xdr:spPr>
        <a:xfrm>
          <a:off x="12677775" y="295275"/>
          <a:ext cx="8429625" cy="432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This card is used</a:t>
          </a:r>
          <a:r>
            <a:rPr lang="da-DK" sz="1100" baseline="0">
              <a:latin typeface="Arial" panose="020B0604020202020204" pitchFamily="34" charset="0"/>
              <a:cs typeface="Arial" panose="020B0604020202020204" pitchFamily="34" charset="0"/>
            </a:rPr>
            <a:t> for the last year of lucerne and if the subsequent crop should be reduced in the N qouta.</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477A6573-0A7B-4BA9-8D85-F5F0D1DF72E9}"/>
            </a:ext>
          </a:extLst>
        </xdr:cNvPr>
        <xdr:cNvSpPr txBox="1"/>
      </xdr:nvSpPr>
      <xdr:spPr>
        <a:xfrm>
          <a:off x="12673965" y="295275"/>
          <a:ext cx="8425815" cy="399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Skal efter anbefalingen etableres senest 1/8, hvilket her generelt</a:t>
          </a:r>
          <a:r>
            <a:rPr lang="da-DK" sz="1100" baseline="0">
              <a:latin typeface="Arial" panose="020B0604020202020204" pitchFamily="34" charset="0"/>
              <a:cs typeface="Arial" panose="020B0604020202020204" pitchFamily="34" charset="0"/>
            </a:rPr>
            <a:t> antages at ske efter varierende kornarter høstet til modenhed.</a:t>
          </a:r>
        </a:p>
        <a:p>
          <a:r>
            <a:rPr lang="da-DK" sz="1100" baseline="0">
              <a:latin typeface="Arial" panose="020B0604020202020204" pitchFamily="34" charset="0"/>
              <a:cs typeface="Arial" panose="020B0604020202020204" pitchFamily="34" charset="0"/>
            </a:rPr>
            <a:t>Udsædsmængden skal være 10-15% over udlæg med dæksæd, og der korrigeres derfor her med 12,5% over mængden ved udlæg i grønkorn.</a:t>
          </a:r>
          <a:endParaRPr lang="da-DK" sz="1100">
            <a:latin typeface="Arial" panose="020B0604020202020204" pitchFamily="34" charset="0"/>
            <a:cs typeface="Arial" panose="020B0604020202020204" pitchFamily="34" charset="0"/>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11868150"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11868150" y="295275"/>
          <a:ext cx="8429625" cy="468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Since only one nitrogen fixation category can be chosen, the one associated to the highest yielding of the N fixating crops are chosen.</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600-000002000000}"/>
            </a:ext>
          </a:extLst>
        </xdr:cNvPr>
        <xdr:cNvSpPr txBox="1"/>
      </xdr:nvSpPr>
      <xdr:spPr>
        <a:xfrm>
          <a:off x="11868150" y="295275"/>
          <a:ext cx="8429625" cy="486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7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Udsæd: Der forudsættes brug af 100.000 frø, som ifølge SEGES kan veje fra 16 til 40 kg. Gennemsnittet er 28 kg, og det anvendes her på kortet.</a:t>
          </a:r>
        </a:p>
        <a:p>
          <a:r>
            <a:rPr lang="da-DK" sz="1100">
              <a:latin typeface="Arial" panose="020B0604020202020204" pitchFamily="34" charset="0"/>
              <a:cs typeface="Arial" panose="020B0604020202020204" pitchFamily="34" charset="0"/>
            </a:rPr>
            <a:t>Der forudsættes placeret gødskning ved såning.</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8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Stivelseskartofler er ikke relevant for Uvandet fin- og grovsand.</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Ved maskinoperationer sidestilles både lægning og stenstrenglægning med en tung såbedsharvning.</a:t>
          </a:r>
        </a:p>
        <a:p>
          <a:r>
            <a:rPr lang="da-DK" sz="1100">
              <a:latin typeface="Arial" panose="020B0604020202020204" pitchFamily="34" charset="0"/>
              <a:cs typeface="Arial" panose="020B0604020202020204" pitchFamily="34" charset="0"/>
            </a:rPr>
            <a:t>Der forudsættes placeret gødskning ved lægning.</a:t>
          </a:r>
        </a:p>
        <a:p>
          <a:r>
            <a:rPr lang="da-DK" sz="1100">
              <a:latin typeface="Arial" panose="020B0604020202020204" pitchFamily="34" charset="0"/>
              <a:cs typeface="Arial" panose="020B0604020202020204" pitchFamily="34" charset="0"/>
            </a:rPr>
            <a:t>Optagning sidestilles med roeoptagning.</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Da det er stivelseskartofler der er grundlaget for</a:t>
          </a:r>
          <a:r>
            <a:rPr lang="da-DK" sz="1100" baseline="0">
              <a:latin typeface="Arial" panose="020B0604020202020204" pitchFamily="34" charset="0"/>
              <a:cs typeface="Arial" panose="020B0604020202020204" pitchFamily="34" charset="0"/>
            </a:rPr>
            <a:t> dette afgrødekort, er det ikke relevant for en økologisk variant. Når vi ønsker at kunne inddrage økologiske kartofler i modellen, må vi lave et afgrødekort for spisekartofler.</a:t>
          </a:r>
        </a:p>
        <a:p>
          <a:endParaRPr lang="da-DK" sz="1100" baseline="0">
            <a:latin typeface="Arial" panose="020B0604020202020204" pitchFamily="34" charset="0"/>
            <a:cs typeface="Arial" panose="020B0604020202020204" pitchFamily="34" charset="0"/>
          </a:endParaRPr>
        </a:p>
        <a:p>
          <a:r>
            <a:rPr lang="da-DK" sz="1100" baseline="0">
              <a:latin typeface="Arial" panose="020B0604020202020204" pitchFamily="34" charset="0"/>
              <a:cs typeface="Arial" panose="020B0604020202020204" pitchFamily="34" charset="0"/>
            </a:rPr>
            <a:t>Kortet er senere opdateret så det også gælder for økologiske fabrikskartofler og alle jordtyper, da der i landbrugsstyrelsens tal er økologiske kartofler og kan optræde mindre arealer på alle jordtyper. Der er brugt samme mængde læggekartofler for alle jordtyper og begge systemer og maskinoperationer for økologiske er antaget efter bedste vurdering.</a:t>
          </a:r>
          <a:endParaRPr lang="da-DK" sz="1100">
            <a:latin typeface="Arial" panose="020B0604020202020204" pitchFamily="34" charset="0"/>
            <a:cs typeface="Arial" panose="020B0604020202020204" pitchFamily="34" charset="0"/>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12633325" y="295275"/>
          <a:ext cx="8423275" cy="421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Stivelseskartofler er ikke relevant for Uvandet fin- og grovsand,</a:t>
          </a:r>
          <a:r>
            <a:rPr lang="da-DK" sz="1100" baseline="0">
              <a:latin typeface="Arial" panose="020B0604020202020204" pitchFamily="34" charset="0"/>
              <a:cs typeface="Arial" panose="020B0604020202020204" pitchFamily="34" charset="0"/>
            </a:rPr>
            <a:t> i følge SEGES, men de er med alligevel, da der er anført et areal med kartofler på disse jordtyper</a:t>
          </a:r>
          <a:r>
            <a:rPr lang="da-DK" sz="1100">
              <a:latin typeface="Arial" panose="020B0604020202020204" pitchFamily="34" charset="0"/>
              <a:cs typeface="Arial" panose="020B0604020202020204" pitchFamily="34" charset="0"/>
            </a:rPr>
            <a:t>.</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Ved maskinoperationer sidestilles både lægning, hypning og stenstrenglægning med en tung såbedsharvning.</a:t>
          </a:r>
        </a:p>
        <a:p>
          <a:r>
            <a:rPr lang="da-DK" sz="1100">
              <a:latin typeface="Arial" panose="020B0604020202020204" pitchFamily="34" charset="0"/>
              <a:cs typeface="Arial" panose="020B0604020202020204" pitchFamily="34" charset="0"/>
            </a:rPr>
            <a:t>Der forudsættes placeret gødskning ved lægning.</a:t>
          </a:r>
        </a:p>
        <a:p>
          <a:r>
            <a:rPr lang="da-DK" sz="1100">
              <a:latin typeface="Arial" panose="020B0604020202020204" pitchFamily="34" charset="0"/>
              <a:cs typeface="Arial" panose="020B0604020202020204" pitchFamily="34" charset="0"/>
            </a:rPr>
            <a:t>Optagning sidestilles med roeoptagning.</a:t>
          </a:r>
        </a:p>
        <a:p>
          <a:endParaRPr lang="da-DK" sz="1100">
            <a:latin typeface="Arial" panose="020B0604020202020204" pitchFamily="34" charset="0"/>
            <a:cs typeface="Arial" panose="020B0604020202020204" pitchFamily="34" charset="0"/>
          </a:endParaRPr>
        </a:p>
        <a:p>
          <a:r>
            <a:rPr lang="da-DK" sz="1100">
              <a:latin typeface="Arial" panose="020B0604020202020204" pitchFamily="34" charset="0"/>
              <a:cs typeface="Arial" panose="020B0604020202020204" pitchFamily="34" charset="0"/>
            </a:rPr>
            <a:t>Aftopining er</a:t>
          </a:r>
          <a:r>
            <a:rPr lang="da-DK" sz="1100" baseline="0">
              <a:latin typeface="Arial" panose="020B0604020202020204" pitchFamily="34" charset="0"/>
              <a:cs typeface="Arial" panose="020B0604020202020204" pitchFamily="34" charset="0"/>
            </a:rPr>
            <a:t> med på SEGES' kalkule for økologi, og er sat på med 0.5 overkørsel (der sidestilles med aftopning af roer), da store dele af arealet først tages op når toppen er visnet ned.</a:t>
          </a:r>
          <a:endParaRPr lang="da-DK" sz="1100">
            <a:latin typeface="Arial" panose="020B0604020202020204" pitchFamily="34" charset="0"/>
            <a:cs typeface="Arial" panose="020B0604020202020204" pitchFamily="34" charset="0"/>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A00-000002000000}"/>
            </a:ext>
          </a:extLst>
        </xdr:cNvPr>
        <xdr:cNvSpPr txBox="1"/>
      </xdr:nvSpPr>
      <xdr:spPr>
        <a:xfrm>
          <a:off x="11868150"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Weight for 1000 seeds is assumed to be 17g.</a:t>
          </a:r>
          <a:br>
            <a:rPr lang="da-DK" sz="1100">
              <a:latin typeface="Arial" panose="020B0604020202020204" pitchFamily="34" charset="0"/>
              <a:cs typeface="Arial" panose="020B0604020202020204" pitchFamily="34" charset="0"/>
            </a:rPr>
          </a:br>
          <a:r>
            <a:rPr lang="da-DK" sz="1100">
              <a:latin typeface="Arial" panose="020B0604020202020204" pitchFamily="34" charset="0"/>
              <a:cs typeface="Arial" panose="020B0604020202020204" pitchFamily="34" charset="0"/>
            </a:rPr>
            <a:t>One unit of seeds is 100.000 seeds.</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B36CD713-C66F-42C7-9A03-941490C8F507}"/>
            </a:ext>
          </a:extLst>
        </xdr:cNvPr>
        <xdr:cNvSpPr txBox="1"/>
      </xdr:nvSpPr>
      <xdr:spPr>
        <a:xfrm>
          <a:off x="12673965" y="295275"/>
          <a:ext cx="8425815" cy="3990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B00-000002000000}"/>
            </a:ext>
          </a:extLst>
        </xdr:cNvPr>
        <xdr:cNvSpPr txBox="1"/>
      </xdr:nvSpPr>
      <xdr:spPr>
        <a:xfrm>
          <a:off x="11172825" y="295275"/>
          <a:ext cx="8423275" cy="4035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C00-000002000000}"/>
            </a:ext>
          </a:extLst>
        </xdr:cNvPr>
        <xdr:cNvSpPr txBox="1"/>
      </xdr:nvSpPr>
      <xdr:spPr>
        <a:xfrm>
          <a:off x="11868150" y="295275"/>
          <a:ext cx="8429625" cy="450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endParaRPr lang="da-DK" sz="1200" u="none">
            <a:latin typeface="Arial" panose="020B0604020202020204" pitchFamily="34" charset="0"/>
            <a:cs typeface="Arial" panose="020B0604020202020204" pitchFamily="34" charset="0"/>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D00-000002000000}"/>
            </a:ext>
          </a:extLst>
        </xdr:cNvPr>
        <xdr:cNvSpPr txBox="1"/>
      </xdr:nvSpPr>
      <xdr:spPr>
        <a:xfrm>
          <a:off x="11868150" y="295275"/>
          <a:ext cx="8429625" cy="450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endParaRPr lang="da-DK" sz="1200" u="none">
            <a:latin typeface="Arial" panose="020B0604020202020204" pitchFamily="34" charset="0"/>
            <a:cs typeface="Arial" panose="020B0604020202020204" pitchFamily="34" charset="0"/>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E00-000002000000}"/>
            </a:ext>
          </a:extLst>
        </xdr:cNvPr>
        <xdr:cNvSpPr txBox="1"/>
      </xdr:nvSpPr>
      <xdr:spPr>
        <a:xfrm>
          <a:off x="11868150"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endParaRPr lang="da-DK" sz="1200" u="none">
            <a:latin typeface="Arial" panose="020B0604020202020204" pitchFamily="34" charset="0"/>
            <a:cs typeface="Arial" panose="020B0604020202020204" pitchFamily="34" charset="0"/>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2F00-000002000000}"/>
            </a:ext>
          </a:extLst>
        </xdr:cNvPr>
        <xdr:cNvSpPr txBox="1"/>
      </xdr:nvSpPr>
      <xdr:spPr>
        <a:xfrm>
          <a:off x="12677775" y="295275"/>
          <a:ext cx="8429625" cy="414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Tekst.</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3000-000002000000}"/>
            </a:ext>
          </a:extLst>
        </xdr:cNvPr>
        <xdr:cNvSpPr txBox="1"/>
      </xdr:nvSpPr>
      <xdr:spPr>
        <a:xfrm>
          <a:off x="12665075" y="295275"/>
          <a:ext cx="8423275" cy="404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Made as copy of grass_rotation in terms of quality and coefficients.</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79D4CCAE-C4C0-4435-9DAB-3F04BE2935F7}"/>
            </a:ext>
          </a:extLst>
        </xdr:cNvPr>
        <xdr:cNvSpPr txBox="1"/>
      </xdr:nvSpPr>
      <xdr:spPr>
        <a:xfrm>
          <a:off x="12673965" y="295275"/>
          <a:ext cx="8425815" cy="4166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Made as copy of grass_rotation in terms of quality and coefficients.</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00000000-0008-0000-3100-000002000000}"/>
            </a:ext>
          </a:extLst>
        </xdr:cNvPr>
        <xdr:cNvSpPr txBox="1"/>
      </xdr:nvSpPr>
      <xdr:spPr>
        <a:xfrm>
          <a:off x="12665075" y="295275"/>
          <a:ext cx="8423275" cy="404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Made as copy of grass_clover in terms of quality and coefficients.</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FE90C92A-47E7-4CD7-B573-0C3981A3A8A3}"/>
            </a:ext>
          </a:extLst>
        </xdr:cNvPr>
        <xdr:cNvSpPr txBox="1"/>
      </xdr:nvSpPr>
      <xdr:spPr>
        <a:xfrm>
          <a:off x="12673965" y="295275"/>
          <a:ext cx="8425815" cy="4166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Made as copy of grass_rotation in terms of quality and coefficients.</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7</xdr:col>
      <xdr:colOff>123825</xdr:colOff>
      <xdr:row>0</xdr:row>
      <xdr:rowOff>295275</xdr:rowOff>
    </xdr:from>
    <xdr:to>
      <xdr:col>13</xdr:col>
      <xdr:colOff>228600</xdr:colOff>
      <xdr:row>23</xdr:row>
      <xdr:rowOff>19050</xdr:rowOff>
    </xdr:to>
    <xdr:sp macro="" textlink="">
      <xdr:nvSpPr>
        <xdr:cNvPr id="2" name="TextBox 1">
          <a:extLst>
            <a:ext uri="{FF2B5EF4-FFF2-40B4-BE49-F238E27FC236}">
              <a16:creationId xmlns:a16="http://schemas.microsoft.com/office/drawing/2014/main" id="{577E1D24-9C84-489C-85C9-517AB5A7867B}"/>
            </a:ext>
          </a:extLst>
        </xdr:cNvPr>
        <xdr:cNvSpPr txBox="1"/>
      </xdr:nvSpPr>
      <xdr:spPr>
        <a:xfrm>
          <a:off x="12673965" y="295275"/>
          <a:ext cx="8425815" cy="4166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600" u="sng">
              <a:latin typeface="Arial" panose="020B0604020202020204" pitchFamily="34" charset="0"/>
              <a:cs typeface="Arial" panose="020B0604020202020204" pitchFamily="34" charset="0"/>
            </a:rPr>
            <a:t>Noter</a:t>
          </a:r>
        </a:p>
        <a:p>
          <a:r>
            <a:rPr lang="da-DK" sz="1100">
              <a:latin typeface="Arial" panose="020B0604020202020204" pitchFamily="34" charset="0"/>
              <a:cs typeface="Arial" panose="020B0604020202020204" pitchFamily="34" charset="0"/>
            </a:rPr>
            <a:t>Made as copy of grass_rotation in terms of quality and coefficients.</a:t>
          </a:r>
        </a:p>
      </xdr:txBody>
    </xdr:sp>
    <xdr:clientData/>
  </xdr:twoCellAnchor>
</xdr:wsDr>
</file>

<file path=xl/persons/person.xml><?xml version="1.0" encoding="utf-8"?>
<personList xmlns="http://schemas.microsoft.com/office/spreadsheetml/2018/threadedcomments" xmlns:x="http://schemas.openxmlformats.org/spreadsheetml/2006/main">
  <person displayName="Henrik Thers" id="{1E290736-1CCA-4343-B819-6DCB580FE9AD}" userId="S::au323645@uni.au.dk::d1ba433a-15e3-4223-aebc-293f3447c1f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 dT="2024-09-30T11:19:38.81" personId="{1E290736-1CCA-4343-B819-6DCB580FE9AD}" id="{62A8FACD-BB0D-4DE7-8328-A0D837FFBDE0}">
    <text>Unique ID for the index card (crop)</text>
  </threadedComment>
  <threadedComment ref="A5" dT="2024-09-30T11:20:03.66" personId="{1E290736-1CCA-4343-B819-6DCB580FE9AD}" id="{8BD4A678-D581-4532-AC43-8FC8980D86A3}">
    <text>Unique name for the index card (crop)</text>
  </threadedComment>
  <threadedComment ref="A7" dT="2024-09-30T11:21:23.03" personId="{1E290736-1CCA-4343-B819-6DCB580FE9AD}" id="{AC22B124-DA12-40D1-871B-A6224814475B}">
    <text>For some crops it is releavnt to know the precrop, since the norm yield and fertilizatil differs, e.g., dependent om if the precrop is a cereal or not.</text>
  </threadedComment>
  <threadedComment ref="B7" dT="2024-09-30T11:21:33.00" personId="{1E290736-1CCA-4343-B819-6DCB580FE9AD}" id="{5C0F4B20-A0DF-4352-A768-647A8C4E3249}">
    <text>Cereal</text>
  </threadedComment>
  <threadedComment ref="B8" dT="2024-09-30T11:21:54.12" personId="{1E290736-1CCA-4343-B819-6DCB580FE9AD}" id="{18AC8B38-DB97-417E-8217-E62E3B4E7465}">
    <text>Defined by norm yield</text>
  </threadedComment>
</ThreadedComments>
</file>

<file path=xl/threadedComments/threadedComment2.xml><?xml version="1.0" encoding="utf-8"?>
<ThreadedComments xmlns="http://schemas.microsoft.com/office/spreadsheetml/2018/threadedcomments" xmlns:x="http://schemas.openxmlformats.org/spreadsheetml/2006/main">
  <threadedComment ref="R1" dT="2024-09-27T05:41:24.81" personId="{1E290736-1CCA-4343-B819-6DCB580FE9AD}" id="{217C968E-75B3-4C39-9190-EDBA4ED6C46A}">
    <text>Mogensen, L., Knudsen, M.T., Dorca-Preda, T., Nielsen, N.I., Kristensen, I.S., Kristensen, T., 2018. Bæredygtighedsparametre for konventionelle fodermidler til kvæg - metode og tabelværdier. DCA rapport 116 (in Danish). Tjele, Denmark, pp. 133-133.
NorFor, 2020. Nordic Feed Evaluation System. NorFor. https://feedstuffs.norfor.info</text>
    <extLst>
      <x:ext xmlns:xltc2="http://schemas.microsoft.com/office/spreadsheetml/2020/threadedcomments2" uri="{F7C98A9C-CBB3-438F-8F68-D28B6AF4A901}">
        <xltc2:checksum>3664856408</xltc2:checksum>
        <xltc2:hyperlink startIndex="303" length="30" url="https://feedstuffs.norfor.info"/>
      </x:ext>
    </extLst>
  </threadedComment>
  <threadedComment ref="B5" dT="2024-09-27T05:30:30.52" personId="{1E290736-1CCA-4343-B819-6DCB580FE9AD}" id="{A3B11121-987C-49E0-A718-43B9B92CD1CF}">
    <text>Imported soy cake, conventional</text>
  </threadedComment>
  <threadedComment ref="B6" dT="2024-09-27T05:31:15.10" personId="{1E290736-1CCA-4343-B819-6DCB580FE9AD}" id="{06D1F682-0889-4FEF-BA98-49857C0687D8}">
    <text>Imported rapeseed cake, conventional</text>
  </threadedComment>
  <threadedComment ref="B7" dT="2024-09-27T05:31:45.44" personId="{1E290736-1CCA-4343-B819-6DCB580FE9AD}" id="{3704F828-5EAC-4748-940D-41EB2C05CF61}">
    <text>Imported grain, conventional</text>
  </threadedComment>
  <threadedComment ref="B8" dT="2024-09-27T05:32:16.99" personId="{1E290736-1CCA-4343-B819-6DCB580FE9AD}" id="{31D6B399-2398-4559-9D2E-A68B91E71E29}">
    <text>Imported soy cake, organic</text>
  </threadedComment>
  <threadedComment ref="B9" dT="2024-09-27T05:33:32.87" personId="{1E290736-1CCA-4343-B819-6DCB580FE9AD}" id="{6A816BD2-EAD3-4C73-B785-DB6888A911D2}">
    <text>Imported rape seed cake, organic</text>
  </threadedComment>
  <threadedComment ref="B10" dT="2024-09-27T05:34:05.78" personId="{1E290736-1CCA-4343-B819-6DCB580FE9AD}" id="{A777C47A-F656-46B7-92DA-72001DBA42A2}">
    <text>Imported grain, organic</text>
  </threadedComment>
  <threadedComment ref="B11" dT="2024-09-27T05:34:21.54" personId="{1E290736-1CCA-4343-B819-6DCB580FE9AD}" id="{2B4171C6-3454-411D-A99A-FCB0DC920F6F}">
    <text>Mineral nitrogen fertilizer</text>
  </threadedComment>
  <threadedComment ref="B12" dT="2024-09-27T05:34:54.05" personId="{1E290736-1CCA-4343-B819-6DCB580FE9AD}" id="{07AAA37E-2122-4CBB-8E20-F94D291B4389}">
    <text>Mineral phosphorous fertilizer</text>
  </threadedComment>
  <threadedComment ref="B13" dT="2024-09-27T05:35:21.87" personId="{1E290736-1CCA-4343-B819-6DCB580FE9AD}" id="{BCD6F8FC-9990-418D-BA05-B2E57A927830}">
    <text>Mineral potassium fertilizer</text>
  </threadedComment>
  <threadedComment ref="B32" dT="2024-09-27T05:38:56.92" personId="{1E290736-1CCA-4343-B819-6DCB580FE9AD}" id="{6F36E4A3-F26B-4887-900B-2C840C93574E}">
    <text>Mineral potassium fertilizer allowed in organic farming</text>
  </threadedComment>
</ThreadedComments>
</file>

<file path=xl/threadedComments/threadedComment3.xml><?xml version="1.0" encoding="utf-8"?>
<ThreadedComments xmlns="http://schemas.microsoft.com/office/spreadsheetml/2018/threadedcomments" xmlns:x="http://schemas.openxmlformats.org/spreadsheetml/2006/main">
  <threadedComment ref="B5" dT="2024-09-27T13:36:40.23" personId="{1E290736-1CCA-4343-B819-6DCB580FE9AD}" id="{0CF521A5-8D16-462D-8ABE-9D512FBFBF5E}">
    <text>Mature; no special meaning</text>
  </threadedComment>
  <threadedComment ref="C5" dT="2024-09-30T06:59:09.70" personId="{1E290736-1CCA-4343-B819-6DCB580FE9AD}" id="{068ABC25-1279-4134-9086-437F6D03C33D}">
    <text>Green crops</text>
  </threadedComment>
  <threadedComment ref="B6" dT="2024-09-27T13:37:50.95" personId="{1E290736-1CCA-4343-B819-6DCB580FE9AD}" id="{5B39EE44-7284-4B69-92E2-29F91EF375CE}">
    <text>Green; when a crop belongs to this Product group, the biomass is included in the diesel consumption of cutting etc.</text>
  </threadedComment>
  <threadedComment ref="C6" dT="2024-09-30T06:59:24.01" personId="{1E290736-1CCA-4343-B819-6DCB580FE9AD}" id="{5818E5DF-137D-4F63-B9DB-8E6BDA6861AB}">
    <text>Mature biomass from crops such as straw</text>
  </threadedComment>
  <threadedComment ref="C7" dT="2024-09-30T07:00:05.99" personId="{1E290736-1CCA-4343-B819-6DCB580FE9AD}" id="{792CE4CC-22C8-46E9-B73D-47319226DFFB}">
    <text>Grain</text>
  </threadedComment>
  <threadedComment ref="B8" dT="2024-09-27T13:38:20.78" personId="{1E290736-1CCA-4343-B819-6DCB580FE9AD}" id="{18E64F70-F013-43C8-B239-D587141E062B}">
    <text>Milk; energy corrected milk</text>
  </threadedComment>
  <threadedComment ref="C8" dT="2024-09-30T07:15:56.88" personId="{1E290736-1CCA-4343-B819-6DCB580FE9AD}" id="{F4B09AAA-AF3C-4F54-8FC1-B8D5701A7ED8}">
    <text>Various products that are processed in the model, for instance extracted protein for feed.</text>
  </threadedComment>
  <threadedComment ref="B9" dT="2024-09-27T13:39:20.29" personId="{1E290736-1CCA-4343-B819-6DCB580FE9AD}" id="{A6626C76-B014-4850-BE69-B07D9C95D744}">
    <text>Vegetable oil</text>
  </threadedComment>
  <threadedComment ref="C10" dT="2024-09-30T07:22:35.51" personId="{1E290736-1CCA-4343-B819-6DCB580FE9AD}" id="{C3013ECE-EF24-463E-A9D6-2DED1A97685E}">
    <text>Gorup of products that can be evaluated as products, which are not going to be utilized in the model.</text>
  </threadedComment>
  <threadedComment ref="C11" dT="2024-09-30T07:25:08.25" personId="{1E290736-1CCA-4343-B819-6DCB580FE9AD}" id="{71890556-D526-4222-B9D0-A834115FA195}">
    <text>Products that are imported to the model, meaning that they are not produced within the modelled system.</text>
  </threadedComment>
  <threadedComment ref="B12" dT="2024-09-27T13:39:34.88" personId="{1E290736-1CCA-4343-B819-6DCB580FE9AD}" id="{4FFFE782-75AE-4100-A646-530A4C19738A}">
    <text>Energy</text>
  </threadedComment>
  <threadedComment ref="C12" dT="2024-09-30T07:25:41.13" personId="{1E290736-1CCA-4343-B819-6DCB580FE9AD}" id="{871D4F76-4765-41E9-8B7B-20CFA7C8045F}">
    <text>Biomass pools that are returned to the soil</text>
  </threadedComment>
  <threadedComment ref="B13" dT="2024-09-27T13:40:25.67" personId="{1E290736-1CCA-4343-B819-6DCB580FE9AD}" id="{35F93647-A67A-4F1E-8D6A-2F79A0681CA3}">
    <text>Conventional livestock manure</text>
  </threadedComment>
  <threadedComment ref="C13" dT="2024-09-30T07:26:18.28" personId="{1E290736-1CCA-4343-B819-6DCB580FE9AD}" id="{85A42702-DD2B-4B78-BDF7-BE6EF6B8431B}">
    <text>Livestock manure</text>
  </threadedComment>
  <threadedComment ref="B14" dT="2024-09-27T13:40:37.17" personId="{1E290736-1CCA-4343-B819-6DCB580FE9AD}" id="{136AEC30-20F7-4E16-B371-9A830545054D}">
    <text>Carcasses</text>
  </threadedComment>
  <threadedComment ref="C14" dT="2024-09-30T07:27:15.11" personId="{1E290736-1CCA-4343-B819-6DCB580FE9AD}" id="{30EBDB11-6413-4A2B-B47E-36F072B5F537}">
    <text>Biomass pools that are applied to fields in a way that includes machinery</text>
  </threadedComment>
  <threadedComment ref="B15" dT="2024-09-27T13:41:07.69" personId="{1E290736-1CCA-4343-B819-6DCB580FE9AD}" id="{B9838DCA-E051-4890-89D2-1C4D68AF80CD}">
    <text>Livestock manure from organic livestock</text>
  </threadedComment>
  <threadedComment ref="C15" dT="2024-09-30T07:31:50.98" personId="{1E290736-1CCA-4343-B819-6DCB580FE9AD}" id="{4147F59E-EAB7-4DAB-9A09-15D5A57B3410}">
    <text>For livestock species, which entails the possibility to overview the weight and number of e.g., calves or piglets that can be transferred to other livestock categories such as heifers or slaughter pigs.</text>
  </threadedComment>
  <threadedComment ref="B16" dT="2024-09-27T13:42:56.02" personId="{1E290736-1CCA-4343-B819-6DCB580FE9AD}" id="{1A9DD4D6-3866-4D1F-9ED9-1C1B610639C5}">
    <text>Plant manure (e.g., digested silage) based on plant biomass from organic agriculture</text>
  </threadedComment>
  <threadedComment ref="C16" dT="2024-09-30T08:32:20.92" personId="{1E290736-1CCA-4343-B819-6DCB580FE9AD}" id="{B0204B8D-1E61-4E08-9274-40F1F7380B1E}">
    <text>Green biomass that is turned into silage or which is grazed.</text>
  </threadedComment>
  <threadedComment ref="B17" dT="2024-09-27T13:43:19.17" personId="{1E290736-1CCA-4343-B819-6DCB580FE9AD}" id="{3A94350F-95E2-44A0-BF5D-D5B8F95C14CD}">
    <text>Plant manure (e.g., digested silage) based on plant biomass from conventional agriculture</text>
  </threadedComment>
  <threadedComment ref="C17" dT="2024-09-30T08:33:33.85" personId="{1E290736-1CCA-4343-B819-6DCB580FE9AD}" id="{52595B9F-EE10-4440-BDD6-2F3D4336722C}">
    <text>Biomass that is rerurned to the soil and where the carbon content will be considered but the nitrogen content will not.</text>
  </threadedComment>
  <threadedComment ref="B18" dT="2024-09-27T13:43:35.92" personId="{1E290736-1CCA-4343-B819-6DCB580FE9AD}" id="{BE81BEE9-508A-4D0D-A43A-97974409A9AA}">
    <text>Imported protein</text>
  </threadedComment>
  <threadedComment ref="C18" dT="2024-09-30T08:34:33.96" personId="{1E290736-1CCA-4343-B819-6DCB580FE9AD}" id="{6637B478-3DC9-413D-8D27-A00AB74B9615}">
    <text>Group for biomass types that ultimately ends up at a landfill site.</text>
  </threadedComment>
  <threadedComment ref="B19" dT="2024-09-27T13:43:50.95" personId="{1E290736-1CCA-4343-B819-6DCB580FE9AD}" id="{F975B02D-E554-4927-9959-EB93392F8DB6}">
    <text>Imported grain</text>
  </threadedComment>
  <threadedComment ref="C19" dT="2024-09-30T08:35:55.60" personId="{1E290736-1CCA-4343-B819-6DCB580FE9AD}" id="{57AFBB8C-0754-4A8A-B786-D81633FD162B}">
    <text>Biomass that is kept separate from equivalent biomass to be used for biogas digestion at a later stage in the model. It could be maze that should be avoided to be used for feed in the Livestock module.</text>
  </threadedComment>
  <threadedComment ref="B20" dT="2024-09-27T13:44:06.29" personId="{1E290736-1CCA-4343-B819-6DCB580FE9AD}" id="{B9465999-8D84-4149-A6BF-4FA7D9650A40}">
    <text>Mineral N fertilizer</text>
  </threadedComment>
  <threadedComment ref="C20" dT="2024-09-30T08:49:58.70" personId="{1E290736-1CCA-4343-B819-6DCB580FE9AD}" id="{7B1F9F87-376D-4332-93D0-F7159A950667}">
    <text>Imported products to the model (meaning that it is not produced within the modelled system), which contents are not included in the balance check subsequent to each module. The balance check starts from the Field module, where the total produced biomass is listed. The following modules check whether the total biomass, losses and imports still add up to the same sums.</text>
  </threadedComment>
  <threadedComment ref="B21" dT="2024-09-27T13:44:25.57" personId="{1E290736-1CCA-4343-B819-6DCB580FE9AD}" id="{2E8835D4-9B49-4F76-8C3E-25F01D58DE61}">
    <text>Mineral phosphorous fertilizer</text>
  </threadedComment>
  <threadedComment ref="C21" dT="2024-09-30T08:53:45.19" personId="{1E290736-1CCA-4343-B819-6DCB580FE9AD}" id="{F42A81AC-7114-4432-AD49-46CDEAA24537}">
    <text>Imported products to the model (meaning that it is not produced within the modelled system), which entails greenhouse gas emissions, but not contribute with nutrients or other material to the calculations.</text>
  </threadedComment>
  <threadedComment ref="B22" dT="2024-09-27T13:44:38.12" personId="{1E290736-1CCA-4343-B819-6DCB580FE9AD}" id="{9BC8F753-1C09-453D-BBB0-5F59387CACE7}">
    <text>Mineral potassium fertilizer</text>
  </threadedComment>
  <threadedComment ref="B23" dT="2024-09-27T13:45:17.73" personId="{1E290736-1CCA-4343-B819-6DCB580FE9AD}" id="{D9AB87C6-A4DA-47F0-8B11-D40B804FBDA8}">
    <text>Biochar produced from biomass from conventional agriculture; aimed for field application</text>
  </threadedComment>
  <threadedComment ref="B24" dT="2024-09-27T13:46:39.92" personId="{1E290736-1CCA-4343-B819-6DCB580FE9AD}" id="{CF15A7FB-48B7-4F00-ADBA-A0156CD90F31}">
    <text>Biochar produced from biomass from organic agriculture; aimed for field application</text>
  </threadedComment>
  <threadedComment ref="B26" dT="2024-09-27T13:48:05.39" personId="{1E290736-1CCA-4343-B819-6DCB580FE9AD}" id="{B31B805E-937E-43E8-9053-05368887983C}">
    <text>Manure deposited on the field by conventional livestock</text>
  </threadedComment>
  <threadedComment ref="B27" dT="2024-09-27T13:49:21.42" personId="{1E290736-1CCA-4343-B819-6DCB580FE9AD}" id="{354F4724-6678-480C-ADD5-E6CC9863C065}">
    <text>Manure deposited on the field by organic livestock</text>
  </threadedComment>
  <threadedComment ref="B28" dT="2024-09-30T06:22:32.09" personId="{1E290736-1CCA-4343-B819-6DCB580FE9AD}" id="{FFB293D5-7877-438D-BFDC-67C41ECA6D23}">
    <text>Digested slurry based om manure from conventional livestock.</text>
  </threadedComment>
  <threadedComment ref="B29" dT="2024-09-30T06:22:49.01" personId="{1E290736-1CCA-4343-B819-6DCB580FE9AD}" id="{67143D2A-97CB-43CC-8A90-6B8744677640}">
    <text>Digested slurry based om manure from organic livestock.</text>
  </threadedComment>
  <threadedComment ref="B30" dT="2024-09-30T06:23:41.23" personId="{1E290736-1CCA-4343-B819-6DCB580FE9AD}" id="{E8279476-D5DD-46A0-A82A-BDAFF23C5A7B}">
    <text>Digested slurry based om plant biomass from conventional agriculture</text>
  </threadedComment>
  <threadedComment ref="B31" dT="2024-09-30T06:23:57.14" personId="{1E290736-1CCA-4343-B819-6DCB580FE9AD}" id="{6E2E214A-C23A-4C0A-9474-D57A5D996BC8}">
    <text>Digested slurry based om plant biomass from organic agriculture</text>
  </threadedComment>
  <threadedComment ref="B34" dT="2024-09-30T06:26:50.81" personId="{1E290736-1CCA-4343-B819-6DCB580FE9AD}" id="{FC021F76-4FDD-4FDE-B40A-B81D3283CD63}">
    <text>Imported feed minerals</text>
  </threadedComment>
  <threadedComment ref="B37" dT="2024-09-30T06:29:26.39" personId="{1E290736-1CCA-4343-B819-6DCB580FE9AD}" id="{4F1B762A-8792-469C-9616-4F6201D80F09}">
    <text>A category that includes conventional pigs at different life stages such as piglets and slaughter pigs</text>
  </threadedComment>
  <threadedComment ref="B38" dT="2024-09-30T06:30:56.38" personId="{1E290736-1CCA-4343-B819-6DCB580FE9AD}" id="{EE7B56AB-40CD-4536-B02D-4CA5E3295366}">
    <text>A category that includes conventional cattle of heavy breed at different life stages such as calves and heifers</text>
  </threadedComment>
  <threadedComment ref="B39" dT="2024-09-30T06:31:21.58" personId="{1E290736-1CCA-4343-B819-6DCB580FE9AD}" id="{EB162AC5-E065-45F2-A683-307FEE97FB45}">
    <text>A category that includes organic cattle of heavy breed at different life stages such as calves and heifers</text>
  </threadedComment>
  <threadedComment ref="B40" dT="2024-09-30T06:32:16.71" personId="{1E290736-1CCA-4343-B819-6DCB580FE9AD}" id="{9F6E7E2C-A13A-456E-AFA5-4612E75A350A}">
    <text>A category that includes conventional jersey cattle at different life stages such as calves and heifers</text>
  </threadedComment>
  <threadedComment ref="B41" dT="2024-09-30T06:32:39.33" personId="{1E290736-1CCA-4343-B819-6DCB580FE9AD}" id="{592AB6B8-FAC7-4089-A1AA-7059A469C31F}">
    <text>A category that includes organic jersey cattle at different life stages such as calves and heifers</text>
  </threadedComment>
  <threadedComment ref="B42" dT="2024-09-30T06:35:12.75" personId="{1E290736-1CCA-4343-B819-6DCB580FE9AD}" id="{2F454ADA-5851-48DF-A305-B95B21132522}">
    <text>Catch crop biomass that are incorporated into the soil</text>
  </threadedComment>
  <threadedComment ref="B43" dT="2024-09-30T06:39:51.24" personId="{1E290736-1CCA-4343-B819-6DCB580FE9AD}" id="{EE5EC994-3B7E-4E7C-A7FA-7F3CA1F6DB8E}">
    <text>A category that includes varios green crops that have a pathway, which differs from default (dafault is cut for silage but still at the fresh stage). Transformed_green_feed can be different kinds of silage and also grass for grazing.</text>
  </threadedComment>
  <threadedComment ref="B44" dT="2024-09-30T06:40:31.30" personId="{1E290736-1CCA-4343-B819-6DCB580FE9AD}" id="{BC6BA010-985D-41FD-81E7-ED061B29B01B}">
    <text>Imported fat for feed</text>
  </threadedComment>
  <threadedComment ref="B45" dT="2024-09-30T06:42:58.23" personId="{1E290736-1CCA-4343-B819-6DCB580FE9AD}" id="{648FD270-81F8-4EBF-A47B-02B3EF4E78E1}">
    <text xml:space="preserve">Crop biomass where the C content should be considered and where the N content should not be considered. </text>
  </threadedComment>
  <threadedComment ref="B46" dT="2024-09-30T06:43:45.27" personId="{1E290736-1CCA-4343-B819-6DCB580FE9AD}" id="{D014C5D3-4741-438B-BDE5-50849515604D}">
    <text>Sugar output from the beet root factories</text>
  </threadedComment>
  <threadedComment ref="B47" dT="2024-09-30T06:44:37.61" personId="{1E290736-1CCA-4343-B819-6DCB580FE9AD}" id="{26451B4C-7DD5-42C8-B615-6D30B58DAFB3}">
    <text>Lime</text>
  </threadedComment>
  <threadedComment ref="B48" dT="2024-09-30T06:45:38.56" personId="{1E290736-1CCA-4343-B819-6DCB580FE9AD}" id="{2208573A-5A41-41E9-A5CE-FF1EF20408C9}">
    <text>Plastic used in the model, e.g., for silage coverage</text>
  </threadedComment>
  <threadedComment ref="B49" dT="2024-09-30T06:47:08.36" personId="{1E290736-1CCA-4343-B819-6DCB580FE9AD}" id="{4A5605E1-32E1-4A18-B8D5-9A7CC019BDF0}">
    <text>Ash from biomass utilized in combustion heat plants, which is returned to the field</text>
  </threadedComment>
  <threadedComment ref="B50" dT="2024-09-30T06:47:38.58" personId="{1E290736-1CCA-4343-B819-6DCB580FE9AD}" id="{7A53165D-8660-4DF0-A216-C5281DD5AFF0}">
    <text>Ash from biomass utilized in combustion heat plants, which is not returned to the field</text>
  </threadedComment>
  <threadedComment ref="B51" dT="2024-09-30T06:52:48.14" personId="{1E290736-1CCA-4343-B819-6DCB580FE9AD}" id="{DC3F0E82-7ABA-466B-AABB-44A503032740}">
    <text>Conventional biomass that is kept separate from equivalent biomass to be used for biogas digestion at a later stage in the model. It could be maze that should be avoided to be used for feed in the Livestock module.</text>
  </threadedComment>
  <threadedComment ref="B52" dT="2024-09-30T06:53:10.38" personId="{1E290736-1CCA-4343-B819-6DCB580FE9AD}" id="{F65B2245-E17E-470D-BBA0-FBBB4A973AED}">
    <text>Starch output from the potato factories.</text>
  </threadedComment>
  <threadedComment ref="B53" dT="2024-09-30T06:53:44.09" personId="{1E290736-1CCA-4343-B819-6DCB580FE9AD}" id="{B9DDDA14-A6B3-4541-8D91-D4F1679EEF25}">
    <text>Plant based protein products aimed for human consumption</text>
  </threadedComment>
  <threadedComment ref="B54" dT="2024-09-30T06:29:37.20" personId="{1E290736-1CCA-4343-B819-6DCB580FE9AD}" id="{E7C484E1-C481-4253-AEB5-0777EECC9AA3}">
    <text>A category that includes conventional pigs at different life stages such as piglets and slaughter pigs</text>
  </threadedComment>
  <threadedComment ref="B55" dT="2024-09-30T06:54:57.38" personId="{1E290736-1CCA-4343-B819-6DCB580FE9AD}" id="{7F351315-0532-47C3-93A8-2A5D8F6BCBE5}">
    <text>Organic biomass that is kept separate from equivalent biomass to be used for biogas digestion at a later stage in the model. It could be maze that should be avoided to be used for feed in the Livestock module.</text>
  </threadedComment>
</ThreadedComments>
</file>

<file path=xl/threadedComments/threadedComment4.xml><?xml version="1.0" encoding="utf-8"?>
<ThreadedComments xmlns="http://schemas.microsoft.com/office/spreadsheetml/2018/threadedcomments" xmlns:x="http://schemas.openxmlformats.org/spreadsheetml/2006/main">
  <threadedComment ref="B5" dT="2024-09-30T13:44:41.24" personId="{1E290736-1CCA-4343-B819-6DCB580FE9AD}" id="{384C59C6-615F-4670-A18E-2282220E7CB9}">
    <text>Grain + legumes (less than 50% legumes)</text>
  </threadedComment>
  <threadedComment ref="B6" dT="2024-09-30T13:44:51.27" personId="{1E290736-1CCA-4343-B819-6DCB580FE9AD}" id="{A54FEF98-CC9A-4FA4-8B08-351FBE69EA25}">
    <text>Soya beans</text>
  </threadedComment>
  <threadedComment ref="B7" dT="2024-09-30T13:44:59.66" personId="{1E290736-1CCA-4343-B819-6DCB580FE9AD}" id="{548A6904-B396-4BAB-AE11-E45C2614B66F}">
    <text>Peas</text>
  </threadedComment>
  <threadedComment ref="B8" dT="2024-09-30T13:45:38.91" personId="{1E290736-1CCA-4343-B819-6DCB580FE9AD}" id="{4CE728FF-3F5C-440B-9FCC-235E677709B0}">
    <text>Faba beans</text>
  </threadedComment>
  <threadedComment ref="B9" dT="2024-09-30T13:46:04.73" personId="{1E290736-1CCA-4343-B819-6DCB580FE9AD}" id="{838ADB42-A5FE-4229-AC94-1E405AE7560A}">
    <text>Lupine</text>
  </threadedComment>
  <threadedComment ref="B10" dT="2024-09-30T13:46:48.16" personId="{1E290736-1CCA-4343-B819-6DCB580FE9AD}" id="{28DEE8F6-7B59-43C9-9A73-07B3BE653B9A}">
    <text>Cereal + legume; whole crop (less than 50% legume)</text>
  </threadedComment>
  <threadedComment ref="B11" dT="2024-09-30T13:47:25.55" personId="{1E290736-1CCA-4343-B819-6DCB580FE9AD}" id="{63F9AB9E-0922-4F25-870D-8F25376A38B1}">
    <text>Peas whole crop</text>
  </threadedComment>
  <threadedComment ref="B12" dT="2024-09-30T13:48:07.63" personId="{1E290736-1CCA-4343-B819-6DCB580FE9AD}" id="{6AB5C4ED-E514-4C01-AACE-5E9670A20CF5}">
    <text>Cereal + legume; early whole crop</text>
  </threadedComment>
  <threadedComment ref="B13" dT="2024-09-30T13:48:42.05" personId="{1E290736-1CCA-4343-B819-6DCB580FE9AD}" id="{CB2E5DCE-7A06-4E6D-B146-98661E508320}">
    <text>Grass-clover; first and second year</text>
  </threadedComment>
  <threadedComment ref="B14" dT="2024-09-30T13:49:19.07" personId="{1E290736-1CCA-4343-B819-6DCB580FE9AD}" id="{673C54CB-1628-45D9-9057-9D1ADAC06A62}">
    <text>Grass-clover; third and more years</text>
  </threadedComment>
  <threadedComment ref="B15" dT="2024-09-30T13:50:13.15" personId="{1E290736-1CCA-4343-B819-6DCB580FE9AD}" id="{B3EBFA1E-5144-433E-BBE6-4EA2D37247A4}">
    <text>Grass and alfalfa; first and second year</text>
  </threadedComment>
  <threadedComment ref="B16" dT="2024-09-30T13:50:34.92" personId="{1E290736-1CCA-4343-B819-6DCB580FE9AD}" id="{6FCB3073-DFAA-4C04-86C9-0DC5A08B872B}">
    <text>Grass and alfalfa; third and more years</text>
  </threadedComment>
  <threadedComment ref="B17" dT="2024-09-30T13:51:50.98" personId="{1E290736-1CCA-4343-B819-6DCB580FE9AD}" id="{5442BE25-F070-43C5-A58C-BC3D1D6EFC05}">
    <text>Alfalfa for silage (cut)</text>
  </threadedComment>
  <threadedComment ref="B18" dT="2024-09-30T13:52:24.08" personId="{1E290736-1CCA-4343-B819-6DCB580FE9AD}" id="{6C915C99-E5BB-4CD2-BD3B-513ABC3A4AB1}">
    <text>Permanent grass-clover; third and more years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7.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58.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59.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ens.dk/sites/ens.dk/files/Statistik/energistatistik2021.pdf" TargetMode="External"/><Relationship Id="rId4" Type="http://schemas.microsoft.com/office/2017/10/relationships/threadedComment" Target="../threadedComments/threadedComment2.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5.bin"/><Relationship Id="rId4" Type="http://schemas.microsoft.com/office/2017/10/relationships/threadedComment" Target="../threadedComments/threadedComment3.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6.bin"/><Relationship Id="rId4" Type="http://schemas.microsoft.com/office/2017/10/relationships/threadedComment" Target="../threadedComments/threadedComment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29ADF-7BB8-4BFF-9B48-B368930038B4}">
  <sheetPr>
    <tabColor theme="7"/>
  </sheetPr>
  <dimension ref="A1:O147"/>
  <sheetViews>
    <sheetView showGridLines="0" workbookViewId="0">
      <selection activeCell="D14" sqref="D14"/>
    </sheetView>
  </sheetViews>
  <sheetFormatPr defaultRowHeight="13.8" x14ac:dyDescent="0.25"/>
  <cols>
    <col min="1" max="1" width="46.7968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8.296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868</v>
      </c>
    </row>
    <row r="3" spans="1:6" x14ac:dyDescent="0.25">
      <c r="A3" s="12" t="s">
        <v>867</v>
      </c>
      <c r="B3" s="11" t="s">
        <v>869</v>
      </c>
    </row>
    <row r="4" spans="1:6" ht="14.4" x14ac:dyDescent="0.3">
      <c r="A4" s="20" t="s">
        <v>862</v>
      </c>
      <c r="B4" s="44" t="s">
        <v>460</v>
      </c>
      <c r="D4" s="20" t="s">
        <v>484</v>
      </c>
      <c r="E4" s="44" t="s">
        <v>487</v>
      </c>
    </row>
    <row r="5" spans="1:6" x14ac:dyDescent="0.25">
      <c r="A5" s="20" t="s">
        <v>646</v>
      </c>
      <c r="B5" s="44" t="s">
        <v>455</v>
      </c>
      <c r="D5" s="20" t="s">
        <v>582</v>
      </c>
      <c r="E5" s="44" t="s">
        <v>208</v>
      </c>
    </row>
    <row r="6" spans="1:6" x14ac:dyDescent="0.25">
      <c r="A6" s="20" t="s">
        <v>863</v>
      </c>
      <c r="B6" s="45" t="s">
        <v>456</v>
      </c>
    </row>
    <row r="7" spans="1:6" x14ac:dyDescent="0.25">
      <c r="A7" s="20" t="s">
        <v>864</v>
      </c>
      <c r="B7" s="45" t="s">
        <v>4</v>
      </c>
    </row>
    <row r="8" spans="1:6" x14ac:dyDescent="0.25">
      <c r="A8" s="20" t="s">
        <v>57</v>
      </c>
      <c r="B8" s="45" t="s">
        <v>73</v>
      </c>
    </row>
    <row r="9" spans="1:6" x14ac:dyDescent="0.25">
      <c r="A9" s="46" t="s">
        <v>865</v>
      </c>
      <c r="B9" s="44"/>
      <c r="C9" s="41" t="str">
        <f>IF(B9="","",IF(OR(E13="Ja",E14="Ja",E15="Ja",E16="Ja",E17="Ja"),"","Husk at koble minimum et produkt med fiksering"))</f>
        <v/>
      </c>
    </row>
    <row r="10" spans="1:6" x14ac:dyDescent="0.25">
      <c r="A10" s="20" t="s">
        <v>866</v>
      </c>
      <c r="B10" s="44"/>
    </row>
    <row r="11" spans="1:6" x14ac:dyDescent="0.25">
      <c r="B11"/>
    </row>
    <row r="12" spans="1:6" x14ac:dyDescent="0.25">
      <c r="A12" s="12" t="s">
        <v>871</v>
      </c>
      <c r="B12" s="11" t="s">
        <v>870</v>
      </c>
      <c r="C12" s="11" t="s">
        <v>172</v>
      </c>
      <c r="D12" s="11" t="s">
        <v>873</v>
      </c>
      <c r="E12" s="11" t="s">
        <v>886</v>
      </c>
      <c r="F12" s="11" t="s">
        <v>887</v>
      </c>
    </row>
    <row r="13" spans="1:6" x14ac:dyDescent="0.25">
      <c r="A13" s="20" t="s">
        <v>457</v>
      </c>
      <c r="B13" s="3" t="s">
        <v>377</v>
      </c>
      <c r="C13" s="19" t="str">
        <f>IF(B13="","",VLOOKUP(B13,'Crop definitions'!$B$5:$G$63,6,FALSE))</f>
        <v>Kg</v>
      </c>
      <c r="D13" s="19" t="str">
        <f>IF(B13="","",VLOOKUP(B13,'Crop definitions'!$B$5:$G$63,3,FALSE))</f>
        <v>Grain_crop</v>
      </c>
      <c r="E13" s="3" t="s">
        <v>209</v>
      </c>
      <c r="F13" s="3" t="s">
        <v>208</v>
      </c>
    </row>
    <row r="14" spans="1:6" x14ac:dyDescent="0.25">
      <c r="A14" s="20" t="s">
        <v>458</v>
      </c>
      <c r="B14" s="3" t="s">
        <v>378</v>
      </c>
      <c r="C14" s="19" t="str">
        <f>IF(B14="","",VLOOKUP(B14,'Crop definitions'!$B$5:$G$63,6,FALSE))</f>
        <v>Kg</v>
      </c>
      <c r="D14" s="19" t="str">
        <f>IF(B14="","",VLOOKUP(B14,'Crop definitions'!$B$5:$G$63,3,FALSE))</f>
        <v>Moden</v>
      </c>
      <c r="E14" s="3" t="s">
        <v>209</v>
      </c>
      <c r="F14" s="3" t="s">
        <v>1062</v>
      </c>
    </row>
    <row r="15" spans="1:6" x14ac:dyDescent="0.25">
      <c r="A15" s="20" t="s">
        <v>883</v>
      </c>
      <c r="B15" s="3"/>
      <c r="C15" s="19" t="str">
        <f>IF(B15="","",VLOOKUP(B15,'Crop definitions'!$B$5:$G$63,6,FALSE))</f>
        <v/>
      </c>
      <c r="D15" s="19" t="str">
        <f>IF(B15="","",VLOOKUP(B15,'Crop definitions'!$B$5:$G$63,3,FALSE))</f>
        <v/>
      </c>
      <c r="E15" s="3"/>
      <c r="F15" s="3"/>
    </row>
    <row r="16" spans="1:6" x14ac:dyDescent="0.25">
      <c r="A16" s="20" t="s">
        <v>884</v>
      </c>
      <c r="B16" s="3"/>
      <c r="C16" s="19" t="str">
        <f>IF(B16="","",VLOOKUP(B16,'Crop definitions'!$B$5:$G$63,6,FALSE))</f>
        <v/>
      </c>
      <c r="D16" s="19" t="str">
        <f>IF(B16="","",VLOOKUP(B16,'Crop definitions'!$B$5:$G$63,3,FALSE))</f>
        <v/>
      </c>
      <c r="E16" s="3"/>
      <c r="F16" s="3"/>
    </row>
    <row r="17" spans="1:15" x14ac:dyDescent="0.25">
      <c r="A17" s="20" t="s">
        <v>885</v>
      </c>
      <c r="B17" s="3"/>
      <c r="C17" s="19" t="str">
        <f>IF(B17="","",VLOOKUP(B17,'Crop definitions'!$B$5:$G$63,6,FALSE))</f>
        <v/>
      </c>
      <c r="D17" s="19" t="str">
        <f>IF(B17="","",VLOOKUP(B17,'Crop definitions'!$B$5:$G$63,3,FALSE))</f>
        <v/>
      </c>
      <c r="E17" s="3"/>
      <c r="F17" s="3"/>
    </row>
    <row r="18" spans="1:15" x14ac:dyDescent="0.25">
      <c r="B18"/>
    </row>
    <row r="19" spans="1:15" x14ac:dyDescent="0.25">
      <c r="A19" s="13" t="s">
        <v>872</v>
      </c>
      <c r="B19" s="11" t="s">
        <v>1063</v>
      </c>
    </row>
    <row r="20" spans="1:15" x14ac:dyDescent="0.25">
      <c r="A20" s="20" t="s">
        <v>891</v>
      </c>
      <c r="B20" s="3" t="s">
        <v>377</v>
      </c>
    </row>
    <row r="21" spans="1:15" x14ac:dyDescent="0.25">
      <c r="A21" s="20" t="s">
        <v>892</v>
      </c>
      <c r="B21" s="3"/>
    </row>
    <row r="22" spans="1:15" x14ac:dyDescent="0.25">
      <c r="A22" s="20" t="s">
        <v>893</v>
      </c>
      <c r="B22" s="3"/>
    </row>
    <row r="23" spans="1:15" x14ac:dyDescent="0.25">
      <c r="A23" s="20" t="s">
        <v>894</v>
      </c>
      <c r="B23" s="3"/>
    </row>
    <row r="24" spans="1:15" x14ac:dyDescent="0.25">
      <c r="B24"/>
    </row>
    <row r="25" spans="1:15" ht="22.8" x14ac:dyDescent="0.4">
      <c r="A25" s="199" t="s">
        <v>874</v>
      </c>
      <c r="B25" s="199"/>
      <c r="C25" s="199"/>
      <c r="D25" s="199"/>
      <c r="E25" s="199"/>
      <c r="F25" s="199"/>
      <c r="G25" s="49"/>
      <c r="I25" s="199" t="s">
        <v>875</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876</v>
      </c>
      <c r="B27" s="36"/>
      <c r="C27" s="36"/>
      <c r="D27" s="36"/>
      <c r="E27" s="36"/>
      <c r="F27" s="36"/>
      <c r="G27" s="36"/>
      <c r="I27" s="35" t="s">
        <v>876</v>
      </c>
      <c r="J27" s="36"/>
      <c r="K27" s="36"/>
      <c r="L27" s="36"/>
      <c r="M27" s="36"/>
      <c r="N27" s="36"/>
    </row>
    <row r="28" spans="1:15" x14ac:dyDescent="0.25">
      <c r="J28" s="5"/>
      <c r="K28" s="5"/>
      <c r="L28" s="5"/>
      <c r="M28" s="5"/>
      <c r="N28" s="5"/>
    </row>
    <row r="29" spans="1:15" s="15" customFormat="1" ht="15.6" x14ac:dyDescent="0.3">
      <c r="A29" s="16"/>
      <c r="B29" s="17" t="s">
        <v>877</v>
      </c>
      <c r="C29" s="17" t="s">
        <v>878</v>
      </c>
      <c r="D29" s="17" t="s">
        <v>879</v>
      </c>
      <c r="E29" s="17" t="s">
        <v>880</v>
      </c>
      <c r="F29" s="17" t="s">
        <v>881</v>
      </c>
      <c r="G29" s="17" t="s">
        <v>875</v>
      </c>
      <c r="I29" s="16"/>
      <c r="J29" s="17" t="s">
        <v>877</v>
      </c>
      <c r="K29" s="17" t="s">
        <v>878</v>
      </c>
      <c r="L29" s="17" t="s">
        <v>879</v>
      </c>
      <c r="M29" s="17" t="s">
        <v>880</v>
      </c>
      <c r="N29" s="17" t="s">
        <v>881</v>
      </c>
      <c r="O29" s="9" t="s">
        <v>875</v>
      </c>
    </row>
    <row r="30" spans="1:15" x14ac:dyDescent="0.25">
      <c r="A30" s="200" t="str">
        <f>IF(B13="",CONCATENATE("Fertilizer - ",A13,": Intet valgt"),CONCATENATE("Fertilizer - ",A13,": ",B13))</f>
        <v>Fertilizer - Main product: Spring_barley_grain</v>
      </c>
      <c r="B30" s="200"/>
      <c r="C30" s="200"/>
      <c r="D30" s="200"/>
      <c r="E30" s="200"/>
      <c r="F30" s="200"/>
      <c r="G30" s="27"/>
      <c r="I30" s="201" t="str">
        <f>A30</f>
        <v>Fertilizer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IF(B14="",CONCATENATE("Fertilizer - ",A14,": Intet valgt"),CONCATENATE("Fertilizer - ",A14,": ",B14))</f>
        <v>Fertilizer - Straw product: Spring_barley_straw</v>
      </c>
      <c r="B34" s="200"/>
      <c r="C34" s="200"/>
      <c r="D34" s="200"/>
      <c r="E34" s="200"/>
      <c r="F34" s="200"/>
      <c r="G34" s="200"/>
      <c r="I34" s="201" t="str">
        <f>A34</f>
        <v>Fertilizer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IF(B15="",CONCATENATE("Fertilizer - ",A15,": Nothing selected"),CONCATENATE("Fertilizer - ",A15,": ",B15))</f>
        <v>Fertilizer - Product-3: Nothing selected</v>
      </c>
      <c r="B38" s="200"/>
      <c r="C38" s="200"/>
      <c r="D38" s="200"/>
      <c r="E38" s="200"/>
      <c r="F38" s="200"/>
      <c r="G38" s="200"/>
      <c r="I38" s="201" t="str">
        <f>A38</f>
        <v>Fertilizer - Product-3: Nothing selected</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IF(B16="",CONCATENATE("Fertilizer - ",A16,": Nothing selected"),CONCATENATE("Fertilizer - ",A16,": ",B16))</f>
        <v>Fertilizer - Product-4: Nothing selected</v>
      </c>
      <c r="B42" s="200"/>
      <c r="C42" s="200"/>
      <c r="D42" s="200"/>
      <c r="E42" s="200"/>
      <c r="F42" s="200"/>
      <c r="G42" s="200"/>
      <c r="I42" s="201" t="str">
        <f>A42</f>
        <v>Fertilizer - Product-4: Nothing selected</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IF(B17="",CONCATENATE("Fertilizer - ",A17,": Nothing selected"),CONCATENATE("Fertilizer - ",A17,": ",B17))</f>
        <v>Fertilizer - Product-5: Nothing selected</v>
      </c>
      <c r="B46" s="200"/>
      <c r="C46" s="200"/>
      <c r="D46" s="200"/>
      <c r="E46" s="200"/>
      <c r="F46" s="200"/>
      <c r="G46" s="200"/>
      <c r="I46" s="201" t="str">
        <f>A46</f>
        <v>Fertilizer - Product-5: Nothing selected</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882</v>
      </c>
      <c r="B50" s="200"/>
      <c r="C50" s="200"/>
      <c r="D50" s="200"/>
      <c r="E50" s="200"/>
      <c r="F50" s="200"/>
      <c r="G50" s="200"/>
      <c r="I50" s="201" t="str">
        <f>A50</f>
        <v>Fertilizer, total</v>
      </c>
      <c r="J50" s="202"/>
      <c r="K50" s="202"/>
      <c r="L50" s="202"/>
      <c r="M50" s="202"/>
      <c r="N50" s="202"/>
      <c r="O50" s="203"/>
    </row>
    <row r="51" spans="1:15" x14ac:dyDescent="0.25">
      <c r="A51" s="20" t="s">
        <v>888</v>
      </c>
      <c r="B51" s="21">
        <f t="shared" ref="B51:G51" si="0">B31+B35+B39+B43+B47</f>
        <v>141</v>
      </c>
      <c r="C51" s="21">
        <f t="shared" si="0"/>
        <v>137</v>
      </c>
      <c r="D51" s="21">
        <f t="shared" si="0"/>
        <v>159</v>
      </c>
      <c r="E51" s="21">
        <f t="shared" si="0"/>
        <v>144</v>
      </c>
      <c r="F51" s="21">
        <f t="shared" si="0"/>
        <v>150</v>
      </c>
      <c r="G51" s="21">
        <f t="shared" si="0"/>
        <v>87</v>
      </c>
      <c r="I51" s="20" t="str">
        <f>A51</f>
        <v>N - before legacy reduction, kg / ha</v>
      </c>
      <c r="J51" s="21">
        <f t="shared" ref="J51:O51" si="1">J31+J35+J39+J43+J47</f>
        <v>76.14</v>
      </c>
      <c r="K51" s="21">
        <f t="shared" si="1"/>
        <v>73.98</v>
      </c>
      <c r="L51" s="21">
        <f t="shared" si="1"/>
        <v>85.86</v>
      </c>
      <c r="M51" s="21">
        <f t="shared" si="1"/>
        <v>77.760000000000005</v>
      </c>
      <c r="N51" s="21">
        <f t="shared" si="1"/>
        <v>81</v>
      </c>
      <c r="O51" s="21">
        <f t="shared" si="1"/>
        <v>46.980000000000004</v>
      </c>
    </row>
    <row r="52" spans="1:15" x14ac:dyDescent="0.25">
      <c r="A52" s="20" t="s">
        <v>889</v>
      </c>
      <c r="B52" s="21">
        <f t="shared" ref="B52:G52" si="2">IF($B$10="",B51,B51-$B$10)</f>
        <v>141</v>
      </c>
      <c r="C52" s="21">
        <f t="shared" si="2"/>
        <v>137</v>
      </c>
      <c r="D52" s="21">
        <f t="shared" si="2"/>
        <v>159</v>
      </c>
      <c r="E52" s="21">
        <f t="shared" si="2"/>
        <v>144</v>
      </c>
      <c r="F52" s="21">
        <f t="shared" si="2"/>
        <v>150</v>
      </c>
      <c r="G52" s="21">
        <f t="shared" si="2"/>
        <v>87</v>
      </c>
      <c r="I52" s="20" t="str">
        <f>A52</f>
        <v>N - after legacy reduction, kg / ha</v>
      </c>
      <c r="J52" s="21">
        <f>IF($B$10="",J51,J51)</f>
        <v>76.14</v>
      </c>
      <c r="K52" s="21">
        <f t="shared" ref="K52:O52" si="3">IF($B$10="",K51,K51)</f>
        <v>73.98</v>
      </c>
      <c r="L52" s="21">
        <f t="shared" si="3"/>
        <v>85.86</v>
      </c>
      <c r="M52" s="21">
        <f t="shared" si="3"/>
        <v>77.760000000000005</v>
      </c>
      <c r="N52" s="21">
        <f t="shared" si="3"/>
        <v>81</v>
      </c>
      <c r="O52" s="21">
        <f t="shared" si="3"/>
        <v>46.980000000000004</v>
      </c>
    </row>
    <row r="53" spans="1:15" x14ac:dyDescent="0.25">
      <c r="A53" s="20" t="s">
        <v>55</v>
      </c>
      <c r="B53" s="21">
        <f t="shared" ref="B53:G54" si="4">B32+B36+B40+B44+B48</f>
        <v>21</v>
      </c>
      <c r="C53" s="21">
        <f t="shared" si="4"/>
        <v>21</v>
      </c>
      <c r="D53" s="21">
        <f t="shared" si="4"/>
        <v>21</v>
      </c>
      <c r="E53" s="21">
        <f t="shared" si="4"/>
        <v>21</v>
      </c>
      <c r="F53" s="21">
        <f t="shared" si="4"/>
        <v>21</v>
      </c>
      <c r="G53" s="21">
        <f t="shared" si="4"/>
        <v>21</v>
      </c>
      <c r="I53" s="20" t="s">
        <v>55</v>
      </c>
      <c r="J53" s="21">
        <f t="shared" ref="J53:O54" si="5">J32+J36+J40+J44+J48</f>
        <v>14.07</v>
      </c>
      <c r="K53" s="21">
        <f t="shared" si="5"/>
        <v>14.07</v>
      </c>
      <c r="L53" s="21">
        <f t="shared" si="5"/>
        <v>14.07</v>
      </c>
      <c r="M53" s="21">
        <f t="shared" si="5"/>
        <v>14.07</v>
      </c>
      <c r="N53" s="21">
        <f t="shared" si="5"/>
        <v>14.07</v>
      </c>
      <c r="O53" s="21">
        <f t="shared" si="5"/>
        <v>14.07</v>
      </c>
    </row>
    <row r="54" spans="1:15" x14ac:dyDescent="0.25">
      <c r="A54" s="20" t="s">
        <v>56</v>
      </c>
      <c r="B54" s="21">
        <f t="shared" si="4"/>
        <v>59</v>
      </c>
      <c r="C54" s="21">
        <f t="shared" si="4"/>
        <v>59</v>
      </c>
      <c r="D54" s="21">
        <f t="shared" si="4"/>
        <v>59</v>
      </c>
      <c r="E54" s="21">
        <f t="shared" si="4"/>
        <v>59</v>
      </c>
      <c r="F54" s="21">
        <f t="shared" si="4"/>
        <v>59</v>
      </c>
      <c r="G54" s="21">
        <f t="shared" si="4"/>
        <v>59</v>
      </c>
      <c r="I54" s="20" t="s">
        <v>56</v>
      </c>
      <c r="J54" s="21">
        <f t="shared" si="5"/>
        <v>39.53</v>
      </c>
      <c r="K54" s="21">
        <f t="shared" si="5"/>
        <v>39.53</v>
      </c>
      <c r="L54" s="21">
        <f t="shared" si="5"/>
        <v>39.53</v>
      </c>
      <c r="M54" s="21">
        <f t="shared" si="5"/>
        <v>39.53</v>
      </c>
      <c r="N54" s="21">
        <f t="shared" si="5"/>
        <v>39.53</v>
      </c>
      <c r="O54" s="21">
        <f t="shared" si="5"/>
        <v>39.53</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877</v>
      </c>
      <c r="C58" s="17" t="s">
        <v>878</v>
      </c>
      <c r="D58" s="17" t="s">
        <v>879</v>
      </c>
      <c r="E58" s="17" t="s">
        <v>880</v>
      </c>
      <c r="F58" s="17" t="s">
        <v>881</v>
      </c>
      <c r="G58" s="17" t="s">
        <v>875</v>
      </c>
      <c r="H58" s="15"/>
      <c r="I58" s="16"/>
      <c r="J58" s="17" t="s">
        <v>877</v>
      </c>
      <c r="K58" s="17" t="s">
        <v>878</v>
      </c>
      <c r="L58" s="17" t="s">
        <v>879</v>
      </c>
      <c r="M58" s="17" t="s">
        <v>880</v>
      </c>
      <c r="N58" s="17" t="s">
        <v>881</v>
      </c>
      <c r="O58" s="9" t="s">
        <v>875</v>
      </c>
    </row>
    <row r="59" spans="1:15" x14ac:dyDescent="0.25">
      <c r="A59" s="200" t="s">
        <v>890</v>
      </c>
      <c r="B59" s="200"/>
      <c r="C59" s="200"/>
      <c r="D59" s="200"/>
      <c r="E59" s="200"/>
      <c r="F59" s="200"/>
      <c r="G59" s="200"/>
      <c r="I59" s="201" t="s">
        <v>44</v>
      </c>
      <c r="J59" s="202"/>
      <c r="K59" s="202"/>
      <c r="L59" s="202"/>
      <c r="M59" s="202"/>
      <c r="N59" s="202"/>
      <c r="O59" s="203"/>
    </row>
    <row r="60" spans="1:15" x14ac:dyDescent="0.25">
      <c r="A60" s="20" t="str">
        <f>IF(B20="",CONCATENATE(A20,": Nothing selected"),B20)</f>
        <v>Spring_barley_grain</v>
      </c>
      <c r="B60" s="26">
        <v>140</v>
      </c>
      <c r="C60" s="26">
        <v>140</v>
      </c>
      <c r="D60" s="26">
        <v>140</v>
      </c>
      <c r="E60" s="26">
        <v>140</v>
      </c>
      <c r="F60" s="26">
        <v>140</v>
      </c>
      <c r="G60" s="26">
        <v>140</v>
      </c>
      <c r="I60" s="20" t="str">
        <f>A60</f>
        <v>Spring_barley_grain</v>
      </c>
      <c r="J60" s="26">
        <v>170</v>
      </c>
      <c r="K60" s="26">
        <v>170</v>
      </c>
      <c r="L60" s="26">
        <v>170</v>
      </c>
      <c r="M60" s="26">
        <v>170</v>
      </c>
      <c r="N60" s="26">
        <v>170</v>
      </c>
      <c r="O60" s="4">
        <v>170</v>
      </c>
    </row>
    <row r="61" spans="1:15" x14ac:dyDescent="0.25">
      <c r="A61" s="20" t="str">
        <f>IF(B21="",CONCATENATE(A21,": Nothing selected"),B21)</f>
        <v>Seed-2: Nothing selected</v>
      </c>
      <c r="B61" s="26"/>
      <c r="C61" s="26"/>
      <c r="D61" s="26"/>
      <c r="E61" s="26"/>
      <c r="F61" s="26"/>
      <c r="G61" s="26"/>
      <c r="I61" s="20" t="str">
        <f>A61</f>
        <v>Seed-2: Nothing selected</v>
      </c>
      <c r="J61" s="26"/>
      <c r="K61" s="26"/>
      <c r="L61" s="26"/>
      <c r="M61" s="26"/>
      <c r="N61" s="26"/>
      <c r="O61" s="4"/>
    </row>
    <row r="62" spans="1:15" x14ac:dyDescent="0.25">
      <c r="A62" s="20" t="str">
        <f>IF(B22="",CONCATENATE(A22,": Nothing selected"),B22)</f>
        <v>Seed-3: Nothing selected</v>
      </c>
      <c r="B62" s="26"/>
      <c r="C62" s="26"/>
      <c r="D62" s="26"/>
      <c r="E62" s="26"/>
      <c r="F62" s="26"/>
      <c r="G62" s="26"/>
      <c r="I62" s="20" t="str">
        <f>A62</f>
        <v>Seed-3: Nothing selected</v>
      </c>
      <c r="J62" s="26"/>
      <c r="K62" s="26"/>
      <c r="L62" s="26"/>
      <c r="M62" s="26"/>
      <c r="N62" s="26"/>
      <c r="O62" s="4"/>
    </row>
    <row r="63" spans="1:15" x14ac:dyDescent="0.25">
      <c r="A63" s="20" t="str">
        <f>IF(B23="",CONCATENATE(A23,": Nothing selected"),B23)</f>
        <v>Seed-4: Nothing selected</v>
      </c>
      <c r="B63" s="26"/>
      <c r="C63" s="26"/>
      <c r="D63" s="26"/>
      <c r="E63" s="26"/>
      <c r="F63" s="26"/>
      <c r="G63" s="26"/>
      <c r="I63" s="20" t="str">
        <f>A63</f>
        <v>Seed-4: Nothing selected</v>
      </c>
      <c r="J63" s="26"/>
      <c r="K63" s="26"/>
      <c r="L63" s="26"/>
      <c r="M63" s="26"/>
      <c r="N63" s="26"/>
      <c r="O63" s="4"/>
    </row>
    <row r="64" spans="1:15" x14ac:dyDescent="0.25">
      <c r="A64" s="200" t="s">
        <v>899</v>
      </c>
      <c r="B64" s="200"/>
      <c r="C64" s="200"/>
      <c r="D64" s="200"/>
      <c r="E64" s="200"/>
      <c r="F64" s="200"/>
      <c r="G64" s="200"/>
      <c r="I64" s="201" t="s">
        <v>59</v>
      </c>
      <c r="J64" s="202"/>
      <c r="K64" s="202"/>
      <c r="L64" s="202"/>
      <c r="M64" s="202"/>
      <c r="N64" s="202"/>
      <c r="O64" s="203"/>
    </row>
    <row r="65" spans="1:15" x14ac:dyDescent="0.25">
      <c r="A65" s="20" t="s">
        <v>895</v>
      </c>
      <c r="B65" s="26"/>
      <c r="C65" s="26"/>
      <c r="D65" s="26"/>
      <c r="E65" s="26"/>
      <c r="F65" s="26"/>
      <c r="G65" s="26"/>
      <c r="I65" s="20" t="s">
        <v>895</v>
      </c>
      <c r="J65" s="26"/>
      <c r="K65" s="26"/>
      <c r="L65" s="26"/>
      <c r="M65" s="26"/>
      <c r="N65" s="26"/>
      <c r="O65" s="4"/>
    </row>
    <row r="66" spans="1:15" x14ac:dyDescent="0.25">
      <c r="A66" s="20" t="s">
        <v>896</v>
      </c>
      <c r="B66" s="26"/>
      <c r="C66" s="26"/>
      <c r="D66" s="26">
        <v>75</v>
      </c>
      <c r="E66" s="26"/>
      <c r="F66" s="26"/>
      <c r="G66" s="26"/>
      <c r="I66" s="20" t="s">
        <v>896</v>
      </c>
      <c r="J66" s="26"/>
      <c r="K66" s="26"/>
      <c r="L66" s="26">
        <v>75</v>
      </c>
      <c r="M66" s="26"/>
      <c r="N66" s="26"/>
      <c r="O66" s="4"/>
    </row>
    <row r="67" spans="1:15" x14ac:dyDescent="0.25">
      <c r="A67" s="20" t="s">
        <v>897</v>
      </c>
      <c r="B67" s="26"/>
      <c r="C67" s="26"/>
      <c r="D67" s="26"/>
      <c r="E67" s="26"/>
      <c r="F67" s="26"/>
      <c r="G67" s="26"/>
      <c r="I67" s="20" t="s">
        <v>897</v>
      </c>
      <c r="J67" s="26"/>
      <c r="K67" s="26"/>
      <c r="L67" s="26"/>
      <c r="M67" s="26"/>
      <c r="N67" s="26"/>
      <c r="O67" s="4"/>
    </row>
    <row r="68" spans="1:15" x14ac:dyDescent="0.25">
      <c r="A68" s="20" t="s">
        <v>898</v>
      </c>
      <c r="B68" s="26"/>
      <c r="C68" s="26"/>
      <c r="D68" s="26"/>
      <c r="E68" s="26"/>
      <c r="F68" s="26"/>
      <c r="G68" s="26"/>
      <c r="I68" s="20" t="s">
        <v>898</v>
      </c>
      <c r="J68" s="26"/>
      <c r="K68" s="26"/>
      <c r="L68" s="26"/>
      <c r="M68" s="26"/>
      <c r="N68" s="26"/>
      <c r="O68" s="4"/>
    </row>
    <row r="69" spans="1:15" x14ac:dyDescent="0.25">
      <c r="B69"/>
      <c r="C69"/>
      <c r="D69"/>
      <c r="E69"/>
      <c r="F69"/>
      <c r="G69"/>
    </row>
    <row r="70" spans="1:15" ht="17.399999999999999" x14ac:dyDescent="0.3">
      <c r="A70" s="38" t="s">
        <v>900</v>
      </c>
      <c r="B70"/>
      <c r="C70"/>
      <c r="D70"/>
      <c r="E70"/>
      <c r="F70"/>
      <c r="G70"/>
      <c r="I70" s="38" t="str">
        <f>A70</f>
        <v>Harvested yields</v>
      </c>
    </row>
    <row r="71" spans="1:15" x14ac:dyDescent="0.25">
      <c r="B71"/>
      <c r="C71"/>
      <c r="D71"/>
      <c r="E71"/>
      <c r="F71"/>
      <c r="G71"/>
    </row>
    <row r="72" spans="1:15" ht="15.6" x14ac:dyDescent="0.3">
      <c r="A72" s="16"/>
      <c r="B72" s="17" t="s">
        <v>877</v>
      </c>
      <c r="C72" s="17" t="s">
        <v>878</v>
      </c>
      <c r="D72" s="17" t="s">
        <v>879</v>
      </c>
      <c r="E72" s="17" t="s">
        <v>880</v>
      </c>
      <c r="F72" s="17" t="s">
        <v>881</v>
      </c>
      <c r="G72" s="17" t="s">
        <v>875</v>
      </c>
      <c r="H72" s="15"/>
      <c r="I72" s="16"/>
      <c r="J72" s="17" t="s">
        <v>877</v>
      </c>
      <c r="K72" s="17" t="s">
        <v>878</v>
      </c>
      <c r="L72" s="17" t="s">
        <v>879</v>
      </c>
      <c r="M72" s="17" t="s">
        <v>880</v>
      </c>
      <c r="N72" s="17" t="s">
        <v>881</v>
      </c>
      <c r="O72" s="9" t="s">
        <v>875</v>
      </c>
    </row>
    <row r="73" spans="1:15" x14ac:dyDescent="0.25">
      <c r="A73" s="200" t="s">
        <v>900</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4600</v>
      </c>
      <c r="C74" s="26">
        <v>5300</v>
      </c>
      <c r="D74" s="26">
        <v>5800</v>
      </c>
      <c r="E74" s="26">
        <v>6500</v>
      </c>
      <c r="F74" s="26">
        <v>6900</v>
      </c>
      <c r="G74" s="26">
        <v>5300</v>
      </c>
      <c r="I74" s="20" t="str">
        <f t="shared" ref="I74:I84" si="6">A74</f>
        <v>Spring_barley_grain, Kg / ha</v>
      </c>
      <c r="J74" s="26">
        <f>IF($B$13="","",VLOOKUP($B$13,'Crop definitions'!$V$5:$X$63,2,FALSE)*B74)</f>
        <v>3082</v>
      </c>
      <c r="K74" s="26">
        <f>IF($B$13="","",VLOOKUP($B$13,'Crop definitions'!$V$5:$X$63,2,FALSE)*C74)</f>
        <v>3551</v>
      </c>
      <c r="L74" s="26">
        <f>IF($B$13="","",VLOOKUP($B$13,'Crop definitions'!$V$5:$X$63,2,FALSE)*D74)</f>
        <v>3886.0000000000005</v>
      </c>
      <c r="M74" s="26">
        <f>IF($B$13="","",VLOOKUP($B$13,'Crop definitions'!$V$5:$X$63,3,FALSE)*E74)</f>
        <v>4095</v>
      </c>
      <c r="N74" s="26">
        <f>IF($B$13="","",VLOOKUP($B$13,'Crop definitions'!$V$5:$X$63,3,FALSE)*F74)</f>
        <v>4347</v>
      </c>
      <c r="O74" s="26">
        <f>IF($B$13="","",VLOOKUP($B$13,'Crop definitions'!$V$5:$X$63,2,FALSE)*G74)</f>
        <v>3551</v>
      </c>
    </row>
    <row r="75" spans="1:15" x14ac:dyDescent="0.25">
      <c r="A75" s="20" t="str">
        <f>IF(B14="",CONCATENATE(A14,": Intet valgt"),CONCATENATE(B14,", ",C14," / ha"))</f>
        <v>Spring_barley_straw, Kg / ha</v>
      </c>
      <c r="B75" s="135">
        <f>IF($B$14="","",B81/(VLOOKUP($B$14,'Crop definitions'!$B$5:$F$63,5,FALSE)/1000))</f>
        <v>2530</v>
      </c>
      <c r="C75" s="135">
        <f>IF($B$14="","",C81/(VLOOKUP($B$14,'Crop definitions'!$B$5:$F$63,5,FALSE)/1000))</f>
        <v>2915</v>
      </c>
      <c r="D75" s="135">
        <f>IF($B$14="","",D81/(VLOOKUP($B$14,'Crop definitions'!$B$5:$F$63,5,FALSE)/1000))</f>
        <v>3190</v>
      </c>
      <c r="E75" s="135">
        <f>IF($B$14="","",E81/(VLOOKUP($B$14,'Crop definitions'!$B$5:$F$63,5,FALSE)/1000))</f>
        <v>3575.0000000000005</v>
      </c>
      <c r="F75" s="135">
        <f>IF($B$14="","",F81/(VLOOKUP($B$14,'Crop definitions'!$B$5:$F$63,5,FALSE)/1000))</f>
        <v>3795.0000000000005</v>
      </c>
      <c r="G75" s="135">
        <f>IF($B$14="","",G81/(VLOOKUP($B$14,'Crop definitions'!$B$5:$F$63,5,FALSE)/1000))</f>
        <v>2915</v>
      </c>
      <c r="I75" s="20" t="str">
        <f t="shared" si="6"/>
        <v>Spring_barley_straw, Kg / ha</v>
      </c>
      <c r="J75" s="135">
        <f>IF($B$14="","",J81/(VLOOKUP($B$14,'Crop definitions'!$B$5:$F$63,5,FALSE)/1000))</f>
        <v>1695.1000000000001</v>
      </c>
      <c r="K75" s="135">
        <f>IF($B$14="","",K81/(VLOOKUP($B$14,'Crop definitions'!$B$5:$F$63,5,FALSE)/1000))</f>
        <v>1953.05</v>
      </c>
      <c r="L75" s="135">
        <f>IF($B$14="","",L81/(VLOOKUP($B$14,'Crop definitions'!$B$5:$F$63,5,FALSE)/1000))</f>
        <v>2137.3000000000006</v>
      </c>
      <c r="M75" s="135">
        <f>IF($B$14="","",M81/(VLOOKUP($B$14,'Crop definitions'!$B$5:$F$63,5,FALSE)/1000))</f>
        <v>2252.25</v>
      </c>
      <c r="N75" s="135">
        <f>IF($B$14="","",N81/(VLOOKUP($B$14,'Crop definitions'!$B$5:$F$63,5,FALSE)/1000))</f>
        <v>2390.8500000000004</v>
      </c>
      <c r="O75" s="136">
        <f>IF($B$14="","",O81/(VLOOKUP($B$14,'Crop definitions'!$B$5:$F$63,5,FALSE)/1000))</f>
        <v>1953.05</v>
      </c>
    </row>
    <row r="76" spans="1:15" x14ac:dyDescent="0.25">
      <c r="A76" s="20" t="str">
        <f>IF(B15="",CONCATENATE(A15,": Nothing selected"),CONCATENATE(B15,", ",C15," / ha"))</f>
        <v>Product-3: Nothing selected</v>
      </c>
      <c r="B76" s="26"/>
      <c r="C76" s="26"/>
      <c r="D76" s="26"/>
      <c r="E76" s="26"/>
      <c r="F76" s="26"/>
      <c r="G76" s="26"/>
      <c r="I76" s="20" t="str">
        <f t="shared" si="6"/>
        <v>Product-3: Nothing selected</v>
      </c>
      <c r="J76" s="26"/>
      <c r="K76" s="26"/>
      <c r="L76" s="26"/>
      <c r="M76" s="26"/>
      <c r="N76" s="26"/>
      <c r="O76" s="4"/>
    </row>
    <row r="77" spans="1:15" x14ac:dyDescent="0.25">
      <c r="A77" s="20" t="str">
        <f>IF(B16="",CONCATENATE(A16,": Nothing selected"),CONCATENATE(B16,", ",C16," / ha"))</f>
        <v>Product-4: Nothing selected</v>
      </c>
      <c r="B77" s="26"/>
      <c r="C77" s="26"/>
      <c r="D77" s="26"/>
      <c r="E77" s="26"/>
      <c r="F77" s="26"/>
      <c r="G77" s="26"/>
      <c r="I77" s="20" t="str">
        <f t="shared" si="6"/>
        <v>Product-4: Nothing selected</v>
      </c>
      <c r="J77" s="26"/>
      <c r="K77" s="26"/>
      <c r="L77" s="26"/>
      <c r="M77" s="26"/>
      <c r="N77" s="26"/>
      <c r="O77" s="4"/>
    </row>
    <row r="78" spans="1:15" x14ac:dyDescent="0.25">
      <c r="A78" s="20" t="str">
        <f>IF(B17="",CONCATENATE(A17,": Nothing selected"),CONCATENATE(B17,", ",C17," / ha"))</f>
        <v>Product-5: Nothing selected</v>
      </c>
      <c r="B78" s="26"/>
      <c r="C78" s="26"/>
      <c r="D78" s="26"/>
      <c r="E78" s="26"/>
      <c r="F78" s="26"/>
      <c r="G78" s="26"/>
      <c r="I78" s="20" t="str">
        <f t="shared" si="6"/>
        <v>Product-5: Nothing selected</v>
      </c>
      <c r="J78" s="26"/>
      <c r="K78" s="26"/>
      <c r="L78" s="26"/>
      <c r="M78" s="26"/>
      <c r="N78" s="26"/>
      <c r="O78" s="4"/>
    </row>
    <row r="79" spans="1:15" x14ac:dyDescent="0.25">
      <c r="A79" s="200" t="s">
        <v>902</v>
      </c>
      <c r="B79" s="200"/>
      <c r="C79" s="200"/>
      <c r="D79" s="200"/>
      <c r="E79" s="200"/>
      <c r="F79" s="200"/>
      <c r="G79" s="200"/>
      <c r="I79" s="201" t="str">
        <f t="shared" si="6"/>
        <v>Harvested yields (Recalculated to DM)</v>
      </c>
      <c r="J79" s="202"/>
      <c r="K79" s="202"/>
      <c r="L79" s="202"/>
      <c r="M79" s="202"/>
      <c r="N79" s="202"/>
      <c r="O79" s="203"/>
    </row>
    <row r="80" spans="1:15" x14ac:dyDescent="0.25">
      <c r="A80" s="20" t="str">
        <f>IF(B13="",CONCATENATE(A13,": Intet valgt"),CONCATENATE(B13,", kg DM / ha"))</f>
        <v>Spring_barley_grain, kg DM / ha</v>
      </c>
      <c r="B80" s="21">
        <f>IF(B74="",0,IF($C13="Kg",B74*VLOOKUP($B13,'Crop definitions'!$B$5:$N$63,5,FALSE)/1000,IF($C13="Kg TS",B74,B74/VLOOKUP($B13,'Crop definitions'!$B$5:$N$63,8,FALSE))))</f>
        <v>3910</v>
      </c>
      <c r="C80" s="21">
        <f>IF(C74="",0,IF($C13="Kg",C74*VLOOKUP($B13,'Crop definitions'!$B$5:$N$63,5,FALSE)/1000,IF($C13="Kg TS",C74,C74/VLOOKUP($B13,'Crop definitions'!$B$5:$N$63,8,FALSE))))</f>
        <v>4505</v>
      </c>
      <c r="D80" s="21">
        <f>IF(D74="",0,IF($C13="Kg",D74*VLOOKUP($B13,'Crop definitions'!$B$5:$N$63,5,FALSE)/1000,IF($C13="Kg TS",D74,D74/VLOOKUP($B13,'Crop definitions'!$B$5:$N$63,8,FALSE))))</f>
        <v>4930</v>
      </c>
      <c r="E80" s="21">
        <f>IF(E74="",0,IF($C13="Kg",E74*VLOOKUP($B13,'Crop definitions'!$B$5:$N$63,5,FALSE)/1000,IF($C13="Kg TS",E74,E74/VLOOKUP($B13,'Crop definitions'!$B$5:$N$63,8,FALSE))))</f>
        <v>5525</v>
      </c>
      <c r="F80" s="21">
        <f>IF(F74="",0,IF($C13="Kg",F74*VLOOKUP($B13,'Crop definitions'!$B$5:$N$63,5,FALSE)/1000,IF($C13="Kg TS",F74,F74/VLOOKUP($B13,'Crop definitions'!$B$5:$N$63,8,FALSE))))</f>
        <v>5865</v>
      </c>
      <c r="G80" s="21">
        <f>IF(G74="",0,IF($C13="Kg",G74*VLOOKUP($B13,'Crop definitions'!$B$5:$N$63,5,FALSE)/1000,IF($C13="Kg TS",G74,G74/VLOOKUP($B13,'Crop definitions'!$B$5:$N$63,8,FALSE))))</f>
        <v>4505</v>
      </c>
      <c r="I80" s="20" t="str">
        <f t="shared" si="6"/>
        <v>Spring_barley_grain, kg DM / ha</v>
      </c>
      <c r="J80" s="21">
        <f>IF(J74="",0,IF($C13="Kg",J74*VLOOKUP($B13,'Crop definitions'!$B$5:$N$63,5,FALSE)/1000,IF($C13="Kg TS",J74,J74/VLOOKUP($B13,'Crop definitions'!$B$5:$N$63,8,FALSE))))</f>
        <v>2619.6999999999998</v>
      </c>
      <c r="K80" s="21">
        <f>IF(K74="",0,IF($C13="Kg",K74*VLOOKUP($B13,'Crop definitions'!$B$5:$N$63,5,FALSE)/1000,IF($C13="Kg TS",K74,K74/VLOOKUP($B13,'Crop definitions'!$B$5:$N$63,8,FALSE))))</f>
        <v>3018.35</v>
      </c>
      <c r="L80" s="21">
        <f>IF(L74="",0,IF($C13="Kg",L74*VLOOKUP($B13,'Crop definitions'!$B$5:$N$63,5,FALSE)/1000,IF($C13="Kg TS",L74,L74/VLOOKUP($B13,'Crop definitions'!$B$5:$N$63,8,FALSE))))</f>
        <v>3303.1000000000004</v>
      </c>
      <c r="M80" s="21">
        <f>IF(M74="",0,IF($C13="Kg",M74*VLOOKUP($B13,'Crop definitions'!$B$5:$N$63,5,FALSE)/1000,IF($C13="Kg TS",M74,M74/VLOOKUP($B13,'Crop definitions'!$B$5:$N$63,8,FALSE))))</f>
        <v>3480.75</v>
      </c>
      <c r="N80" s="21">
        <f>IF(N74="",0,IF($C13="Kg",N74*VLOOKUP($B13,'Crop definitions'!$B$5:$N$63,5,FALSE)/1000,IF($C13="Kg TS",N74,N74/VLOOKUP($B13,'Crop definitions'!$B$5:$N$63,8,FALSE))))</f>
        <v>3694.95</v>
      </c>
      <c r="O80" s="21">
        <f>IF(O74="",0,IF($C13="Kg",O74*VLOOKUP($B13,'Crop definitions'!$B$5:$N$63,5,FALSE)/1000,IF($C13="Kg TS",O74,O74/VLOOKUP($B13,'Crop definitions'!$B$5:$N$63,8,FALSE))))</f>
        <v>3018.35</v>
      </c>
    </row>
    <row r="81" spans="1:15" x14ac:dyDescent="0.25">
      <c r="A81" s="20" t="str">
        <f>IF(B14="",CONCATENATE(A14,": Intet valgt"),CONCATENATE(B14,", kg DM / ha"))</f>
        <v>Spring_barley_straw, kg DM / ha</v>
      </c>
      <c r="B81" s="21">
        <f>IF($B$14="",0,VLOOKUP($B$14,'Crop definitions'!$B$5:$T$63,19,FALSE)*B80)</f>
        <v>2150.5</v>
      </c>
      <c r="C81" s="21">
        <f>IF($B$14="",0,VLOOKUP($B$14,'Crop definitions'!$B$5:$T$63,19,FALSE)*C80)</f>
        <v>2477.75</v>
      </c>
      <c r="D81" s="21">
        <f>IF($B$14="",0,VLOOKUP($B$14,'Crop definitions'!$B$5:$T$63,19,FALSE)*D80)</f>
        <v>2711.5</v>
      </c>
      <c r="E81" s="21">
        <f>IF($B$14="",0,VLOOKUP($B$14,'Crop definitions'!$B$5:$T$63,19,FALSE)*E80)</f>
        <v>3038.7500000000005</v>
      </c>
      <c r="F81" s="21">
        <f>IF($B$14="",0,VLOOKUP($B$14,'Crop definitions'!$B$5:$T$63,19,FALSE)*F80)</f>
        <v>3225.7500000000005</v>
      </c>
      <c r="G81" s="21">
        <f>IF($B$14="",0,VLOOKUP($B$14,'Crop definitions'!$B$5:$T$63,19,FALSE)*G80)</f>
        <v>2477.75</v>
      </c>
      <c r="I81" s="20" t="str">
        <f t="shared" si="6"/>
        <v>Spring_barley_straw, kg DM / ha</v>
      </c>
      <c r="J81" s="21">
        <f>IF($B$14="",0,VLOOKUP($B$14,'Crop definitions'!$B$5:$T$63,19,FALSE)*J80)</f>
        <v>1440.835</v>
      </c>
      <c r="K81" s="21">
        <f>IF($B$14="",0,VLOOKUP($B$14,'Crop definitions'!$B$5:$T$63,19,FALSE)*K80)</f>
        <v>1660.0925</v>
      </c>
      <c r="L81" s="21">
        <f>IF($B$14="",0,VLOOKUP($B$14,'Crop definitions'!$B$5:$T$63,19,FALSE)*L80)</f>
        <v>1816.7050000000004</v>
      </c>
      <c r="M81" s="21">
        <f>IF($B$14="",0,VLOOKUP($B$14,'Crop definitions'!$B$5:$T$63,19,FALSE)*M80)</f>
        <v>1914.4125000000001</v>
      </c>
      <c r="N81" s="21">
        <f>IF($B$14="",0,VLOOKUP($B$14,'Crop definitions'!$B$5:$T$63,19,FALSE)*N80)</f>
        <v>2032.2225000000001</v>
      </c>
      <c r="O81" s="21">
        <f>IF($B$14="",0,VLOOKUP($B$14,'Crop definitions'!$B$5:$T$63,19,FALSE)*O80)</f>
        <v>1660.0925</v>
      </c>
    </row>
    <row r="82" spans="1:15" x14ac:dyDescent="0.25">
      <c r="A82" s="20" t="str">
        <f>IF(B15="",CONCATENATE(A15,": Nothing selected"),CONCATENATE(B15,", kg TS / ha"))</f>
        <v>Product-3: Nothing selected</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Product-3: Nothing selected</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Nothing selected"),CONCATENATE(B16,", kg TS / ha"))</f>
        <v>Product-4: Nothing selected</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Product-4: Nothing selected</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Nothing selected"),CONCATENATE(B17,", kg TS / ha"))</f>
        <v>Product-5: Nothing selected</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Product-5: Nothing selected</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901</v>
      </c>
      <c r="B85" s="25">
        <f t="shared" ref="B85:G85" si="7">SUM(B80:B84)</f>
        <v>6060.5</v>
      </c>
      <c r="C85" s="25">
        <f t="shared" si="7"/>
        <v>6982.75</v>
      </c>
      <c r="D85" s="25">
        <f t="shared" si="7"/>
        <v>7641.5</v>
      </c>
      <c r="E85" s="25">
        <f t="shared" si="7"/>
        <v>8563.75</v>
      </c>
      <c r="F85" s="25">
        <f t="shared" si="7"/>
        <v>9090.75</v>
      </c>
      <c r="G85" s="25">
        <f t="shared" si="7"/>
        <v>6982.75</v>
      </c>
      <c r="I85" s="24" t="s">
        <v>69</v>
      </c>
      <c r="J85" s="25">
        <f t="shared" ref="J85:O85" si="8">SUM(J80:J84)</f>
        <v>4060.5349999999999</v>
      </c>
      <c r="K85" s="25">
        <f t="shared" si="8"/>
        <v>4678.4425000000001</v>
      </c>
      <c r="L85" s="25">
        <f t="shared" si="8"/>
        <v>5119.8050000000003</v>
      </c>
      <c r="M85" s="25">
        <f t="shared" si="8"/>
        <v>5395.1625000000004</v>
      </c>
      <c r="N85" s="25">
        <f t="shared" si="8"/>
        <v>5727.1724999999997</v>
      </c>
      <c r="O85" s="25">
        <f t="shared" si="8"/>
        <v>4678.4425000000001</v>
      </c>
    </row>
    <row r="86" spans="1:15" x14ac:dyDescent="0.25">
      <c r="A86" s="200" t="s">
        <v>903</v>
      </c>
      <c r="B86" s="200"/>
      <c r="C86" s="200"/>
      <c r="D86" s="200"/>
      <c r="E86" s="200"/>
      <c r="F86" s="200"/>
      <c r="G86" s="200"/>
      <c r="I86" s="200" t="str">
        <f>A86</f>
        <v>Harvested yields (Recalculated to FW)</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4600</v>
      </c>
      <c r="C87" s="21">
        <f>IF(C80=0,0,C80/(VLOOKUP($B13,'Crop definitions'!$B$5:$N$63,5,FALSE)/1000))</f>
        <v>5300</v>
      </c>
      <c r="D87" s="21">
        <f>IF(D80=0,0,D80/(VLOOKUP($B13,'Crop definitions'!$B$5:$N$63,5,FALSE)/1000))</f>
        <v>5800</v>
      </c>
      <c r="E87" s="21">
        <f>IF(E80=0,0,E80/(VLOOKUP($B13,'Crop definitions'!$B$5:$N$63,5,FALSE)/1000))</f>
        <v>6500</v>
      </c>
      <c r="F87" s="21">
        <f>IF(F80=0,0,F80/(VLOOKUP($B13,'Crop definitions'!$B$5:$N$63,5,FALSE)/1000))</f>
        <v>6900</v>
      </c>
      <c r="G87" s="21">
        <f>IF(G80=0,0,G80/(VLOOKUP($B13,'Crop definitions'!$B$5:$N$63,5,FALSE)/1000))</f>
        <v>5300</v>
      </c>
      <c r="I87" s="20" t="str">
        <f>A87</f>
        <v>Spring_barley_grain, kg / ha</v>
      </c>
      <c r="J87" s="21">
        <f>IF(J80=0,0,J80/(VLOOKUP($B13,'Crop definitions'!$B$5:$N$63,5,FALSE)/1000))</f>
        <v>3082</v>
      </c>
      <c r="K87" s="21">
        <f>IF(K80=0,0,K80/(VLOOKUP($B13,'Crop definitions'!$B$5:$N$63,5,FALSE)/1000))</f>
        <v>3551</v>
      </c>
      <c r="L87" s="21">
        <f>IF(L80=0,0,L80/(VLOOKUP($B13,'Crop definitions'!$B$5:$N$63,5,FALSE)/1000))</f>
        <v>3886.0000000000005</v>
      </c>
      <c r="M87" s="21">
        <f>IF(M80=0,0,M80/(VLOOKUP($B13,'Crop definitions'!$B$5:$N$63,5,FALSE)/1000))</f>
        <v>4095</v>
      </c>
      <c r="N87" s="21">
        <f>IF(N80=0,0,N80/(VLOOKUP($B13,'Crop definitions'!$B$5:$N$63,5,FALSE)/1000))</f>
        <v>4347</v>
      </c>
      <c r="O87" s="21">
        <f>IF(O80=0,0,O80/(VLOOKUP($B13,'Crop definitions'!$B$5:$N$63,5,FALSE)/1000))</f>
        <v>3551</v>
      </c>
    </row>
    <row r="88" spans="1:15" x14ac:dyDescent="0.25">
      <c r="A88" s="20" t="str">
        <f>IF(B14="",CONCATENATE(A14,": Intet valgt"),CONCATENATE(B14,", kg / ha"))</f>
        <v>Spring_barley_straw, kg / ha</v>
      </c>
      <c r="B88" s="21">
        <f>IF(B81=0,0,B81/(VLOOKUP($B14,'Crop definitions'!$B$5:$N$63,5,FALSE)/1000))</f>
        <v>2530</v>
      </c>
      <c r="C88" s="21">
        <f>IF(C81=0,0,C81/(VLOOKUP($B14,'Crop definitions'!$B$5:$N$63,5,FALSE)/1000))</f>
        <v>2915</v>
      </c>
      <c r="D88" s="21">
        <f>IF(D81=0,0,D81/(VLOOKUP($B14,'Crop definitions'!$B$5:$N$63,5,FALSE)/1000))</f>
        <v>3190</v>
      </c>
      <c r="E88" s="21">
        <f>IF(E81=0,0,E81/(VLOOKUP($B14,'Crop definitions'!$B$5:$N$63,5,FALSE)/1000))</f>
        <v>3575.0000000000005</v>
      </c>
      <c r="F88" s="21">
        <f>IF(F81=0,0,F81/(VLOOKUP($B14,'Crop definitions'!$B$5:$N$63,5,FALSE)/1000))</f>
        <v>3795.0000000000005</v>
      </c>
      <c r="G88" s="21">
        <f>IF(G81=0,0,G81/(VLOOKUP($B14,'Crop definitions'!$B$5:$N$63,5,FALSE)/1000))</f>
        <v>2915</v>
      </c>
      <c r="I88" s="20" t="str">
        <f t="shared" ref="I88:I93" si="9">A88</f>
        <v>Spring_barley_straw, kg / ha</v>
      </c>
      <c r="J88" s="21">
        <f>IF(J81=0,0,J81/(VLOOKUP($B14,'Crop definitions'!$B$5:$N$63,5,FALSE)/1000))</f>
        <v>1695.1000000000001</v>
      </c>
      <c r="K88" s="21">
        <f>IF(K81=0,0,K81/(VLOOKUP($B14,'Crop definitions'!$B$5:$N$63,5,FALSE)/1000))</f>
        <v>1953.05</v>
      </c>
      <c r="L88" s="21">
        <f>IF(L81=0,0,L81/(VLOOKUP($B14,'Crop definitions'!$B$5:$N$63,5,FALSE)/1000))</f>
        <v>2137.3000000000006</v>
      </c>
      <c r="M88" s="21">
        <f>IF(M81=0,0,M81/(VLOOKUP($B14,'Crop definitions'!$B$5:$N$63,5,FALSE)/1000))</f>
        <v>2252.25</v>
      </c>
      <c r="N88" s="21">
        <f>IF(N81=0,0,N81/(VLOOKUP($B14,'Crop definitions'!$B$5:$N$63,5,FALSE)/1000))</f>
        <v>2390.8500000000004</v>
      </c>
      <c r="O88" s="21">
        <f>IF(O81=0,0,O81/(VLOOKUP($B14,'Crop definitions'!$B$5:$N$63,5,FALSE)/1000))</f>
        <v>1953.05</v>
      </c>
    </row>
    <row r="89" spans="1:15" x14ac:dyDescent="0.25">
      <c r="A89" s="20" t="str">
        <f>IF(B15="",CONCATENATE(A15,": Nothing selected"),CONCATENATE(B15,", kg / ha"))</f>
        <v>Product-3: Nothing selected</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Product-3: Nothing selected</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Nothing selected"),CONCATENATE(B16,", kg / ha"))</f>
        <v>Product-4: Nothing selected</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Product-4: Nothing selected</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Nothing selected"),CONCATENATE(B17,", kg / ha"))</f>
        <v>Product-5: Nothing selected</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Product-5: Nothing selected</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904</v>
      </c>
      <c r="B92" s="25">
        <f t="shared" ref="B92:G92" si="10">SUM(B87:B91)</f>
        <v>7130</v>
      </c>
      <c r="C92" s="25">
        <f t="shared" si="10"/>
        <v>8215</v>
      </c>
      <c r="D92" s="25">
        <f t="shared" si="10"/>
        <v>8990</v>
      </c>
      <c r="E92" s="25">
        <f t="shared" si="10"/>
        <v>10075</v>
      </c>
      <c r="F92" s="25">
        <f t="shared" si="10"/>
        <v>10695</v>
      </c>
      <c r="G92" s="25">
        <f t="shared" si="10"/>
        <v>8215</v>
      </c>
      <c r="I92" s="24" t="str">
        <f t="shared" si="9"/>
        <v>Total yield, kg FW / ha</v>
      </c>
      <c r="J92" s="25">
        <f t="shared" ref="J92:O92" si="11">SUM(J87:J91)</f>
        <v>4777.1000000000004</v>
      </c>
      <c r="K92" s="25">
        <f t="shared" si="11"/>
        <v>5504.05</v>
      </c>
      <c r="L92" s="25">
        <f t="shared" si="11"/>
        <v>6023.3000000000011</v>
      </c>
      <c r="M92" s="25">
        <f t="shared" si="11"/>
        <v>6347.25</v>
      </c>
      <c r="N92" s="25">
        <f t="shared" si="11"/>
        <v>6737.85</v>
      </c>
      <c r="O92" s="25">
        <f t="shared" si="11"/>
        <v>5504.05</v>
      </c>
    </row>
    <row r="93" spans="1:15" x14ac:dyDescent="0.25">
      <c r="A93" s="27" t="s">
        <v>905</v>
      </c>
      <c r="B93" s="32">
        <f t="shared" ref="B93:G93" si="12">SUMIF($D$13:$D$17,"Grøn",B87:B91)</f>
        <v>0</v>
      </c>
      <c r="C93" s="32">
        <f t="shared" si="12"/>
        <v>0</v>
      </c>
      <c r="D93" s="32">
        <f t="shared" si="12"/>
        <v>0</v>
      </c>
      <c r="E93" s="32">
        <f t="shared" si="12"/>
        <v>0</v>
      </c>
      <c r="F93" s="32">
        <f t="shared" si="12"/>
        <v>0</v>
      </c>
      <c r="G93" s="32">
        <f t="shared" si="12"/>
        <v>0</v>
      </c>
      <c r="I93" s="27" t="str">
        <f t="shared" si="9"/>
        <v>Harvested yield in the Product group 'green',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906</v>
      </c>
      <c r="B94" s="200"/>
      <c r="C94" s="200"/>
      <c r="D94" s="200"/>
      <c r="E94" s="200"/>
      <c r="F94" s="200"/>
      <c r="G94" s="200"/>
      <c r="I94" s="200" t="str">
        <f>A94</f>
        <v>Harvested yields (Recalculated to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62.56</v>
      </c>
      <c r="C95" s="21">
        <f>IF(C80=0,0,C80*VLOOKUP($B13,'Crop definitions'!$B$5:$K$63,10,FALSE)/1000)</f>
        <v>72.08</v>
      </c>
      <c r="D95" s="21">
        <f>IF(D80=0,0,D80*VLOOKUP($B13,'Crop definitions'!$B$5:$K$63,10,FALSE)/1000)</f>
        <v>78.88</v>
      </c>
      <c r="E95" s="21">
        <f>IF(E80=0,0,E80*VLOOKUP($B13,'Crop definitions'!$B$5:$K$63,10,FALSE)/1000)</f>
        <v>88.4</v>
      </c>
      <c r="F95" s="21">
        <f>IF(F80=0,0,F80*VLOOKUP($B13,'Crop definitions'!$B$5:$K$63,10,FALSE)/1000)</f>
        <v>93.84</v>
      </c>
      <c r="G95" s="21">
        <f>IF(G80=0,0,G80*VLOOKUP($B13,'Crop definitions'!$B$5:$K$63,10,FALSE)/1000)</f>
        <v>72.08</v>
      </c>
      <c r="I95" s="20" t="str">
        <f t="shared" ref="I95:I100" si="14">A95</f>
        <v>Spring_barley_grain, kg N / ha</v>
      </c>
      <c r="J95" s="21">
        <f>IF(J80=0,0,J80*VLOOKUP($B13,'Crop definitions'!$B$5:$K$63,10,FALSE)/1000)</f>
        <v>41.915199999999999</v>
      </c>
      <c r="K95" s="21">
        <f>IF(K80=0,0,K80*VLOOKUP($B13,'Crop definitions'!$B$5:$K$63,10,FALSE)/1000)</f>
        <v>48.293599999999998</v>
      </c>
      <c r="L95" s="21">
        <f>IF(L80=0,0,L80*VLOOKUP($B13,'Crop definitions'!$B$5:$K$63,10,FALSE)/1000)</f>
        <v>52.849600000000002</v>
      </c>
      <c r="M95" s="21">
        <f>IF(M80=0,0,M80*VLOOKUP($B13,'Crop definitions'!$B$5:$K$63,10,FALSE)/1000)</f>
        <v>55.692</v>
      </c>
      <c r="N95" s="21">
        <f>IF(N80=0,0,N80*VLOOKUP($B13,'Crop definitions'!$B$5:$K$63,10,FALSE)/1000)</f>
        <v>59.119199999999999</v>
      </c>
      <c r="O95" s="21">
        <f>IF(O80=0,0,O80*VLOOKUP($B13,'Crop definitions'!$B$5:$K$63,10,FALSE)/1000)</f>
        <v>48.293599999999998</v>
      </c>
    </row>
    <row r="96" spans="1:15" x14ac:dyDescent="0.25">
      <c r="A96" s="20" t="str">
        <f>IF(B14="",CONCATENATE(A14,": Intet valgt"),CONCATENATE(B14,", kg N / ha"))</f>
        <v>Spring_barley_straw, kg N / ha</v>
      </c>
      <c r="B96" s="21">
        <f>IF(B81=0,0,B81*VLOOKUP($B14,'Crop definitions'!$B$5:$K$63,10,FALSE)/1000)</f>
        <v>17.548080000000002</v>
      </c>
      <c r="C96" s="21">
        <f>IF(C81=0,0,C81*VLOOKUP($B14,'Crop definitions'!$B$5:$K$63,10,FALSE)/1000)</f>
        <v>20.218439999999998</v>
      </c>
      <c r="D96" s="21">
        <f>IF(D81=0,0,D81*VLOOKUP($B14,'Crop definitions'!$B$5:$K$63,10,FALSE)/1000)</f>
        <v>22.12584</v>
      </c>
      <c r="E96" s="21">
        <f>IF(E81=0,0,E81*VLOOKUP($B14,'Crop definitions'!$B$5:$K$63,10,FALSE)/1000)</f>
        <v>24.796200000000006</v>
      </c>
      <c r="F96" s="21">
        <f>IF(F81=0,0,F81*VLOOKUP($B14,'Crop definitions'!$B$5:$K$63,10,FALSE)/1000)</f>
        <v>26.322120000000002</v>
      </c>
      <c r="G96" s="21">
        <f>IF(G81=0,0,G81*VLOOKUP($B14,'Crop definitions'!$B$5:$K$63,10,FALSE)/1000)</f>
        <v>20.218439999999998</v>
      </c>
      <c r="I96" s="20" t="str">
        <f t="shared" si="14"/>
        <v>Spring_barley_straw, kg N / ha</v>
      </c>
      <c r="J96" s="21">
        <f>IF(J81=0,0,J81*VLOOKUP($B14,'Crop definitions'!$B$5:$K$63,10,FALSE)/1000)</f>
        <v>11.757213600000002</v>
      </c>
      <c r="K96" s="21">
        <f>IF(K81=0,0,K81*VLOOKUP($B14,'Crop definitions'!$B$5:$K$63,10,FALSE)/1000)</f>
        <v>13.5463548</v>
      </c>
      <c r="L96" s="21">
        <f>IF(L81=0,0,L81*VLOOKUP($B14,'Crop definitions'!$B$5:$K$63,10,FALSE)/1000)</f>
        <v>14.824312800000003</v>
      </c>
      <c r="M96" s="21">
        <f>IF(M81=0,0,M81*VLOOKUP($B14,'Crop definitions'!$B$5:$K$63,10,FALSE)/1000)</f>
        <v>15.621606000000002</v>
      </c>
      <c r="N96" s="21">
        <f>IF(N81=0,0,N81*VLOOKUP($B14,'Crop definitions'!$B$5:$K$63,10,FALSE)/1000)</f>
        <v>16.582935599999999</v>
      </c>
      <c r="O96" s="21">
        <f>IF(O81=0,0,O81*VLOOKUP($B14,'Crop definitions'!$B$5:$K$63,10,FALSE)/1000)</f>
        <v>13.5463548</v>
      </c>
    </row>
    <row r="97" spans="1:15" x14ac:dyDescent="0.25">
      <c r="A97" s="20" t="str">
        <f>IF(B15="",CONCATENATE(A15,": Nothing selected"),CONCATENATE(B15,", kg N / ha"))</f>
        <v>Product-3: Nothing selected</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Product-3: Nothing selected</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Nothing selected"),CONCATENATE(B16,", kg N / ha"))</f>
        <v>Product-4: Nothing selected</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Product-4: Nothing selected</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Nothing selected"),CONCATENATE(B17,", kg N / ha"))</f>
        <v>Product-5: Nothing selected</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Product-5: Nothing selected</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907</v>
      </c>
      <c r="B100" s="25">
        <f t="shared" ref="B100:G100" si="15">SUM(B95:B99)</f>
        <v>80.108080000000001</v>
      </c>
      <c r="C100" s="25">
        <f t="shared" si="15"/>
        <v>92.298439999999999</v>
      </c>
      <c r="D100" s="25">
        <f t="shared" si="15"/>
        <v>101.00583999999999</v>
      </c>
      <c r="E100" s="25">
        <f t="shared" si="15"/>
        <v>113.1962</v>
      </c>
      <c r="F100" s="25">
        <f t="shared" si="15"/>
        <v>120.16212</v>
      </c>
      <c r="G100" s="25">
        <f t="shared" si="15"/>
        <v>92.298439999999999</v>
      </c>
      <c r="I100" s="24" t="str">
        <f t="shared" si="14"/>
        <v>Total yield, kg N / ha</v>
      </c>
      <c r="J100" s="25">
        <f t="shared" ref="J100:O100" si="16">SUM(J95:J99)</f>
        <v>53.672413599999999</v>
      </c>
      <c r="K100" s="25">
        <f t="shared" si="16"/>
        <v>61.839954800000001</v>
      </c>
      <c r="L100" s="25">
        <f t="shared" si="16"/>
        <v>67.673912800000011</v>
      </c>
      <c r="M100" s="25">
        <f t="shared" si="16"/>
        <v>71.313606000000007</v>
      </c>
      <c r="N100" s="25">
        <f t="shared" si="16"/>
        <v>75.702135599999991</v>
      </c>
      <c r="O100" s="25">
        <f t="shared" si="16"/>
        <v>61.839954800000001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908</v>
      </c>
      <c r="B102" s="28"/>
      <c r="C102" s="28"/>
      <c r="D102" s="28"/>
      <c r="E102" s="28"/>
      <c r="F102" s="28"/>
      <c r="G102" s="28"/>
      <c r="I102" s="35" t="str">
        <f>A102</f>
        <v>Calculated N fixation</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877</v>
      </c>
      <c r="C104" s="17" t="s">
        <v>878</v>
      </c>
      <c r="D104" s="17" t="s">
        <v>879</v>
      </c>
      <c r="E104" s="17" t="s">
        <v>880</v>
      </c>
      <c r="F104" s="17" t="s">
        <v>881</v>
      </c>
      <c r="G104" s="17" t="s">
        <v>875</v>
      </c>
      <c r="H104" s="15"/>
      <c r="I104" s="16"/>
      <c r="J104" s="17" t="s">
        <v>877</v>
      </c>
      <c r="K104" s="17" t="s">
        <v>878</v>
      </c>
      <c r="L104" s="17" t="s">
        <v>879</v>
      </c>
      <c r="M104" s="17" t="s">
        <v>880</v>
      </c>
      <c r="N104" s="17" t="s">
        <v>881</v>
      </c>
      <c r="O104" s="9" t="s">
        <v>875</v>
      </c>
    </row>
    <row r="105" spans="1:15" ht="15.6" x14ac:dyDescent="0.3">
      <c r="A105" s="40" t="s">
        <v>909</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Realized N fertlization,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910</v>
      </c>
      <c r="B106" s="47">
        <f>SUMIF($E$13:$E$17,"Ja",B95:B99)</f>
        <v>0</v>
      </c>
      <c r="C106" s="47">
        <f t="shared" ref="C106:G106" si="20">SUMIF($E$13:$E$17,"Ja",C95:C99)</f>
        <v>0</v>
      </c>
      <c r="D106" s="47">
        <f t="shared" si="20"/>
        <v>0</v>
      </c>
      <c r="E106" s="47">
        <f t="shared" si="20"/>
        <v>0</v>
      </c>
      <c r="F106" s="47">
        <f t="shared" si="20"/>
        <v>0</v>
      </c>
      <c r="G106" s="47">
        <f t="shared" si="20"/>
        <v>0</v>
      </c>
      <c r="H106" s="15"/>
      <c r="I106" s="40" t="str">
        <f t="shared" si="18"/>
        <v>N yield in fixating crops,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911</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Formular factor: F-legume-N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t="s">
        <v>912</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Formular factors: F-brutto x F-legume-N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t="s">
        <v>913</v>
      </c>
      <c r="B109" s="48" t="e">
        <f>VLOOKUP($B$9,'N fixation formula'!$B$5:$N$44,7,FALSE)+VLOOKUP($B$9,'N fixation formula'!$B$5:$N$44,8,FALSE)+INDEX('N fixation formula'!$J$5:$N$44,MATCH(Example!$B$9,'N fixation formula'!$B$5:$B$44,0),MATCH(Example!B104,'N fixation formula'!$J$4:$N$4,0))</f>
        <v>#N/A</v>
      </c>
      <c r="C109" s="48" t="e">
        <f>VLOOKUP($B$9,'N fixation formula'!$B$5:$N$44,7,FALSE)+VLOOKUP($B$9,'N fixation formula'!$B$5:$N$44,8,FALSE)+INDEX('N fixation formula'!$J$5:$N$44,MATCH(Example!$B$9,'N fixation formula'!$B$5:$B$44,0),MATCH(Example!C104,'N fixation formula'!$J$4:$N$4,0))</f>
        <v>#N/A</v>
      </c>
      <c r="D109" s="48" t="e">
        <f>VLOOKUP($B$9,'N fixation formula'!$B$5:$N$44,7,FALSE)+VLOOKUP($B$9,'N fixation formula'!$B$5:$N$44,8,FALSE)+INDEX('N fixation formula'!$J$5:$N$44,MATCH(Example!$B$9,'N fixation formula'!$B$5:$B$44,0),MATCH(Example!D104,'N fixation formula'!$J$4:$N$4,0))</f>
        <v>#N/A</v>
      </c>
      <c r="E109" s="48" t="e">
        <f>VLOOKUP($B$9,'N fixation formula'!$B$5:$N$44,7,FALSE)+VLOOKUP($B$9,'N fixation formula'!$B$5:$N$44,8,FALSE)+INDEX('N fixation formula'!$J$5:$N$44,MATCH(Example!$B$9,'N fixation formula'!$B$5:$B$44,0),MATCH(Example!E104,'N fixation formula'!$J$4:$N$4,0))</f>
        <v>#N/A</v>
      </c>
      <c r="F109" s="48" t="e">
        <f>VLOOKUP($B$9,'N fixation formula'!$B$5:$N$44,7,FALSE)+VLOOKUP($B$9,'N fixation formula'!$B$5:$N$44,8,FALSE)+INDEX('N fixation formula'!$J$5:$N$44,MATCH(Example!$B$9,'N fixation formula'!$B$5:$B$44,0),MATCH(Example!F104,'N fixation formula'!$J$4:$N$4,0))</f>
        <v>#N/A</v>
      </c>
      <c r="G109" s="48" t="e">
        <f>VLOOKUP($B$9,'N fixation formula'!$B$5:$N$44,7,FALSE)+VLOOKUP($B$9,'N fixation formula'!$B$5:$N$44,8,FALSE)+INDEX('N fixation formula'!$J$5:$N$44,MATCH(Example!$B$9,'N fixation formula'!$B$5:$B$44,0),MATCH(Example!G104,'N fixation formula'!$J$4:$N$4,0))</f>
        <v>#N/A</v>
      </c>
      <c r="H109" s="15"/>
      <c r="I109" s="40" t="str">
        <f t="shared" si="18"/>
        <v>Formular factors: P-root+stubble + P-trans-soil + P-immob</v>
      </c>
      <c r="J109" s="48" t="e">
        <f>VLOOKUP($B$9,'N fixation formula'!$B$5:$N$44,7,FALSE)+VLOOKUP($B$9,'N fixation formula'!$B$5:$N$44,8,FALSE)+INDEX('N fixation formula'!$J$5:$N$44,MATCH(Example!$B$9,'N fixation formula'!$B$5:$B$44,0),MATCH(Example!J104,'N fixation formula'!$J$4:$N$4,0))</f>
        <v>#N/A</v>
      </c>
      <c r="K109" s="48" t="e">
        <f>VLOOKUP($B$9,'N fixation formula'!$B$5:$N$44,7,FALSE)+VLOOKUP($B$9,'N fixation formula'!$B$5:$N$44,8,FALSE)+INDEX('N fixation formula'!$J$5:$N$44,MATCH(Example!$B$9,'N fixation formula'!$B$5:$B$44,0),MATCH(Example!K104,'N fixation formula'!$J$4:$N$4,0))</f>
        <v>#N/A</v>
      </c>
      <c r="L109" s="48" t="e">
        <f>VLOOKUP($B$9,'N fixation formula'!$B$5:$N$44,7,FALSE)+VLOOKUP($B$9,'N fixation formula'!$B$5:$N$44,8,FALSE)+INDEX('N fixation formula'!$J$5:$N$44,MATCH(Example!$B$9,'N fixation formula'!$B$5:$B$44,0),MATCH(Example!L104,'N fixation formula'!$J$4:$N$4,0))</f>
        <v>#N/A</v>
      </c>
      <c r="M109" s="48" t="e">
        <f>VLOOKUP($B$9,'N fixation formula'!$B$5:$N$44,7,FALSE)+VLOOKUP($B$9,'N fixation formula'!$B$5:$N$44,8,FALSE)+INDEX('N fixation formula'!$J$5:$N$44,MATCH(Example!$B$9,'N fixation formula'!$B$5:$B$44,0),MATCH(Example!M104,'N fixation formula'!$J$4:$N$4,0))</f>
        <v>#N/A</v>
      </c>
      <c r="N109" s="48" t="e">
        <f>VLOOKUP($B$9,'N fixation formula'!$B$5:$N$44,7,FALSE)+VLOOKUP($B$9,'N fixation formula'!$B$5:$N$44,8,FALSE)+INDEX('N fixation formula'!$J$5:$N$44,MATCH(Example!$B$9,'N fixation formula'!$B$5:$B$44,0),MATCH(Example!N104,'N fixation formula'!$J$4:$N$4,0))</f>
        <v>#N/A</v>
      </c>
      <c r="O109" s="48" t="e">
        <f>VLOOKUP($B$9,'N fixation formula'!$B$5:$N$44,7,FALSE)+VLOOKUP($B$9,'N fixation formula'!$B$5:$N$44,8,FALSE)+INDEX('N fixation formula'!$J$5:$N$44,MATCH(Example!$B$9,'N fixation formula'!$B$5:$B$44,0),MATCH(Example!O104,'N fixation formula'!$J$4:$N$4,0))</f>
        <v>#N/A</v>
      </c>
    </row>
    <row r="110" spans="1:15" ht="15.6" x14ac:dyDescent="0.3">
      <c r="A110" s="40" t="s">
        <v>914</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N fixation,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915</v>
      </c>
      <c r="B112"/>
      <c r="C112"/>
      <c r="D112"/>
      <c r="E112"/>
      <c r="F112"/>
      <c r="G112"/>
      <c r="I112" s="38" t="str">
        <f>A112</f>
        <v>Calculation of diesel consumption per hectare</v>
      </c>
    </row>
    <row r="113" spans="1:15" x14ac:dyDescent="0.25">
      <c r="B113"/>
      <c r="C113"/>
      <c r="D113"/>
      <c r="E113"/>
      <c r="F113"/>
      <c r="G113"/>
    </row>
    <row r="114" spans="1:15" ht="15.6" x14ac:dyDescent="0.3">
      <c r="A114" s="51"/>
      <c r="B114" s="52" t="s">
        <v>877</v>
      </c>
      <c r="C114" s="52" t="s">
        <v>878</v>
      </c>
      <c r="D114" s="52" t="s">
        <v>879</v>
      </c>
      <c r="E114" s="52" t="s">
        <v>880</v>
      </c>
      <c r="F114" s="52" t="s">
        <v>881</v>
      </c>
      <c r="G114" s="17" t="s">
        <v>875</v>
      </c>
      <c r="H114" s="15"/>
      <c r="I114" s="16"/>
      <c r="J114" s="17" t="s">
        <v>877</v>
      </c>
      <c r="K114" s="17" t="s">
        <v>878</v>
      </c>
      <c r="L114" s="17" t="s">
        <v>879</v>
      </c>
      <c r="M114" s="17" t="s">
        <v>880</v>
      </c>
      <c r="N114" s="17" t="s">
        <v>881</v>
      </c>
      <c r="O114" s="9" t="s">
        <v>875</v>
      </c>
    </row>
    <row r="115" spans="1:15" x14ac:dyDescent="0.25">
      <c r="A115" s="200" t="s">
        <v>916</v>
      </c>
      <c r="B115" s="200"/>
      <c r="C115" s="200"/>
      <c r="D115" s="200"/>
      <c r="E115" s="200"/>
      <c r="F115" s="200"/>
      <c r="G115" s="200"/>
      <c r="I115" s="201" t="str">
        <f>A115</f>
        <v>Select up to 15 field operations and fill in number of repetitions (except for green crop harvest, where diesel consumption is per ton FW).</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26">
        <v>1</v>
      </c>
      <c r="K116" s="26">
        <v>1</v>
      </c>
      <c r="L116" s="26">
        <v>1</v>
      </c>
      <c r="M116" s="26">
        <v>1</v>
      </c>
      <c r="N116" s="26">
        <v>1</v>
      </c>
      <c r="O116" s="4">
        <v>1</v>
      </c>
    </row>
    <row r="117" spans="1:15" x14ac:dyDescent="0.25">
      <c r="A117" s="34" t="s">
        <v>155</v>
      </c>
      <c r="B117" s="3">
        <v>1</v>
      </c>
      <c r="C117" s="3">
        <v>1</v>
      </c>
      <c r="D117" s="3">
        <v>1</v>
      </c>
      <c r="E117" s="3">
        <v>1</v>
      </c>
      <c r="F117" s="3">
        <v>1</v>
      </c>
      <c r="G117" s="3">
        <v>1</v>
      </c>
      <c r="I117" s="29" t="str">
        <f t="shared" ref="I117:I130" si="24">IF(A117="","",A117)</f>
        <v>Såning med såsæt"</v>
      </c>
      <c r="J117" s="26">
        <v>1</v>
      </c>
      <c r="K117" s="26">
        <v>1</v>
      </c>
      <c r="L117" s="26">
        <v>1</v>
      </c>
      <c r="M117" s="26">
        <v>1</v>
      </c>
      <c r="N117" s="26">
        <v>1</v>
      </c>
      <c r="O117" s="4">
        <v>1</v>
      </c>
    </row>
    <row r="118" spans="1:15" x14ac:dyDescent="0.25">
      <c r="A118" s="34" t="s">
        <v>89</v>
      </c>
      <c r="B118" s="3">
        <v>1</v>
      </c>
      <c r="C118" s="3">
        <v>1</v>
      </c>
      <c r="D118" s="3">
        <v>1</v>
      </c>
      <c r="E118" s="3">
        <v>1</v>
      </c>
      <c r="F118" s="3">
        <v>1</v>
      </c>
      <c r="G118" s="3">
        <v>1</v>
      </c>
      <c r="I118" s="29" t="str">
        <f t="shared" si="24"/>
        <v>Kunstgødskning*</v>
      </c>
      <c r="J118" s="26"/>
      <c r="K118" s="26"/>
      <c r="L118" s="26"/>
      <c r="M118" s="26"/>
      <c r="N118" s="26"/>
      <c r="O118" s="4"/>
    </row>
    <row r="119" spans="1:15" x14ac:dyDescent="0.25">
      <c r="A119" s="34" t="s">
        <v>92</v>
      </c>
      <c r="B119" s="3">
        <v>3</v>
      </c>
      <c r="C119" s="3">
        <v>3</v>
      </c>
      <c r="D119" s="3">
        <v>3</v>
      </c>
      <c r="E119" s="3">
        <v>3</v>
      </c>
      <c r="F119" s="3">
        <v>3</v>
      </c>
      <c r="G119" s="3">
        <v>3</v>
      </c>
      <c r="I119" s="29" t="str">
        <f t="shared" si="24"/>
        <v>Sprøjtning*</v>
      </c>
      <c r="J119" s="26"/>
      <c r="K119" s="26"/>
      <c r="L119" s="26"/>
      <c r="M119" s="26"/>
      <c r="N119" s="26"/>
      <c r="O119" s="4"/>
    </row>
    <row r="120" spans="1:15" x14ac:dyDescent="0.25">
      <c r="A120" s="34" t="s">
        <v>93</v>
      </c>
      <c r="B120" s="3">
        <v>1</v>
      </c>
      <c r="C120" s="3">
        <v>1</v>
      </c>
      <c r="D120" s="3">
        <v>1</v>
      </c>
      <c r="E120" s="3">
        <v>1</v>
      </c>
      <c r="F120" s="3">
        <v>1</v>
      </c>
      <c r="G120" s="3">
        <v>1</v>
      </c>
      <c r="I120" s="29" t="str">
        <f t="shared" si="24"/>
        <v>Mejetærskning*</v>
      </c>
      <c r="J120" s="26">
        <v>1</v>
      </c>
      <c r="K120" s="26">
        <v>1</v>
      </c>
      <c r="L120" s="26">
        <v>1</v>
      </c>
      <c r="M120" s="26">
        <v>1</v>
      </c>
      <c r="N120" s="26">
        <v>1</v>
      </c>
      <c r="O120" s="4">
        <v>1</v>
      </c>
    </row>
    <row r="121" spans="1:15" x14ac:dyDescent="0.25">
      <c r="A121" s="34" t="s">
        <v>81</v>
      </c>
      <c r="B121" s="3"/>
      <c r="C121" s="3"/>
      <c r="D121" s="3"/>
      <c r="E121" s="3"/>
      <c r="F121" s="3"/>
      <c r="G121" s="3"/>
      <c r="I121" s="29" t="str">
        <f t="shared" si="24"/>
        <v>Stubharvning*</v>
      </c>
      <c r="J121" s="26">
        <v>3</v>
      </c>
      <c r="K121" s="26">
        <v>3</v>
      </c>
      <c r="L121" s="26">
        <v>3</v>
      </c>
      <c r="M121" s="26">
        <v>3</v>
      </c>
      <c r="N121" s="26">
        <v>3</v>
      </c>
      <c r="O121" s="4">
        <v>3</v>
      </c>
    </row>
    <row r="122" spans="1:15" x14ac:dyDescent="0.25">
      <c r="A122" s="34" t="s">
        <v>91</v>
      </c>
      <c r="B122" s="3"/>
      <c r="C122" s="26"/>
      <c r="D122" s="26"/>
      <c r="E122" s="26"/>
      <c r="F122" s="26"/>
      <c r="G122" s="26"/>
      <c r="I122" s="29" t="str">
        <f t="shared" si="24"/>
        <v>Ukrudstharvning*</v>
      </c>
      <c r="J122" s="26">
        <v>2</v>
      </c>
      <c r="K122" s="26">
        <v>2</v>
      </c>
      <c r="L122" s="26">
        <v>2</v>
      </c>
      <c r="M122" s="26">
        <v>2</v>
      </c>
      <c r="N122" s="26">
        <v>2</v>
      </c>
      <c r="O122" s="4">
        <v>2</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1060</v>
      </c>
      <c r="B131" s="200"/>
      <c r="C131" s="200"/>
      <c r="D131" s="200"/>
      <c r="E131" s="200"/>
      <c r="F131" s="200"/>
      <c r="G131" s="200"/>
      <c r="I131" s="201" t="str">
        <f>A131</f>
        <v>Dieselconsumption for field operations including lubrication oil; L per hectare</v>
      </c>
      <c r="J131" s="202"/>
      <c r="K131" s="202"/>
      <c r="L131" s="202"/>
      <c r="M131" s="202"/>
      <c r="N131" s="202"/>
      <c r="O131" s="203"/>
    </row>
    <row r="132" spans="1:15" x14ac:dyDescent="0.25">
      <c r="A132" s="20" t="s">
        <v>83</v>
      </c>
      <c r="B132" s="21">
        <v>18.125999999999998</v>
      </c>
      <c r="C132" s="21">
        <v>18.125999999999998</v>
      </c>
      <c r="D132" s="21">
        <v>18.125999999999998</v>
      </c>
      <c r="E132" s="21">
        <v>20.139999999999997</v>
      </c>
      <c r="F132" s="21">
        <v>22.153999999999996</v>
      </c>
      <c r="G132" s="21">
        <v>22.153999999999996</v>
      </c>
      <c r="I132" s="29" t="s">
        <v>83</v>
      </c>
      <c r="J132" s="21">
        <v>18.125999999999998</v>
      </c>
      <c r="K132" s="21">
        <v>18.125999999999998</v>
      </c>
      <c r="L132" s="21">
        <v>18.125999999999998</v>
      </c>
      <c r="M132" s="21">
        <v>20.139999999999997</v>
      </c>
      <c r="N132" s="21">
        <v>22.153999999999996</v>
      </c>
      <c r="O132" s="21">
        <v>22.153999999999996</v>
      </c>
    </row>
    <row r="133" spans="1:15" x14ac:dyDescent="0.25">
      <c r="A133" s="20" t="s">
        <v>155</v>
      </c>
      <c r="B133" s="21">
        <v>7.2503999999999991</v>
      </c>
      <c r="C133" s="21">
        <v>7.2503999999999991</v>
      </c>
      <c r="D133" s="21">
        <v>7.2503999999999991</v>
      </c>
      <c r="E133" s="21">
        <v>8.0559999999999992</v>
      </c>
      <c r="F133" s="21">
        <v>8.8615999999999993</v>
      </c>
      <c r="G133" s="21">
        <v>8.8615999999999993</v>
      </c>
      <c r="I133" s="29" t="s">
        <v>155</v>
      </c>
      <c r="J133" s="21">
        <v>7.2503999999999991</v>
      </c>
      <c r="K133" s="21">
        <v>7.2503999999999991</v>
      </c>
      <c r="L133" s="21">
        <v>7.2503999999999991</v>
      </c>
      <c r="M133" s="21">
        <v>8.0559999999999992</v>
      </c>
      <c r="N133" s="21">
        <v>8.8615999999999993</v>
      </c>
      <c r="O133" s="21">
        <v>8.8615999999999993</v>
      </c>
    </row>
    <row r="134" spans="1:15" x14ac:dyDescent="0.25">
      <c r="A134" s="20" t="s">
        <v>89</v>
      </c>
      <c r="B134" s="21">
        <v>2.0139999999999998</v>
      </c>
      <c r="C134" s="21">
        <v>2.0139999999999998</v>
      </c>
      <c r="D134" s="21">
        <v>2.0139999999999998</v>
      </c>
      <c r="E134" s="21">
        <v>2.0139999999999998</v>
      </c>
      <c r="F134" s="21">
        <v>2.0139999999999998</v>
      </c>
      <c r="G134" s="21">
        <v>2.0139999999999998</v>
      </c>
      <c r="I134" s="29" t="s">
        <v>89</v>
      </c>
      <c r="J134" s="21">
        <v>0</v>
      </c>
      <c r="K134" s="21">
        <v>0</v>
      </c>
      <c r="L134" s="21">
        <v>0</v>
      </c>
      <c r="M134" s="21">
        <v>0</v>
      </c>
      <c r="N134" s="21">
        <v>0</v>
      </c>
      <c r="O134" s="21">
        <v>0</v>
      </c>
    </row>
    <row r="135" spans="1:15" x14ac:dyDescent="0.25">
      <c r="A135" s="20" t="s">
        <v>92</v>
      </c>
      <c r="B135" s="21">
        <v>4.5314999999999994</v>
      </c>
      <c r="C135" s="21">
        <v>4.5314999999999994</v>
      </c>
      <c r="D135" s="21">
        <v>4.5314999999999994</v>
      </c>
      <c r="E135" s="21">
        <v>4.5314999999999994</v>
      </c>
      <c r="F135" s="21">
        <v>4.5314999999999994</v>
      </c>
      <c r="G135" s="21">
        <v>4.5314999999999994</v>
      </c>
      <c r="I135" s="29" t="s">
        <v>92</v>
      </c>
      <c r="J135" s="21">
        <v>0</v>
      </c>
      <c r="K135" s="21">
        <v>0</v>
      </c>
      <c r="L135" s="21">
        <v>0</v>
      </c>
      <c r="M135" s="21">
        <v>0</v>
      </c>
      <c r="N135" s="21">
        <v>0</v>
      </c>
      <c r="O135" s="21">
        <v>0</v>
      </c>
    </row>
    <row r="136" spans="1:15" x14ac:dyDescent="0.25">
      <c r="A136" s="20" t="s">
        <v>93</v>
      </c>
      <c r="B136" s="21">
        <v>14.097999999999999</v>
      </c>
      <c r="C136" s="21">
        <v>14.097999999999999</v>
      </c>
      <c r="D136" s="21">
        <v>14.097999999999999</v>
      </c>
      <c r="E136" s="21">
        <v>14.097999999999999</v>
      </c>
      <c r="F136" s="21">
        <v>14.097999999999999</v>
      </c>
      <c r="G136" s="21">
        <v>14.097999999999999</v>
      </c>
      <c r="I136" s="29" t="s">
        <v>93</v>
      </c>
      <c r="J136" s="21">
        <v>14.097999999999999</v>
      </c>
      <c r="K136" s="21">
        <v>14.097999999999999</v>
      </c>
      <c r="L136" s="21">
        <v>14.097999999999999</v>
      </c>
      <c r="M136" s="21">
        <v>14.097999999999999</v>
      </c>
      <c r="N136" s="21">
        <v>14.097999999999999</v>
      </c>
      <c r="O136" s="21">
        <v>14.097999999999999</v>
      </c>
    </row>
    <row r="137" spans="1:15" x14ac:dyDescent="0.25">
      <c r="A137" s="20" t="s">
        <v>81</v>
      </c>
      <c r="B137" s="21">
        <v>0</v>
      </c>
      <c r="C137" s="21">
        <v>0</v>
      </c>
      <c r="D137" s="21">
        <v>0</v>
      </c>
      <c r="E137" s="21">
        <v>0</v>
      </c>
      <c r="F137" s="21">
        <v>0</v>
      </c>
      <c r="G137" s="21">
        <v>0</v>
      </c>
      <c r="I137" s="29" t="s">
        <v>81</v>
      </c>
      <c r="J137" s="21">
        <v>19.032299999999999</v>
      </c>
      <c r="K137" s="21">
        <v>19.032299999999999</v>
      </c>
      <c r="L137" s="21">
        <v>19.032299999999999</v>
      </c>
      <c r="M137" s="21">
        <v>21.146999999999998</v>
      </c>
      <c r="N137" s="21">
        <v>23.261699999999998</v>
      </c>
      <c r="O137" s="21">
        <v>23.261699999999998</v>
      </c>
    </row>
    <row r="138" spans="1:15" x14ac:dyDescent="0.25">
      <c r="A138" s="20" t="s">
        <v>91</v>
      </c>
      <c r="B138" s="21">
        <v>0</v>
      </c>
      <c r="C138" s="21">
        <v>0</v>
      </c>
      <c r="D138" s="21">
        <v>0</v>
      </c>
      <c r="E138" s="21">
        <v>0</v>
      </c>
      <c r="F138" s="21">
        <v>0</v>
      </c>
      <c r="G138" s="21">
        <v>0</v>
      </c>
      <c r="I138" s="29" t="s">
        <v>91</v>
      </c>
      <c r="J138" s="21">
        <v>3.6251999999999995</v>
      </c>
      <c r="K138" s="21">
        <v>3.6251999999999995</v>
      </c>
      <c r="L138" s="21">
        <v>3.6251999999999995</v>
      </c>
      <c r="M138" s="21">
        <v>4.0279999999999996</v>
      </c>
      <c r="N138" s="21">
        <v>4.4307999999999996</v>
      </c>
      <c r="O138" s="21">
        <v>4.4307999999999996</v>
      </c>
    </row>
    <row r="139" spans="1:15" x14ac:dyDescent="0.25">
      <c r="A139" s="20" t="s">
        <v>1059</v>
      </c>
      <c r="B139" s="21">
        <v>0</v>
      </c>
      <c r="C139" s="21">
        <v>0</v>
      </c>
      <c r="D139" s="21">
        <v>0</v>
      </c>
      <c r="E139" s="21">
        <v>0</v>
      </c>
      <c r="F139" s="21">
        <v>0</v>
      </c>
      <c r="G139" s="21">
        <v>0</v>
      </c>
      <c r="I139" s="29" t="s">
        <v>1059</v>
      </c>
      <c r="J139" s="21">
        <v>0</v>
      </c>
      <c r="K139" s="21">
        <v>0</v>
      </c>
      <c r="L139" s="21">
        <v>0</v>
      </c>
      <c r="M139" s="21">
        <v>0</v>
      </c>
      <c r="N139" s="21">
        <v>0</v>
      </c>
      <c r="O139" s="21">
        <v>0</v>
      </c>
    </row>
    <row r="140" spans="1:15" x14ac:dyDescent="0.25">
      <c r="A140" s="20" t="s">
        <v>1059</v>
      </c>
      <c r="B140" s="21">
        <v>0</v>
      </c>
      <c r="C140" s="21">
        <v>0</v>
      </c>
      <c r="D140" s="21">
        <v>0</v>
      </c>
      <c r="E140" s="21">
        <v>0</v>
      </c>
      <c r="F140" s="21">
        <v>0</v>
      </c>
      <c r="G140" s="21">
        <v>0</v>
      </c>
      <c r="I140" s="29" t="s">
        <v>1059</v>
      </c>
      <c r="J140" s="21">
        <v>0</v>
      </c>
      <c r="K140" s="21">
        <v>0</v>
      </c>
      <c r="L140" s="21">
        <v>0</v>
      </c>
      <c r="M140" s="21">
        <v>0</v>
      </c>
      <c r="N140" s="21">
        <v>0</v>
      </c>
      <c r="O140" s="21">
        <v>0</v>
      </c>
    </row>
    <row r="141" spans="1:15" x14ac:dyDescent="0.25">
      <c r="A141" s="20" t="s">
        <v>1059</v>
      </c>
      <c r="B141" s="21">
        <v>0</v>
      </c>
      <c r="C141" s="21">
        <v>0</v>
      </c>
      <c r="D141" s="21">
        <v>0</v>
      </c>
      <c r="E141" s="21">
        <v>0</v>
      </c>
      <c r="F141" s="21">
        <v>0</v>
      </c>
      <c r="G141" s="21">
        <v>0</v>
      </c>
      <c r="I141" s="29" t="s">
        <v>1059</v>
      </c>
      <c r="J141" s="21">
        <v>0</v>
      </c>
      <c r="K141" s="21">
        <v>0</v>
      </c>
      <c r="L141" s="21">
        <v>0</v>
      </c>
      <c r="M141" s="21">
        <v>0</v>
      </c>
      <c r="N141" s="21">
        <v>0</v>
      </c>
      <c r="O141" s="21">
        <v>0</v>
      </c>
    </row>
    <row r="142" spans="1:15" x14ac:dyDescent="0.25">
      <c r="A142" s="20" t="s">
        <v>1059</v>
      </c>
      <c r="B142" s="21">
        <v>0</v>
      </c>
      <c r="C142" s="21">
        <v>0</v>
      </c>
      <c r="D142" s="21">
        <v>0</v>
      </c>
      <c r="E142" s="21">
        <v>0</v>
      </c>
      <c r="F142" s="21">
        <v>0</v>
      </c>
      <c r="G142" s="21">
        <v>0</v>
      </c>
      <c r="I142" s="29" t="s">
        <v>1059</v>
      </c>
      <c r="J142" s="21">
        <v>0</v>
      </c>
      <c r="K142" s="21">
        <v>0</v>
      </c>
      <c r="L142" s="21">
        <v>0</v>
      </c>
      <c r="M142" s="21">
        <v>0</v>
      </c>
      <c r="N142" s="21">
        <v>0</v>
      </c>
      <c r="O142" s="21">
        <v>0</v>
      </c>
    </row>
    <row r="143" spans="1:15" x14ac:dyDescent="0.25">
      <c r="A143" s="20" t="s">
        <v>1059</v>
      </c>
      <c r="B143" s="21">
        <v>0</v>
      </c>
      <c r="C143" s="21">
        <v>0</v>
      </c>
      <c r="D143" s="21">
        <v>0</v>
      </c>
      <c r="E143" s="21">
        <v>0</v>
      </c>
      <c r="F143" s="21">
        <v>0</v>
      </c>
      <c r="G143" s="21">
        <v>0</v>
      </c>
      <c r="I143" s="29" t="s">
        <v>1059</v>
      </c>
      <c r="J143" s="21">
        <v>0</v>
      </c>
      <c r="K143" s="21">
        <v>0</v>
      </c>
      <c r="L143" s="21">
        <v>0</v>
      </c>
      <c r="M143" s="21">
        <v>0</v>
      </c>
      <c r="N143" s="21">
        <v>0</v>
      </c>
      <c r="O143" s="21">
        <v>0</v>
      </c>
    </row>
    <row r="144" spans="1:15" x14ac:dyDescent="0.25">
      <c r="A144" s="20" t="s">
        <v>1059</v>
      </c>
      <c r="B144" s="21">
        <v>0</v>
      </c>
      <c r="C144" s="21">
        <v>0</v>
      </c>
      <c r="D144" s="21">
        <v>0</v>
      </c>
      <c r="E144" s="21">
        <v>0</v>
      </c>
      <c r="F144" s="21">
        <v>0</v>
      </c>
      <c r="G144" s="21">
        <v>0</v>
      </c>
      <c r="I144" s="29" t="s">
        <v>1059</v>
      </c>
      <c r="J144" s="21">
        <v>0</v>
      </c>
      <c r="K144" s="21">
        <v>0</v>
      </c>
      <c r="L144" s="21">
        <v>0</v>
      </c>
      <c r="M144" s="21">
        <v>0</v>
      </c>
      <c r="N144" s="21">
        <v>0</v>
      </c>
      <c r="O144" s="21">
        <v>0</v>
      </c>
    </row>
    <row r="145" spans="1:15" x14ac:dyDescent="0.25">
      <c r="A145" s="20" t="s">
        <v>1059</v>
      </c>
      <c r="B145" s="21">
        <v>0</v>
      </c>
      <c r="C145" s="21">
        <v>0</v>
      </c>
      <c r="D145" s="21">
        <v>0</v>
      </c>
      <c r="E145" s="21">
        <v>0</v>
      </c>
      <c r="F145" s="21">
        <v>0</v>
      </c>
      <c r="G145" s="21">
        <v>0</v>
      </c>
      <c r="I145" s="29" t="s">
        <v>1059</v>
      </c>
      <c r="J145" s="21">
        <v>0</v>
      </c>
      <c r="K145" s="21">
        <v>0</v>
      </c>
      <c r="L145" s="21">
        <v>0</v>
      </c>
      <c r="M145" s="21">
        <v>0</v>
      </c>
      <c r="N145" s="21">
        <v>0</v>
      </c>
      <c r="O145" s="21">
        <v>0</v>
      </c>
    </row>
    <row r="146" spans="1:15" ht="14.4" thickBot="1" x14ac:dyDescent="0.3">
      <c r="A146" s="22" t="s">
        <v>1059</v>
      </c>
      <c r="B146" s="23">
        <v>0</v>
      </c>
      <c r="C146" s="23">
        <v>0</v>
      </c>
      <c r="D146" s="23">
        <v>0</v>
      </c>
      <c r="E146" s="23">
        <v>0</v>
      </c>
      <c r="F146" s="23">
        <v>0</v>
      </c>
      <c r="G146" s="23">
        <v>0</v>
      </c>
      <c r="I146" s="31" t="s">
        <v>1059</v>
      </c>
      <c r="J146" s="23">
        <v>0</v>
      </c>
      <c r="K146" s="23">
        <v>0</v>
      </c>
      <c r="L146" s="23">
        <v>0</v>
      </c>
      <c r="M146" s="23">
        <v>0</v>
      </c>
      <c r="N146" s="23">
        <v>0</v>
      </c>
      <c r="O146" s="23">
        <v>0</v>
      </c>
    </row>
    <row r="147" spans="1:15" x14ac:dyDescent="0.25">
      <c r="A147" s="30" t="s">
        <v>1061</v>
      </c>
      <c r="B147" s="25">
        <v>46.019899999999993</v>
      </c>
      <c r="C147" s="25">
        <v>46.019899999999993</v>
      </c>
      <c r="D147" s="25">
        <v>46.019899999999993</v>
      </c>
      <c r="E147" s="25">
        <v>48.839499999999994</v>
      </c>
      <c r="F147" s="25">
        <v>51.659099999999995</v>
      </c>
      <c r="G147" s="25">
        <v>51.659099999999995</v>
      </c>
      <c r="H147" s="5"/>
      <c r="I147" s="30" t="s">
        <v>1061</v>
      </c>
      <c r="J147" s="25">
        <v>62.131899999999995</v>
      </c>
      <c r="K147" s="25">
        <v>62.131899999999995</v>
      </c>
      <c r="L147" s="25">
        <v>62.131899999999995</v>
      </c>
      <c r="M147" s="25">
        <v>67.468999999999994</v>
      </c>
      <c r="N147" s="25">
        <v>72.806099999999986</v>
      </c>
      <c r="O147" s="25">
        <v>72.806099999999986</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phoneticPr fontId="20" type="noConversion"/>
  <dataValidations count="3">
    <dataValidation type="list" allowBlank="1" showInputMessage="1" showErrorMessage="1" sqref="E5" xr:uid="{54802424-8B72-4671-B9FD-98B82CF3B24E}">
      <formula1>"Yes, No"</formula1>
    </dataValidation>
    <dataValidation type="list" allowBlank="1" showInputMessage="1" showErrorMessage="1" sqref="F13:F17" xr:uid="{1818C364-785B-48F1-83D2-1F4CD08A7FE8}">
      <formula1>"Yes, No / Not relevant"</formula1>
    </dataValidation>
    <dataValidation type="list" allowBlank="1" showInputMessage="1" showErrorMessage="1" sqref="E13:E17" xr:uid="{BB005E3B-5ECB-4027-AB03-416839D18940}">
      <formula1>"Yes,No"</formula1>
    </dataValidation>
  </dataValidations>
  <pageMargins left="0.7" right="0.7" top="0.75" bottom="0.75" header="0.3" footer="0.3"/>
  <pageSetup paperSize="9" orientation="portrait" horizontalDpi="4294967293" verticalDpi="0" r:id="rId1"/>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31E267DE-EFE1-4FC2-A044-FFD92D66D8A2}">
          <x14:formula1>
            <xm:f>Other_tabels!$F$5:$F$14</xm:f>
          </x14:formula1>
          <xm:sqref>E4</xm:sqref>
        </x14:dataValidation>
        <x14:dataValidation type="list" allowBlank="1" showInputMessage="1" showErrorMessage="1" xr:uid="{FA67FB1B-01C4-4EFD-8AAB-C397943C21EC}">
          <x14:formula1>
            <xm:f>'N fixation formula'!$B$5:$B$44</xm:f>
          </x14:formula1>
          <xm:sqref>B9</xm:sqref>
        </x14:dataValidation>
        <x14:dataValidation type="list" allowBlank="1" showInputMessage="1" showErrorMessage="1" xr:uid="{5DC1ADC0-01EE-4F55-841D-54F995148134}">
          <x14:formula1>
            <xm:f>'Crop definitions'!$B$5:$B$63</xm:f>
          </x14:formula1>
          <xm:sqref>B13:B17</xm:sqref>
        </x14:dataValidation>
        <x14:dataValidation type="list" allowBlank="1" showInputMessage="1" showErrorMessage="1" xr:uid="{F517488E-6ABE-4100-914C-403F5F127B7F}">
          <x14:formula1>
            <xm:f>Seed!$B$5:$B$28</xm:f>
          </x14:formula1>
          <xm:sqref>B20:B23</xm:sqref>
        </x14:dataValidation>
        <x14:dataValidation type="list" allowBlank="1" showInputMessage="1" showErrorMessage="1" xr:uid="{8CB72A94-9E49-4CED-BC2E-2561E2839690}">
          <x14:formula1>
            <xm:f>'Diesel consumption for field op'!$D$4:$D$77</xm:f>
          </x14:formula1>
          <xm:sqref>A116:A130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tint="-0.249977111117893"/>
  </sheetPr>
  <dimension ref="A1:O147"/>
  <sheetViews>
    <sheetView showGridLines="0" topLeftCell="F118" workbookViewId="0">
      <selection activeCell="I132" sqref="I132:O147"/>
    </sheetView>
  </sheetViews>
  <sheetFormatPr defaultRowHeight="13.8" x14ac:dyDescent="0.25"/>
  <cols>
    <col min="1" max="1" width="3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460</v>
      </c>
      <c r="D4" s="20" t="s">
        <v>484</v>
      </c>
      <c r="E4" s="44" t="s">
        <v>487</v>
      </c>
    </row>
    <row r="5" spans="1:6" x14ac:dyDescent="0.25">
      <c r="A5" s="20" t="s">
        <v>50</v>
      </c>
      <c r="B5" s="44" t="s">
        <v>455</v>
      </c>
      <c r="D5" s="20" t="s">
        <v>582</v>
      </c>
      <c r="E5" s="44" t="s">
        <v>208</v>
      </c>
    </row>
    <row r="6" spans="1:6" x14ac:dyDescent="0.25">
      <c r="A6" s="20" t="s">
        <v>0</v>
      </c>
      <c r="B6" s="45" t="s">
        <v>456</v>
      </c>
    </row>
    <row r="7" spans="1:6" x14ac:dyDescent="0.25">
      <c r="A7" s="20" t="s">
        <v>76</v>
      </c>
      <c r="B7" s="45" t="s">
        <v>4</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141</v>
      </c>
      <c r="C51" s="21">
        <f t="shared" si="0"/>
        <v>137</v>
      </c>
      <c r="D51" s="21">
        <f t="shared" si="0"/>
        <v>159</v>
      </c>
      <c r="E51" s="21">
        <f t="shared" si="0"/>
        <v>144</v>
      </c>
      <c r="F51" s="21">
        <f t="shared" si="0"/>
        <v>150</v>
      </c>
      <c r="G51" s="21">
        <f t="shared" si="0"/>
        <v>87</v>
      </c>
      <c r="I51" s="20" t="str">
        <f>A51</f>
        <v>N - før reduktion, kg / ha</v>
      </c>
      <c r="J51" s="21">
        <f t="shared" ref="J51:O51" si="1">J31+J35+J39+J43+J47</f>
        <v>76.14</v>
      </c>
      <c r="K51" s="21">
        <f t="shared" si="1"/>
        <v>73.98</v>
      </c>
      <c r="L51" s="21">
        <f t="shared" si="1"/>
        <v>85.86</v>
      </c>
      <c r="M51" s="21">
        <f t="shared" si="1"/>
        <v>77.760000000000005</v>
      </c>
      <c r="N51" s="21">
        <f t="shared" si="1"/>
        <v>81</v>
      </c>
      <c r="O51" s="21">
        <f t="shared" si="1"/>
        <v>46.980000000000004</v>
      </c>
    </row>
    <row r="52" spans="1:15" x14ac:dyDescent="0.25">
      <c r="A52" s="20" t="s">
        <v>126</v>
      </c>
      <c r="B52" s="21">
        <f t="shared" ref="B52:G52" si="2">IF($B$10="",B51,B51-$B$10)</f>
        <v>141</v>
      </c>
      <c r="C52" s="21">
        <f t="shared" si="2"/>
        <v>137</v>
      </c>
      <c r="D52" s="21">
        <f t="shared" si="2"/>
        <v>159</v>
      </c>
      <c r="E52" s="21">
        <f t="shared" si="2"/>
        <v>144</v>
      </c>
      <c r="F52" s="21">
        <f t="shared" si="2"/>
        <v>150</v>
      </c>
      <c r="G52" s="21">
        <f t="shared" si="2"/>
        <v>87</v>
      </c>
      <c r="I52" s="20" t="str">
        <f>A52</f>
        <v>N - efter reduktion, kg / ha</v>
      </c>
      <c r="J52" s="21">
        <f>IF($B$10="",J51,J51)</f>
        <v>76.14</v>
      </c>
      <c r="K52" s="21">
        <f t="shared" ref="K52:O52" si="3">IF($B$10="",K51,K51)</f>
        <v>73.98</v>
      </c>
      <c r="L52" s="21">
        <f t="shared" si="3"/>
        <v>85.86</v>
      </c>
      <c r="M52" s="21">
        <f t="shared" si="3"/>
        <v>77.760000000000005</v>
      </c>
      <c r="N52" s="21">
        <f t="shared" si="3"/>
        <v>81</v>
      </c>
      <c r="O52" s="21">
        <f t="shared" si="3"/>
        <v>46.980000000000004</v>
      </c>
    </row>
    <row r="53" spans="1:15" x14ac:dyDescent="0.25">
      <c r="A53" s="20" t="s">
        <v>55</v>
      </c>
      <c r="B53" s="21">
        <f t="shared" ref="B53:G54" si="4">B32+B36+B40+B44+B48</f>
        <v>21</v>
      </c>
      <c r="C53" s="21">
        <f t="shared" si="4"/>
        <v>21</v>
      </c>
      <c r="D53" s="21">
        <f t="shared" si="4"/>
        <v>21</v>
      </c>
      <c r="E53" s="21">
        <f t="shared" si="4"/>
        <v>21</v>
      </c>
      <c r="F53" s="21">
        <f t="shared" si="4"/>
        <v>21</v>
      </c>
      <c r="G53" s="21">
        <f t="shared" si="4"/>
        <v>21</v>
      </c>
      <c r="I53" s="20" t="s">
        <v>55</v>
      </c>
      <c r="J53" s="21">
        <f t="shared" ref="J53:O54" si="5">J32+J36+J40+J44+J48</f>
        <v>14.07</v>
      </c>
      <c r="K53" s="21">
        <f t="shared" si="5"/>
        <v>14.07</v>
      </c>
      <c r="L53" s="21">
        <f t="shared" si="5"/>
        <v>14.07</v>
      </c>
      <c r="M53" s="21">
        <f t="shared" si="5"/>
        <v>14.07</v>
      </c>
      <c r="N53" s="21">
        <f t="shared" si="5"/>
        <v>14.07</v>
      </c>
      <c r="O53" s="21">
        <f t="shared" si="5"/>
        <v>14.07</v>
      </c>
    </row>
    <row r="54" spans="1:15" x14ac:dyDescent="0.25">
      <c r="A54" s="20" t="s">
        <v>56</v>
      </c>
      <c r="B54" s="21">
        <f t="shared" si="4"/>
        <v>59</v>
      </c>
      <c r="C54" s="21">
        <f t="shared" si="4"/>
        <v>59</v>
      </c>
      <c r="D54" s="21">
        <f t="shared" si="4"/>
        <v>59</v>
      </c>
      <c r="E54" s="21">
        <f t="shared" si="4"/>
        <v>59</v>
      </c>
      <c r="F54" s="21">
        <f t="shared" si="4"/>
        <v>59</v>
      </c>
      <c r="G54" s="21">
        <f t="shared" si="4"/>
        <v>59</v>
      </c>
      <c r="I54" s="20" t="s">
        <v>56</v>
      </c>
      <c r="J54" s="21">
        <f t="shared" si="5"/>
        <v>39.53</v>
      </c>
      <c r="K54" s="21">
        <f t="shared" si="5"/>
        <v>39.53</v>
      </c>
      <c r="L54" s="21">
        <f t="shared" si="5"/>
        <v>39.53</v>
      </c>
      <c r="M54" s="21">
        <f t="shared" si="5"/>
        <v>39.53</v>
      </c>
      <c r="N54" s="21">
        <f t="shared" si="5"/>
        <v>39.53</v>
      </c>
      <c r="O54" s="21">
        <f t="shared" si="5"/>
        <v>39.53</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140</v>
      </c>
      <c r="C60" s="26">
        <v>140</v>
      </c>
      <c r="D60" s="26">
        <v>140</v>
      </c>
      <c r="E60" s="26">
        <v>140</v>
      </c>
      <c r="F60" s="26">
        <v>140</v>
      </c>
      <c r="G60" s="26">
        <v>140</v>
      </c>
      <c r="I60" s="20" t="str">
        <f>A60</f>
        <v>Spring_barley_grain</v>
      </c>
      <c r="J60" s="26">
        <v>170</v>
      </c>
      <c r="K60" s="26">
        <v>170</v>
      </c>
      <c r="L60" s="26">
        <v>170</v>
      </c>
      <c r="M60" s="26">
        <v>170</v>
      </c>
      <c r="N60" s="26">
        <v>170</v>
      </c>
      <c r="O60" s="4">
        <v>170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4600</v>
      </c>
      <c r="C74" s="26">
        <v>5300</v>
      </c>
      <c r="D74" s="26">
        <v>5800</v>
      </c>
      <c r="E74" s="26">
        <v>6500</v>
      </c>
      <c r="F74" s="26">
        <v>6900</v>
      </c>
      <c r="G74" s="26">
        <v>5300</v>
      </c>
      <c r="I74" s="20" t="str">
        <f t="shared" ref="I74:I84" si="6">A74</f>
        <v>Spring_barley_grain, Kg / ha</v>
      </c>
      <c r="J74" s="26">
        <f>IF($B$13="","",VLOOKUP($B$13,'Crop definitions'!$V$5:$X$63,2,FALSE)*B74)</f>
        <v>3082</v>
      </c>
      <c r="K74" s="26">
        <f>IF($B$13="","",VLOOKUP($B$13,'Crop definitions'!$V$5:$X$63,2,FALSE)*C74)</f>
        <v>3551</v>
      </c>
      <c r="L74" s="26">
        <f>IF($B$13="","",VLOOKUP($B$13,'Crop definitions'!$V$5:$X$63,2,FALSE)*D74)</f>
        <v>3886.0000000000005</v>
      </c>
      <c r="M74" s="26">
        <f>IF($B$13="","",VLOOKUP($B$13,'Crop definitions'!$V$5:$X$63,3,FALSE)*E74)</f>
        <v>4095</v>
      </c>
      <c r="N74" s="26">
        <f>IF($B$13="","",VLOOKUP($B$13,'Crop definitions'!$V$5:$X$63,3,FALSE)*F74)</f>
        <v>4347</v>
      </c>
      <c r="O74" s="26">
        <f>IF($B$13="","",VLOOKUP($B$13,'Crop definitions'!$V$5:$X$63,2,FALSE)*G74)</f>
        <v>3551</v>
      </c>
    </row>
    <row r="75" spans="1:15" x14ac:dyDescent="0.25">
      <c r="A75" s="20" t="str">
        <f>IF(B14="",CONCATENATE(A14,": Intet valgt"),CONCATENATE(B14,", ",C14," / ha"))</f>
        <v>Spring_barley_straw, Kg / ha</v>
      </c>
      <c r="B75" s="135">
        <f>IF($B$14="","",B81/(VLOOKUP($B$14,'Crop definitions'!$B$5:$F$63,5,FALSE)/1000))</f>
        <v>2530</v>
      </c>
      <c r="C75" s="135">
        <f>IF($B$14="","",C81/(VLOOKUP($B$14,'Crop definitions'!$B$5:$F$63,5,FALSE)/1000))</f>
        <v>2915</v>
      </c>
      <c r="D75" s="135">
        <f>IF($B$14="","",D81/(VLOOKUP($B$14,'Crop definitions'!$B$5:$F$63,5,FALSE)/1000))</f>
        <v>3190</v>
      </c>
      <c r="E75" s="135">
        <f>IF($B$14="","",E81/(VLOOKUP($B$14,'Crop definitions'!$B$5:$F$63,5,FALSE)/1000))</f>
        <v>3575.0000000000005</v>
      </c>
      <c r="F75" s="135">
        <f>IF($B$14="","",F81/(VLOOKUP($B$14,'Crop definitions'!$B$5:$F$63,5,FALSE)/1000))</f>
        <v>3795.0000000000005</v>
      </c>
      <c r="G75" s="135">
        <f>IF($B$14="","",G81/(VLOOKUP($B$14,'Crop definitions'!$B$5:$F$63,5,FALSE)/1000))</f>
        <v>2915</v>
      </c>
      <c r="I75" s="20" t="str">
        <f t="shared" si="6"/>
        <v>Spring_barley_straw, Kg / ha</v>
      </c>
      <c r="J75" s="135">
        <f>IF($B$14="","",J81/(VLOOKUP($B$14,'Crop definitions'!$B$5:$F$63,5,FALSE)/1000))</f>
        <v>1695.1000000000001</v>
      </c>
      <c r="K75" s="135">
        <f>IF($B$14="","",K81/(VLOOKUP($B$14,'Crop definitions'!$B$5:$F$63,5,FALSE)/1000))</f>
        <v>1953.05</v>
      </c>
      <c r="L75" s="135">
        <f>IF($B$14="","",L81/(VLOOKUP($B$14,'Crop definitions'!$B$5:$F$63,5,FALSE)/1000))</f>
        <v>2137.3000000000006</v>
      </c>
      <c r="M75" s="135">
        <f>IF($B$14="","",M81/(VLOOKUP($B$14,'Crop definitions'!$B$5:$F$63,5,FALSE)/1000))</f>
        <v>2252.25</v>
      </c>
      <c r="N75" s="135">
        <f>IF($B$14="","",N81/(VLOOKUP($B$14,'Crop definitions'!$B$5:$F$63,5,FALSE)/1000))</f>
        <v>2390.8500000000004</v>
      </c>
      <c r="O75" s="136">
        <f>IF($B$14="","",O81/(VLOOKUP($B$14,'Crop definitions'!$B$5:$F$63,5,FALSE)/1000))</f>
        <v>1953.05</v>
      </c>
    </row>
    <row r="76" spans="1:15" x14ac:dyDescent="0.25">
      <c r="A76" s="20" t="str">
        <f>IF(B15="",CONCATENATE(A15,": Intet valgt"),CONCATENATE(B15,", ",C15," / ha"))</f>
        <v>Produkt-3: Intet valgt</v>
      </c>
      <c r="B76" s="26"/>
      <c r="C76" s="26"/>
      <c r="D76" s="26"/>
      <c r="E76" s="26"/>
      <c r="F76" s="26"/>
      <c r="G76" s="26"/>
      <c r="I76" s="20" t="str">
        <f t="shared" si="6"/>
        <v>Produkt-3: Intet valgt</v>
      </c>
      <c r="J76" s="26"/>
      <c r="K76" s="26"/>
      <c r="L76" s="26"/>
      <c r="M76" s="26"/>
      <c r="N76" s="26"/>
      <c r="O76" s="4"/>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3910</v>
      </c>
      <c r="C80" s="21">
        <f>IF(C74="",0,IF($C13="Kg",C74*VLOOKUP($B13,'Crop definitions'!$B$5:$N$63,5,FALSE)/1000,IF($C13="Kg TS",C74,C74/VLOOKUP($B13,'Crop definitions'!$B$5:$N$63,8,FALSE))))</f>
        <v>4505</v>
      </c>
      <c r="D80" s="21">
        <f>IF(D74="",0,IF($C13="Kg",D74*VLOOKUP($B13,'Crop definitions'!$B$5:$N$63,5,FALSE)/1000,IF($C13="Kg TS",D74,D74/VLOOKUP($B13,'Crop definitions'!$B$5:$N$63,8,FALSE))))</f>
        <v>4930</v>
      </c>
      <c r="E80" s="21">
        <f>IF(E74="",0,IF($C13="Kg",E74*VLOOKUP($B13,'Crop definitions'!$B$5:$N$63,5,FALSE)/1000,IF($C13="Kg TS",E74,E74/VLOOKUP($B13,'Crop definitions'!$B$5:$N$63,8,FALSE))))</f>
        <v>5525</v>
      </c>
      <c r="F80" s="21">
        <f>IF(F74="",0,IF($C13="Kg",F74*VLOOKUP($B13,'Crop definitions'!$B$5:$N$63,5,FALSE)/1000,IF($C13="Kg TS",F74,F74/VLOOKUP($B13,'Crop definitions'!$B$5:$N$63,8,FALSE))))</f>
        <v>5865</v>
      </c>
      <c r="G80" s="21">
        <f>IF(G74="",0,IF($C13="Kg",G74*VLOOKUP($B13,'Crop definitions'!$B$5:$N$63,5,FALSE)/1000,IF($C13="Kg TS",G74,G74/VLOOKUP($B13,'Crop definitions'!$B$5:$N$63,8,FALSE))))</f>
        <v>4505</v>
      </c>
      <c r="I80" s="20" t="str">
        <f t="shared" si="6"/>
        <v>Spring_barley_grain, kg TS / ha</v>
      </c>
      <c r="J80" s="21">
        <f>IF(J74="",0,IF($C13="Kg",J74*VLOOKUP($B13,'Crop definitions'!$B$5:$N$63,5,FALSE)/1000,IF($C13="Kg TS",J74,J74/VLOOKUP($B13,'Crop definitions'!$B$5:$N$63,8,FALSE))))</f>
        <v>2619.6999999999998</v>
      </c>
      <c r="K80" s="21">
        <f>IF(K74="",0,IF($C13="Kg",K74*VLOOKUP($B13,'Crop definitions'!$B$5:$N$63,5,FALSE)/1000,IF($C13="Kg TS",K74,K74/VLOOKUP($B13,'Crop definitions'!$B$5:$N$63,8,FALSE))))</f>
        <v>3018.35</v>
      </c>
      <c r="L80" s="21">
        <f>IF(L74="",0,IF($C13="Kg",L74*VLOOKUP($B13,'Crop definitions'!$B$5:$N$63,5,FALSE)/1000,IF($C13="Kg TS",L74,L74/VLOOKUP($B13,'Crop definitions'!$B$5:$N$63,8,FALSE))))</f>
        <v>3303.1000000000004</v>
      </c>
      <c r="M80" s="21">
        <f>IF(M74="",0,IF($C13="Kg",M74*VLOOKUP($B13,'Crop definitions'!$B$5:$N$63,5,FALSE)/1000,IF($C13="Kg TS",M74,M74/VLOOKUP($B13,'Crop definitions'!$B$5:$N$63,8,FALSE))))</f>
        <v>3480.75</v>
      </c>
      <c r="N80" s="21">
        <f>IF(N74="",0,IF($C13="Kg",N74*VLOOKUP($B13,'Crop definitions'!$B$5:$N$63,5,FALSE)/1000,IF($C13="Kg TS",N74,N74/VLOOKUP($B13,'Crop definitions'!$B$5:$N$63,8,FALSE))))</f>
        <v>3694.95</v>
      </c>
      <c r="O80" s="21">
        <f>IF(O74="",0,IF($C13="Kg",O74*VLOOKUP($B13,'Crop definitions'!$B$5:$N$63,5,FALSE)/1000,IF($C13="Kg TS",O74,O74/VLOOKUP($B13,'Crop definitions'!$B$5:$N$63,8,FALSE))))</f>
        <v>3018.35</v>
      </c>
    </row>
    <row r="81" spans="1:15" x14ac:dyDescent="0.25">
      <c r="A81" s="20" t="str">
        <f>IF(B14="",CONCATENATE(A14,": Intet valgt"),CONCATENATE(B14,", kg TS / ha"))</f>
        <v>Spring_barley_straw, kg TS / ha</v>
      </c>
      <c r="B81" s="21">
        <f>IF($B$14="",0,VLOOKUP($B$14,'Crop definitions'!$B$5:$T$63,19,FALSE)*B80)</f>
        <v>2150.5</v>
      </c>
      <c r="C81" s="21">
        <f>IF($B$14="",0,VLOOKUP($B$14,'Crop definitions'!$B$5:$T$63,19,FALSE)*C80)</f>
        <v>2477.75</v>
      </c>
      <c r="D81" s="21">
        <f>IF($B$14="",0,VLOOKUP($B$14,'Crop definitions'!$B$5:$T$63,19,FALSE)*D80)</f>
        <v>2711.5</v>
      </c>
      <c r="E81" s="21">
        <f>IF($B$14="",0,VLOOKUP($B$14,'Crop definitions'!$B$5:$T$63,19,FALSE)*E80)</f>
        <v>3038.7500000000005</v>
      </c>
      <c r="F81" s="21">
        <f>IF($B$14="",0,VLOOKUP($B$14,'Crop definitions'!$B$5:$T$63,19,FALSE)*F80)</f>
        <v>3225.7500000000005</v>
      </c>
      <c r="G81" s="21">
        <f>IF($B$14="",0,VLOOKUP($B$14,'Crop definitions'!$B$5:$T$63,19,FALSE)*G80)</f>
        <v>2477.75</v>
      </c>
      <c r="I81" s="20" t="str">
        <f t="shared" si="6"/>
        <v>Spring_barley_straw, kg TS / ha</v>
      </c>
      <c r="J81" s="21">
        <f>IF($B$14="",0,VLOOKUP($B$14,'Crop definitions'!$B$5:$T$63,19,FALSE)*J80)</f>
        <v>1440.835</v>
      </c>
      <c r="K81" s="21">
        <f>IF($B$14="",0,VLOOKUP($B$14,'Crop definitions'!$B$5:$T$63,19,FALSE)*K80)</f>
        <v>1660.0925</v>
      </c>
      <c r="L81" s="21">
        <f>IF($B$14="",0,VLOOKUP($B$14,'Crop definitions'!$B$5:$T$63,19,FALSE)*L80)</f>
        <v>1816.7050000000004</v>
      </c>
      <c r="M81" s="21">
        <f>IF($B$14="",0,VLOOKUP($B$14,'Crop definitions'!$B$5:$T$63,19,FALSE)*M80)</f>
        <v>1914.4125000000001</v>
      </c>
      <c r="N81" s="21">
        <f>IF($B$14="",0,VLOOKUP($B$14,'Crop definitions'!$B$5:$T$63,19,FALSE)*N80)</f>
        <v>2032.2225000000001</v>
      </c>
      <c r="O81" s="21">
        <f>IF($B$14="",0,VLOOKUP($B$14,'Crop definitions'!$B$5:$T$63,19,FALSE)*O80)</f>
        <v>1660.0925</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6060.5</v>
      </c>
      <c r="C85" s="25">
        <f t="shared" si="7"/>
        <v>6982.75</v>
      </c>
      <c r="D85" s="25">
        <f t="shared" si="7"/>
        <v>7641.5</v>
      </c>
      <c r="E85" s="25">
        <f t="shared" si="7"/>
        <v>8563.75</v>
      </c>
      <c r="F85" s="25">
        <f t="shared" si="7"/>
        <v>9090.75</v>
      </c>
      <c r="G85" s="25">
        <f t="shared" si="7"/>
        <v>6982.75</v>
      </c>
      <c r="I85" s="24" t="s">
        <v>69</v>
      </c>
      <c r="J85" s="25">
        <f t="shared" ref="J85:O85" si="8">SUM(J80:J84)</f>
        <v>4060.5349999999999</v>
      </c>
      <c r="K85" s="25">
        <f t="shared" si="8"/>
        <v>4678.4425000000001</v>
      </c>
      <c r="L85" s="25">
        <f t="shared" si="8"/>
        <v>5119.8050000000003</v>
      </c>
      <c r="M85" s="25">
        <f t="shared" si="8"/>
        <v>5395.1625000000004</v>
      </c>
      <c r="N85" s="25">
        <f t="shared" si="8"/>
        <v>5727.1724999999997</v>
      </c>
      <c r="O85" s="25">
        <f t="shared" si="8"/>
        <v>4678.4425000000001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4600</v>
      </c>
      <c r="C87" s="21">
        <f>IF(C80=0,0,C80/(VLOOKUP($B13,'Crop definitions'!$B$5:$N$63,5,FALSE)/1000))</f>
        <v>5300</v>
      </c>
      <c r="D87" s="21">
        <f>IF(D80=0,0,D80/(VLOOKUP($B13,'Crop definitions'!$B$5:$N$63,5,FALSE)/1000))</f>
        <v>5800</v>
      </c>
      <c r="E87" s="21">
        <f>IF(E80=0,0,E80/(VLOOKUP($B13,'Crop definitions'!$B$5:$N$63,5,FALSE)/1000))</f>
        <v>6500</v>
      </c>
      <c r="F87" s="21">
        <f>IF(F80=0,0,F80/(VLOOKUP($B13,'Crop definitions'!$B$5:$N$63,5,FALSE)/1000))</f>
        <v>6900</v>
      </c>
      <c r="G87" s="21">
        <f>IF(G80=0,0,G80/(VLOOKUP($B13,'Crop definitions'!$B$5:$N$63,5,FALSE)/1000))</f>
        <v>5300</v>
      </c>
      <c r="I87" s="20" t="str">
        <f>A87</f>
        <v>Spring_barley_grain, kg / ha</v>
      </c>
      <c r="J87" s="21">
        <f>IF(J80=0,0,J80/(VLOOKUP($B13,'Crop definitions'!$B$5:$N$63,5,FALSE)/1000))</f>
        <v>3082</v>
      </c>
      <c r="K87" s="21">
        <f>IF(K80=0,0,K80/(VLOOKUP($B13,'Crop definitions'!$B$5:$N$63,5,FALSE)/1000))</f>
        <v>3551</v>
      </c>
      <c r="L87" s="21">
        <f>IF(L80=0,0,L80/(VLOOKUP($B13,'Crop definitions'!$B$5:$N$63,5,FALSE)/1000))</f>
        <v>3886.0000000000005</v>
      </c>
      <c r="M87" s="21">
        <f>IF(M80=0,0,M80/(VLOOKUP($B13,'Crop definitions'!$B$5:$N$63,5,FALSE)/1000))</f>
        <v>4095</v>
      </c>
      <c r="N87" s="21">
        <f>IF(N80=0,0,N80/(VLOOKUP($B13,'Crop definitions'!$B$5:$N$63,5,FALSE)/1000))</f>
        <v>4347</v>
      </c>
      <c r="O87" s="21">
        <f>IF(O80=0,0,O80/(VLOOKUP($B13,'Crop definitions'!$B$5:$N$63,5,FALSE)/1000))</f>
        <v>3551</v>
      </c>
    </row>
    <row r="88" spans="1:15" x14ac:dyDescent="0.25">
      <c r="A88" s="20" t="str">
        <f>IF(B14="",CONCATENATE(A14,": Intet valgt"),CONCATENATE(B14,", kg / ha"))</f>
        <v>Spring_barley_straw, kg / ha</v>
      </c>
      <c r="B88" s="21">
        <f>IF(B81=0,0,B81/(VLOOKUP($B14,'Crop definitions'!$B$5:$N$63,5,FALSE)/1000))</f>
        <v>2530</v>
      </c>
      <c r="C88" s="21">
        <f>IF(C81=0,0,C81/(VLOOKUP($B14,'Crop definitions'!$B$5:$N$63,5,FALSE)/1000))</f>
        <v>2915</v>
      </c>
      <c r="D88" s="21">
        <f>IF(D81=0,0,D81/(VLOOKUP($B14,'Crop definitions'!$B$5:$N$63,5,FALSE)/1000))</f>
        <v>3190</v>
      </c>
      <c r="E88" s="21">
        <f>IF(E81=0,0,E81/(VLOOKUP($B14,'Crop definitions'!$B$5:$N$63,5,FALSE)/1000))</f>
        <v>3575.0000000000005</v>
      </c>
      <c r="F88" s="21">
        <f>IF(F81=0,0,F81/(VLOOKUP($B14,'Crop definitions'!$B$5:$N$63,5,FALSE)/1000))</f>
        <v>3795.0000000000005</v>
      </c>
      <c r="G88" s="21">
        <f>IF(G81=0,0,G81/(VLOOKUP($B14,'Crop definitions'!$B$5:$N$63,5,FALSE)/1000))</f>
        <v>2915</v>
      </c>
      <c r="I88" s="20" t="str">
        <f t="shared" ref="I88:I93" si="9">A88</f>
        <v>Spring_barley_straw, kg / ha</v>
      </c>
      <c r="J88" s="21">
        <f>IF(J81=0,0,J81/(VLOOKUP($B14,'Crop definitions'!$B$5:$N$63,5,FALSE)/1000))</f>
        <v>1695.1000000000001</v>
      </c>
      <c r="K88" s="21">
        <f>IF(K81=0,0,K81/(VLOOKUP($B14,'Crop definitions'!$B$5:$N$63,5,FALSE)/1000))</f>
        <v>1953.05</v>
      </c>
      <c r="L88" s="21">
        <f>IF(L81=0,0,L81/(VLOOKUP($B14,'Crop definitions'!$B$5:$N$63,5,FALSE)/1000))</f>
        <v>2137.3000000000006</v>
      </c>
      <c r="M88" s="21">
        <f>IF(M81=0,0,M81/(VLOOKUP($B14,'Crop definitions'!$B$5:$N$63,5,FALSE)/1000))</f>
        <v>2252.25</v>
      </c>
      <c r="N88" s="21">
        <f>IF(N81=0,0,N81/(VLOOKUP($B14,'Crop definitions'!$B$5:$N$63,5,FALSE)/1000))</f>
        <v>2390.8500000000004</v>
      </c>
      <c r="O88" s="21">
        <f>IF(O81=0,0,O81/(VLOOKUP($B14,'Crop definitions'!$B$5:$N$63,5,FALSE)/1000))</f>
        <v>1953.05</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7130</v>
      </c>
      <c r="C92" s="25">
        <f t="shared" si="10"/>
        <v>8215</v>
      </c>
      <c r="D92" s="25">
        <f t="shared" si="10"/>
        <v>8990</v>
      </c>
      <c r="E92" s="25">
        <f t="shared" si="10"/>
        <v>10075</v>
      </c>
      <c r="F92" s="25">
        <f t="shared" si="10"/>
        <v>10695</v>
      </c>
      <c r="G92" s="25">
        <f t="shared" si="10"/>
        <v>8215</v>
      </c>
      <c r="I92" s="24" t="str">
        <f t="shared" si="9"/>
        <v>Udbytte i alt, kg / ha</v>
      </c>
      <c r="J92" s="25">
        <f t="shared" ref="J92:O92" si="11">SUM(J87:J91)</f>
        <v>4777.1000000000004</v>
      </c>
      <c r="K92" s="25">
        <f t="shared" si="11"/>
        <v>5504.05</v>
      </c>
      <c r="L92" s="25">
        <f t="shared" si="11"/>
        <v>6023.3000000000011</v>
      </c>
      <c r="M92" s="25">
        <f t="shared" si="11"/>
        <v>6347.25</v>
      </c>
      <c r="N92" s="25">
        <f t="shared" si="11"/>
        <v>6737.85</v>
      </c>
      <c r="O92" s="25">
        <f t="shared" si="11"/>
        <v>5504.05</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62.56</v>
      </c>
      <c r="C95" s="21">
        <f>IF(C80=0,0,C80*VLOOKUP($B13,'Crop definitions'!$B$5:$K$63,10,FALSE)/1000)</f>
        <v>72.08</v>
      </c>
      <c r="D95" s="21">
        <f>IF(D80=0,0,D80*VLOOKUP($B13,'Crop definitions'!$B$5:$K$63,10,FALSE)/1000)</f>
        <v>78.88</v>
      </c>
      <c r="E95" s="21">
        <f>IF(E80=0,0,E80*VLOOKUP($B13,'Crop definitions'!$B$5:$K$63,10,FALSE)/1000)</f>
        <v>88.4</v>
      </c>
      <c r="F95" s="21">
        <f>IF(F80=0,0,F80*VLOOKUP($B13,'Crop definitions'!$B$5:$K$63,10,FALSE)/1000)</f>
        <v>93.84</v>
      </c>
      <c r="G95" s="21">
        <f>IF(G80=0,0,G80*VLOOKUP($B13,'Crop definitions'!$B$5:$K$63,10,FALSE)/1000)</f>
        <v>72.08</v>
      </c>
      <c r="I95" s="20" t="str">
        <f t="shared" ref="I95:I100" si="14">A95</f>
        <v>Spring_barley_grain, kg N / ha</v>
      </c>
      <c r="J95" s="21">
        <f>IF(J80=0,0,J80*VLOOKUP($B13,'Crop definitions'!$B$5:$K$63,10,FALSE)/1000)</f>
        <v>41.915199999999999</v>
      </c>
      <c r="K95" s="21">
        <f>IF(K80=0,0,K80*VLOOKUP($B13,'Crop definitions'!$B$5:$K$63,10,FALSE)/1000)</f>
        <v>48.293599999999998</v>
      </c>
      <c r="L95" s="21">
        <f>IF(L80=0,0,L80*VLOOKUP($B13,'Crop definitions'!$B$5:$K$63,10,FALSE)/1000)</f>
        <v>52.849600000000002</v>
      </c>
      <c r="M95" s="21">
        <f>IF(M80=0,0,M80*VLOOKUP($B13,'Crop definitions'!$B$5:$K$63,10,FALSE)/1000)</f>
        <v>55.692</v>
      </c>
      <c r="N95" s="21">
        <f>IF(N80=0,0,N80*VLOOKUP($B13,'Crop definitions'!$B$5:$K$63,10,FALSE)/1000)</f>
        <v>59.119199999999999</v>
      </c>
      <c r="O95" s="21">
        <f>IF(O80=0,0,O80*VLOOKUP($B13,'Crop definitions'!$B$5:$K$63,10,FALSE)/1000)</f>
        <v>48.293599999999998</v>
      </c>
    </row>
    <row r="96" spans="1:15" x14ac:dyDescent="0.25">
      <c r="A96" s="20" t="str">
        <f>IF(B14="",CONCATENATE(A14,": Intet valgt"),CONCATENATE(B14,", kg N / ha"))</f>
        <v>Spring_barley_straw, kg N / ha</v>
      </c>
      <c r="B96" s="21">
        <f>IF(B81=0,0,B81*VLOOKUP($B14,'Crop definitions'!$B$5:$K$63,10,FALSE)/1000)</f>
        <v>17.548080000000002</v>
      </c>
      <c r="C96" s="21">
        <f>IF(C81=0,0,C81*VLOOKUP($B14,'Crop definitions'!$B$5:$K$63,10,FALSE)/1000)</f>
        <v>20.218439999999998</v>
      </c>
      <c r="D96" s="21">
        <f>IF(D81=0,0,D81*VLOOKUP($B14,'Crop definitions'!$B$5:$K$63,10,FALSE)/1000)</f>
        <v>22.12584</v>
      </c>
      <c r="E96" s="21">
        <f>IF(E81=0,0,E81*VLOOKUP($B14,'Crop definitions'!$B$5:$K$63,10,FALSE)/1000)</f>
        <v>24.796200000000006</v>
      </c>
      <c r="F96" s="21">
        <f>IF(F81=0,0,F81*VLOOKUP($B14,'Crop definitions'!$B$5:$K$63,10,FALSE)/1000)</f>
        <v>26.322120000000002</v>
      </c>
      <c r="G96" s="21">
        <f>IF(G81=0,0,G81*VLOOKUP($B14,'Crop definitions'!$B$5:$K$63,10,FALSE)/1000)</f>
        <v>20.218439999999998</v>
      </c>
      <c r="I96" s="20" t="str">
        <f t="shared" si="14"/>
        <v>Spring_barley_straw, kg N / ha</v>
      </c>
      <c r="J96" s="21">
        <f>IF(J81=0,0,J81*VLOOKUP($B14,'Crop definitions'!$B$5:$K$63,10,FALSE)/1000)</f>
        <v>11.757213600000002</v>
      </c>
      <c r="K96" s="21">
        <f>IF(K81=0,0,K81*VLOOKUP($B14,'Crop definitions'!$B$5:$K$63,10,FALSE)/1000)</f>
        <v>13.5463548</v>
      </c>
      <c r="L96" s="21">
        <f>IF(L81=0,0,L81*VLOOKUP($B14,'Crop definitions'!$B$5:$K$63,10,FALSE)/1000)</f>
        <v>14.824312800000003</v>
      </c>
      <c r="M96" s="21">
        <f>IF(M81=0,0,M81*VLOOKUP($B14,'Crop definitions'!$B$5:$K$63,10,FALSE)/1000)</f>
        <v>15.621606000000002</v>
      </c>
      <c r="N96" s="21">
        <f>IF(N81=0,0,N81*VLOOKUP($B14,'Crop definitions'!$B$5:$K$63,10,FALSE)/1000)</f>
        <v>16.582935599999999</v>
      </c>
      <c r="O96" s="21">
        <f>IF(O81=0,0,O81*VLOOKUP($B14,'Crop definitions'!$B$5:$K$63,10,FALSE)/1000)</f>
        <v>13.5463548</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80.108080000000001</v>
      </c>
      <c r="C100" s="25">
        <f t="shared" si="15"/>
        <v>92.298439999999999</v>
      </c>
      <c r="D100" s="25">
        <f t="shared" si="15"/>
        <v>101.00583999999999</v>
      </c>
      <c r="E100" s="25">
        <f t="shared" si="15"/>
        <v>113.1962</v>
      </c>
      <c r="F100" s="25">
        <f t="shared" si="15"/>
        <v>120.16212</v>
      </c>
      <c r="G100" s="25">
        <f t="shared" si="15"/>
        <v>92.298439999999999</v>
      </c>
      <c r="I100" s="24" t="str">
        <f t="shared" si="14"/>
        <v>Udbytte i alt, kg N / ha</v>
      </c>
      <c r="J100" s="25">
        <f t="shared" ref="J100:O100" si="16">SUM(J95:J99)</f>
        <v>53.672413599999999</v>
      </c>
      <c r="K100" s="25">
        <f t="shared" si="16"/>
        <v>61.839954800000001</v>
      </c>
      <c r="L100" s="25">
        <f t="shared" si="16"/>
        <v>67.673912800000011</v>
      </c>
      <c r="M100" s="25">
        <f t="shared" si="16"/>
        <v>71.313606000000007</v>
      </c>
      <c r="N100" s="25">
        <f t="shared" si="16"/>
        <v>75.702135599999991</v>
      </c>
      <c r="O100" s="25">
        <f t="shared" si="16"/>
        <v>61.839954800000001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formula'!$B$5:$N$44,7,FALSE)+VLOOKUP($B$9,'N fixation formula'!$B$5:$N$44,8,FALSE)+INDEX('N fixation formula'!$J$5:$N$44,MATCH(Spring_barley_1!$B$9,'N fixation formula'!$B$5:$B$44,0),MATCH(Spring_barley_1!B104,'N fixation formula'!$J$4:$N$4,0))</f>
        <v>#N/A</v>
      </c>
      <c r="C109" s="48" t="e">
        <f>VLOOKUP($B$9,'N fixation formula'!$B$5:$N$44,7,FALSE)+VLOOKUP($B$9,'N fixation formula'!$B$5:$N$44,8,FALSE)+INDEX('N fixation formula'!$J$5:$N$44,MATCH(Spring_barley_1!$B$9,'N fixation formula'!$B$5:$B$44,0),MATCH(Spring_barley_1!C104,'N fixation formula'!$J$4:$N$4,0))</f>
        <v>#N/A</v>
      </c>
      <c r="D109" s="48" t="e">
        <f>VLOOKUP($B$9,'N fixation formula'!$B$5:$N$44,7,FALSE)+VLOOKUP($B$9,'N fixation formula'!$B$5:$N$44,8,FALSE)+INDEX('N fixation formula'!$J$5:$N$44,MATCH(Spring_barley_1!$B$9,'N fixation formula'!$B$5:$B$44,0),MATCH(Spring_barley_1!D104,'N fixation formula'!$J$4:$N$4,0))</f>
        <v>#N/A</v>
      </c>
      <c r="E109" s="48" t="e">
        <f>VLOOKUP($B$9,'N fixation formula'!$B$5:$N$44,7,FALSE)+VLOOKUP($B$9,'N fixation formula'!$B$5:$N$44,8,FALSE)+INDEX('N fixation formula'!$J$5:$N$44,MATCH(Spring_barley_1!$B$9,'N fixation formula'!$B$5:$B$44,0),MATCH(Spring_barley_1!E104,'N fixation formula'!$J$4:$N$4,0))</f>
        <v>#N/A</v>
      </c>
      <c r="F109" s="48" t="e">
        <f>VLOOKUP($B$9,'N fixation formula'!$B$5:$N$44,7,FALSE)+VLOOKUP($B$9,'N fixation formula'!$B$5:$N$44,8,FALSE)+INDEX('N fixation formula'!$J$5:$N$44,MATCH(Spring_barley_1!$B$9,'N fixation formula'!$B$5:$B$44,0),MATCH(Spring_barley_1!F104,'N fixation formula'!$J$4:$N$4,0))</f>
        <v>#N/A</v>
      </c>
      <c r="G109" s="48" t="e">
        <f>VLOOKUP($B$9,'N fixation formula'!$B$5:$N$44,7,FALSE)+VLOOKUP($B$9,'N fixation formula'!$B$5:$N$44,8,FALSE)+INDEX('N fixation formula'!$J$5:$N$44,MATCH(Spring_barley_1!$B$9,'N fixation formula'!$B$5:$B$44,0),MATCH(Spring_barley_1!G104,'N fixation formula'!$J$4:$N$4,0))</f>
        <v>#N/A</v>
      </c>
      <c r="H109" s="15"/>
      <c r="I109" s="40" t="str">
        <f t="shared" si="18"/>
        <v>P-rod+stub + P-trans-jord + P-immob</v>
      </c>
      <c r="J109" s="48" t="e">
        <f>VLOOKUP($B$9,'N fixation formula'!$B$5:$N$44,7,FALSE)+VLOOKUP($B$9,'N fixation formula'!$B$5:$N$44,8,FALSE)+INDEX('N fixation formula'!$J$5:$N$44,MATCH(Spring_barley_1!$B$9,'N fixation formula'!$B$5:$B$44,0),MATCH(Spring_barley_1!J104,'N fixation formula'!$J$4:$N$4,0))</f>
        <v>#N/A</v>
      </c>
      <c r="K109" s="48" t="e">
        <f>VLOOKUP($B$9,'N fixation formula'!$B$5:$N$44,7,FALSE)+VLOOKUP($B$9,'N fixation formula'!$B$5:$N$44,8,FALSE)+INDEX('N fixation formula'!$J$5:$N$44,MATCH(Spring_barley_1!$B$9,'N fixation formula'!$B$5:$B$44,0),MATCH(Spring_barley_1!K104,'N fixation formula'!$J$4:$N$4,0))</f>
        <v>#N/A</v>
      </c>
      <c r="L109" s="48" t="e">
        <f>VLOOKUP($B$9,'N fixation formula'!$B$5:$N$44,7,FALSE)+VLOOKUP($B$9,'N fixation formula'!$B$5:$N$44,8,FALSE)+INDEX('N fixation formula'!$J$5:$N$44,MATCH(Spring_barley_1!$B$9,'N fixation formula'!$B$5:$B$44,0),MATCH(Spring_barley_1!L104,'N fixation formula'!$J$4:$N$4,0))</f>
        <v>#N/A</v>
      </c>
      <c r="M109" s="48" t="e">
        <f>VLOOKUP($B$9,'N fixation formula'!$B$5:$N$44,7,FALSE)+VLOOKUP($B$9,'N fixation formula'!$B$5:$N$44,8,FALSE)+INDEX('N fixation formula'!$J$5:$N$44,MATCH(Spring_barley_1!$B$9,'N fixation formula'!$B$5:$B$44,0),MATCH(Spring_barley_1!M104,'N fixation formula'!$J$4:$N$4,0))</f>
        <v>#N/A</v>
      </c>
      <c r="N109" s="48" t="e">
        <f>VLOOKUP($B$9,'N fixation formula'!$B$5:$N$44,7,FALSE)+VLOOKUP($B$9,'N fixation formula'!$B$5:$N$44,8,FALSE)+INDEX('N fixation formula'!$J$5:$N$44,MATCH(Spring_barley_1!$B$9,'N fixation formula'!$B$5:$B$44,0),MATCH(Spring_barley_1!N104,'N fixation formula'!$J$4:$N$4,0))</f>
        <v>#N/A</v>
      </c>
      <c r="O109" s="48" t="e">
        <f>VLOOKUP($B$9,'N fixation formula'!$B$5:$N$44,7,FALSE)+VLOOKUP($B$9,'N fixation formula'!$B$5:$N$44,8,FALSE)+INDEX('N fixation formula'!$J$5:$N$44,MATCH(Spring_barley_1!$B$9,'N fixation formula'!$B$5:$B$44,0),MATCH(Spring_barley_1!O104,'N fixation formula'!$J$4:$N$4,0))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26">
        <v>1</v>
      </c>
      <c r="K116" s="26">
        <v>1</v>
      </c>
      <c r="L116" s="26">
        <v>1</v>
      </c>
      <c r="M116" s="26">
        <v>1</v>
      </c>
      <c r="N116" s="26">
        <v>1</v>
      </c>
      <c r="O116" s="4">
        <v>1</v>
      </c>
    </row>
    <row r="117" spans="1:15" x14ac:dyDescent="0.25">
      <c r="A117" s="34" t="s">
        <v>155</v>
      </c>
      <c r="B117" s="3">
        <v>1</v>
      </c>
      <c r="C117" s="3">
        <v>1</v>
      </c>
      <c r="D117" s="3">
        <v>1</v>
      </c>
      <c r="E117" s="3">
        <v>1</v>
      </c>
      <c r="F117" s="3">
        <v>1</v>
      </c>
      <c r="G117" s="3">
        <v>1</v>
      </c>
      <c r="I117" s="29" t="str">
        <f t="shared" ref="I117:I130" si="24">IF(A117="","",A117)</f>
        <v>Såning med såsæt"</v>
      </c>
      <c r="J117" s="26">
        <v>1</v>
      </c>
      <c r="K117" s="26">
        <v>1</v>
      </c>
      <c r="L117" s="26">
        <v>1</v>
      </c>
      <c r="M117" s="26">
        <v>1</v>
      </c>
      <c r="N117" s="26">
        <v>1</v>
      </c>
      <c r="O117" s="4">
        <v>1</v>
      </c>
    </row>
    <row r="118" spans="1:15" x14ac:dyDescent="0.25">
      <c r="A118" s="34" t="s">
        <v>89</v>
      </c>
      <c r="B118" s="3">
        <v>1</v>
      </c>
      <c r="C118" s="3">
        <v>1</v>
      </c>
      <c r="D118" s="3">
        <v>1</v>
      </c>
      <c r="E118" s="3">
        <v>1</v>
      </c>
      <c r="F118" s="3">
        <v>1</v>
      </c>
      <c r="G118" s="3">
        <v>1</v>
      </c>
      <c r="I118" s="29" t="str">
        <f t="shared" si="24"/>
        <v>Kunstgødskning*</v>
      </c>
      <c r="J118" s="26"/>
      <c r="K118" s="26"/>
      <c r="L118" s="26"/>
      <c r="M118" s="26"/>
      <c r="N118" s="26"/>
      <c r="O118" s="4"/>
    </row>
    <row r="119" spans="1:15" x14ac:dyDescent="0.25">
      <c r="A119" s="34" t="s">
        <v>92</v>
      </c>
      <c r="B119" s="3">
        <v>3</v>
      </c>
      <c r="C119" s="3">
        <v>3</v>
      </c>
      <c r="D119" s="3">
        <v>3</v>
      </c>
      <c r="E119" s="3">
        <v>3</v>
      </c>
      <c r="F119" s="3">
        <v>3</v>
      </c>
      <c r="G119" s="3">
        <v>3</v>
      </c>
      <c r="I119" s="29" t="str">
        <f t="shared" si="24"/>
        <v>Sprøjtning*</v>
      </c>
      <c r="J119" s="26"/>
      <c r="K119" s="26"/>
      <c r="L119" s="26"/>
      <c r="M119" s="26"/>
      <c r="N119" s="26"/>
      <c r="O119" s="4"/>
    </row>
    <row r="120" spans="1:15" x14ac:dyDescent="0.25">
      <c r="A120" s="34" t="s">
        <v>93</v>
      </c>
      <c r="B120" s="3">
        <v>1</v>
      </c>
      <c r="C120" s="3">
        <v>1</v>
      </c>
      <c r="D120" s="3">
        <v>1</v>
      </c>
      <c r="E120" s="3">
        <v>1</v>
      </c>
      <c r="F120" s="3">
        <v>1</v>
      </c>
      <c r="G120" s="3">
        <v>1</v>
      </c>
      <c r="I120" s="29" t="str">
        <f t="shared" si="24"/>
        <v>Mejetærskning*</v>
      </c>
      <c r="J120" s="26">
        <v>1</v>
      </c>
      <c r="K120" s="26">
        <v>1</v>
      </c>
      <c r="L120" s="26">
        <v>1</v>
      </c>
      <c r="M120" s="26">
        <v>1</v>
      </c>
      <c r="N120" s="26">
        <v>1</v>
      </c>
      <c r="O120" s="4">
        <v>1</v>
      </c>
    </row>
    <row r="121" spans="1:15" x14ac:dyDescent="0.25">
      <c r="A121" s="34" t="s">
        <v>81</v>
      </c>
      <c r="B121" s="3"/>
      <c r="C121" s="3"/>
      <c r="D121" s="3"/>
      <c r="E121" s="3"/>
      <c r="F121" s="3"/>
      <c r="G121" s="3"/>
      <c r="I121" s="29" t="str">
        <f t="shared" si="24"/>
        <v>Stubharvning*</v>
      </c>
      <c r="J121" s="26">
        <v>3</v>
      </c>
      <c r="K121" s="26">
        <v>3</v>
      </c>
      <c r="L121" s="26">
        <v>3</v>
      </c>
      <c r="M121" s="26">
        <v>3</v>
      </c>
      <c r="N121" s="26">
        <v>3</v>
      </c>
      <c r="O121" s="4">
        <v>3</v>
      </c>
    </row>
    <row r="122" spans="1:15" x14ac:dyDescent="0.25">
      <c r="A122" s="34" t="s">
        <v>91</v>
      </c>
      <c r="B122" s="3"/>
      <c r="C122" s="26"/>
      <c r="D122" s="26"/>
      <c r="E122" s="26"/>
      <c r="F122" s="26"/>
      <c r="G122" s="26"/>
      <c r="I122" s="29" t="str">
        <f t="shared" si="24"/>
        <v>Ukrudstharvning*</v>
      </c>
      <c r="J122" s="26">
        <v>2</v>
      </c>
      <c r="K122" s="26">
        <v>2</v>
      </c>
      <c r="L122" s="26">
        <v>2</v>
      </c>
      <c r="M122" s="26">
        <v>2</v>
      </c>
      <c r="N122" s="26">
        <v>2</v>
      </c>
      <c r="O122" s="4">
        <v>2</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4.5314999999999994</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4.5314999999999994</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4.5314999999999994</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4.5314999999999994</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4.5314999999999994</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4.5314999999999994</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3.6251999999999995</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3.6251999999999995</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3.6251999999999995</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4.0279999999999996</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4.4307999999999996</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4.4307999999999996</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46.019899999999993</v>
      </c>
      <c r="C147" s="25">
        <f t="shared" ref="C147:O147" si="27">SUM(C132:C146)</f>
        <v>46.019899999999993</v>
      </c>
      <c r="D147" s="25">
        <f t="shared" si="27"/>
        <v>46.019899999999993</v>
      </c>
      <c r="E147" s="25">
        <f t="shared" si="27"/>
        <v>48.839499999999994</v>
      </c>
      <c r="F147" s="25">
        <f t="shared" si="27"/>
        <v>51.659099999999995</v>
      </c>
      <c r="G147" s="25">
        <f t="shared" si="27"/>
        <v>51.659099999999995</v>
      </c>
      <c r="H147" s="5"/>
      <c r="I147" s="30" t="str">
        <f t="shared" si="26"/>
        <v>Dieselforbrug i alt per ha</v>
      </c>
      <c r="J147" s="25">
        <f t="shared" si="27"/>
        <v>62.131899999999995</v>
      </c>
      <c r="K147" s="25">
        <f t="shared" si="27"/>
        <v>62.131899999999995</v>
      </c>
      <c r="L147" s="25">
        <f t="shared" si="27"/>
        <v>62.131899999999995</v>
      </c>
      <c r="M147" s="25">
        <f t="shared" si="27"/>
        <v>67.468999999999994</v>
      </c>
      <c r="N147" s="25">
        <f t="shared" si="27"/>
        <v>72.806099999999986</v>
      </c>
      <c r="O147" s="25">
        <f t="shared" si="27"/>
        <v>72.806099999999986</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000-000000000000}">
      <formula1>"Ja,Nej"</formula1>
    </dataValidation>
    <dataValidation type="list" allowBlank="1" showInputMessage="1" showErrorMessage="1" sqref="F13:F17" xr:uid="{00000000-0002-0000-0000-000001000000}">
      <formula1>"Ja, Nej / Ikke relevant"</formula1>
    </dataValidation>
    <dataValidation type="list" allowBlank="1" showInputMessage="1" showErrorMessage="1" sqref="E5" xr:uid="{00000000-0002-0000-00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03000000}">
          <x14:formula1>
            <xm:f>'N fixation formula'!$B$5:$B$44</xm:f>
          </x14:formula1>
          <xm:sqref>B9</xm:sqref>
        </x14:dataValidation>
        <x14:dataValidation type="list" allowBlank="1" showInputMessage="1" showErrorMessage="1" xr:uid="{00000000-0002-0000-0000-000007000000}">
          <x14:formula1>
            <xm:f>Other_tabels!$F$5:$F$14</xm:f>
          </x14:formula1>
          <xm:sqref>E4</xm:sqref>
        </x14:dataValidation>
        <x14:dataValidation type="list" allowBlank="1" showInputMessage="1" showErrorMessage="1" xr:uid="{00000000-0002-0000-0000-000006000000}">
          <x14:formula1>
            <xm:f>'Crop definitions'!$B$5:$B$63</xm:f>
          </x14:formula1>
          <xm:sqref>B13:B17</xm:sqref>
        </x14:dataValidation>
        <x14:dataValidation type="list" allowBlank="1" showInputMessage="1" showErrorMessage="1" xr:uid="{00000000-0002-0000-0000-000005000000}">
          <x14:formula1>
            <xm:f>Seed!$B$5:$B$28</xm:f>
          </x14:formula1>
          <xm:sqref>B20:B23</xm:sqref>
        </x14:dataValidation>
        <x14:dataValidation type="list" allowBlank="1" showInputMessage="1" showErrorMessage="1" xr:uid="{00000000-0002-0000-0000-000004000000}">
          <x14:formula1>
            <xm:f>'Diesel consumption for field op'!$D$4:$D$77</xm:f>
          </x14:formula1>
          <xm:sqref>A116:A130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tint="-0.249977111117893"/>
  </sheetPr>
  <dimension ref="A1:O147"/>
  <sheetViews>
    <sheetView showGridLines="0" topLeftCell="C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461</v>
      </c>
      <c r="D4" s="20" t="s">
        <v>484</v>
      </c>
      <c r="E4" s="44" t="s">
        <v>487</v>
      </c>
    </row>
    <row r="5" spans="1:6" x14ac:dyDescent="0.25">
      <c r="A5" s="20" t="s">
        <v>50</v>
      </c>
      <c r="B5" s="44" t="s">
        <v>459</v>
      </c>
      <c r="D5" s="20" t="s">
        <v>582</v>
      </c>
      <c r="E5" s="44" t="s">
        <v>208</v>
      </c>
    </row>
    <row r="6" spans="1:6" x14ac:dyDescent="0.25">
      <c r="A6" s="20" t="s">
        <v>0</v>
      </c>
      <c r="B6" s="45" t="s">
        <v>456</v>
      </c>
    </row>
    <row r="7" spans="1:6" x14ac:dyDescent="0.25">
      <c r="A7" s="20" t="s">
        <v>76</v>
      </c>
      <c r="B7" s="45" t="s">
        <v>77</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141</v>
      </c>
      <c r="C51" s="21">
        <f t="shared" si="0"/>
        <v>137</v>
      </c>
      <c r="D51" s="21">
        <f t="shared" si="0"/>
        <v>159</v>
      </c>
      <c r="E51" s="21">
        <f t="shared" si="0"/>
        <v>144</v>
      </c>
      <c r="F51" s="21">
        <f t="shared" si="0"/>
        <v>150</v>
      </c>
      <c r="G51" s="21">
        <f t="shared" si="0"/>
        <v>87</v>
      </c>
      <c r="I51" s="20" t="str">
        <f>A51</f>
        <v>N - før reduktion, kg / ha</v>
      </c>
      <c r="J51" s="21">
        <f t="shared" ref="J51:O51" si="1">J31+J35+J39+J43+J47</f>
        <v>76.14</v>
      </c>
      <c r="K51" s="21">
        <f t="shared" si="1"/>
        <v>73.98</v>
      </c>
      <c r="L51" s="21">
        <f t="shared" si="1"/>
        <v>85.86</v>
      </c>
      <c r="M51" s="21">
        <f t="shared" si="1"/>
        <v>77.760000000000005</v>
      </c>
      <c r="N51" s="21">
        <f t="shared" si="1"/>
        <v>81</v>
      </c>
      <c r="O51" s="21">
        <f t="shared" si="1"/>
        <v>46.980000000000004</v>
      </c>
    </row>
    <row r="52" spans="1:15" x14ac:dyDescent="0.25">
      <c r="A52" s="20" t="s">
        <v>126</v>
      </c>
      <c r="B52" s="21">
        <f t="shared" ref="B52:G52" si="2">IF($B$10="",B51,B51-$B$10)</f>
        <v>141</v>
      </c>
      <c r="C52" s="21">
        <f t="shared" si="2"/>
        <v>137</v>
      </c>
      <c r="D52" s="21">
        <f t="shared" si="2"/>
        <v>159</v>
      </c>
      <c r="E52" s="21">
        <f t="shared" si="2"/>
        <v>144</v>
      </c>
      <c r="F52" s="21">
        <f t="shared" si="2"/>
        <v>150</v>
      </c>
      <c r="G52" s="21">
        <f t="shared" si="2"/>
        <v>87</v>
      </c>
      <c r="I52" s="20" t="str">
        <f>A52</f>
        <v>N - efter reduktion, kg / ha</v>
      </c>
      <c r="J52" s="21">
        <f>IF($B$10="",J51,J51)</f>
        <v>76.14</v>
      </c>
      <c r="K52" s="21">
        <f t="shared" ref="K52:O52" si="3">IF($B$10="",K51,K51)</f>
        <v>73.98</v>
      </c>
      <c r="L52" s="21">
        <f t="shared" si="3"/>
        <v>85.86</v>
      </c>
      <c r="M52" s="21">
        <f t="shared" si="3"/>
        <v>77.760000000000005</v>
      </c>
      <c r="N52" s="21">
        <f t="shared" si="3"/>
        <v>81</v>
      </c>
      <c r="O52" s="21">
        <f t="shared" si="3"/>
        <v>46.980000000000004</v>
      </c>
    </row>
    <row r="53" spans="1:15" x14ac:dyDescent="0.25">
      <c r="A53" s="20" t="s">
        <v>55</v>
      </c>
      <c r="B53" s="21">
        <f t="shared" ref="B53:G54" si="4">B32+B36+B40+B44+B48</f>
        <v>21</v>
      </c>
      <c r="C53" s="21">
        <f t="shared" si="4"/>
        <v>21</v>
      </c>
      <c r="D53" s="21">
        <f t="shared" si="4"/>
        <v>21</v>
      </c>
      <c r="E53" s="21">
        <f t="shared" si="4"/>
        <v>21</v>
      </c>
      <c r="F53" s="21">
        <f t="shared" si="4"/>
        <v>21</v>
      </c>
      <c r="G53" s="21">
        <f t="shared" si="4"/>
        <v>21</v>
      </c>
      <c r="I53" s="20" t="s">
        <v>55</v>
      </c>
      <c r="J53" s="21">
        <f t="shared" ref="J53:O54" si="5">J32+J36+J40+J44+J48</f>
        <v>14.07</v>
      </c>
      <c r="K53" s="21">
        <f t="shared" si="5"/>
        <v>14.07</v>
      </c>
      <c r="L53" s="21">
        <f t="shared" si="5"/>
        <v>14.07</v>
      </c>
      <c r="M53" s="21">
        <f t="shared" si="5"/>
        <v>14.07</v>
      </c>
      <c r="N53" s="21">
        <f t="shared" si="5"/>
        <v>14.07</v>
      </c>
      <c r="O53" s="21">
        <f t="shared" si="5"/>
        <v>14.07</v>
      </c>
    </row>
    <row r="54" spans="1:15" x14ac:dyDescent="0.25">
      <c r="A54" s="20" t="s">
        <v>56</v>
      </c>
      <c r="B54" s="21">
        <f t="shared" si="4"/>
        <v>59</v>
      </c>
      <c r="C54" s="21">
        <f t="shared" si="4"/>
        <v>59</v>
      </c>
      <c r="D54" s="21">
        <f t="shared" si="4"/>
        <v>59</v>
      </c>
      <c r="E54" s="21">
        <f t="shared" si="4"/>
        <v>59</v>
      </c>
      <c r="F54" s="21">
        <f t="shared" si="4"/>
        <v>59</v>
      </c>
      <c r="G54" s="21">
        <f t="shared" si="4"/>
        <v>59</v>
      </c>
      <c r="I54" s="20" t="s">
        <v>56</v>
      </c>
      <c r="J54" s="21">
        <f t="shared" si="5"/>
        <v>39.53</v>
      </c>
      <c r="K54" s="21">
        <f t="shared" si="5"/>
        <v>39.53</v>
      </c>
      <c r="L54" s="21">
        <f t="shared" si="5"/>
        <v>39.53</v>
      </c>
      <c r="M54" s="21">
        <f t="shared" si="5"/>
        <v>39.53</v>
      </c>
      <c r="N54" s="21">
        <f t="shared" si="5"/>
        <v>39.53</v>
      </c>
      <c r="O54" s="21">
        <f t="shared" si="5"/>
        <v>39.53</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140</v>
      </c>
      <c r="C60" s="26">
        <v>140</v>
      </c>
      <c r="D60" s="26">
        <v>140</v>
      </c>
      <c r="E60" s="26">
        <v>140</v>
      </c>
      <c r="F60" s="26">
        <v>140</v>
      </c>
      <c r="G60" s="26">
        <v>140</v>
      </c>
      <c r="I60" s="20" t="str">
        <f>A60</f>
        <v>Spring_barley_grain</v>
      </c>
      <c r="J60" s="26">
        <v>170</v>
      </c>
      <c r="K60" s="26">
        <v>170</v>
      </c>
      <c r="L60" s="26">
        <v>170</v>
      </c>
      <c r="M60" s="26">
        <v>170</v>
      </c>
      <c r="N60" s="26">
        <v>170</v>
      </c>
      <c r="O60" s="4">
        <v>170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5100</v>
      </c>
      <c r="C74" s="26">
        <v>5800</v>
      </c>
      <c r="D74" s="26">
        <v>6400</v>
      </c>
      <c r="E74" s="26">
        <v>7200</v>
      </c>
      <c r="F74" s="26">
        <v>7600</v>
      </c>
      <c r="G74" s="26">
        <v>5800</v>
      </c>
      <c r="I74" s="20" t="str">
        <f t="shared" ref="I74:I84" si="6">A74</f>
        <v>Spring_barley_grain, Kg / ha</v>
      </c>
      <c r="J74" s="26">
        <f>IF($B$13="","",VLOOKUP($B$13,'Crop definitions'!$V$5:$X$63,2,FALSE)*B74)</f>
        <v>3417</v>
      </c>
      <c r="K74" s="26">
        <f>IF($B$13="","",VLOOKUP($B$13,'Crop definitions'!$V$5:$X$63,2,FALSE)*C74)</f>
        <v>3886.0000000000005</v>
      </c>
      <c r="L74" s="26">
        <f>IF($B$13="","",VLOOKUP($B$13,'Crop definitions'!$V$5:$X$63,2,FALSE)*D74)</f>
        <v>4288</v>
      </c>
      <c r="M74" s="26">
        <f>IF($B$13="","",VLOOKUP($B$13,'Crop definitions'!$V$5:$X$63,3,FALSE)*E74)</f>
        <v>4536</v>
      </c>
      <c r="N74" s="26">
        <f>IF($B$13="","",VLOOKUP($B$13,'Crop definitions'!$V$5:$X$63,3,FALSE)*F74)</f>
        <v>4788</v>
      </c>
      <c r="O74" s="59">
        <f>IF($B$13="","",VLOOKUP($B$13,'Crop definitions'!$V$5:$X$63,2,FALSE)*G74)</f>
        <v>3886.0000000000005</v>
      </c>
    </row>
    <row r="75" spans="1:15" x14ac:dyDescent="0.25">
      <c r="A75" s="20" t="str">
        <f>IF(B14="",CONCATENATE(A14,": Intet valgt"),CONCATENATE(B14,", ",C14," / ha"))</f>
        <v>Spring_barley_straw, Kg / ha</v>
      </c>
      <c r="B75" s="135">
        <f>IF($B$14="","",B81/(VLOOKUP($B$14,'Crop definitions'!$B$5:$F$63,5,FALSE)/1000))</f>
        <v>2805</v>
      </c>
      <c r="C75" s="135">
        <f>IF($B$14="","",C81/(VLOOKUP($B$14,'Crop definitions'!$B$5:$F$63,5,FALSE)/1000))</f>
        <v>3190</v>
      </c>
      <c r="D75" s="135">
        <f>IF($B$14="","",D81/(VLOOKUP($B$14,'Crop definitions'!$B$5:$F$63,5,FALSE)/1000))</f>
        <v>3520.0000000000005</v>
      </c>
      <c r="E75" s="135">
        <f>IF($B$14="","",E81/(VLOOKUP($B$14,'Crop definitions'!$B$5:$F$63,5,FALSE)/1000))</f>
        <v>3960.0000000000005</v>
      </c>
      <c r="F75" s="135">
        <f>IF($B$14="","",F81/(VLOOKUP($B$14,'Crop definitions'!$B$5:$F$63,5,FALSE)/1000))</f>
        <v>4180.0000000000009</v>
      </c>
      <c r="G75" s="135">
        <f>IF($B$14="","",G81/(VLOOKUP($B$14,'Crop definitions'!$B$5:$F$63,5,FALSE)/1000))</f>
        <v>3190</v>
      </c>
      <c r="I75" s="20" t="str">
        <f t="shared" si="6"/>
        <v>Spring_barley_straw, Kg / ha</v>
      </c>
      <c r="J75" s="135">
        <f>IF($B$14="","",J81/(VLOOKUP($B$14,'Crop definitions'!$B$5:$F$63,5,FALSE)/1000))</f>
        <v>1879.3500000000001</v>
      </c>
      <c r="K75" s="135">
        <f>IF($B$14="","",K81/(VLOOKUP($B$14,'Crop definitions'!$B$5:$F$63,5,FALSE)/1000))</f>
        <v>2137.3000000000006</v>
      </c>
      <c r="L75" s="135">
        <f>IF($B$14="","",L81/(VLOOKUP($B$14,'Crop definitions'!$B$5:$F$63,5,FALSE)/1000))</f>
        <v>2358.4000000000005</v>
      </c>
      <c r="M75" s="135">
        <f>IF($B$14="","",M81/(VLOOKUP($B$14,'Crop definitions'!$B$5:$F$63,5,FALSE)/1000))</f>
        <v>2494.8000000000002</v>
      </c>
      <c r="N75" s="135">
        <f>IF($B$14="","",N81/(VLOOKUP($B$14,'Crop definitions'!$B$5:$F$63,5,FALSE)/1000))</f>
        <v>2633.4000000000005</v>
      </c>
      <c r="O75" s="136">
        <f>IF($B$14="","",O81/(VLOOKUP($B$14,'Crop definitions'!$B$5:$F$63,5,FALSE)/1000))</f>
        <v>2137.3000000000006</v>
      </c>
    </row>
    <row r="76" spans="1:15" x14ac:dyDescent="0.25">
      <c r="A76" s="20" t="str">
        <f>IF(B15="",CONCATENATE(A15,": Intet valgt"),CONCATENATE(B15,", ",C15," / ha"))</f>
        <v>Produkt-3: Intet valgt</v>
      </c>
      <c r="B76" s="26"/>
      <c r="C76" s="26"/>
      <c r="D76" s="26"/>
      <c r="E76" s="26"/>
      <c r="F76" s="26"/>
      <c r="G76" s="26"/>
      <c r="I76" s="20" t="str">
        <f t="shared" si="6"/>
        <v>Produkt-3: Intet valgt</v>
      </c>
      <c r="J76" s="26"/>
      <c r="K76" s="26"/>
      <c r="L76" s="26"/>
      <c r="M76" s="26"/>
      <c r="N76" s="26"/>
      <c r="O76" s="4"/>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4335</v>
      </c>
      <c r="C80" s="21">
        <f>IF(C74="",0,IF($C13="Kg",C74*VLOOKUP($B13,'Crop definitions'!$B$5:$N$63,5,FALSE)/1000,IF($C13="Kg TS",C74,C74/VLOOKUP($B13,'Crop definitions'!$B$5:$N$63,8,FALSE))))</f>
        <v>4930</v>
      </c>
      <c r="D80" s="21">
        <f>IF(D74="",0,IF($C13="Kg",D74*VLOOKUP($B13,'Crop definitions'!$B$5:$N$63,5,FALSE)/1000,IF($C13="Kg TS",D74,D74/VLOOKUP($B13,'Crop definitions'!$B$5:$N$63,8,FALSE))))</f>
        <v>5440</v>
      </c>
      <c r="E80" s="21">
        <f>IF(E74="",0,IF($C13="Kg",E74*VLOOKUP($B13,'Crop definitions'!$B$5:$N$63,5,FALSE)/1000,IF($C13="Kg TS",E74,E74/VLOOKUP($B13,'Crop definitions'!$B$5:$N$63,8,FALSE))))</f>
        <v>6120</v>
      </c>
      <c r="F80" s="21">
        <f>IF(F74="",0,IF($C13="Kg",F74*VLOOKUP($B13,'Crop definitions'!$B$5:$N$63,5,FALSE)/1000,IF($C13="Kg TS",F74,F74/VLOOKUP($B13,'Crop definitions'!$B$5:$N$63,8,FALSE))))</f>
        <v>6460</v>
      </c>
      <c r="G80" s="21">
        <f>IF(G74="",0,IF($C13="Kg",G74*VLOOKUP($B13,'Crop definitions'!$B$5:$N$63,5,FALSE)/1000,IF($C13="Kg TS",G74,G74/VLOOKUP($B13,'Crop definitions'!$B$5:$N$63,8,FALSE))))</f>
        <v>4930</v>
      </c>
      <c r="I80" s="20" t="str">
        <f t="shared" si="6"/>
        <v>Spring_barley_grain, kg TS / ha</v>
      </c>
      <c r="J80" s="21">
        <f>IF(J74="",0,IF($C13="Kg",J74*VLOOKUP($B13,'Crop definitions'!$B$5:$N$63,5,FALSE)/1000,IF($C13="Kg TS",J74,J74/VLOOKUP($B13,'Crop definitions'!$B$5:$N$63,8,FALSE))))</f>
        <v>2904.45</v>
      </c>
      <c r="K80" s="21">
        <f>IF(K74="",0,IF($C13="Kg",K74*VLOOKUP($B13,'Crop definitions'!$B$5:$N$63,5,FALSE)/1000,IF($C13="Kg TS",K74,K74/VLOOKUP($B13,'Crop definitions'!$B$5:$N$63,8,FALSE))))</f>
        <v>3303.1000000000004</v>
      </c>
      <c r="L80" s="21">
        <f>IF(L74="",0,IF($C13="Kg",L74*VLOOKUP($B13,'Crop definitions'!$B$5:$N$63,5,FALSE)/1000,IF($C13="Kg TS",L74,L74/VLOOKUP($B13,'Crop definitions'!$B$5:$N$63,8,FALSE))))</f>
        <v>3644.8</v>
      </c>
      <c r="M80" s="21">
        <f>IF(M74="",0,IF($C13="Kg",M74*VLOOKUP($B13,'Crop definitions'!$B$5:$N$63,5,FALSE)/1000,IF($C13="Kg TS",M74,M74/VLOOKUP($B13,'Crop definitions'!$B$5:$N$63,8,FALSE))))</f>
        <v>3855.6</v>
      </c>
      <c r="N80" s="21">
        <f>IF(N74="",0,IF($C13="Kg",N74*VLOOKUP($B13,'Crop definitions'!$B$5:$N$63,5,FALSE)/1000,IF($C13="Kg TS",N74,N74/VLOOKUP($B13,'Crop definitions'!$B$5:$N$63,8,FALSE))))</f>
        <v>4069.8</v>
      </c>
      <c r="O80" s="21">
        <f>IF(O74="",0,IF($C13="Kg",O74*VLOOKUP($B13,'Crop definitions'!$B$5:$N$63,5,FALSE)/1000,IF($C13="Kg TS",O74,O74/VLOOKUP($B13,'Crop definitions'!$B$5:$N$63,8,FALSE))))</f>
        <v>3303.1000000000004</v>
      </c>
    </row>
    <row r="81" spans="1:15" x14ac:dyDescent="0.25">
      <c r="A81" s="20" t="str">
        <f>IF(B14="",CONCATENATE(A14,": Intet valgt"),CONCATENATE(B14,", kg TS / ha"))</f>
        <v>Spring_barley_straw, kg TS / ha</v>
      </c>
      <c r="B81" s="21">
        <f>IF($B$14="",0,VLOOKUP($B$14,'Crop definitions'!$B$5:$T$63,19,FALSE)*B80)</f>
        <v>2384.25</v>
      </c>
      <c r="C81" s="21">
        <f>IF($B$14="",0,VLOOKUP($B$14,'Crop definitions'!$B$5:$T$63,19,FALSE)*C80)</f>
        <v>2711.5</v>
      </c>
      <c r="D81" s="21">
        <f>IF($B$14="",0,VLOOKUP($B$14,'Crop definitions'!$B$5:$T$63,19,FALSE)*D80)</f>
        <v>2992.0000000000005</v>
      </c>
      <c r="E81" s="21">
        <f>IF($B$14="",0,VLOOKUP($B$14,'Crop definitions'!$B$5:$T$63,19,FALSE)*E80)</f>
        <v>3366.0000000000005</v>
      </c>
      <c r="F81" s="21">
        <f>IF($B$14="",0,VLOOKUP($B$14,'Crop definitions'!$B$5:$T$63,19,FALSE)*F80)</f>
        <v>3553.0000000000005</v>
      </c>
      <c r="G81" s="21">
        <f>IF($B$14="",0,VLOOKUP($B$14,'Crop definitions'!$B$5:$T$63,19,FALSE)*G80)</f>
        <v>2711.5</v>
      </c>
      <c r="I81" s="20" t="str">
        <f t="shared" si="6"/>
        <v>Spring_barley_straw, kg TS / ha</v>
      </c>
      <c r="J81" s="21">
        <f>IF($B$14="",0,VLOOKUP($B$14,'Crop definitions'!$B$5:$T$63,19,FALSE)*J80)</f>
        <v>1597.4475</v>
      </c>
      <c r="K81" s="21">
        <f>IF($B$14="",0,VLOOKUP($B$14,'Crop definitions'!$B$5:$T$63,19,FALSE)*K80)</f>
        <v>1816.7050000000004</v>
      </c>
      <c r="L81" s="21">
        <f>IF($B$14="",0,VLOOKUP($B$14,'Crop definitions'!$B$5:$T$63,19,FALSE)*L80)</f>
        <v>2004.6400000000003</v>
      </c>
      <c r="M81" s="21">
        <f>IF($B$14="",0,VLOOKUP($B$14,'Crop definitions'!$B$5:$T$63,19,FALSE)*M80)</f>
        <v>2120.58</v>
      </c>
      <c r="N81" s="21">
        <f>IF($B$14="",0,VLOOKUP($B$14,'Crop definitions'!$B$5:$T$63,19,FALSE)*N80)</f>
        <v>2238.3900000000003</v>
      </c>
      <c r="O81" s="21">
        <f>IF($B$14="",0,VLOOKUP($B$14,'Crop definitions'!$B$5:$T$63,19,FALSE)*O80)</f>
        <v>1816.7050000000004</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6719.25</v>
      </c>
      <c r="C85" s="25">
        <f t="shared" si="7"/>
        <v>7641.5</v>
      </c>
      <c r="D85" s="25">
        <f t="shared" si="7"/>
        <v>8432</v>
      </c>
      <c r="E85" s="25">
        <f t="shared" si="7"/>
        <v>9486</v>
      </c>
      <c r="F85" s="25">
        <f t="shared" si="7"/>
        <v>10013</v>
      </c>
      <c r="G85" s="25">
        <f t="shared" si="7"/>
        <v>7641.5</v>
      </c>
      <c r="I85" s="24" t="s">
        <v>69</v>
      </c>
      <c r="J85" s="25">
        <f t="shared" ref="J85:O85" si="8">SUM(J80:J84)</f>
        <v>4501.8975</v>
      </c>
      <c r="K85" s="25">
        <f t="shared" si="8"/>
        <v>5119.8050000000003</v>
      </c>
      <c r="L85" s="25">
        <f t="shared" si="8"/>
        <v>5649.4400000000005</v>
      </c>
      <c r="M85" s="25">
        <f t="shared" si="8"/>
        <v>5976.18</v>
      </c>
      <c r="N85" s="25">
        <f t="shared" si="8"/>
        <v>6308.1900000000005</v>
      </c>
      <c r="O85" s="25">
        <f t="shared" si="8"/>
        <v>5119.8050000000003</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5100</v>
      </c>
      <c r="C87" s="21">
        <f>IF(C80=0,0,C80/(VLOOKUP($B13,'Crop definitions'!$B$5:$N$63,5,FALSE)/1000))</f>
        <v>5800</v>
      </c>
      <c r="D87" s="21">
        <f>IF(D80=0,0,D80/(VLOOKUP($B13,'Crop definitions'!$B$5:$N$63,5,FALSE)/1000))</f>
        <v>6400</v>
      </c>
      <c r="E87" s="21">
        <f>IF(E80=0,0,E80/(VLOOKUP($B13,'Crop definitions'!$B$5:$N$63,5,FALSE)/1000))</f>
        <v>7200</v>
      </c>
      <c r="F87" s="21">
        <f>IF(F80=0,0,F80/(VLOOKUP($B13,'Crop definitions'!$B$5:$N$63,5,FALSE)/1000))</f>
        <v>7600</v>
      </c>
      <c r="G87" s="21">
        <f>IF(G80=0,0,G80/(VLOOKUP($B13,'Crop definitions'!$B$5:$N$63,5,FALSE)/1000))</f>
        <v>5800</v>
      </c>
      <c r="I87" s="20" t="str">
        <f>A87</f>
        <v>Spring_barley_grain, kg / ha</v>
      </c>
      <c r="J87" s="21">
        <f>IF(J80=0,0,J80/(VLOOKUP($B13,'Crop definitions'!$B$5:$N$63,5,FALSE)/1000))</f>
        <v>3417</v>
      </c>
      <c r="K87" s="21">
        <f>IF(K80=0,0,K80/(VLOOKUP($B13,'Crop definitions'!$B$5:$N$63,5,FALSE)/1000))</f>
        <v>3886.0000000000005</v>
      </c>
      <c r="L87" s="21">
        <f>IF(L80=0,0,L80/(VLOOKUP($B13,'Crop definitions'!$B$5:$N$63,5,FALSE)/1000))</f>
        <v>4288</v>
      </c>
      <c r="M87" s="21">
        <f>IF(M80=0,0,M80/(VLOOKUP($B13,'Crop definitions'!$B$5:$N$63,5,FALSE)/1000))</f>
        <v>4536</v>
      </c>
      <c r="N87" s="21">
        <f>IF(N80=0,0,N80/(VLOOKUP($B13,'Crop definitions'!$B$5:$N$63,5,FALSE)/1000))</f>
        <v>4788</v>
      </c>
      <c r="O87" s="21">
        <f>IF(O80=0,0,O80/(VLOOKUP($B13,'Crop definitions'!$B$5:$N$63,5,FALSE)/1000))</f>
        <v>3886.0000000000005</v>
      </c>
    </row>
    <row r="88" spans="1:15" x14ac:dyDescent="0.25">
      <c r="A88" s="20" t="str">
        <f>IF(B14="",CONCATENATE(A14,": Intet valgt"),CONCATENATE(B14,", kg / ha"))</f>
        <v>Spring_barley_straw, kg / ha</v>
      </c>
      <c r="B88" s="21">
        <f>IF(B81=0,0,B81/(VLOOKUP($B14,'Crop definitions'!$B$5:$N$63,5,FALSE)/1000))</f>
        <v>2805</v>
      </c>
      <c r="C88" s="21">
        <f>IF(C81=0,0,C81/(VLOOKUP($B14,'Crop definitions'!$B$5:$N$63,5,FALSE)/1000))</f>
        <v>3190</v>
      </c>
      <c r="D88" s="21">
        <f>IF(D81=0,0,D81/(VLOOKUP($B14,'Crop definitions'!$B$5:$N$63,5,FALSE)/1000))</f>
        <v>3520.0000000000005</v>
      </c>
      <c r="E88" s="21">
        <f>IF(E81=0,0,E81/(VLOOKUP($B14,'Crop definitions'!$B$5:$N$63,5,FALSE)/1000))</f>
        <v>3960.0000000000005</v>
      </c>
      <c r="F88" s="21">
        <f>IF(F81=0,0,F81/(VLOOKUP($B14,'Crop definitions'!$B$5:$N$63,5,FALSE)/1000))</f>
        <v>4180.0000000000009</v>
      </c>
      <c r="G88" s="21">
        <f>IF(G81=0,0,G81/(VLOOKUP($B14,'Crop definitions'!$B$5:$N$63,5,FALSE)/1000))</f>
        <v>3190</v>
      </c>
      <c r="I88" s="20" t="str">
        <f t="shared" ref="I88:I93" si="9">A88</f>
        <v>Spring_barley_straw, kg / ha</v>
      </c>
      <c r="J88" s="21">
        <f>IF(J81=0,0,J81/(VLOOKUP($B14,'Crop definitions'!$B$5:$N$63,5,FALSE)/1000))</f>
        <v>1879.3500000000001</v>
      </c>
      <c r="K88" s="21">
        <f>IF(K81=0,0,K81/(VLOOKUP($B14,'Crop definitions'!$B$5:$N$63,5,FALSE)/1000))</f>
        <v>2137.3000000000006</v>
      </c>
      <c r="L88" s="21">
        <f>IF(L81=0,0,L81/(VLOOKUP($B14,'Crop definitions'!$B$5:$N$63,5,FALSE)/1000))</f>
        <v>2358.4000000000005</v>
      </c>
      <c r="M88" s="21">
        <f>IF(M81=0,0,M81/(VLOOKUP($B14,'Crop definitions'!$B$5:$N$63,5,FALSE)/1000))</f>
        <v>2494.8000000000002</v>
      </c>
      <c r="N88" s="21">
        <f>IF(N81=0,0,N81/(VLOOKUP($B14,'Crop definitions'!$B$5:$N$63,5,FALSE)/1000))</f>
        <v>2633.4000000000005</v>
      </c>
      <c r="O88" s="21">
        <f>IF(O81=0,0,O81/(VLOOKUP($B14,'Crop definitions'!$B$5:$N$63,5,FALSE)/1000))</f>
        <v>2137.3000000000006</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7905</v>
      </c>
      <c r="C92" s="25">
        <f t="shared" si="10"/>
        <v>8990</v>
      </c>
      <c r="D92" s="25">
        <f t="shared" si="10"/>
        <v>9920</v>
      </c>
      <c r="E92" s="25">
        <f t="shared" si="10"/>
        <v>11160</v>
      </c>
      <c r="F92" s="25">
        <f t="shared" si="10"/>
        <v>11780</v>
      </c>
      <c r="G92" s="25">
        <f t="shared" si="10"/>
        <v>8990</v>
      </c>
      <c r="I92" s="24" t="str">
        <f t="shared" si="9"/>
        <v>Udbytte i alt, kg / ha</v>
      </c>
      <c r="J92" s="25">
        <f t="shared" ref="J92:O92" si="11">SUM(J87:J91)</f>
        <v>5296.35</v>
      </c>
      <c r="K92" s="25">
        <f t="shared" si="11"/>
        <v>6023.3000000000011</v>
      </c>
      <c r="L92" s="25">
        <f t="shared" si="11"/>
        <v>6646.4000000000005</v>
      </c>
      <c r="M92" s="25">
        <f t="shared" si="11"/>
        <v>7030.8</v>
      </c>
      <c r="N92" s="25">
        <f t="shared" si="11"/>
        <v>7421.4000000000005</v>
      </c>
      <c r="O92" s="25">
        <f t="shared" si="11"/>
        <v>6023.3000000000011</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69.36</v>
      </c>
      <c r="C95" s="21">
        <f>IF(C80=0,0,C80*VLOOKUP($B13,'Crop definitions'!$B$5:$K$63,10,FALSE)/1000)</f>
        <v>78.88</v>
      </c>
      <c r="D95" s="21">
        <f>IF(D80=0,0,D80*VLOOKUP($B13,'Crop definitions'!$B$5:$K$63,10,FALSE)/1000)</f>
        <v>87.04</v>
      </c>
      <c r="E95" s="21">
        <f>IF(E80=0,0,E80*VLOOKUP($B13,'Crop definitions'!$B$5:$K$63,10,FALSE)/1000)</f>
        <v>97.92</v>
      </c>
      <c r="F95" s="21">
        <f>IF(F80=0,0,F80*VLOOKUP($B13,'Crop definitions'!$B$5:$K$63,10,FALSE)/1000)</f>
        <v>103.36</v>
      </c>
      <c r="G95" s="21">
        <f>IF(G80=0,0,G80*VLOOKUP($B13,'Crop definitions'!$B$5:$K$63,10,FALSE)/1000)</f>
        <v>78.88</v>
      </c>
      <c r="I95" s="20" t="str">
        <f t="shared" ref="I95:I100" si="14">A95</f>
        <v>Spring_barley_grain, kg N / ha</v>
      </c>
      <c r="J95" s="21">
        <f>IF(J80=0,0,J80*VLOOKUP($B13,'Crop definitions'!$B$5:$K$63,10,FALSE)/1000)</f>
        <v>46.471199999999996</v>
      </c>
      <c r="K95" s="21">
        <f>IF(K80=0,0,K80*VLOOKUP($B13,'Crop definitions'!$B$5:$K$63,10,FALSE)/1000)</f>
        <v>52.849600000000002</v>
      </c>
      <c r="L95" s="21">
        <f>IF(L80=0,0,L80*VLOOKUP($B13,'Crop definitions'!$B$5:$K$63,10,FALSE)/1000)</f>
        <v>58.316800000000001</v>
      </c>
      <c r="M95" s="21">
        <f>IF(M80=0,0,M80*VLOOKUP($B13,'Crop definitions'!$B$5:$K$63,10,FALSE)/1000)</f>
        <v>61.689599999999999</v>
      </c>
      <c r="N95" s="21">
        <f>IF(N80=0,0,N80*VLOOKUP($B13,'Crop definitions'!$B$5:$K$63,10,FALSE)/1000)</f>
        <v>65.116799999999998</v>
      </c>
      <c r="O95" s="21">
        <f>IF(O80=0,0,O80*VLOOKUP($B13,'Crop definitions'!$B$5:$K$63,10,FALSE)/1000)</f>
        <v>52.849600000000002</v>
      </c>
    </row>
    <row r="96" spans="1:15" x14ac:dyDescent="0.25">
      <c r="A96" s="20" t="str">
        <f>IF(B14="",CONCATENATE(A14,": Intet valgt"),CONCATENATE(B14,", kg N / ha"))</f>
        <v>Spring_barley_straw, kg N / ha</v>
      </c>
      <c r="B96" s="21">
        <f>IF(B81=0,0,B81*VLOOKUP($B14,'Crop definitions'!$B$5:$K$63,10,FALSE)/1000)</f>
        <v>19.455479999999998</v>
      </c>
      <c r="C96" s="21">
        <f>IF(C81=0,0,C81*VLOOKUP($B14,'Crop definitions'!$B$5:$K$63,10,FALSE)/1000)</f>
        <v>22.12584</v>
      </c>
      <c r="D96" s="21">
        <f>IF(D81=0,0,D81*VLOOKUP($B14,'Crop definitions'!$B$5:$K$63,10,FALSE)/1000)</f>
        <v>24.414720000000006</v>
      </c>
      <c r="E96" s="21">
        <f>IF(E81=0,0,E81*VLOOKUP($B14,'Crop definitions'!$B$5:$K$63,10,FALSE)/1000)</f>
        <v>27.466560000000005</v>
      </c>
      <c r="F96" s="21">
        <f>IF(F81=0,0,F81*VLOOKUP($B14,'Crop definitions'!$B$5:$K$63,10,FALSE)/1000)</f>
        <v>28.992480000000004</v>
      </c>
      <c r="G96" s="21">
        <f>IF(G81=0,0,G81*VLOOKUP($B14,'Crop definitions'!$B$5:$K$63,10,FALSE)/1000)</f>
        <v>22.12584</v>
      </c>
      <c r="I96" s="20" t="str">
        <f t="shared" si="14"/>
        <v>Spring_barley_straw, kg N / ha</v>
      </c>
      <c r="J96" s="21">
        <f>IF(J81=0,0,J81*VLOOKUP($B14,'Crop definitions'!$B$5:$K$63,10,FALSE)/1000)</f>
        <v>13.0351716</v>
      </c>
      <c r="K96" s="21">
        <f>IF(K81=0,0,K81*VLOOKUP($B14,'Crop definitions'!$B$5:$K$63,10,FALSE)/1000)</f>
        <v>14.824312800000003</v>
      </c>
      <c r="L96" s="21">
        <f>IF(L81=0,0,L81*VLOOKUP($B14,'Crop definitions'!$B$5:$K$63,10,FALSE)/1000)</f>
        <v>16.357862400000002</v>
      </c>
      <c r="M96" s="21">
        <f>IF(M81=0,0,M81*VLOOKUP($B14,'Crop definitions'!$B$5:$K$63,10,FALSE)/1000)</f>
        <v>17.303932799999998</v>
      </c>
      <c r="N96" s="21">
        <f>IF(N81=0,0,N81*VLOOKUP($B14,'Crop definitions'!$B$5:$K$63,10,FALSE)/1000)</f>
        <v>18.265262400000005</v>
      </c>
      <c r="O96" s="21">
        <f>IF(O81=0,0,O81*VLOOKUP($B14,'Crop definitions'!$B$5:$K$63,10,FALSE)/1000)</f>
        <v>14.824312800000003</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88.815479999999994</v>
      </c>
      <c r="C100" s="25">
        <f t="shared" si="15"/>
        <v>101.00583999999999</v>
      </c>
      <c r="D100" s="25">
        <f t="shared" si="15"/>
        <v>111.45472000000001</v>
      </c>
      <c r="E100" s="25">
        <f t="shared" si="15"/>
        <v>125.38656</v>
      </c>
      <c r="F100" s="25">
        <f t="shared" si="15"/>
        <v>132.35248000000001</v>
      </c>
      <c r="G100" s="25">
        <f t="shared" si="15"/>
        <v>101.00583999999999</v>
      </c>
      <c r="I100" s="24" t="str">
        <f t="shared" si="14"/>
        <v>Udbytte i alt, kg N / ha</v>
      </c>
      <c r="J100" s="25">
        <f t="shared" ref="J100:O100" si="16">SUM(J95:J99)</f>
        <v>59.506371599999994</v>
      </c>
      <c r="K100" s="25">
        <f t="shared" si="16"/>
        <v>67.673912800000011</v>
      </c>
      <c r="L100" s="25">
        <f t="shared" si="16"/>
        <v>74.674662400000003</v>
      </c>
      <c r="M100" s="25">
        <f t="shared" si="16"/>
        <v>78.993532799999997</v>
      </c>
      <c r="N100" s="25">
        <f t="shared" si="16"/>
        <v>83.382062399999995</v>
      </c>
      <c r="O100" s="25">
        <f t="shared" si="16"/>
        <v>67.673912800000011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formula'!$B$5:$N$44,7,FALSE)+VLOOKUP($B$9,'N fixation formula'!$B$5:$N$44,8,FALSE)+INDEX('N fixation formula'!$J$5:$N$44,MATCH(Spring_barley_2!$B$9,'N fixation formula'!$B$5:$B$44,0),MATCH(Spring_barley_2!B104,'N fixation formula'!$J$4:$N$4,0))</f>
        <v>#N/A</v>
      </c>
      <c r="C109" s="48" t="e">
        <f>VLOOKUP($B$9,'N fixation formula'!$B$5:$N$44,7,FALSE)+VLOOKUP($B$9,'N fixation formula'!$B$5:$N$44,8,FALSE)+INDEX('N fixation formula'!$J$5:$N$44,MATCH(Spring_barley_2!$B$9,'N fixation formula'!$B$5:$B$44,0),MATCH(Spring_barley_2!C104,'N fixation formula'!$J$4:$N$4,0))</f>
        <v>#N/A</v>
      </c>
      <c r="D109" s="48" t="e">
        <f>VLOOKUP($B$9,'N fixation formula'!$B$5:$N$44,7,FALSE)+VLOOKUP($B$9,'N fixation formula'!$B$5:$N$44,8,FALSE)+INDEX('N fixation formula'!$J$5:$N$44,MATCH(Spring_barley_2!$B$9,'N fixation formula'!$B$5:$B$44,0),MATCH(Spring_barley_2!D104,'N fixation formula'!$J$4:$N$4,0))</f>
        <v>#N/A</v>
      </c>
      <c r="E109" s="48" t="e">
        <f>VLOOKUP($B$9,'N fixation formula'!$B$5:$N$44,7,FALSE)+VLOOKUP($B$9,'N fixation formula'!$B$5:$N$44,8,FALSE)+INDEX('N fixation formula'!$J$5:$N$44,MATCH(Spring_barley_2!$B$9,'N fixation formula'!$B$5:$B$44,0),MATCH(Spring_barley_2!E104,'N fixation formula'!$J$4:$N$4,0))</f>
        <v>#N/A</v>
      </c>
      <c r="F109" s="48" t="e">
        <f>VLOOKUP($B$9,'N fixation formula'!$B$5:$N$44,7,FALSE)+VLOOKUP($B$9,'N fixation formula'!$B$5:$N$44,8,FALSE)+INDEX('N fixation formula'!$J$5:$N$44,MATCH(Spring_barley_2!$B$9,'N fixation formula'!$B$5:$B$44,0),MATCH(Spring_barley_2!F104,'N fixation formula'!$J$4:$N$4,0))</f>
        <v>#N/A</v>
      </c>
      <c r="G109" s="48" t="e">
        <f>VLOOKUP($B$9,'N fixation formula'!$B$5:$N$44,7,FALSE)+VLOOKUP($B$9,'N fixation formula'!$B$5:$N$44,8,FALSE)+INDEX('N fixation formula'!$J$5:$N$44,MATCH(Spring_barley_2!$B$9,'N fixation formula'!$B$5:$B$44,0),MATCH(Spring_barley_2!G104,'N fixation formula'!$J$4:$N$4,0))</f>
        <v>#N/A</v>
      </c>
      <c r="H109" s="15"/>
      <c r="I109" s="40" t="str">
        <f t="shared" si="18"/>
        <v>P-rod+stub + P-trans-jord + P-immob</v>
      </c>
      <c r="J109" s="48" t="e">
        <f>VLOOKUP($B$9,'N fixation formula'!$B$5:$N$44,7,FALSE)+VLOOKUP($B$9,'N fixation formula'!$B$5:$N$44,8,FALSE)+INDEX('N fixation formula'!$J$5:$N$44,MATCH(Spring_barley_2!$B$9,'N fixation formula'!$B$5:$B$44,0),MATCH(Spring_barley_2!J104,'N fixation formula'!$J$4:$N$4,0))</f>
        <v>#N/A</v>
      </c>
      <c r="K109" s="48" t="e">
        <f>VLOOKUP($B$9,'N fixation formula'!$B$5:$N$44,7,FALSE)+VLOOKUP($B$9,'N fixation formula'!$B$5:$N$44,8,FALSE)+INDEX('N fixation formula'!$J$5:$N$44,MATCH(Spring_barley_2!$B$9,'N fixation formula'!$B$5:$B$44,0),MATCH(Spring_barley_2!K104,'N fixation formula'!$J$4:$N$4,0))</f>
        <v>#N/A</v>
      </c>
      <c r="L109" s="48" t="e">
        <f>VLOOKUP($B$9,'N fixation formula'!$B$5:$N$44,7,FALSE)+VLOOKUP($B$9,'N fixation formula'!$B$5:$N$44,8,FALSE)+INDEX('N fixation formula'!$J$5:$N$44,MATCH(Spring_barley_2!$B$9,'N fixation formula'!$B$5:$B$44,0),MATCH(Spring_barley_2!L104,'N fixation formula'!$J$4:$N$4,0))</f>
        <v>#N/A</v>
      </c>
      <c r="M109" s="48" t="e">
        <f>VLOOKUP($B$9,'N fixation formula'!$B$5:$N$44,7,FALSE)+VLOOKUP($B$9,'N fixation formula'!$B$5:$N$44,8,FALSE)+INDEX('N fixation formula'!$J$5:$N$44,MATCH(Spring_barley_2!$B$9,'N fixation formula'!$B$5:$B$44,0),MATCH(Spring_barley_2!M104,'N fixation formula'!$J$4:$N$4,0))</f>
        <v>#N/A</v>
      </c>
      <c r="N109" s="48" t="e">
        <f>VLOOKUP($B$9,'N fixation formula'!$B$5:$N$44,7,FALSE)+VLOOKUP($B$9,'N fixation formula'!$B$5:$N$44,8,FALSE)+INDEX('N fixation formula'!$J$5:$N$44,MATCH(Spring_barley_2!$B$9,'N fixation formula'!$B$5:$B$44,0),MATCH(Spring_barley_2!N104,'N fixation formula'!$J$4:$N$4,0))</f>
        <v>#N/A</v>
      </c>
      <c r="O109" s="48" t="e">
        <f>VLOOKUP($B$9,'N fixation formula'!$B$5:$N$44,7,FALSE)+VLOOKUP($B$9,'N fixation formula'!$B$5:$N$44,8,FALSE)+INDEX('N fixation formula'!$J$5:$N$44,MATCH(Spring_barley_2!$B$9,'N fixation formula'!$B$5:$B$44,0),MATCH(Spring_barley_2!O104,'N fixation formula'!$J$4:$N$4,0))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4">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4">
        <v>1</v>
      </c>
    </row>
    <row r="118" spans="1:15" x14ac:dyDescent="0.25">
      <c r="A118" s="34" t="s">
        <v>89</v>
      </c>
      <c r="B118" s="3">
        <v>1</v>
      </c>
      <c r="C118" s="3">
        <v>1</v>
      </c>
      <c r="D118" s="3">
        <v>1</v>
      </c>
      <c r="E118" s="3">
        <v>1</v>
      </c>
      <c r="F118" s="3">
        <v>1</v>
      </c>
      <c r="G118" s="3">
        <v>1</v>
      </c>
      <c r="I118" s="29" t="str">
        <f t="shared" si="24"/>
        <v>Kunstgødskning*</v>
      </c>
      <c r="J118" s="60"/>
      <c r="K118" s="60"/>
      <c r="L118" s="60"/>
      <c r="M118" s="60"/>
      <c r="N118" s="60"/>
      <c r="O118" s="4"/>
    </row>
    <row r="119" spans="1:15" x14ac:dyDescent="0.25">
      <c r="A119" s="34" t="s">
        <v>92</v>
      </c>
      <c r="B119" s="3">
        <v>3</v>
      </c>
      <c r="C119" s="3">
        <v>3</v>
      </c>
      <c r="D119" s="3">
        <v>3</v>
      </c>
      <c r="E119" s="3">
        <v>3</v>
      </c>
      <c r="F119" s="3">
        <v>3</v>
      </c>
      <c r="G119" s="3">
        <v>3</v>
      </c>
      <c r="I119" s="29" t="str">
        <f t="shared" si="24"/>
        <v>Sprøjtning*</v>
      </c>
      <c r="J119" s="60"/>
      <c r="K119" s="60"/>
      <c r="L119" s="60"/>
      <c r="M119" s="60"/>
      <c r="N119" s="60"/>
      <c r="O119" s="4"/>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4">
        <v>1</v>
      </c>
    </row>
    <row r="121" spans="1:15" x14ac:dyDescent="0.25">
      <c r="A121" s="34" t="s">
        <v>81</v>
      </c>
      <c r="B121" s="3"/>
      <c r="C121" s="3"/>
      <c r="D121" s="3"/>
      <c r="E121" s="3"/>
      <c r="F121" s="3"/>
      <c r="G121" s="3"/>
      <c r="I121" s="29" t="str">
        <f t="shared" si="24"/>
        <v>Stubharvning*</v>
      </c>
      <c r="J121" s="60">
        <v>3</v>
      </c>
      <c r="K121" s="60">
        <v>3</v>
      </c>
      <c r="L121" s="60">
        <v>3</v>
      </c>
      <c r="M121" s="60">
        <v>3</v>
      </c>
      <c r="N121" s="60">
        <v>3</v>
      </c>
      <c r="O121" s="4">
        <v>3</v>
      </c>
    </row>
    <row r="122" spans="1:15" x14ac:dyDescent="0.25">
      <c r="A122" s="34" t="s">
        <v>91</v>
      </c>
      <c r="B122" s="3"/>
      <c r="C122" s="26"/>
      <c r="D122" s="26"/>
      <c r="E122" s="26"/>
      <c r="F122" s="26"/>
      <c r="G122" s="26"/>
      <c r="I122" s="29" t="str">
        <f t="shared" si="24"/>
        <v>Ukrudstharvning*</v>
      </c>
      <c r="J122" s="60">
        <v>2</v>
      </c>
      <c r="K122" s="60">
        <v>2</v>
      </c>
      <c r="L122" s="60">
        <v>2</v>
      </c>
      <c r="M122" s="60">
        <v>2</v>
      </c>
      <c r="N122" s="60">
        <v>2</v>
      </c>
      <c r="O122" s="4">
        <v>2</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4.5314999999999994</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4.5314999999999994</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4.5314999999999994</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4.5314999999999994</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4.5314999999999994</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4.5314999999999994</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3.6251999999999995</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3.6251999999999995</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3.6251999999999995</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4.0279999999999996</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4.4307999999999996</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4.4307999999999996</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46.019899999999993</v>
      </c>
      <c r="C147" s="143">
        <f t="shared" ref="C147:O147" si="27">SUM(C132:C146)</f>
        <v>46.019899999999993</v>
      </c>
      <c r="D147" s="143">
        <f t="shared" si="27"/>
        <v>46.019899999999993</v>
      </c>
      <c r="E147" s="143">
        <f t="shared" si="27"/>
        <v>48.839499999999994</v>
      </c>
      <c r="F147" s="25">
        <f t="shared" si="27"/>
        <v>51.659099999999995</v>
      </c>
      <c r="G147" s="25">
        <f t="shared" si="27"/>
        <v>51.659099999999995</v>
      </c>
      <c r="H147" s="5"/>
      <c r="I147" s="30" t="str">
        <f t="shared" si="26"/>
        <v>Dieselforbrug i alt per ha</v>
      </c>
      <c r="J147" s="25">
        <f t="shared" si="27"/>
        <v>62.131899999999995</v>
      </c>
      <c r="K147" s="143">
        <f t="shared" si="27"/>
        <v>62.131899999999995</v>
      </c>
      <c r="L147" s="143">
        <f t="shared" si="27"/>
        <v>62.131899999999995</v>
      </c>
      <c r="M147" s="143">
        <f t="shared" si="27"/>
        <v>67.468999999999994</v>
      </c>
      <c r="N147" s="25">
        <f t="shared" si="27"/>
        <v>72.806099999999986</v>
      </c>
      <c r="O147" s="25">
        <f t="shared" si="27"/>
        <v>72.806099999999986</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100-000000000000}">
      <formula1>"Ja,Nej"</formula1>
    </dataValidation>
    <dataValidation type="list" allowBlank="1" showInputMessage="1" showErrorMessage="1" sqref="F13:F17" xr:uid="{00000000-0002-0000-0100-000001000000}">
      <formula1>"Ja, Nej / Ikke relevant"</formula1>
    </dataValidation>
    <dataValidation type="list" allowBlank="1" showInputMessage="1" showErrorMessage="1" sqref="E5" xr:uid="{00000000-0002-0000-01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3000000}">
          <x14:formula1>
            <xm:f>'N fixation formula'!$B$5:$B$44</xm:f>
          </x14:formula1>
          <xm:sqref>B9</xm:sqref>
        </x14:dataValidation>
        <x14:dataValidation type="list" allowBlank="1" showInputMessage="1" showErrorMessage="1" xr:uid="{00000000-0002-0000-0100-000007000000}">
          <x14:formula1>
            <xm:f>Other_tabels!$F$5:$F$14</xm:f>
          </x14:formula1>
          <xm:sqref>E4</xm:sqref>
        </x14:dataValidation>
        <x14:dataValidation type="list" allowBlank="1" showInputMessage="1" showErrorMessage="1" xr:uid="{00000000-0002-0000-0100-000006000000}">
          <x14:formula1>
            <xm:f>'Crop definitions'!$B$5:$B$63</xm:f>
          </x14:formula1>
          <xm:sqref>B13:B17</xm:sqref>
        </x14:dataValidation>
        <x14:dataValidation type="list" allowBlank="1" showInputMessage="1" showErrorMessage="1" xr:uid="{00000000-0002-0000-0100-000005000000}">
          <x14:formula1>
            <xm:f>Seed!$B$5:$B$28</xm:f>
          </x14:formula1>
          <xm:sqref>B20:B23</xm:sqref>
        </x14:dataValidation>
        <x14:dataValidation type="list" allowBlank="1" showInputMessage="1" showErrorMessage="1" xr:uid="{00000000-0002-0000-0100-000004000000}">
          <x14:formula1>
            <xm:f>'Diesel consumption for field op'!$D$4:$D$77</xm:f>
          </x14:formula1>
          <xm:sqref>A116:A130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9" tint="-0.249977111117893"/>
  </sheetPr>
  <dimension ref="A1:O147"/>
  <sheetViews>
    <sheetView showGridLines="0" topLeftCell="E122" workbookViewId="0">
      <selection activeCell="J152" sqref="J152"/>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462</v>
      </c>
      <c r="D4" s="20" t="s">
        <v>484</v>
      </c>
      <c r="E4" s="44" t="s">
        <v>487</v>
      </c>
    </row>
    <row r="5" spans="1:6" x14ac:dyDescent="0.25">
      <c r="A5" s="20" t="s">
        <v>50</v>
      </c>
      <c r="B5" s="44" t="s">
        <v>464</v>
      </c>
      <c r="D5" s="20" t="s">
        <v>582</v>
      </c>
      <c r="E5" s="44" t="s">
        <v>208</v>
      </c>
    </row>
    <row r="6" spans="1:6" ht="27.6" x14ac:dyDescent="0.25">
      <c r="A6" s="20" t="s">
        <v>0</v>
      </c>
      <c r="B6" s="45" t="s">
        <v>463</v>
      </c>
    </row>
    <row r="7" spans="1:6" x14ac:dyDescent="0.25">
      <c r="A7" s="20" t="s">
        <v>76</v>
      </c>
      <c r="B7" s="45" t="s">
        <v>4</v>
      </c>
    </row>
    <row r="8" spans="1:6" x14ac:dyDescent="0.25">
      <c r="A8" s="20" t="s">
        <v>57</v>
      </c>
      <c r="B8" s="45" t="s">
        <v>73</v>
      </c>
    </row>
    <row r="9" spans="1:6" x14ac:dyDescent="0.25">
      <c r="A9" s="46" t="s">
        <v>125</v>
      </c>
      <c r="B9" s="44" t="s">
        <v>144</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t="s">
        <v>385</v>
      </c>
      <c r="C15" s="19" t="str">
        <f>IF(B15="","",VLOOKUP(B15,'Crop definitions'!$B$5:$G$63,6,FALSE))</f>
        <v>Feed units</v>
      </c>
      <c r="D15" s="19" t="str">
        <f>IF(B15="","",VLOOKUP(B15,'Crop definitions'!$B$5:$G$63,3,FALSE))</f>
        <v>Grøn</v>
      </c>
      <c r="E15" s="3" t="s">
        <v>113</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465</v>
      </c>
    </row>
    <row r="22" spans="1:15" x14ac:dyDescent="0.25">
      <c r="A22" s="20" t="s">
        <v>47</v>
      </c>
      <c r="B22" s="3" t="s">
        <v>466</v>
      </c>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Grass_clover</v>
      </c>
      <c r="B38" s="200"/>
      <c r="C38" s="200"/>
      <c r="D38" s="200"/>
      <c r="E38" s="200"/>
      <c r="F38" s="200"/>
      <c r="G38" s="200"/>
      <c r="I38" s="201" t="str">
        <f>A38</f>
        <v>Gødningsnorm - Produkt-3: Grass_clover</v>
      </c>
      <c r="J38" s="202"/>
      <c r="K38" s="202"/>
      <c r="L38" s="202"/>
      <c r="M38" s="202"/>
      <c r="N38" s="202"/>
      <c r="O38" s="203"/>
    </row>
    <row r="39" spans="1:15" x14ac:dyDescent="0.25">
      <c r="A39" s="20" t="s">
        <v>54</v>
      </c>
      <c r="B39" s="26">
        <v>39</v>
      </c>
      <c r="C39" s="26">
        <v>39</v>
      </c>
      <c r="D39" s="26">
        <v>40</v>
      </c>
      <c r="E39" s="26">
        <v>39</v>
      </c>
      <c r="F39" s="26">
        <v>39</v>
      </c>
      <c r="G39" s="26">
        <v>39</v>
      </c>
      <c r="I39" s="20" t="s">
        <v>54</v>
      </c>
      <c r="J39" s="26">
        <f>(B39)*('Crop definitions'!$Z$5/100)</f>
        <v>21.060000000000002</v>
      </c>
      <c r="K39" s="26">
        <f>(C39)*('Crop definitions'!$Z$5/100)</f>
        <v>21.060000000000002</v>
      </c>
      <c r="L39" s="26">
        <f>(D39)*('Crop definitions'!$Z$5/100)</f>
        <v>21.6</v>
      </c>
      <c r="M39" s="26">
        <f>(E39)*('Crop definitions'!$Z$5/100)</f>
        <v>21.060000000000002</v>
      </c>
      <c r="N39" s="26">
        <f>(F39)*('Crop definitions'!$Z$5/100)</f>
        <v>21.060000000000002</v>
      </c>
      <c r="O39" s="26">
        <f>(G39)*('Crop definitions'!$Z$5/100)</f>
        <v>21.060000000000002</v>
      </c>
    </row>
    <row r="40" spans="1:15" x14ac:dyDescent="0.25">
      <c r="A40" s="20" t="s">
        <v>55</v>
      </c>
      <c r="B40" s="26">
        <v>7</v>
      </c>
      <c r="C40" s="26">
        <v>7</v>
      </c>
      <c r="D40" s="26">
        <v>7</v>
      </c>
      <c r="E40" s="26">
        <v>7</v>
      </c>
      <c r="F40" s="26">
        <v>7</v>
      </c>
      <c r="G40" s="26">
        <v>7</v>
      </c>
      <c r="I40" s="20" t="s">
        <v>55</v>
      </c>
      <c r="J40" s="26">
        <f>IF($B$15="","",VLOOKUP($B$15,'Crop definitions'!$V$5:$X$63,2,FALSE)*B40)</f>
        <v>6.16</v>
      </c>
      <c r="K40" s="26">
        <f>IF($B$15="","",VLOOKUP($B$15,'Crop definitions'!$V$5:$X$63,2,FALSE)*C40)</f>
        <v>6.16</v>
      </c>
      <c r="L40" s="26">
        <f>IF($B$15="","",VLOOKUP($B$15,'Crop definitions'!$V$5:$X$63,2,FALSE)*D40)</f>
        <v>6.16</v>
      </c>
      <c r="M40" s="26">
        <f>IF($B$15="","",VLOOKUP($B$15,'Crop definitions'!$V$5:$X$63,2,FALSE)*E40)</f>
        <v>6.16</v>
      </c>
      <c r="N40" s="26">
        <f>IF($B$15="","",VLOOKUP($B$15,'Crop definitions'!$V$5:$X$63,2,FALSE)*F40)</f>
        <v>6.16</v>
      </c>
      <c r="O40" s="26">
        <f>IF($B$15="","",VLOOKUP($B$15,'Crop definitions'!$V$5:$X$63,2,FALSE)*G40)</f>
        <v>6.16</v>
      </c>
    </row>
    <row r="41" spans="1:15" x14ac:dyDescent="0.25">
      <c r="A41" s="20" t="s">
        <v>56</v>
      </c>
      <c r="B41" s="26">
        <v>30</v>
      </c>
      <c r="C41" s="26">
        <v>30</v>
      </c>
      <c r="D41" s="26">
        <v>30</v>
      </c>
      <c r="E41" s="26">
        <v>30</v>
      </c>
      <c r="F41" s="26">
        <v>30</v>
      </c>
      <c r="G41" s="26">
        <v>30</v>
      </c>
      <c r="I41" s="20" t="s">
        <v>56</v>
      </c>
      <c r="J41" s="26">
        <f>IF($B$15="","",VLOOKUP($B$15,'Crop definitions'!$V$5:$X$63,2,FALSE)*B41)</f>
        <v>26.4</v>
      </c>
      <c r="K41" s="26">
        <f>IF($B$15="","",VLOOKUP($B$15,'Crop definitions'!$V$5:$X$63,2,FALSE)*C41)</f>
        <v>26.4</v>
      </c>
      <c r="L41" s="26">
        <f>IF($B$15="","",VLOOKUP($B$15,'Crop definitions'!$V$5:$X$63,2,FALSE)*D41)</f>
        <v>26.4</v>
      </c>
      <c r="M41" s="26">
        <f>IF($B$15="","",VLOOKUP($B$15,'Crop definitions'!$V$5:$X$63,2,FALSE)*E41)</f>
        <v>26.4</v>
      </c>
      <c r="N41" s="26">
        <f>IF($B$15="","",VLOOKUP($B$15,'Crop definitions'!$V$5:$X$63,2,FALSE)*F41)</f>
        <v>26.4</v>
      </c>
      <c r="O41" s="26">
        <f>IF($B$15="","",VLOOKUP($B$15,'Crop definitions'!$V$5:$X$63,2,FALSE)*G41)</f>
        <v>26.4</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180</v>
      </c>
      <c r="C51" s="21">
        <f t="shared" si="0"/>
        <v>176</v>
      </c>
      <c r="D51" s="21">
        <f t="shared" si="0"/>
        <v>199</v>
      </c>
      <c r="E51" s="21">
        <f t="shared" si="0"/>
        <v>183</v>
      </c>
      <c r="F51" s="21">
        <f t="shared" si="0"/>
        <v>189</v>
      </c>
      <c r="G51" s="21">
        <f t="shared" si="0"/>
        <v>126</v>
      </c>
      <c r="I51" s="20" t="str">
        <f>A51</f>
        <v>N - før reduktion, kg / ha</v>
      </c>
      <c r="J51" s="21">
        <f t="shared" ref="J51:O51" si="1">J31+J35+J39+J43+J47</f>
        <v>97.2</v>
      </c>
      <c r="K51" s="21">
        <f t="shared" si="1"/>
        <v>95.04</v>
      </c>
      <c r="L51" s="21">
        <f t="shared" si="1"/>
        <v>107.46000000000001</v>
      </c>
      <c r="M51" s="21">
        <f t="shared" si="1"/>
        <v>98.820000000000007</v>
      </c>
      <c r="N51" s="21">
        <f t="shared" si="1"/>
        <v>102.06</v>
      </c>
      <c r="O51" s="21">
        <f t="shared" si="1"/>
        <v>68.040000000000006</v>
      </c>
    </row>
    <row r="52" spans="1:15" x14ac:dyDescent="0.25">
      <c r="A52" s="20" t="s">
        <v>126</v>
      </c>
      <c r="B52" s="21">
        <f t="shared" ref="B52:G52" si="2">IF($B$10="",B51,B51-$B$10)</f>
        <v>180</v>
      </c>
      <c r="C52" s="21">
        <f t="shared" si="2"/>
        <v>176</v>
      </c>
      <c r="D52" s="21">
        <f t="shared" si="2"/>
        <v>199</v>
      </c>
      <c r="E52" s="21">
        <f t="shared" si="2"/>
        <v>183</v>
      </c>
      <c r="F52" s="21">
        <f t="shared" si="2"/>
        <v>189</v>
      </c>
      <c r="G52" s="21">
        <f t="shared" si="2"/>
        <v>126</v>
      </c>
      <c r="I52" s="20" t="str">
        <f>A52</f>
        <v>N - efter reduktion, kg / ha</v>
      </c>
      <c r="J52" s="21">
        <f>IF($B$10="",J51,J51)</f>
        <v>97.2</v>
      </c>
      <c r="K52" s="21">
        <f t="shared" ref="K52:O52" si="3">IF($B$10="",K51,K51)</f>
        <v>95.04</v>
      </c>
      <c r="L52" s="21">
        <f t="shared" si="3"/>
        <v>107.46000000000001</v>
      </c>
      <c r="M52" s="21">
        <f t="shared" si="3"/>
        <v>98.820000000000007</v>
      </c>
      <c r="N52" s="21">
        <f t="shared" si="3"/>
        <v>102.06</v>
      </c>
      <c r="O52" s="21">
        <f t="shared" si="3"/>
        <v>68.040000000000006</v>
      </c>
    </row>
    <row r="53" spans="1:15" x14ac:dyDescent="0.25">
      <c r="A53" s="20" t="s">
        <v>55</v>
      </c>
      <c r="B53" s="21">
        <f t="shared" ref="B53:G54" si="4">B32+B36+B40+B44+B48</f>
        <v>28</v>
      </c>
      <c r="C53" s="21">
        <f t="shared" si="4"/>
        <v>28</v>
      </c>
      <c r="D53" s="21">
        <f t="shared" si="4"/>
        <v>28</v>
      </c>
      <c r="E53" s="21">
        <f t="shared" si="4"/>
        <v>28</v>
      </c>
      <c r="F53" s="21">
        <f t="shared" si="4"/>
        <v>28</v>
      </c>
      <c r="G53" s="21">
        <f t="shared" si="4"/>
        <v>28</v>
      </c>
      <c r="I53" s="20" t="s">
        <v>55</v>
      </c>
      <c r="J53" s="21">
        <f t="shared" ref="J53:O54" si="5">J32+J36+J40+J44+J48</f>
        <v>20.23</v>
      </c>
      <c r="K53" s="21">
        <f t="shared" si="5"/>
        <v>20.23</v>
      </c>
      <c r="L53" s="21">
        <f t="shared" si="5"/>
        <v>20.23</v>
      </c>
      <c r="M53" s="21">
        <f t="shared" si="5"/>
        <v>20.23</v>
      </c>
      <c r="N53" s="21">
        <f t="shared" si="5"/>
        <v>20.23</v>
      </c>
      <c r="O53" s="21">
        <f t="shared" si="5"/>
        <v>20.23</v>
      </c>
    </row>
    <row r="54" spans="1:15" x14ac:dyDescent="0.25">
      <c r="A54" s="20" t="s">
        <v>56</v>
      </c>
      <c r="B54" s="21">
        <f t="shared" si="4"/>
        <v>89</v>
      </c>
      <c r="C54" s="21">
        <f t="shared" si="4"/>
        <v>89</v>
      </c>
      <c r="D54" s="21">
        <f t="shared" si="4"/>
        <v>89</v>
      </c>
      <c r="E54" s="21">
        <f t="shared" si="4"/>
        <v>89</v>
      </c>
      <c r="F54" s="21">
        <f t="shared" si="4"/>
        <v>89</v>
      </c>
      <c r="G54" s="21">
        <f t="shared" si="4"/>
        <v>89</v>
      </c>
      <c r="I54" s="20" t="s">
        <v>56</v>
      </c>
      <c r="J54" s="21">
        <f t="shared" si="5"/>
        <v>65.930000000000007</v>
      </c>
      <c r="K54" s="21">
        <f t="shared" si="5"/>
        <v>65.930000000000007</v>
      </c>
      <c r="L54" s="21">
        <f t="shared" si="5"/>
        <v>65.930000000000007</v>
      </c>
      <c r="M54" s="21">
        <f t="shared" si="5"/>
        <v>65.930000000000007</v>
      </c>
      <c r="N54" s="21">
        <f t="shared" si="5"/>
        <v>65.930000000000007</v>
      </c>
      <c r="O54" s="21">
        <f t="shared" si="5"/>
        <v>65.930000000000007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120</v>
      </c>
      <c r="C60" s="26">
        <v>120</v>
      </c>
      <c r="D60" s="26">
        <v>120</v>
      </c>
      <c r="E60" s="26">
        <v>120</v>
      </c>
      <c r="F60" s="26">
        <v>120</v>
      </c>
      <c r="G60" s="26">
        <v>120</v>
      </c>
      <c r="I60" s="20" t="str">
        <f>A60</f>
        <v>Spring_barley_grain</v>
      </c>
      <c r="J60" s="26">
        <v>120</v>
      </c>
      <c r="K60" s="26">
        <v>120</v>
      </c>
      <c r="L60" s="26">
        <v>120</v>
      </c>
      <c r="M60" s="26">
        <v>120</v>
      </c>
      <c r="N60" s="26">
        <v>120</v>
      </c>
      <c r="O60" s="4">
        <v>120</v>
      </c>
    </row>
    <row r="61" spans="1:15" x14ac:dyDescent="0.25">
      <c r="A61" s="20" t="str">
        <f>IF(B21="",CONCATENATE(A21,": Intet valgt"),B21)</f>
        <v>Seed_grass</v>
      </c>
      <c r="B61" s="26">
        <v>20.9</v>
      </c>
      <c r="C61" s="26">
        <v>20.9</v>
      </c>
      <c r="D61" s="26">
        <v>20.9</v>
      </c>
      <c r="E61" s="26">
        <v>20.9</v>
      </c>
      <c r="F61" s="26">
        <v>20.9</v>
      </c>
      <c r="G61" s="26">
        <v>20.9</v>
      </c>
      <c r="I61" s="20" t="str">
        <f>A61</f>
        <v>Seed_grass</v>
      </c>
      <c r="J61" s="26">
        <v>20.9</v>
      </c>
      <c r="K61" s="26">
        <v>20.9</v>
      </c>
      <c r="L61" s="26">
        <v>20.9</v>
      </c>
      <c r="M61" s="26">
        <v>20.9</v>
      </c>
      <c r="N61" s="26">
        <v>20.9</v>
      </c>
      <c r="O61" s="4">
        <v>20.9</v>
      </c>
    </row>
    <row r="62" spans="1:15" x14ac:dyDescent="0.25">
      <c r="A62" s="20" t="str">
        <f>IF(B22="",CONCATENATE(A22,": Intet valgt"),B22)</f>
        <v>Clover_seed</v>
      </c>
      <c r="B62" s="26">
        <v>4.3</v>
      </c>
      <c r="C62" s="26">
        <v>4.3</v>
      </c>
      <c r="D62" s="26">
        <v>4.3</v>
      </c>
      <c r="E62" s="26">
        <v>4.3</v>
      </c>
      <c r="F62" s="26">
        <v>4.3</v>
      </c>
      <c r="G62" s="26">
        <v>4.3</v>
      </c>
      <c r="I62" s="20" t="str">
        <f>A62</f>
        <v>Clover_seed</v>
      </c>
      <c r="J62" s="26">
        <v>4.3</v>
      </c>
      <c r="K62" s="26">
        <v>4.3</v>
      </c>
      <c r="L62" s="26">
        <v>4.3</v>
      </c>
      <c r="M62" s="26">
        <v>4.3</v>
      </c>
      <c r="N62" s="26">
        <v>4.3</v>
      </c>
      <c r="O62" s="4">
        <v>4.3</v>
      </c>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70</v>
      </c>
      <c r="E66" s="26"/>
      <c r="F66" s="26"/>
      <c r="G66" s="26"/>
      <c r="I66" s="20" t="s">
        <v>43</v>
      </c>
      <c r="J66" s="26"/>
      <c r="K66" s="26"/>
      <c r="L66" s="26">
        <v>70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4600</v>
      </c>
      <c r="C74" s="26">
        <v>5300</v>
      </c>
      <c r="D74" s="26">
        <v>5800</v>
      </c>
      <c r="E74" s="26">
        <v>6500</v>
      </c>
      <c r="F74" s="26">
        <v>6900</v>
      </c>
      <c r="G74" s="26">
        <v>5300</v>
      </c>
      <c r="I74" s="20" t="str">
        <f t="shared" ref="I74:I84" si="6">A74</f>
        <v>Spring_barley_grain, Kg / ha</v>
      </c>
      <c r="J74" s="26">
        <f>IF($B$13="","",VLOOKUP($B$13,'Crop definitions'!$V$5:$X$63,2,FALSE)*B74)</f>
        <v>3082</v>
      </c>
      <c r="K74" s="26">
        <f>IF($B$13="","",VLOOKUP($B$13,'Crop definitions'!$V$5:$X$63,2,FALSE)*C74)</f>
        <v>3551</v>
      </c>
      <c r="L74" s="26">
        <f>IF($B$13="","",VLOOKUP($B$13,'Crop definitions'!$V$5:$X$63,2,FALSE)*D74)</f>
        <v>3886.0000000000005</v>
      </c>
      <c r="M74" s="26">
        <f>IF($B$13="","",VLOOKUP($B$13,'Crop definitions'!$V$5:$X$63,3,FALSE)*E74)</f>
        <v>4095</v>
      </c>
      <c r="N74" s="26">
        <f>IF($B$13="","",VLOOKUP($B$13,'Crop definitions'!$V$5:$X$63,3,FALSE)*F74)</f>
        <v>4347</v>
      </c>
      <c r="O74" s="26">
        <f>IF($B$13="","",VLOOKUP($B$13,'Crop definitions'!$V$5:$X$63,2,FALSE)*G74)</f>
        <v>3551</v>
      </c>
    </row>
    <row r="75" spans="1:15" x14ac:dyDescent="0.25">
      <c r="A75" s="20" t="str">
        <f>IF(B14="",CONCATENATE(A14,": Intet valgt"),CONCATENATE(B14,", ",C14," / ha"))</f>
        <v>Spring_barley_straw, Kg / ha</v>
      </c>
      <c r="B75" s="135">
        <f>IF($B$14="","",B81/(VLOOKUP($B$14,'Crop definitions'!$B$5:$F$63,5,FALSE)/1000))</f>
        <v>2530</v>
      </c>
      <c r="C75" s="135">
        <f>IF($B$14="","",C81/(VLOOKUP($B$14,'Crop definitions'!$B$5:$F$63,5,FALSE)/1000))</f>
        <v>2915</v>
      </c>
      <c r="D75" s="135">
        <f>IF($B$14="","",D81/(VLOOKUP($B$14,'Crop definitions'!$B$5:$F$63,5,FALSE)/1000))</f>
        <v>3190</v>
      </c>
      <c r="E75" s="135">
        <f>IF($B$14="","",E81/(VLOOKUP($B$14,'Crop definitions'!$B$5:$F$63,5,FALSE)/1000))</f>
        <v>3575.0000000000005</v>
      </c>
      <c r="F75" s="135">
        <f>IF($B$14="","",F81/(VLOOKUP($B$14,'Crop definitions'!$B$5:$F$63,5,FALSE)/1000))</f>
        <v>3795.0000000000005</v>
      </c>
      <c r="G75" s="135">
        <f>IF($B$14="","",G81/(VLOOKUP($B$14,'Crop definitions'!$B$5:$F$63,5,FALSE)/1000))</f>
        <v>2915</v>
      </c>
      <c r="I75" s="20" t="str">
        <f t="shared" si="6"/>
        <v>Spring_barley_straw, Kg / ha</v>
      </c>
      <c r="J75" s="135">
        <f>IF($B$14="","",J81/(VLOOKUP($B$14,'Crop definitions'!$B$5:$F$63,5,FALSE)/1000))</f>
        <v>1695.1000000000001</v>
      </c>
      <c r="K75" s="135">
        <f>IF($B$14="","",K81/(VLOOKUP($B$14,'Crop definitions'!$B$5:$F$63,5,FALSE)/1000))</f>
        <v>1953.05</v>
      </c>
      <c r="L75" s="135">
        <f>IF($B$14="","",L81/(VLOOKUP($B$14,'Crop definitions'!$B$5:$F$63,5,FALSE)/1000))</f>
        <v>2137.3000000000006</v>
      </c>
      <c r="M75" s="135">
        <f>IF($B$14="","",M81/(VLOOKUP($B$14,'Crop definitions'!$B$5:$F$63,5,FALSE)/1000))</f>
        <v>2252.25</v>
      </c>
      <c r="N75" s="135">
        <f>IF($B$14="","",N81/(VLOOKUP($B$14,'Crop definitions'!$B$5:$F$63,5,FALSE)/1000))</f>
        <v>2390.8500000000004</v>
      </c>
      <c r="O75" s="136">
        <f>IF($B$14="","",O81/(VLOOKUP($B$14,'Crop definitions'!$B$5:$F$63,5,FALSE)/1000))</f>
        <v>1953.05</v>
      </c>
    </row>
    <row r="76" spans="1:15" x14ac:dyDescent="0.25">
      <c r="A76" s="20" t="str">
        <f>IF(B15="",CONCATENATE(A15,": Intet valgt"),CONCATENATE(B15,", ",C15," / ha"))</f>
        <v>Grass_clover, Feed units / ha</v>
      </c>
      <c r="B76" s="26">
        <v>1200</v>
      </c>
      <c r="C76" s="26">
        <v>1200</v>
      </c>
      <c r="D76" s="26">
        <v>1300</v>
      </c>
      <c r="E76" s="26">
        <v>1200</v>
      </c>
      <c r="F76" s="26">
        <v>1200</v>
      </c>
      <c r="G76" s="26">
        <v>1200</v>
      </c>
      <c r="I76" s="20" t="str">
        <f t="shared" si="6"/>
        <v>Grass_clover, Feed units / ha</v>
      </c>
      <c r="J76" s="26">
        <f>IF($B$15="","",VLOOKUP($B$15,'Crop definitions'!$V$5:$X$63,2,FALSE)*B76)</f>
        <v>1056</v>
      </c>
      <c r="K76" s="26">
        <f>IF($B$15="","",VLOOKUP($B$15,'Crop definitions'!$V$5:$X$63,2,FALSE)*C76)</f>
        <v>1056</v>
      </c>
      <c r="L76" s="26">
        <f>IF($B$15="","",VLOOKUP($B$15,'Crop definitions'!$V$5:$X$63,2,FALSE)*D76)</f>
        <v>1144</v>
      </c>
      <c r="M76" s="26">
        <f>IF($B$15="","",VLOOKUP($B$15,'Crop definitions'!$V$5:$X$63,2,FALSE)*E76)</f>
        <v>1056</v>
      </c>
      <c r="N76" s="26">
        <f>IF($B$15="","",VLOOKUP($B$15,'Crop definitions'!$V$5:$X$63,2,FALSE)*F76)</f>
        <v>1056</v>
      </c>
      <c r="O76" s="26">
        <f>IF($B$15="","",VLOOKUP($B$15,'Crop definitions'!$V$5:$X$63,2,FALSE)*G76)</f>
        <v>1056</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3910</v>
      </c>
      <c r="C80" s="21">
        <f>IF(C74="",0,IF($C13="Kg",C74*VLOOKUP($B13,'Crop definitions'!$B$5:$N$63,5,FALSE)/1000,IF($C13="Kg TS",C74,C74/VLOOKUP($B13,'Crop definitions'!$B$5:$N$63,8,FALSE))))</f>
        <v>4505</v>
      </c>
      <c r="D80" s="21">
        <f>IF(D74="",0,IF($C13="Kg",D74*VLOOKUP($B13,'Crop definitions'!$B$5:$N$63,5,FALSE)/1000,IF($C13="Kg TS",D74,D74/VLOOKUP($B13,'Crop definitions'!$B$5:$N$63,8,FALSE))))</f>
        <v>4930</v>
      </c>
      <c r="E80" s="21">
        <f>IF(E74="",0,IF($C13="Kg",E74*VLOOKUP($B13,'Crop definitions'!$B$5:$N$63,5,FALSE)/1000,IF($C13="Kg TS",E74,E74/VLOOKUP($B13,'Crop definitions'!$B$5:$N$63,8,FALSE))))</f>
        <v>5525</v>
      </c>
      <c r="F80" s="21">
        <f>IF(F74="",0,IF($C13="Kg",F74*VLOOKUP($B13,'Crop definitions'!$B$5:$N$63,5,FALSE)/1000,IF($C13="Kg TS",F74,F74/VLOOKUP($B13,'Crop definitions'!$B$5:$N$63,8,FALSE))))</f>
        <v>5865</v>
      </c>
      <c r="G80" s="21">
        <f>IF(G74="",0,IF($C13="Kg",G74*VLOOKUP($B13,'Crop definitions'!$B$5:$N$63,5,FALSE)/1000,IF($C13="Kg TS",G74,G74/VLOOKUP($B13,'Crop definitions'!$B$5:$N$63,8,FALSE))))</f>
        <v>4505</v>
      </c>
      <c r="I80" s="20" t="str">
        <f t="shared" si="6"/>
        <v>Spring_barley_grain, kg TS / ha</v>
      </c>
      <c r="J80" s="21">
        <f>IF(J74="",0,IF($C13="Kg",J74*VLOOKUP($B13,'Crop definitions'!$B$5:$N$63,5,FALSE)/1000,IF($C13="Kg TS",J74,J74/VLOOKUP($B13,'Crop definitions'!$B$5:$N$63,8,FALSE))))</f>
        <v>2619.6999999999998</v>
      </c>
      <c r="K80" s="21">
        <f>IF(K74="",0,IF($C13="Kg",K74*VLOOKUP($B13,'Crop definitions'!$B$5:$N$63,5,FALSE)/1000,IF($C13="Kg TS",K74,K74/VLOOKUP($B13,'Crop definitions'!$B$5:$N$63,8,FALSE))))</f>
        <v>3018.35</v>
      </c>
      <c r="L80" s="21">
        <f>IF(L74="",0,IF($C13="Kg",L74*VLOOKUP($B13,'Crop definitions'!$B$5:$N$63,5,FALSE)/1000,IF($C13="Kg TS",L74,L74/VLOOKUP($B13,'Crop definitions'!$B$5:$N$63,8,FALSE))))</f>
        <v>3303.1000000000004</v>
      </c>
      <c r="M80" s="21">
        <f>IF(M74="",0,IF($C13="Kg",M74*VLOOKUP($B13,'Crop definitions'!$B$5:$N$63,5,FALSE)/1000,IF($C13="Kg TS",M74,M74/VLOOKUP($B13,'Crop definitions'!$B$5:$N$63,8,FALSE))))</f>
        <v>3480.75</v>
      </c>
      <c r="N80" s="21">
        <f>IF(N74="",0,IF($C13="Kg",N74*VLOOKUP($B13,'Crop definitions'!$B$5:$N$63,5,FALSE)/1000,IF($C13="Kg TS",N74,N74/VLOOKUP($B13,'Crop definitions'!$B$5:$N$63,8,FALSE))))</f>
        <v>3694.95</v>
      </c>
      <c r="O80" s="21">
        <f>IF(O74="",0,IF($C13="Kg",O74*VLOOKUP($B13,'Crop definitions'!$B$5:$N$63,5,FALSE)/1000,IF($C13="Kg TS",O74,O74/VLOOKUP($B13,'Crop definitions'!$B$5:$N$63,8,FALSE))))</f>
        <v>3018.35</v>
      </c>
    </row>
    <row r="81" spans="1:15" x14ac:dyDescent="0.25">
      <c r="A81" s="20" t="str">
        <f>IF(B14="",CONCATENATE(A14,": Intet valgt"),CONCATENATE(B14,", kg TS / ha"))</f>
        <v>Spring_barley_straw, kg TS / ha</v>
      </c>
      <c r="B81" s="21">
        <f>IF($B$14="",0,VLOOKUP($B$14,'Crop definitions'!$B$5:$T$63,19,FALSE)*B80)</f>
        <v>2150.5</v>
      </c>
      <c r="C81" s="21">
        <f>IF($B$14="",0,VLOOKUP($B$14,'Crop definitions'!$B$5:$T$63,19,FALSE)*C80)</f>
        <v>2477.75</v>
      </c>
      <c r="D81" s="21">
        <f>IF($B$14="",0,VLOOKUP($B$14,'Crop definitions'!$B$5:$T$63,19,FALSE)*D80)</f>
        <v>2711.5</v>
      </c>
      <c r="E81" s="21">
        <f>IF($B$14="",0,VLOOKUP($B$14,'Crop definitions'!$B$5:$T$63,19,FALSE)*E80)</f>
        <v>3038.7500000000005</v>
      </c>
      <c r="F81" s="21">
        <f>IF($B$14="",0,VLOOKUP($B$14,'Crop definitions'!$B$5:$T$63,19,FALSE)*F80)</f>
        <v>3225.7500000000005</v>
      </c>
      <c r="G81" s="21">
        <f>IF($B$14="",0,VLOOKUP($B$14,'Crop definitions'!$B$5:$T$63,19,FALSE)*G80)</f>
        <v>2477.75</v>
      </c>
      <c r="I81" s="20" t="str">
        <f t="shared" si="6"/>
        <v>Spring_barley_straw, kg TS / ha</v>
      </c>
      <c r="J81" s="21">
        <f>IF($B$14="",0,VLOOKUP($B$14,'Crop definitions'!$B$5:$T$63,19,FALSE)*J80)</f>
        <v>1440.835</v>
      </c>
      <c r="K81" s="21">
        <f>IF($B$14="",0,VLOOKUP($B$14,'Crop definitions'!$B$5:$T$63,19,FALSE)*K80)</f>
        <v>1660.0925</v>
      </c>
      <c r="L81" s="21">
        <f>IF($B$14="",0,VLOOKUP($B$14,'Crop definitions'!$B$5:$T$63,19,FALSE)*L80)</f>
        <v>1816.7050000000004</v>
      </c>
      <c r="M81" s="21">
        <f>IF($B$14="",0,VLOOKUP($B$14,'Crop definitions'!$B$5:$T$63,19,FALSE)*M80)</f>
        <v>1914.4125000000001</v>
      </c>
      <c r="N81" s="21">
        <f>IF($B$14="",0,VLOOKUP($B$14,'Crop definitions'!$B$5:$T$63,19,FALSE)*N80)</f>
        <v>2032.2225000000001</v>
      </c>
      <c r="O81" s="21">
        <f>IF($B$14="",0,VLOOKUP($B$14,'Crop definitions'!$B$5:$T$63,19,FALSE)*O80)</f>
        <v>1660.0925</v>
      </c>
    </row>
    <row r="82" spans="1:15" x14ac:dyDescent="0.25">
      <c r="A82" s="20" t="str">
        <f>IF(B15="",CONCATENATE(A15,": Intet valgt"),CONCATENATE(B15,", kg TS / ha"))</f>
        <v>Grass_clover, kg TS / ha</v>
      </c>
      <c r="B82" s="21">
        <f>IF(B76="",0,IF($C15="Kg",B76*VLOOKUP($B15,'Crop definitions'!$B$5:$N$63,5,FALSE)/1000,IF($C15="Kg TS",B76,B76/VLOOKUP($B15,'Crop definitions'!$B$5:$N$63,8,FALSE))))</f>
        <v>1500</v>
      </c>
      <c r="C82" s="21">
        <f>IF(C76="",0,IF($C15="Kg",C76*VLOOKUP($B15,'Crop definitions'!$B$5:$N$63,5,FALSE)/1000,IF($C15="Kg TS",C76,C76/VLOOKUP($B15,'Crop definitions'!$B$5:$N$63,8,FALSE))))</f>
        <v>1500</v>
      </c>
      <c r="D82" s="21">
        <f>IF(D76="",0,IF($C15="Kg",D76*VLOOKUP($B15,'Crop definitions'!$B$5:$N$63,5,FALSE)/1000,IF($C15="Kg TS",D76,D76/VLOOKUP($B15,'Crop definitions'!$B$5:$N$63,8,FALSE))))</f>
        <v>1625</v>
      </c>
      <c r="E82" s="21">
        <f>IF(E76="",0,IF($C15="Kg",E76*VLOOKUP($B15,'Crop definitions'!$B$5:$N$63,5,FALSE)/1000,IF($C15="Kg TS",E76,E76/VLOOKUP($B15,'Crop definitions'!$B$5:$N$63,8,FALSE))))</f>
        <v>1500</v>
      </c>
      <c r="F82" s="21">
        <f>IF(F76="",0,IF($C15="Kg",F76*VLOOKUP($B15,'Crop definitions'!$B$5:$N$63,5,FALSE)/1000,IF($C15="Kg TS",F76,F76/VLOOKUP($B15,'Crop definitions'!$B$5:$N$63,8,FALSE))))</f>
        <v>1500</v>
      </c>
      <c r="G82" s="21">
        <f>IF(G76="",0,IF($C15="Kg",G76*VLOOKUP($B15,'Crop definitions'!$B$5:$N$63,5,FALSE)/1000,IF($C15="Kg TS",G76,G76/VLOOKUP($B15,'Crop definitions'!$B$5:$N$63,8,FALSE))))</f>
        <v>1500</v>
      </c>
      <c r="I82" s="20" t="str">
        <f t="shared" si="6"/>
        <v>Grass_clover, kg TS / ha</v>
      </c>
      <c r="J82" s="21">
        <f>IF(J76="",0,IF($C15="Kg",J76*VLOOKUP($B15,'Crop definitions'!$B$5:$N$63,5,FALSE)/1000,IF($C15="Kg TS",J76,J76/VLOOKUP($B15,'Crop definitions'!$B$5:$N$63,8,FALSE))))</f>
        <v>1320</v>
      </c>
      <c r="K82" s="21">
        <f>IF(K76="",0,IF($C15="Kg",K76*VLOOKUP($B15,'Crop definitions'!$B$5:$N$63,5,FALSE)/1000,IF($C15="Kg TS",K76,K76/VLOOKUP($B15,'Crop definitions'!$B$5:$N$63,8,FALSE))))</f>
        <v>1320</v>
      </c>
      <c r="L82" s="21">
        <f>IF(L76="",0,IF($C15="Kg",L76*VLOOKUP($B15,'Crop definitions'!$B$5:$N$63,5,FALSE)/1000,IF($C15="Kg TS",L76,L76/VLOOKUP($B15,'Crop definitions'!$B$5:$N$63,8,FALSE))))</f>
        <v>1430</v>
      </c>
      <c r="M82" s="21">
        <f>IF(M76="",0,IF($C15="Kg",M76*VLOOKUP($B15,'Crop definitions'!$B$5:$N$63,5,FALSE)/1000,IF($C15="Kg TS",M76,M76/VLOOKUP($B15,'Crop definitions'!$B$5:$N$63,8,FALSE))))</f>
        <v>1320</v>
      </c>
      <c r="N82" s="21">
        <f>IF(N76="",0,IF($C15="Kg",N76*VLOOKUP($B15,'Crop definitions'!$B$5:$N$63,5,FALSE)/1000,IF($C15="Kg TS",N76,N76/VLOOKUP($B15,'Crop definitions'!$B$5:$N$63,8,FALSE))))</f>
        <v>1320</v>
      </c>
      <c r="O82" s="21">
        <f>IF(O76="",0,IF($C15="Kg",O76*VLOOKUP($B15,'Crop definitions'!$B$5:$N$63,5,FALSE)/1000,IF($C15="Kg TS",O76,O76/VLOOKUP($B15,'Crop definitions'!$B$5:$N$63,8,FALSE))))</f>
        <v>1320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7560.5</v>
      </c>
      <c r="C85" s="25">
        <f t="shared" si="7"/>
        <v>8482.75</v>
      </c>
      <c r="D85" s="25">
        <f t="shared" si="7"/>
        <v>9266.5</v>
      </c>
      <c r="E85" s="25">
        <f t="shared" si="7"/>
        <v>10063.75</v>
      </c>
      <c r="F85" s="25">
        <f t="shared" si="7"/>
        <v>10590.75</v>
      </c>
      <c r="G85" s="25">
        <f t="shared" si="7"/>
        <v>8482.75</v>
      </c>
      <c r="I85" s="24" t="s">
        <v>69</v>
      </c>
      <c r="J85" s="25">
        <f t="shared" ref="J85:O85" si="8">SUM(J80:J84)</f>
        <v>5380.5349999999999</v>
      </c>
      <c r="K85" s="25">
        <f t="shared" si="8"/>
        <v>5998.4425000000001</v>
      </c>
      <c r="L85" s="25">
        <f t="shared" si="8"/>
        <v>6549.8050000000003</v>
      </c>
      <c r="M85" s="25">
        <f t="shared" si="8"/>
        <v>6715.1625000000004</v>
      </c>
      <c r="N85" s="25">
        <f t="shared" si="8"/>
        <v>7047.1724999999997</v>
      </c>
      <c r="O85" s="25">
        <f t="shared" si="8"/>
        <v>5998.4425000000001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4600</v>
      </c>
      <c r="C87" s="21">
        <f>IF(C80=0,0,C80/(VLOOKUP($B13,'Crop definitions'!$B$5:$N$63,5,FALSE)/1000))</f>
        <v>5300</v>
      </c>
      <c r="D87" s="21">
        <f>IF(D80=0,0,D80/(VLOOKUP($B13,'Crop definitions'!$B$5:$N$63,5,FALSE)/1000))</f>
        <v>5800</v>
      </c>
      <c r="E87" s="21">
        <f>IF(E80=0,0,E80/(VLOOKUP($B13,'Crop definitions'!$B$5:$N$63,5,FALSE)/1000))</f>
        <v>6500</v>
      </c>
      <c r="F87" s="21">
        <f>IF(F80=0,0,F80/(VLOOKUP($B13,'Crop definitions'!$B$5:$N$63,5,FALSE)/1000))</f>
        <v>6900</v>
      </c>
      <c r="G87" s="21">
        <f>IF(G80=0,0,G80/(VLOOKUP($B13,'Crop definitions'!$B$5:$N$63,5,FALSE)/1000))</f>
        <v>5300</v>
      </c>
      <c r="I87" s="20" t="str">
        <f>A87</f>
        <v>Spring_barley_grain, kg / ha</v>
      </c>
      <c r="J87" s="21">
        <f>IF(J80=0,0,J80/(VLOOKUP($B13,'Crop definitions'!$B$5:$N$63,5,FALSE)/1000))</f>
        <v>3082</v>
      </c>
      <c r="K87" s="21">
        <f>IF(K80=0,0,K80/(VLOOKUP($B13,'Crop definitions'!$B$5:$N$63,5,FALSE)/1000))</f>
        <v>3551</v>
      </c>
      <c r="L87" s="21">
        <f>IF(L80=0,0,L80/(VLOOKUP($B13,'Crop definitions'!$B$5:$N$63,5,FALSE)/1000))</f>
        <v>3886.0000000000005</v>
      </c>
      <c r="M87" s="21">
        <f>IF(M80=0,0,M80/(VLOOKUP($B13,'Crop definitions'!$B$5:$N$63,5,FALSE)/1000))</f>
        <v>4095</v>
      </c>
      <c r="N87" s="21">
        <f>IF(N80=0,0,N80/(VLOOKUP($B13,'Crop definitions'!$B$5:$N$63,5,FALSE)/1000))</f>
        <v>4347</v>
      </c>
      <c r="O87" s="21">
        <f>IF(O80=0,0,O80/(VLOOKUP($B13,'Crop definitions'!$B$5:$N$63,5,FALSE)/1000))</f>
        <v>3551</v>
      </c>
    </row>
    <row r="88" spans="1:15" x14ac:dyDescent="0.25">
      <c r="A88" s="20" t="str">
        <f>IF(B14="",CONCATENATE(A14,": Intet valgt"),CONCATENATE(B14,", kg / ha"))</f>
        <v>Spring_barley_straw, kg / ha</v>
      </c>
      <c r="B88" s="21">
        <f>IF(B81=0,0,B81/(VLOOKUP($B14,'Crop definitions'!$B$5:$N$63,5,FALSE)/1000))</f>
        <v>2530</v>
      </c>
      <c r="C88" s="21">
        <f>IF(C81=0,0,C81/(VLOOKUP($B14,'Crop definitions'!$B$5:$N$63,5,FALSE)/1000))</f>
        <v>2915</v>
      </c>
      <c r="D88" s="21">
        <f>IF(D81=0,0,D81/(VLOOKUP($B14,'Crop definitions'!$B$5:$N$63,5,FALSE)/1000))</f>
        <v>3190</v>
      </c>
      <c r="E88" s="21">
        <f>IF(E81=0,0,E81/(VLOOKUP($B14,'Crop definitions'!$B$5:$N$63,5,FALSE)/1000))</f>
        <v>3575.0000000000005</v>
      </c>
      <c r="F88" s="21">
        <f>IF(F81=0,0,F81/(VLOOKUP($B14,'Crop definitions'!$B$5:$N$63,5,FALSE)/1000))</f>
        <v>3795.0000000000005</v>
      </c>
      <c r="G88" s="21">
        <f>IF(G81=0,0,G81/(VLOOKUP($B14,'Crop definitions'!$B$5:$N$63,5,FALSE)/1000))</f>
        <v>2915</v>
      </c>
      <c r="I88" s="20" t="str">
        <f t="shared" ref="I88:I93" si="9">A88</f>
        <v>Spring_barley_straw, kg / ha</v>
      </c>
      <c r="J88" s="21">
        <f>IF(J81=0,0,J81/(VLOOKUP($B14,'Crop definitions'!$B$5:$N$63,5,FALSE)/1000))</f>
        <v>1695.1000000000001</v>
      </c>
      <c r="K88" s="21">
        <f>IF(K81=0,0,K81/(VLOOKUP($B14,'Crop definitions'!$B$5:$N$63,5,FALSE)/1000))</f>
        <v>1953.05</v>
      </c>
      <c r="L88" s="21">
        <f>IF(L81=0,0,L81/(VLOOKUP($B14,'Crop definitions'!$B$5:$N$63,5,FALSE)/1000))</f>
        <v>2137.3000000000006</v>
      </c>
      <c r="M88" s="21">
        <f>IF(M81=0,0,M81/(VLOOKUP($B14,'Crop definitions'!$B$5:$N$63,5,FALSE)/1000))</f>
        <v>2252.25</v>
      </c>
      <c r="N88" s="21">
        <f>IF(N81=0,0,N81/(VLOOKUP($B14,'Crop definitions'!$B$5:$N$63,5,FALSE)/1000))</f>
        <v>2390.8500000000004</v>
      </c>
      <c r="O88" s="21">
        <f>IF(O81=0,0,O81/(VLOOKUP($B14,'Crop definitions'!$B$5:$N$63,5,FALSE)/1000))</f>
        <v>1953.05</v>
      </c>
    </row>
    <row r="89" spans="1:15" x14ac:dyDescent="0.25">
      <c r="A89" s="20" t="str">
        <f>IF(B15="",CONCATENATE(A15,": Intet valgt"),CONCATENATE(B15,", kg / ha"))</f>
        <v>Grass_clover, kg / ha</v>
      </c>
      <c r="B89" s="21">
        <f>IF(B82=0,0,B82/(VLOOKUP($B15,'Crop definitions'!$B$5:$N$63,5,FALSE)/1000))</f>
        <v>8333.3333333333339</v>
      </c>
      <c r="C89" s="21">
        <f>IF(C82=0,0,C82/(VLOOKUP($B15,'Crop definitions'!$B$5:$N$63,5,FALSE)/1000))</f>
        <v>8333.3333333333339</v>
      </c>
      <c r="D89" s="21">
        <f>IF(D82=0,0,D82/(VLOOKUP($B15,'Crop definitions'!$B$5:$N$63,5,FALSE)/1000))</f>
        <v>9027.7777777777774</v>
      </c>
      <c r="E89" s="21">
        <f>IF(E82=0,0,E82/(VLOOKUP($B15,'Crop definitions'!$B$5:$N$63,5,FALSE)/1000))</f>
        <v>8333.3333333333339</v>
      </c>
      <c r="F89" s="21">
        <f>IF(F82=0,0,F82/(VLOOKUP($B15,'Crop definitions'!$B$5:$N$63,5,FALSE)/1000))</f>
        <v>8333.3333333333339</v>
      </c>
      <c r="G89" s="21">
        <f>IF(G82=0,0,G82/(VLOOKUP($B15,'Crop definitions'!$B$5:$N$63,5,FALSE)/1000))</f>
        <v>8333.3333333333339</v>
      </c>
      <c r="I89" s="20" t="str">
        <f t="shared" si="9"/>
        <v>Grass_clover, kg / ha</v>
      </c>
      <c r="J89" s="21">
        <f>IF(J82=0,0,J82/(VLOOKUP($B15,'Crop definitions'!$B$5:$N$63,5,FALSE)/1000))</f>
        <v>7333.3333333333339</v>
      </c>
      <c r="K89" s="21">
        <f>IF(K82=0,0,K82/(VLOOKUP($B15,'Crop definitions'!$B$5:$N$63,5,FALSE)/1000))</f>
        <v>7333.3333333333339</v>
      </c>
      <c r="L89" s="21">
        <f>IF(L82=0,0,L82/(VLOOKUP($B15,'Crop definitions'!$B$5:$N$63,5,FALSE)/1000))</f>
        <v>7944.4444444444443</v>
      </c>
      <c r="M89" s="21">
        <f>IF(M82=0,0,M82/(VLOOKUP($B15,'Crop definitions'!$B$5:$N$63,5,FALSE)/1000))</f>
        <v>7333.3333333333339</v>
      </c>
      <c r="N89" s="21">
        <f>IF(N82=0,0,N82/(VLOOKUP($B15,'Crop definitions'!$B$5:$N$63,5,FALSE)/1000))</f>
        <v>7333.3333333333339</v>
      </c>
      <c r="O89" s="21">
        <f>IF(O82=0,0,O82/(VLOOKUP($B15,'Crop definitions'!$B$5:$N$63,5,FALSE)/1000))</f>
        <v>7333.3333333333339</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15463.333333333334</v>
      </c>
      <c r="C92" s="25">
        <f t="shared" si="10"/>
        <v>16548.333333333336</v>
      </c>
      <c r="D92" s="25">
        <f t="shared" si="10"/>
        <v>18017.777777777777</v>
      </c>
      <c r="E92" s="25">
        <f t="shared" si="10"/>
        <v>18408.333333333336</v>
      </c>
      <c r="F92" s="25">
        <f t="shared" si="10"/>
        <v>19028.333333333336</v>
      </c>
      <c r="G92" s="25">
        <f t="shared" si="10"/>
        <v>16548.333333333336</v>
      </c>
      <c r="I92" s="24" t="str">
        <f t="shared" si="9"/>
        <v>Udbytte i alt, kg / ha</v>
      </c>
      <c r="J92" s="25">
        <f t="shared" ref="J92:O92" si="11">SUM(J87:J91)</f>
        <v>12110.433333333334</v>
      </c>
      <c r="K92" s="25">
        <f t="shared" si="11"/>
        <v>12837.383333333335</v>
      </c>
      <c r="L92" s="25">
        <f t="shared" si="11"/>
        <v>13967.744444444445</v>
      </c>
      <c r="M92" s="25">
        <f t="shared" si="11"/>
        <v>13680.583333333334</v>
      </c>
      <c r="N92" s="25">
        <f t="shared" si="11"/>
        <v>14071.183333333334</v>
      </c>
      <c r="O92" s="25">
        <f t="shared" si="11"/>
        <v>12837.383333333335</v>
      </c>
    </row>
    <row r="93" spans="1:15" x14ac:dyDescent="0.25">
      <c r="A93" s="27" t="s">
        <v>120</v>
      </c>
      <c r="B93" s="32">
        <f t="shared" ref="B93:G93" si="12">SUMIF($D$13:$D$17,"Grøn",B87:B91)</f>
        <v>8333.3333333333339</v>
      </c>
      <c r="C93" s="32">
        <f t="shared" si="12"/>
        <v>8333.3333333333339</v>
      </c>
      <c r="D93" s="32">
        <f t="shared" si="12"/>
        <v>9027.7777777777774</v>
      </c>
      <c r="E93" s="32">
        <f t="shared" si="12"/>
        <v>8333.3333333333339</v>
      </c>
      <c r="F93" s="32">
        <f t="shared" si="12"/>
        <v>8333.3333333333339</v>
      </c>
      <c r="G93" s="32">
        <f t="shared" si="12"/>
        <v>8333.3333333333339</v>
      </c>
      <c r="I93" s="27" t="str">
        <f t="shared" si="9"/>
        <v>Udbytte der høstes grøn i alt, kg / ha</v>
      </c>
      <c r="J93" s="32">
        <f t="shared" ref="J93:O93" si="13">SUMIF($D$13:$D$17,"Grøn",J87:J91)</f>
        <v>7333.3333333333339</v>
      </c>
      <c r="K93" s="32">
        <f t="shared" si="13"/>
        <v>7333.3333333333339</v>
      </c>
      <c r="L93" s="32">
        <f t="shared" si="13"/>
        <v>7944.4444444444443</v>
      </c>
      <c r="M93" s="32">
        <f t="shared" si="13"/>
        <v>7333.3333333333339</v>
      </c>
      <c r="N93" s="32">
        <f t="shared" si="13"/>
        <v>7333.3333333333339</v>
      </c>
      <c r="O93" s="32">
        <f t="shared" si="13"/>
        <v>7333.3333333333339</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62.56</v>
      </c>
      <c r="C95" s="21">
        <f>IF(C80=0,0,C80*VLOOKUP($B13,'Crop definitions'!$B$5:$K$63,10,FALSE)/1000)</f>
        <v>72.08</v>
      </c>
      <c r="D95" s="21">
        <f>IF(D80=0,0,D80*VLOOKUP($B13,'Crop definitions'!$B$5:$K$63,10,FALSE)/1000)</f>
        <v>78.88</v>
      </c>
      <c r="E95" s="21">
        <f>IF(E80=0,0,E80*VLOOKUP($B13,'Crop definitions'!$B$5:$K$63,10,FALSE)/1000)</f>
        <v>88.4</v>
      </c>
      <c r="F95" s="21">
        <f>IF(F80=0,0,F80*VLOOKUP($B13,'Crop definitions'!$B$5:$K$63,10,FALSE)/1000)</f>
        <v>93.84</v>
      </c>
      <c r="G95" s="21">
        <f>IF(G80=0,0,G80*VLOOKUP($B13,'Crop definitions'!$B$5:$K$63,10,FALSE)/1000)</f>
        <v>72.08</v>
      </c>
      <c r="I95" s="20" t="str">
        <f t="shared" ref="I95:I100" si="14">A95</f>
        <v>Spring_barley_grain, kg N / ha</v>
      </c>
      <c r="J95" s="21">
        <f>IF(J80=0,0,J80*VLOOKUP($B13,'Crop definitions'!$B$5:$K$63,10,FALSE)/1000)</f>
        <v>41.915199999999999</v>
      </c>
      <c r="K95" s="21">
        <f>IF(K80=0,0,K80*VLOOKUP($B13,'Crop definitions'!$B$5:$K$63,10,FALSE)/1000)</f>
        <v>48.293599999999998</v>
      </c>
      <c r="L95" s="21">
        <f>IF(L80=0,0,L80*VLOOKUP($B13,'Crop definitions'!$B$5:$K$63,10,FALSE)/1000)</f>
        <v>52.849600000000002</v>
      </c>
      <c r="M95" s="21">
        <f>IF(M80=0,0,M80*VLOOKUP($B13,'Crop definitions'!$B$5:$K$63,10,FALSE)/1000)</f>
        <v>55.692</v>
      </c>
      <c r="N95" s="21">
        <f>IF(N80=0,0,N80*VLOOKUP($B13,'Crop definitions'!$B$5:$K$63,10,FALSE)/1000)</f>
        <v>59.119199999999999</v>
      </c>
      <c r="O95" s="21">
        <f>IF(O80=0,0,O80*VLOOKUP($B13,'Crop definitions'!$B$5:$K$63,10,FALSE)/1000)</f>
        <v>48.293599999999998</v>
      </c>
    </row>
    <row r="96" spans="1:15" x14ac:dyDescent="0.25">
      <c r="A96" s="20" t="str">
        <f>IF(B14="",CONCATENATE(A14,": Intet valgt"),CONCATENATE(B14,", kg N / ha"))</f>
        <v>Spring_barley_straw, kg N / ha</v>
      </c>
      <c r="B96" s="21">
        <f>IF(B81=0,0,B81*VLOOKUP($B14,'Crop definitions'!$B$5:$K$63,10,FALSE)/1000)</f>
        <v>17.548080000000002</v>
      </c>
      <c r="C96" s="21">
        <f>IF(C81=0,0,C81*VLOOKUP($B14,'Crop definitions'!$B$5:$K$63,10,FALSE)/1000)</f>
        <v>20.218439999999998</v>
      </c>
      <c r="D96" s="21">
        <f>IF(D81=0,0,D81*VLOOKUP($B14,'Crop definitions'!$B$5:$K$63,10,FALSE)/1000)</f>
        <v>22.12584</v>
      </c>
      <c r="E96" s="21">
        <f>IF(E81=0,0,E81*VLOOKUP($B14,'Crop definitions'!$B$5:$K$63,10,FALSE)/1000)</f>
        <v>24.796200000000006</v>
      </c>
      <c r="F96" s="21">
        <f>IF(F81=0,0,F81*VLOOKUP($B14,'Crop definitions'!$B$5:$K$63,10,FALSE)/1000)</f>
        <v>26.322120000000002</v>
      </c>
      <c r="G96" s="21">
        <f>IF(G81=0,0,G81*VLOOKUP($B14,'Crop definitions'!$B$5:$K$63,10,FALSE)/1000)</f>
        <v>20.218439999999998</v>
      </c>
      <c r="I96" s="20" t="str">
        <f t="shared" si="14"/>
        <v>Spring_barley_straw, kg N / ha</v>
      </c>
      <c r="J96" s="21">
        <f>IF(J81=0,0,J81*VLOOKUP($B14,'Crop definitions'!$B$5:$K$63,10,FALSE)/1000)</f>
        <v>11.757213600000002</v>
      </c>
      <c r="K96" s="21">
        <f>IF(K81=0,0,K81*VLOOKUP($B14,'Crop definitions'!$B$5:$K$63,10,FALSE)/1000)</f>
        <v>13.5463548</v>
      </c>
      <c r="L96" s="21">
        <f>IF(L81=0,0,L81*VLOOKUP($B14,'Crop definitions'!$B$5:$K$63,10,FALSE)/1000)</f>
        <v>14.824312800000003</v>
      </c>
      <c r="M96" s="21">
        <f>IF(M81=0,0,M81*VLOOKUP($B14,'Crop definitions'!$B$5:$K$63,10,FALSE)/1000)</f>
        <v>15.621606000000002</v>
      </c>
      <c r="N96" s="21">
        <f>IF(N81=0,0,N81*VLOOKUP($B14,'Crop definitions'!$B$5:$K$63,10,FALSE)/1000)</f>
        <v>16.582935599999999</v>
      </c>
      <c r="O96" s="21">
        <f>IF(O81=0,0,O81*VLOOKUP($B14,'Crop definitions'!$B$5:$K$63,10,FALSE)/1000)</f>
        <v>13.5463548</v>
      </c>
    </row>
    <row r="97" spans="1:15" x14ac:dyDescent="0.25">
      <c r="A97" s="20" t="str">
        <f>IF(B15="",CONCATENATE(A15,": Intet valgt"),CONCATENATE(B15,", kg N / ha"))</f>
        <v>Grass_clover, kg N / ha</v>
      </c>
      <c r="B97" s="21">
        <f>IF(B82=0,0,B82*VLOOKUP($B15,'Crop definitions'!$B$5:$K$63,10,FALSE)/1000)</f>
        <v>37.708800000000004</v>
      </c>
      <c r="C97" s="21">
        <f>IF(C82=0,0,C82*VLOOKUP($B15,'Crop definitions'!$B$5:$K$63,10,FALSE)/1000)</f>
        <v>37.708800000000004</v>
      </c>
      <c r="D97" s="21">
        <f>IF(D82=0,0,D82*VLOOKUP($B15,'Crop definitions'!$B$5:$K$63,10,FALSE)/1000)</f>
        <v>40.851200000000006</v>
      </c>
      <c r="E97" s="21">
        <f>IF(E82=0,0,E82*VLOOKUP($B15,'Crop definitions'!$B$5:$K$63,10,FALSE)/1000)</f>
        <v>37.708800000000004</v>
      </c>
      <c r="F97" s="21">
        <f>IF(F82=0,0,F82*VLOOKUP($B15,'Crop definitions'!$B$5:$K$63,10,FALSE)/1000)</f>
        <v>37.708800000000004</v>
      </c>
      <c r="G97" s="21">
        <f>IF(G82=0,0,G82*VLOOKUP($B15,'Crop definitions'!$B$5:$K$63,10,FALSE)/1000)</f>
        <v>37.708800000000004</v>
      </c>
      <c r="I97" s="20" t="str">
        <f t="shared" si="14"/>
        <v>Grass_clover, kg N / ha</v>
      </c>
      <c r="J97" s="21">
        <f>IF(J82=0,0,J82*VLOOKUP($B15,'Crop definitions'!$B$5:$K$63,10,FALSE)/1000)</f>
        <v>33.183744000000004</v>
      </c>
      <c r="K97" s="21">
        <f>IF(K82=0,0,K82*VLOOKUP($B15,'Crop definitions'!$B$5:$K$63,10,FALSE)/1000)</f>
        <v>33.183744000000004</v>
      </c>
      <c r="L97" s="21">
        <f>IF(L82=0,0,L82*VLOOKUP($B15,'Crop definitions'!$B$5:$K$63,10,FALSE)/1000)</f>
        <v>35.949056000000006</v>
      </c>
      <c r="M97" s="21">
        <f>IF(M82=0,0,M82*VLOOKUP($B15,'Crop definitions'!$B$5:$K$63,10,FALSE)/1000)</f>
        <v>33.183744000000004</v>
      </c>
      <c r="N97" s="21">
        <f>IF(N82=0,0,N82*VLOOKUP($B15,'Crop definitions'!$B$5:$K$63,10,FALSE)/1000)</f>
        <v>33.183744000000004</v>
      </c>
      <c r="O97" s="21">
        <f>IF(O82=0,0,O82*VLOOKUP($B15,'Crop definitions'!$B$5:$K$63,10,FALSE)/1000)</f>
        <v>33.183744000000004</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117.81688</v>
      </c>
      <c r="C100" s="25">
        <f t="shared" si="15"/>
        <v>130.00724</v>
      </c>
      <c r="D100" s="25">
        <f t="shared" si="15"/>
        <v>141.85703999999998</v>
      </c>
      <c r="E100" s="25">
        <f t="shared" si="15"/>
        <v>150.905</v>
      </c>
      <c r="F100" s="25">
        <f t="shared" si="15"/>
        <v>157.87092000000001</v>
      </c>
      <c r="G100" s="25">
        <f t="shared" si="15"/>
        <v>130.00724</v>
      </c>
      <c r="I100" s="24" t="str">
        <f t="shared" si="14"/>
        <v>Udbytte i alt, kg N / ha</v>
      </c>
      <c r="J100" s="25">
        <f t="shared" ref="J100:O100" si="16">SUM(J95:J99)</f>
        <v>86.856157600000003</v>
      </c>
      <c r="K100" s="25">
        <f t="shared" si="16"/>
        <v>95.023698800000005</v>
      </c>
      <c r="L100" s="25">
        <f t="shared" si="16"/>
        <v>103.62296880000002</v>
      </c>
      <c r="M100" s="25">
        <f t="shared" si="16"/>
        <v>104.49735000000001</v>
      </c>
      <c r="N100" s="25">
        <f t="shared" si="16"/>
        <v>108.8858796</v>
      </c>
      <c r="O100" s="25">
        <f t="shared" si="16"/>
        <v>95.023698800000005</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39</v>
      </c>
      <c r="C105" s="47">
        <f t="shared" si="17"/>
        <v>39</v>
      </c>
      <c r="D105" s="47">
        <f t="shared" si="17"/>
        <v>40</v>
      </c>
      <c r="E105" s="47">
        <f t="shared" si="17"/>
        <v>39</v>
      </c>
      <c r="F105" s="47">
        <f t="shared" si="17"/>
        <v>39</v>
      </c>
      <c r="G105" s="47">
        <f t="shared" si="17"/>
        <v>39</v>
      </c>
      <c r="H105" s="15"/>
      <c r="I105" s="40" t="str">
        <f t="shared" ref="I105:I110" si="18">A105</f>
        <v>N-norm til beregning, kg / ha</v>
      </c>
      <c r="J105" s="47">
        <f t="shared" ref="J105:O105" si="19">IF($E13="Ja",J31,0)+IF($E14="Ja",J35,0)+IF($E15="Ja",J39,0)+IF($E16="Ja",J43,0)+IF($E17="Ja",J47,0)</f>
        <v>21.060000000000002</v>
      </c>
      <c r="K105" s="47">
        <f t="shared" si="19"/>
        <v>21.060000000000002</v>
      </c>
      <c r="L105" s="47">
        <f t="shared" si="19"/>
        <v>21.6</v>
      </c>
      <c r="M105" s="47">
        <f t="shared" si="19"/>
        <v>21.060000000000002</v>
      </c>
      <c r="N105" s="47">
        <f t="shared" si="19"/>
        <v>21.060000000000002</v>
      </c>
      <c r="O105" s="47">
        <f t="shared" si="19"/>
        <v>21.060000000000002</v>
      </c>
    </row>
    <row r="106" spans="1:15" ht="15.6" x14ac:dyDescent="0.3">
      <c r="A106" s="40" t="s">
        <v>129</v>
      </c>
      <c r="B106" s="47">
        <f t="shared" ref="B106:G106" si="20">SUMIF($E$13:$E$17,"Ja",B95:B99)</f>
        <v>37.708800000000004</v>
      </c>
      <c r="C106" s="47">
        <f t="shared" si="20"/>
        <v>37.708800000000004</v>
      </c>
      <c r="D106" s="47">
        <f t="shared" si="20"/>
        <v>40.851200000000006</v>
      </c>
      <c r="E106" s="47">
        <f t="shared" si="20"/>
        <v>37.708800000000004</v>
      </c>
      <c r="F106" s="47">
        <f t="shared" si="20"/>
        <v>37.708800000000004</v>
      </c>
      <c r="G106" s="47">
        <f t="shared" si="20"/>
        <v>37.708800000000004</v>
      </c>
      <c r="H106" s="15"/>
      <c r="I106" s="40" t="str">
        <f t="shared" si="18"/>
        <v>N-udbytte til beregning, kg / ha</v>
      </c>
      <c r="J106" s="47">
        <f t="shared" ref="J106:O106" si="21">SUMIF($E$13:$E$17,"Ja",J95:J99)</f>
        <v>33.183744000000004</v>
      </c>
      <c r="K106" s="47">
        <f t="shared" si="21"/>
        <v>33.183744000000004</v>
      </c>
      <c r="L106" s="47">
        <f t="shared" si="21"/>
        <v>35.949056000000006</v>
      </c>
      <c r="M106" s="47">
        <f t="shared" si="21"/>
        <v>33.183744000000004</v>
      </c>
      <c r="N106" s="47">
        <f t="shared" si="21"/>
        <v>33.183744000000004</v>
      </c>
      <c r="O106" s="47">
        <f t="shared" si="21"/>
        <v>33.183744000000004</v>
      </c>
    </row>
    <row r="107" spans="1:15" ht="15.6" x14ac:dyDescent="0.3">
      <c r="A107" t="s">
        <v>150</v>
      </c>
      <c r="B107" s="48">
        <f>IF(VLOOKUP($B$9,'N fixation formula'!$B$5:$N$44,3,FALSE)="",VLOOKUP($B$9,'N fixation formula'!$B$5:$N$44,4,FALSE)*B105+VLOOKUP($B$9,'N fixation formula'!$B$5:$N$44,5,FALSE),VLOOKUP($B$9,'N fixation formula'!$B$5:$N$44,3,FALSE))</f>
        <v>0.54149999999999998</v>
      </c>
      <c r="C107" s="48">
        <f>IF(VLOOKUP($B$9,'N fixation formula'!$B$5:$N$44,3,FALSE)="",VLOOKUP($B$9,'N fixation formula'!$B$5:$N$44,4,FALSE)*C105+VLOOKUP($B$9,'N fixation formula'!$B$5:$N$44,5,FALSE),VLOOKUP($B$9,'N fixation formula'!$B$5:$N$44,3,FALSE))</f>
        <v>0.54149999999999998</v>
      </c>
      <c r="D107" s="48">
        <f>IF(VLOOKUP($B$9,'N fixation formula'!$B$5:$N$44,3,FALSE)="",VLOOKUP($B$9,'N fixation formula'!$B$5:$N$44,4,FALSE)*D105+VLOOKUP($B$9,'N fixation formula'!$B$5:$N$44,5,FALSE),VLOOKUP($B$9,'N fixation formula'!$B$5:$N$44,3,FALSE))</f>
        <v>0.54</v>
      </c>
      <c r="E107" s="48">
        <f>IF(VLOOKUP($B$9,'N fixation formula'!$B$5:$N$44,3,FALSE)="",VLOOKUP($B$9,'N fixation formula'!$B$5:$N$44,4,FALSE)*E105+VLOOKUP($B$9,'N fixation formula'!$B$5:$N$44,5,FALSE),VLOOKUP($B$9,'N fixation formula'!$B$5:$N$44,3,FALSE))</f>
        <v>0.54149999999999998</v>
      </c>
      <c r="F107" s="48">
        <f>IF(VLOOKUP($B$9,'N fixation formula'!$B$5:$N$44,3,FALSE)="",VLOOKUP($B$9,'N fixation formula'!$B$5:$N$44,4,FALSE)*F105+VLOOKUP($B$9,'N fixation formula'!$B$5:$N$44,5,FALSE),VLOOKUP($B$9,'N fixation formula'!$B$5:$N$44,3,FALSE))</f>
        <v>0.54149999999999998</v>
      </c>
      <c r="G107" s="48">
        <f>IF(VLOOKUP($B$9,'N fixation formula'!$B$5:$N$44,3,FALSE)="",VLOOKUP($B$9,'N fixation formula'!$B$5:$N$44,4,FALSE)*G105+VLOOKUP($B$9,'N fixation formula'!$B$5:$N$44,5,FALSE),VLOOKUP($B$9,'N fixation formula'!$B$5:$N$44,3,FALSE))</f>
        <v>0.54149999999999998</v>
      </c>
      <c r="H107" s="15"/>
      <c r="I107" s="40" t="str">
        <f t="shared" si="18"/>
        <v>F-bælg-N</v>
      </c>
      <c r="J107" s="48">
        <f>IF(VLOOKUP($B$9,'N fixation formula'!$B$5:$N$44,3,FALSE)="",VLOOKUP($B$9,'N fixation formula'!$B$5:$N$44,4,FALSE)*J105+VLOOKUP($B$9,'N fixation formula'!$B$5:$N$44,5,FALSE),VLOOKUP($B$9,'N fixation formula'!$B$5:$N$44,3,FALSE))</f>
        <v>0.56840999999999997</v>
      </c>
      <c r="K107" s="48">
        <f>IF(VLOOKUP($B$9,'N fixation formula'!$B$5:$N$44,3,FALSE)="",VLOOKUP($B$9,'N fixation formula'!$B$5:$N$44,4,FALSE)*K105+VLOOKUP($B$9,'N fixation formula'!$B$5:$N$44,5,FALSE),VLOOKUP($B$9,'N fixation formula'!$B$5:$N$44,3,FALSE))</f>
        <v>0.56840999999999997</v>
      </c>
      <c r="L107" s="48">
        <f>IF(VLOOKUP($B$9,'N fixation formula'!$B$5:$N$44,3,FALSE)="",VLOOKUP($B$9,'N fixation formula'!$B$5:$N$44,4,FALSE)*L105+VLOOKUP($B$9,'N fixation formula'!$B$5:$N$44,5,FALSE),VLOOKUP($B$9,'N fixation formula'!$B$5:$N$44,3,FALSE))</f>
        <v>0.56759999999999999</v>
      </c>
      <c r="M107" s="48">
        <f>IF(VLOOKUP($B$9,'N fixation formula'!$B$5:$N$44,3,FALSE)="",VLOOKUP($B$9,'N fixation formula'!$B$5:$N$44,4,FALSE)*M105+VLOOKUP($B$9,'N fixation formula'!$B$5:$N$44,5,FALSE),VLOOKUP($B$9,'N fixation formula'!$B$5:$N$44,3,FALSE))</f>
        <v>0.56840999999999997</v>
      </c>
      <c r="N107" s="48">
        <f>IF(VLOOKUP($B$9,'N fixation formula'!$B$5:$N$44,3,FALSE)="",VLOOKUP($B$9,'N fixation formula'!$B$5:$N$44,4,FALSE)*N105+VLOOKUP($B$9,'N fixation formula'!$B$5:$N$44,5,FALSE),VLOOKUP($B$9,'N fixation formula'!$B$5:$N$44,3,FALSE))</f>
        <v>0.56840999999999997</v>
      </c>
      <c r="O107" s="48">
        <f>IF(VLOOKUP($B$9,'N fixation formula'!$B$5:$N$44,3,FALSE)="",VLOOKUP($B$9,'N fixation formula'!$B$5:$N$44,4,FALSE)*O105+VLOOKUP($B$9,'N fixation formula'!$B$5:$N$44,5,FALSE),VLOOKUP($B$9,'N fixation formula'!$B$5:$N$44,3,FALSE))</f>
        <v>0.56840999999999997</v>
      </c>
    </row>
    <row r="108" spans="1:15" ht="15.6" x14ac:dyDescent="0.3">
      <c r="A108" s="40" t="s">
        <v>149</v>
      </c>
      <c r="B108" s="48">
        <f>VLOOKUP($B$9,'N fixation formula'!$B$5:$N$44,2,FALSE)*B107*VLOOKUP($B$9,'N fixation formula'!$B$5:$N$44,6,FALSE)</f>
        <v>0.61730999999999991</v>
      </c>
      <c r="C108" s="48">
        <f>VLOOKUP($B$9,'N fixation formula'!$B$5:$N$44,2,FALSE)*C107*VLOOKUP($B$9,'N fixation formula'!$B$5:$N$44,6,FALSE)</f>
        <v>0.61730999999999991</v>
      </c>
      <c r="D108" s="48">
        <f>VLOOKUP($B$9,'N fixation formula'!$B$5:$N$44,2,FALSE)*D107*VLOOKUP($B$9,'N fixation formula'!$B$5:$N$44,6,FALSE)</f>
        <v>0.61560000000000004</v>
      </c>
      <c r="E108" s="48">
        <f>VLOOKUP($B$9,'N fixation formula'!$B$5:$N$44,2,FALSE)*E107*VLOOKUP($B$9,'N fixation formula'!$B$5:$N$44,6,FALSE)</f>
        <v>0.61730999999999991</v>
      </c>
      <c r="F108" s="48">
        <f>VLOOKUP($B$9,'N fixation formula'!$B$5:$N$44,2,FALSE)*F107*VLOOKUP($B$9,'N fixation formula'!$B$5:$N$44,6,FALSE)</f>
        <v>0.61730999999999991</v>
      </c>
      <c r="G108" s="48">
        <f>VLOOKUP($B$9,'N fixation formula'!$B$5:$N$44,2,FALSE)*G107*VLOOKUP($B$9,'N fixation formula'!$B$5:$N$44,6,FALSE)</f>
        <v>0.61730999999999991</v>
      </c>
      <c r="H108" s="15"/>
      <c r="I108" s="40" t="str">
        <f t="shared" si="18"/>
        <v>F-brutto x F-bælg-N x P-fix</v>
      </c>
      <c r="J108" s="48">
        <f>VLOOKUP($B$9,'N fixation formula'!$B$5:$N$44,2,FALSE)*J107*VLOOKUP($B$9,'N fixation formula'!$B$5:$N$44,6,FALSE)</f>
        <v>0.64798739999999988</v>
      </c>
      <c r="K108" s="48">
        <f>VLOOKUP($B$9,'N fixation formula'!$B$5:$N$44,2,FALSE)*K107*VLOOKUP($B$9,'N fixation formula'!$B$5:$N$44,6,FALSE)</f>
        <v>0.64798739999999988</v>
      </c>
      <c r="L108" s="48">
        <f>VLOOKUP($B$9,'N fixation formula'!$B$5:$N$44,2,FALSE)*L107*VLOOKUP($B$9,'N fixation formula'!$B$5:$N$44,6,FALSE)</f>
        <v>0.64706399999999997</v>
      </c>
      <c r="M108" s="48">
        <f>VLOOKUP($B$9,'N fixation formula'!$B$5:$N$44,2,FALSE)*M107*VLOOKUP($B$9,'N fixation formula'!$B$5:$N$44,6,FALSE)</f>
        <v>0.64798739999999988</v>
      </c>
      <c r="N108" s="48">
        <f>VLOOKUP($B$9,'N fixation formula'!$B$5:$N$44,2,FALSE)*N107*VLOOKUP($B$9,'N fixation formula'!$B$5:$N$44,6,FALSE)</f>
        <v>0.64798739999999988</v>
      </c>
      <c r="O108" s="48">
        <f>VLOOKUP($B$9,'N fixation formula'!$B$5:$N$44,2,FALSE)*O107*VLOOKUP($B$9,'N fixation formula'!$B$5:$N$44,6,FALSE)</f>
        <v>0.64798739999999988</v>
      </c>
    </row>
    <row r="109" spans="1:15" ht="15.6" x14ac:dyDescent="0.3">
      <c r="A109" s="40" t="s">
        <v>151</v>
      </c>
      <c r="B109" s="48" t="e">
        <f>VLOOKUP($B$9,'N fixation formula'!$B$5:$N$44,7,FALSE)+VLOOKUP($B$9,'N fixation formula'!$B$5:$N$44,8,FALSE)+INDEX('N fixation formula'!$J$5:$N$44,MATCH(Spring_barley_1_US_GrCl!$B$9,'N fixation formula'!$B$5:$B$44,0),MATCH(Spring_barley_1_US_GrCl!B104,'N fixation formula'!$J$4:$N$4,0))</f>
        <v>#N/A</v>
      </c>
      <c r="C109" s="48" t="e">
        <f>VLOOKUP($B$9,'N fixation formula'!$B$5:$N$44,7,FALSE)+VLOOKUP($B$9,'N fixation formula'!$B$5:$N$44,8,FALSE)+INDEX('N fixation formula'!$J$5:$N$44,MATCH(Spring_barley_1_US_GrCl!$B$9,'N fixation formula'!$B$5:$B$44,0),MATCH(Spring_barley_1_US_GrCl!C104,'N fixation formula'!$J$4:$N$4,0))</f>
        <v>#N/A</v>
      </c>
      <c r="D109" s="48" t="e">
        <f>VLOOKUP($B$9,'N fixation formula'!$B$5:$N$44,7,FALSE)+VLOOKUP($B$9,'N fixation formula'!$B$5:$N$44,8,FALSE)+INDEX('N fixation formula'!$J$5:$N$44,MATCH(Spring_barley_1_US_GrCl!$B$9,'N fixation formula'!$B$5:$B$44,0),MATCH(Spring_barley_1_US_GrCl!D104,'N fixation formula'!$J$4:$N$4,0))</f>
        <v>#N/A</v>
      </c>
      <c r="E109" s="48" t="e">
        <f>VLOOKUP($B$9,'N fixation formula'!$B$5:$N$44,7,FALSE)+VLOOKUP($B$9,'N fixation formula'!$B$5:$N$44,8,FALSE)+INDEX('N fixation formula'!$J$5:$N$44,MATCH(Spring_barley_1_US_GrCl!$B$9,'N fixation formula'!$B$5:$B$44,0),MATCH(Spring_barley_1_US_GrCl!E104,'N fixation formula'!$J$4:$N$4,0))</f>
        <v>#N/A</v>
      </c>
      <c r="F109" s="48" t="e">
        <f>VLOOKUP($B$9,'N fixation formula'!$B$5:$O$44,7,FALSE)+VLOOKUP($B$9,'N fixation formula'!$B$5:$O$44,8,FALSE)+INDEX('N fixation formula'!$J$5:$O$44,MATCH(Spring_barley_1_US_GrCl!$B$9,'N fixation formula'!$B$5:$B$44,0),MATCH(Spring_barley_1_US_GrCl!F104,'N fixation formula'!$J$4:$O$4,0))</f>
        <v>#N/A</v>
      </c>
      <c r="G109" s="48" t="e">
        <f>VLOOKUP($B$9,'N fixation formula'!$B$5:$O$44,7,FALSE)+VLOOKUP($B$9,'N fixation formula'!$B$5:$O$44,8,FALSE)+INDEX('N fixation formula'!$J$5:$O$44,MATCH(Spring_barley_1_US_GrCl!$B$9,'N fixation formula'!$B$5:$B$44,0),MATCH(Spring_barley_1_US_GrCl!G104,'N fixation formula'!$J$4:$O$4,0))</f>
        <v>#N/A</v>
      </c>
      <c r="H109" s="15"/>
      <c r="I109" s="40" t="str">
        <f t="shared" si="18"/>
        <v>P-rod+stub + P-trans-jord + P-immob</v>
      </c>
      <c r="J109" s="48" t="e">
        <f>VLOOKUP($B$9,'N fixation formula'!$B$5:$O$44,7,FALSE)+VLOOKUP($B$9,'N fixation formula'!$B$5:$O$44,8,FALSE)+INDEX('N fixation formula'!$J$5:$O$44,MATCH(Spring_barley_1_US_GrCl!$B$9,'N fixation formula'!$B$5:$B$44,0),MATCH(Spring_barley_1_US_GrCl!J104,'N fixation formula'!$J$4:$O$4,0))</f>
        <v>#N/A</v>
      </c>
      <c r="K109" s="48" t="e">
        <f>VLOOKUP($B$9,'N fixation formula'!$B$5:$O$44,7,FALSE)+VLOOKUP($B$9,'N fixation formula'!$B$5:$O$44,8,FALSE)+INDEX('N fixation formula'!$J$5:$O$44,MATCH(Spring_barley_1_US_GrCl!$B$9,'N fixation formula'!$B$5:$B$44,0),MATCH(Spring_barley_1_US_GrCl!K104,'N fixation formula'!$J$4:$O$4,0))</f>
        <v>#N/A</v>
      </c>
      <c r="L109" s="48" t="e">
        <f>VLOOKUP($B$9,'N fixation formula'!$B$5:$O$44,7,FALSE)+VLOOKUP($B$9,'N fixation formula'!$B$5:$O$44,8,FALSE)+INDEX('N fixation formula'!$J$5:$O$44,MATCH(Spring_barley_1_US_GrCl!$B$9,'N fixation formula'!$B$5:$B$44,0),MATCH(Spring_barley_1_US_GrCl!L104,'N fixation formula'!$J$4:$O$4,0))</f>
        <v>#N/A</v>
      </c>
      <c r="M109" s="48" t="e">
        <f>VLOOKUP($B$9,'N fixation formula'!$B$5:$O$44,7,FALSE)+VLOOKUP($B$9,'N fixation formula'!$B$5:$O$44,8,FALSE)+INDEX('N fixation formula'!$J$5:$O$44,MATCH(Spring_barley_1_US_GrCl!$B$9,'N fixation formula'!$B$5:$B$44,0),MATCH(Spring_barley_1_US_GrCl!M104,'N fixation formula'!$J$4:$O$4,0))</f>
        <v>#N/A</v>
      </c>
      <c r="N109" s="48" t="e">
        <f>VLOOKUP($B$9,'N fixation formula'!$B$5:$O$44,7,FALSE)+VLOOKUP($B$9,'N fixation formula'!$B$5:$O$44,8,FALSE)+INDEX('N fixation formula'!$J$5:$O$44,MATCH(Spring_barley_1_US_GrCl!$B$9,'N fixation formula'!$B$5:$B$44,0),MATCH(Spring_barley_1_US_GrCl!N104,'N fixation formula'!$J$4:$O$4,0))</f>
        <v>#N/A</v>
      </c>
      <c r="O109" s="48" t="e">
        <f>VLOOKUP($B$9,'N fixation formula'!$B$5:$O$44,7,FALSE)+VLOOKUP($B$9,'N fixation formula'!$B$5:$O$44,8,FALSE)+INDEX('N fixation formula'!$J$5:$O$44,MATCH(Spring_barley_1_US_GrCl!$B$9,'N fixation formula'!$B$5:$B$44,0),MATCH(Spring_barley_1_US_GrCl!O104,'N fixation formula'!$J$4:$O$4,0))</f>
        <v>#N/A</v>
      </c>
    </row>
    <row r="110" spans="1:15" ht="15.6" x14ac:dyDescent="0.3">
      <c r="A110" s="40" t="s">
        <v>152</v>
      </c>
      <c r="B110" s="47" t="e">
        <f t="shared" ref="B110:G110" si="22">B106*B108*(1+B109)</f>
        <v>#N/A</v>
      </c>
      <c r="C110" s="144"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144"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88</v>
      </c>
      <c r="B118" s="3">
        <v>1</v>
      </c>
      <c r="C118" s="3">
        <v>1</v>
      </c>
      <c r="D118" s="3">
        <v>1</v>
      </c>
      <c r="E118" s="3">
        <v>1</v>
      </c>
      <c r="F118" s="3">
        <v>1</v>
      </c>
      <c r="G118" s="3">
        <v>1</v>
      </c>
      <c r="I118" s="29" t="str">
        <f t="shared" si="24"/>
        <v>Såning*</v>
      </c>
      <c r="J118" s="60">
        <v>1</v>
      </c>
      <c r="K118" s="60">
        <v>1</v>
      </c>
      <c r="L118" s="60">
        <v>1</v>
      </c>
      <c r="M118" s="60">
        <v>1</v>
      </c>
      <c r="N118" s="60">
        <v>1</v>
      </c>
      <c r="O118" s="61">
        <v>1</v>
      </c>
    </row>
    <row r="119" spans="1:15" x14ac:dyDescent="0.25">
      <c r="A119" s="34" t="s">
        <v>89</v>
      </c>
      <c r="B119" s="3">
        <v>1</v>
      </c>
      <c r="C119" s="3">
        <v>1</v>
      </c>
      <c r="D119" s="3">
        <v>1</v>
      </c>
      <c r="E119" s="3">
        <v>1</v>
      </c>
      <c r="F119" s="3">
        <v>1</v>
      </c>
      <c r="G119" s="3">
        <v>1</v>
      </c>
      <c r="I119" s="29" t="str">
        <f t="shared" si="24"/>
        <v>Kunstgødskning*</v>
      </c>
      <c r="J119" s="60"/>
      <c r="K119" s="60"/>
      <c r="L119" s="60"/>
      <c r="M119" s="60"/>
      <c r="N119" s="60"/>
      <c r="O119" s="61"/>
    </row>
    <row r="120" spans="1:15" x14ac:dyDescent="0.25">
      <c r="A120" s="34" t="s">
        <v>92</v>
      </c>
      <c r="B120" s="3">
        <v>2</v>
      </c>
      <c r="C120" s="3">
        <v>2</v>
      </c>
      <c r="D120" s="3">
        <v>2</v>
      </c>
      <c r="E120" s="3">
        <v>2</v>
      </c>
      <c r="F120" s="3">
        <v>2</v>
      </c>
      <c r="G120" s="3">
        <v>2</v>
      </c>
      <c r="I120" s="29" t="str">
        <f t="shared" si="24"/>
        <v>Sprøjtning*</v>
      </c>
      <c r="J120" s="60"/>
      <c r="K120" s="60"/>
      <c r="L120" s="60"/>
      <c r="M120" s="60"/>
      <c r="N120" s="60"/>
      <c r="O120" s="61"/>
    </row>
    <row r="121" spans="1:15" x14ac:dyDescent="0.25">
      <c r="A121" s="34" t="s">
        <v>93</v>
      </c>
      <c r="B121" s="3">
        <v>1</v>
      </c>
      <c r="C121" s="3">
        <v>1</v>
      </c>
      <c r="D121" s="3">
        <v>1</v>
      </c>
      <c r="E121" s="3">
        <v>1</v>
      </c>
      <c r="F121" s="3">
        <v>1</v>
      </c>
      <c r="G121" s="3">
        <v>1</v>
      </c>
      <c r="I121" s="29" t="str">
        <f t="shared" si="24"/>
        <v>Mejetærskning*</v>
      </c>
      <c r="J121" s="60">
        <v>1</v>
      </c>
      <c r="K121" s="60">
        <v>1</v>
      </c>
      <c r="L121" s="60">
        <v>1</v>
      </c>
      <c r="M121" s="60">
        <v>1</v>
      </c>
      <c r="N121" s="60">
        <v>1</v>
      </c>
      <c r="O121" s="61">
        <v>1</v>
      </c>
    </row>
    <row r="122" spans="1:15" x14ac:dyDescent="0.25">
      <c r="A122" s="34" t="s">
        <v>98</v>
      </c>
      <c r="B122" s="3"/>
      <c r="C122" s="26"/>
      <c r="D122" s="26"/>
      <c r="E122" s="26"/>
      <c r="F122" s="26"/>
      <c r="G122" s="26"/>
      <c r="I122" s="29" t="str">
        <f t="shared" si="24"/>
        <v>Skårlægning*</v>
      </c>
      <c r="J122" s="26"/>
      <c r="K122" s="26"/>
      <c r="L122" s="26"/>
      <c r="M122" s="26"/>
      <c r="N122" s="26"/>
      <c r="O122" s="59"/>
    </row>
    <row r="123" spans="1:15" x14ac:dyDescent="0.25">
      <c r="A123" s="34" t="s">
        <v>99</v>
      </c>
      <c r="B123" s="3"/>
      <c r="C123" s="3"/>
      <c r="D123" s="3"/>
      <c r="E123" s="3"/>
      <c r="F123" s="3"/>
      <c r="G123" s="3"/>
      <c r="I123" s="29" t="str">
        <f t="shared" si="24"/>
        <v>Stængelbrydning*</v>
      </c>
      <c r="J123" s="3"/>
      <c r="K123" s="3"/>
      <c r="L123" s="3"/>
      <c r="M123" s="3"/>
      <c r="N123" s="3"/>
      <c r="O123" s="4"/>
    </row>
    <row r="124" spans="1:15" x14ac:dyDescent="0.25">
      <c r="A124" s="34" t="s">
        <v>100</v>
      </c>
      <c r="B124" s="3"/>
      <c r="C124" s="3"/>
      <c r="D124" s="3"/>
      <c r="E124" s="3"/>
      <c r="F124" s="3"/>
      <c r="G124" s="3"/>
      <c r="I124" s="29" t="str">
        <f t="shared" si="24"/>
        <v>Sammenrivning*</v>
      </c>
      <c r="J124" s="3"/>
      <c r="K124" s="3"/>
      <c r="L124" s="3"/>
      <c r="M124" s="3"/>
      <c r="N124" s="3"/>
      <c r="O124" s="4"/>
    </row>
    <row r="125" spans="1:15" x14ac:dyDescent="0.25">
      <c r="A125" s="34" t="s">
        <v>101</v>
      </c>
      <c r="B125" s="3"/>
      <c r="C125" s="3"/>
      <c r="D125" s="3"/>
      <c r="E125" s="3"/>
      <c r="F125" s="3"/>
      <c r="G125" s="3"/>
      <c r="I125" s="29" t="str">
        <f t="shared" si="24"/>
        <v>Snitning*</v>
      </c>
      <c r="J125" s="3"/>
      <c r="K125" s="3"/>
      <c r="L125" s="3"/>
      <c r="M125" s="3"/>
      <c r="N125" s="3"/>
      <c r="O125" s="4"/>
    </row>
    <row r="126" spans="1:15" x14ac:dyDescent="0.25">
      <c r="A126" s="34" t="s">
        <v>81</v>
      </c>
      <c r="B126" s="3"/>
      <c r="C126" s="3"/>
      <c r="D126" s="3"/>
      <c r="E126" s="3"/>
      <c r="F126" s="3"/>
      <c r="G126" s="3"/>
      <c r="I126" s="29" t="str">
        <f t="shared" si="24"/>
        <v>Stubharvning*</v>
      </c>
      <c r="J126" s="3">
        <v>3</v>
      </c>
      <c r="K126" s="3">
        <v>3</v>
      </c>
      <c r="L126" s="3">
        <v>3</v>
      </c>
      <c r="M126" s="3">
        <v>3</v>
      </c>
      <c r="N126" s="3">
        <v>3</v>
      </c>
      <c r="O126" s="4">
        <v>3</v>
      </c>
    </row>
    <row r="127" spans="1:15" x14ac:dyDescent="0.25">
      <c r="A127" s="34" t="s">
        <v>91</v>
      </c>
      <c r="B127" s="3"/>
      <c r="C127" s="3"/>
      <c r="D127" s="3"/>
      <c r="E127" s="3"/>
      <c r="F127" s="3"/>
      <c r="G127" s="3"/>
      <c r="I127" s="29" t="str">
        <f t="shared" si="24"/>
        <v>Ukrudstharvning*</v>
      </c>
      <c r="J127" s="3">
        <v>1</v>
      </c>
      <c r="K127" s="3">
        <v>1</v>
      </c>
      <c r="L127" s="3">
        <v>1</v>
      </c>
      <c r="M127" s="3">
        <v>1</v>
      </c>
      <c r="N127" s="3">
        <v>1</v>
      </c>
      <c r="O127" s="4">
        <v>1</v>
      </c>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Såning*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2.7189000000000001</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2.7189000000000001</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2.7189000000000001</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3.0209999999999999</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3.3230999999999997</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3.3230999999999997</v>
      </c>
      <c r="I134" s="29" t="str">
        <f t="shared" si="26"/>
        <v>Såning*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2.7189000000000001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2.7189000000000001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2.7189000000000001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3.0209999999999999</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3.3230999999999997</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3.3230999999999997</v>
      </c>
    </row>
    <row r="135" spans="1:15" x14ac:dyDescent="0.25">
      <c r="A135" s="20" t="str">
        <f t="shared" si="25"/>
        <v>Kunstgødskning*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2.0139999999999998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2.0139999999999998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2.0139999999999998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2.0139999999999998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2.0139999999999998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2.0139999999999998</v>
      </c>
      <c r="I135" s="29" t="str">
        <f t="shared" si="26"/>
        <v>Kunstgødskning*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3.0209999999999999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3.0209999999999999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3.0209999999999999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3.0209999999999999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3.0209999999999999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3.0209999999999999</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Mejetærskning*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14.097999999999999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14.097999999999999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14.097999999999999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14.097999999999999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14.097999999999999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14.097999999999999</v>
      </c>
      <c r="I137" s="29" t="str">
        <f t="shared" si="26"/>
        <v>Mejetærskning*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14.097999999999999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14.097999999999999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14.097999999999999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14.097999999999999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14.097999999999999</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14.097999999999999</v>
      </c>
    </row>
    <row r="138" spans="1:15" x14ac:dyDescent="0.25">
      <c r="A138" s="20" t="str">
        <f t="shared" si="25"/>
        <v>Skårlægning*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4.1958333333333329</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4.1958333333333329</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4.54548611111111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4.1958333333333329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4.1958333333333329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4.1958333333333329</v>
      </c>
      <c r="I138" s="29" t="str">
        <f t="shared" si="26"/>
        <v>Skårlægning*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3.6923333333333335</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3.6923333333333335</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4.0000277777777775</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3.6923333333333335</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3.6923333333333335</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3.6923333333333335</v>
      </c>
    </row>
    <row r="139" spans="1:15" x14ac:dyDescent="0.25">
      <c r="A139" s="20" t="str">
        <f t="shared" si="25"/>
        <v>Stængelbrydning*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1.6783333333333335</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1.6783333333333335</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1.8181944444444442</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1.6783333333333335</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1.6783333333333335</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1.6783333333333335</v>
      </c>
      <c r="I139" s="29" t="str">
        <f t="shared" si="26"/>
        <v>Stængelbrydning*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1.4769333333333334</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1.4769333333333334</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1.6000111111111111</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1.4769333333333334</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1.4769333333333334</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1.4769333333333334</v>
      </c>
    </row>
    <row r="140" spans="1:15" x14ac:dyDescent="0.25">
      <c r="A140" s="20" t="str">
        <f t="shared" si="25"/>
        <v>Sammenrivning*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4.1958333333333329</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4.1958333333333329</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4.54548611111111</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4.1958333333333329</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4.1958333333333329</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4.1958333333333329</v>
      </c>
      <c r="I140" s="29" t="str">
        <f t="shared" si="26"/>
        <v>Sammenrivning*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3.6923333333333335</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3.6923333333333335</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4.0000277777777775</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3.6923333333333335</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3.6923333333333335</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3.6923333333333335</v>
      </c>
    </row>
    <row r="141" spans="1:15" x14ac:dyDescent="0.25">
      <c r="A141" s="20" t="str">
        <f t="shared" si="25"/>
        <v>Snitning*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8.3916666666666657</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8.3916666666666657</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9.09097222222222</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8.3916666666666657</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8.3916666666666657</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8.3916666666666657</v>
      </c>
      <c r="I141" s="29" t="str">
        <f t="shared" si="26"/>
        <v>Snitning*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7.3846666666666669</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7.3846666666666669</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8.000055555555555</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7.3846666666666669</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7.3846666666666669</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7.3846666666666669</v>
      </c>
    </row>
    <row r="142" spans="1:15" x14ac:dyDescent="0.25">
      <c r="A142" s="20" t="str">
        <f t="shared" si="25"/>
        <v>Stubharvning*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Stubharvning*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19.032299999999999</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19.032299999999999</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19.032299999999999</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21.146999999999998</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23.261699999999998</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23.261699999999998</v>
      </c>
    </row>
    <row r="143" spans="1:15" x14ac:dyDescent="0.25">
      <c r="A143" s="20" t="str">
        <f t="shared" si="25"/>
        <v>Ukrudstharvning*</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Ukrudstharvning*</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1.8125999999999998</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1.8125999999999998</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1.8125999999999998</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2.0139999999999998</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2.2153999999999998</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2.2153999999999998</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143">
        <f>SUM(B132:B146)</f>
        <v>65.689966666666663</v>
      </c>
      <c r="C147" s="143">
        <f t="shared" ref="C147:O147" si="27">SUM(C132:C146)</f>
        <v>65.689966666666663</v>
      </c>
      <c r="D147" s="25">
        <f t="shared" si="27"/>
        <v>67.228438888888888</v>
      </c>
      <c r="E147" s="25">
        <f t="shared" si="27"/>
        <v>68.811666666666667</v>
      </c>
      <c r="F147" s="25">
        <f t="shared" si="27"/>
        <v>71.933366666666672</v>
      </c>
      <c r="G147" s="25">
        <f t="shared" si="27"/>
        <v>71.933366666666672</v>
      </c>
      <c r="H147" s="5"/>
      <c r="I147" s="30" t="str">
        <f t="shared" si="26"/>
        <v>Dieselforbrug i alt per ha</v>
      </c>
      <c r="J147" s="143">
        <f t="shared" si="27"/>
        <v>79.28446666666666</v>
      </c>
      <c r="K147" s="143">
        <f t="shared" si="27"/>
        <v>79.28446666666666</v>
      </c>
      <c r="L147" s="25">
        <f t="shared" si="27"/>
        <v>80.638322222222214</v>
      </c>
      <c r="M147" s="25">
        <f t="shared" si="27"/>
        <v>84.722266666666656</v>
      </c>
      <c r="N147" s="25">
        <f t="shared" si="27"/>
        <v>90.160066666666651</v>
      </c>
      <c r="O147" s="25">
        <f t="shared" si="27"/>
        <v>90.160066666666651</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200-000000000000}">
      <formula1>"Ja,Nej"</formula1>
    </dataValidation>
    <dataValidation type="list" allowBlank="1" showInputMessage="1" showErrorMessage="1" sqref="F13:F17" xr:uid="{00000000-0002-0000-0200-000001000000}">
      <formula1>"Ja, Nej / Ikke relevant"</formula1>
    </dataValidation>
    <dataValidation type="list" allowBlank="1" showInputMessage="1" showErrorMessage="1" sqref="E5" xr:uid="{00000000-0002-0000-02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3000000}">
          <x14:formula1>
            <xm:f>'N fixation formula'!$B$5:$B$44</xm:f>
          </x14:formula1>
          <xm:sqref>B9</xm:sqref>
        </x14:dataValidation>
        <x14:dataValidation type="list" allowBlank="1" showInputMessage="1" showErrorMessage="1" xr:uid="{00000000-0002-0000-0200-000007000000}">
          <x14:formula1>
            <xm:f>Other_tabels!$F$5:$F$14</xm:f>
          </x14:formula1>
          <xm:sqref>E4</xm:sqref>
        </x14:dataValidation>
        <x14:dataValidation type="list" allowBlank="1" showInputMessage="1" showErrorMessage="1" xr:uid="{00000000-0002-0000-0200-000006000000}">
          <x14:formula1>
            <xm:f>'Crop definitions'!$B$5:$B$63</xm:f>
          </x14:formula1>
          <xm:sqref>B13:B17</xm:sqref>
        </x14:dataValidation>
        <x14:dataValidation type="list" allowBlank="1" showInputMessage="1" showErrorMessage="1" xr:uid="{00000000-0002-0000-0200-000005000000}">
          <x14:formula1>
            <xm:f>Seed!$B$5:$B$28</xm:f>
          </x14:formula1>
          <xm:sqref>B20:B23</xm:sqref>
        </x14:dataValidation>
        <x14:dataValidation type="list" allowBlank="1" showInputMessage="1" showErrorMessage="1" xr:uid="{00000000-0002-0000-0200-000004000000}">
          <x14:formula1>
            <xm:f>'Diesel consumption for field op'!$D$4:$D$77</xm:f>
          </x14:formula1>
          <xm:sqref>A116:A130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13838-5FFB-4648-8A96-CCFEE5BB2055}">
  <sheetPr>
    <tabColor theme="9" tint="-0.249977111117893"/>
  </sheetPr>
  <dimension ref="A1:O147"/>
  <sheetViews>
    <sheetView showGridLines="0" topLeftCell="A71" workbookViewId="0">
      <selection activeCell="B88" sqref="B88"/>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785</v>
      </c>
      <c r="D4" s="20" t="s">
        <v>484</v>
      </c>
      <c r="E4" s="44" t="s">
        <v>487</v>
      </c>
    </row>
    <row r="5" spans="1:6" x14ac:dyDescent="0.25">
      <c r="A5" s="20" t="s">
        <v>50</v>
      </c>
      <c r="B5" s="44" t="s">
        <v>781</v>
      </c>
      <c r="D5" s="20" t="s">
        <v>582</v>
      </c>
      <c r="E5" s="44" t="s">
        <v>208</v>
      </c>
    </row>
    <row r="6" spans="1:6" ht="27.6" x14ac:dyDescent="0.25">
      <c r="A6" s="20" t="s">
        <v>0</v>
      </c>
      <c r="B6" s="45" t="s">
        <v>463</v>
      </c>
    </row>
    <row r="7" spans="1:6" x14ac:dyDescent="0.25">
      <c r="A7" s="20" t="s">
        <v>76</v>
      </c>
      <c r="B7" s="45" t="s">
        <v>77</v>
      </c>
    </row>
    <row r="8" spans="1:6" x14ac:dyDescent="0.25">
      <c r="A8" s="20" t="s">
        <v>57</v>
      </c>
      <c r="B8" s="45" t="s">
        <v>73</v>
      </c>
    </row>
    <row r="9" spans="1:6" x14ac:dyDescent="0.25">
      <c r="A9" s="46" t="s">
        <v>125</v>
      </c>
      <c r="B9" s="44" t="s">
        <v>144</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t="s">
        <v>385</v>
      </c>
      <c r="C15" s="19" t="str">
        <f>IF(B15="","",VLOOKUP(B15,'Crop definitions'!$B$5:$G$63,6,FALSE))</f>
        <v>Feed units</v>
      </c>
      <c r="D15" s="19" t="str">
        <f>IF(B15="","",VLOOKUP(B15,'Crop definitions'!$B$5:$G$63,3,FALSE))</f>
        <v>Grøn</v>
      </c>
      <c r="E15" s="3" t="s">
        <v>113</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465</v>
      </c>
    </row>
    <row r="22" spans="1:15" x14ac:dyDescent="0.25">
      <c r="A22" s="20" t="s">
        <v>47</v>
      </c>
      <c r="B22" s="3" t="s">
        <v>466</v>
      </c>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Grass_clover</v>
      </c>
      <c r="B38" s="200"/>
      <c r="C38" s="200"/>
      <c r="D38" s="200"/>
      <c r="E38" s="200"/>
      <c r="F38" s="200"/>
      <c r="G38" s="200"/>
      <c r="I38" s="201" t="str">
        <f>A38</f>
        <v>Gødningsnorm - Produkt-3: Grass_clover</v>
      </c>
      <c r="J38" s="202"/>
      <c r="K38" s="202"/>
      <c r="L38" s="202"/>
      <c r="M38" s="202"/>
      <c r="N38" s="202"/>
      <c r="O38" s="203"/>
    </row>
    <row r="39" spans="1:15" x14ac:dyDescent="0.25">
      <c r="A39" s="20" t="s">
        <v>54</v>
      </c>
      <c r="B39" s="26">
        <v>39</v>
      </c>
      <c r="C39" s="26">
        <v>39</v>
      </c>
      <c r="D39" s="26">
        <v>40</v>
      </c>
      <c r="E39" s="26">
        <v>39</v>
      </c>
      <c r="F39" s="26">
        <v>39</v>
      </c>
      <c r="G39" s="26">
        <v>39</v>
      </c>
      <c r="I39" s="20" t="s">
        <v>54</v>
      </c>
      <c r="J39" s="26">
        <f>(B39)*('Crop definitions'!$Z$5/100)</f>
        <v>21.060000000000002</v>
      </c>
      <c r="K39" s="26">
        <f>(C39)*('Crop definitions'!$Z$5/100)</f>
        <v>21.060000000000002</v>
      </c>
      <c r="L39" s="26">
        <f>(D39)*('Crop definitions'!$Z$5/100)</f>
        <v>21.6</v>
      </c>
      <c r="M39" s="26">
        <f>(E39)*('Crop definitions'!$Z$5/100)</f>
        <v>21.060000000000002</v>
      </c>
      <c r="N39" s="26">
        <f>(F39)*('Crop definitions'!$Z$5/100)</f>
        <v>21.060000000000002</v>
      </c>
      <c r="O39" s="26">
        <f>(G39)*('Crop definitions'!$Z$5/100)</f>
        <v>21.060000000000002</v>
      </c>
    </row>
    <row r="40" spans="1:15" x14ac:dyDescent="0.25">
      <c r="A40" s="20" t="s">
        <v>55</v>
      </c>
      <c r="B40" s="26">
        <v>7</v>
      </c>
      <c r="C40" s="26">
        <v>7</v>
      </c>
      <c r="D40" s="26">
        <v>7</v>
      </c>
      <c r="E40" s="26">
        <v>7</v>
      </c>
      <c r="F40" s="26">
        <v>7</v>
      </c>
      <c r="G40" s="26">
        <v>7</v>
      </c>
      <c r="I40" s="20" t="s">
        <v>55</v>
      </c>
      <c r="J40" s="26">
        <f>IF($B$15="","",VLOOKUP($B$15,'Crop definitions'!$V$5:$X$63,2,FALSE)*B40)</f>
        <v>6.16</v>
      </c>
      <c r="K40" s="26">
        <f>IF($B$15="","",VLOOKUP($B$15,'Crop definitions'!$V$5:$X$63,2,FALSE)*C40)</f>
        <v>6.16</v>
      </c>
      <c r="L40" s="26">
        <f>IF($B$15="","",VLOOKUP($B$15,'Crop definitions'!$V$5:$X$63,2,FALSE)*D40)</f>
        <v>6.16</v>
      </c>
      <c r="M40" s="26">
        <f>IF($B$15="","",VLOOKUP($B$15,'Crop definitions'!$V$5:$X$63,2,FALSE)*E40)</f>
        <v>6.16</v>
      </c>
      <c r="N40" s="26">
        <f>IF($B$15="","",VLOOKUP($B$15,'Crop definitions'!$V$5:$X$63,2,FALSE)*F40)</f>
        <v>6.16</v>
      </c>
      <c r="O40" s="26">
        <f>IF($B$15="","",VLOOKUP($B$15,'Crop definitions'!$V$5:$X$63,2,FALSE)*G40)</f>
        <v>6.16</v>
      </c>
    </row>
    <row r="41" spans="1:15" x14ac:dyDescent="0.25">
      <c r="A41" s="20" t="s">
        <v>56</v>
      </c>
      <c r="B41" s="26">
        <v>30</v>
      </c>
      <c r="C41" s="26">
        <v>30</v>
      </c>
      <c r="D41" s="26">
        <v>30</v>
      </c>
      <c r="E41" s="26">
        <v>30</v>
      </c>
      <c r="F41" s="26">
        <v>30</v>
      </c>
      <c r="G41" s="26">
        <v>30</v>
      </c>
      <c r="I41" s="20" t="s">
        <v>56</v>
      </c>
      <c r="J41" s="26">
        <f>IF($B$15="","",VLOOKUP($B$15,'Crop definitions'!$V$5:$X$63,2,FALSE)*B41)</f>
        <v>26.4</v>
      </c>
      <c r="K41" s="26">
        <f>IF($B$15="","",VLOOKUP($B$15,'Crop definitions'!$V$5:$X$63,2,FALSE)*C41)</f>
        <v>26.4</v>
      </c>
      <c r="L41" s="26">
        <f>IF($B$15="","",VLOOKUP($B$15,'Crop definitions'!$V$5:$X$63,2,FALSE)*D41)</f>
        <v>26.4</v>
      </c>
      <c r="M41" s="26">
        <f>IF($B$15="","",VLOOKUP($B$15,'Crop definitions'!$V$5:$X$63,2,FALSE)*E41)</f>
        <v>26.4</v>
      </c>
      <c r="N41" s="26">
        <f>IF($B$15="","",VLOOKUP($B$15,'Crop definitions'!$V$5:$X$63,2,FALSE)*F41)</f>
        <v>26.4</v>
      </c>
      <c r="O41" s="26">
        <f>IF($B$15="","",VLOOKUP($B$15,'Crop definitions'!$V$5:$X$63,2,FALSE)*G41)</f>
        <v>26.4</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180</v>
      </c>
      <c r="C51" s="21">
        <f t="shared" si="0"/>
        <v>176</v>
      </c>
      <c r="D51" s="21">
        <f t="shared" si="0"/>
        <v>199</v>
      </c>
      <c r="E51" s="21">
        <f t="shared" si="0"/>
        <v>183</v>
      </c>
      <c r="F51" s="21">
        <f t="shared" si="0"/>
        <v>189</v>
      </c>
      <c r="G51" s="21">
        <f t="shared" si="0"/>
        <v>126</v>
      </c>
      <c r="I51" s="20" t="str">
        <f>A51</f>
        <v>N - før reduktion, kg / ha</v>
      </c>
      <c r="J51" s="21">
        <f t="shared" ref="J51:O51" si="1">J31+J35+J39+J43+J47</f>
        <v>97.2</v>
      </c>
      <c r="K51" s="21">
        <f t="shared" si="1"/>
        <v>95.04</v>
      </c>
      <c r="L51" s="21">
        <f t="shared" si="1"/>
        <v>107.46000000000001</v>
      </c>
      <c r="M51" s="21">
        <f t="shared" si="1"/>
        <v>98.820000000000007</v>
      </c>
      <c r="N51" s="21">
        <f t="shared" si="1"/>
        <v>102.06</v>
      </c>
      <c r="O51" s="21">
        <f t="shared" si="1"/>
        <v>68.040000000000006</v>
      </c>
    </row>
    <row r="52" spans="1:15" x14ac:dyDescent="0.25">
      <c r="A52" s="20" t="s">
        <v>126</v>
      </c>
      <c r="B52" s="21">
        <f t="shared" ref="B52:G52" si="2">IF($B$10="",B51,B51-$B$10)</f>
        <v>180</v>
      </c>
      <c r="C52" s="21">
        <f t="shared" si="2"/>
        <v>176</v>
      </c>
      <c r="D52" s="21">
        <f t="shared" si="2"/>
        <v>199</v>
      </c>
      <c r="E52" s="21">
        <f t="shared" si="2"/>
        <v>183</v>
      </c>
      <c r="F52" s="21">
        <f t="shared" si="2"/>
        <v>189</v>
      </c>
      <c r="G52" s="21">
        <f t="shared" si="2"/>
        <v>126</v>
      </c>
      <c r="I52" s="20" t="str">
        <f>A52</f>
        <v>N - efter reduktion, kg / ha</v>
      </c>
      <c r="J52" s="21">
        <f>IF($B$10="",J51,J51)</f>
        <v>97.2</v>
      </c>
      <c r="K52" s="21">
        <f t="shared" ref="K52:O52" si="3">IF($B$10="",K51,K51)</f>
        <v>95.04</v>
      </c>
      <c r="L52" s="21">
        <f t="shared" si="3"/>
        <v>107.46000000000001</v>
      </c>
      <c r="M52" s="21">
        <f t="shared" si="3"/>
        <v>98.820000000000007</v>
      </c>
      <c r="N52" s="21">
        <f t="shared" si="3"/>
        <v>102.06</v>
      </c>
      <c r="O52" s="21">
        <f t="shared" si="3"/>
        <v>68.040000000000006</v>
      </c>
    </row>
    <row r="53" spans="1:15" x14ac:dyDescent="0.25">
      <c r="A53" s="20" t="s">
        <v>55</v>
      </c>
      <c r="B53" s="21">
        <f t="shared" ref="B53:G54" si="4">B32+B36+B40+B44+B48</f>
        <v>28</v>
      </c>
      <c r="C53" s="21">
        <f t="shared" si="4"/>
        <v>28</v>
      </c>
      <c r="D53" s="21">
        <f t="shared" si="4"/>
        <v>28</v>
      </c>
      <c r="E53" s="21">
        <f t="shared" si="4"/>
        <v>28</v>
      </c>
      <c r="F53" s="21">
        <f t="shared" si="4"/>
        <v>28</v>
      </c>
      <c r="G53" s="21">
        <f t="shared" si="4"/>
        <v>28</v>
      </c>
      <c r="I53" s="20" t="s">
        <v>55</v>
      </c>
      <c r="J53" s="21">
        <f t="shared" ref="J53:O54" si="5">J32+J36+J40+J44+J48</f>
        <v>20.23</v>
      </c>
      <c r="K53" s="21">
        <f t="shared" si="5"/>
        <v>20.23</v>
      </c>
      <c r="L53" s="21">
        <f t="shared" si="5"/>
        <v>20.23</v>
      </c>
      <c r="M53" s="21">
        <f t="shared" si="5"/>
        <v>20.23</v>
      </c>
      <c r="N53" s="21">
        <f t="shared" si="5"/>
        <v>20.23</v>
      </c>
      <c r="O53" s="21">
        <f t="shared" si="5"/>
        <v>20.23</v>
      </c>
    </row>
    <row r="54" spans="1:15" x14ac:dyDescent="0.25">
      <c r="A54" s="20" t="s">
        <v>56</v>
      </c>
      <c r="B54" s="21">
        <f t="shared" si="4"/>
        <v>89</v>
      </c>
      <c r="C54" s="21">
        <f t="shared" si="4"/>
        <v>89</v>
      </c>
      <c r="D54" s="21">
        <f t="shared" si="4"/>
        <v>89</v>
      </c>
      <c r="E54" s="21">
        <f t="shared" si="4"/>
        <v>89</v>
      </c>
      <c r="F54" s="21">
        <f t="shared" si="4"/>
        <v>89</v>
      </c>
      <c r="G54" s="21">
        <f t="shared" si="4"/>
        <v>89</v>
      </c>
      <c r="I54" s="20" t="s">
        <v>56</v>
      </c>
      <c r="J54" s="21">
        <f t="shared" si="5"/>
        <v>65.930000000000007</v>
      </c>
      <c r="K54" s="21">
        <f t="shared" si="5"/>
        <v>65.930000000000007</v>
      </c>
      <c r="L54" s="21">
        <f t="shared" si="5"/>
        <v>65.930000000000007</v>
      </c>
      <c r="M54" s="21">
        <f t="shared" si="5"/>
        <v>65.930000000000007</v>
      </c>
      <c r="N54" s="21">
        <f t="shared" si="5"/>
        <v>65.930000000000007</v>
      </c>
      <c r="O54" s="21">
        <f t="shared" si="5"/>
        <v>65.930000000000007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120</v>
      </c>
      <c r="C60" s="26">
        <v>120</v>
      </c>
      <c r="D60" s="26">
        <v>120</v>
      </c>
      <c r="E60" s="26">
        <v>120</v>
      </c>
      <c r="F60" s="26">
        <v>120</v>
      </c>
      <c r="G60" s="26">
        <v>120</v>
      </c>
      <c r="I60" s="20" t="str">
        <f>A60</f>
        <v>Spring_barley_grain</v>
      </c>
      <c r="J60" s="26">
        <v>120</v>
      </c>
      <c r="K60" s="26">
        <v>120</v>
      </c>
      <c r="L60" s="26">
        <v>120</v>
      </c>
      <c r="M60" s="26">
        <v>120</v>
      </c>
      <c r="N60" s="26">
        <v>120</v>
      </c>
      <c r="O60" s="4">
        <v>120</v>
      </c>
    </row>
    <row r="61" spans="1:15" x14ac:dyDescent="0.25">
      <c r="A61" s="20" t="str">
        <f>IF(B21="",CONCATENATE(A21,": Intet valgt"),B21)</f>
        <v>Seed_grass</v>
      </c>
      <c r="B61" s="26">
        <v>20.9</v>
      </c>
      <c r="C61" s="26">
        <v>20.9</v>
      </c>
      <c r="D61" s="26">
        <v>20.9</v>
      </c>
      <c r="E61" s="26">
        <v>20.9</v>
      </c>
      <c r="F61" s="26">
        <v>20.9</v>
      </c>
      <c r="G61" s="26">
        <v>20.9</v>
      </c>
      <c r="I61" s="20" t="str">
        <f>A61</f>
        <v>Seed_grass</v>
      </c>
      <c r="J61" s="26">
        <v>20.9</v>
      </c>
      <c r="K61" s="26">
        <v>20.9</v>
      </c>
      <c r="L61" s="26">
        <v>20.9</v>
      </c>
      <c r="M61" s="26">
        <v>20.9</v>
      </c>
      <c r="N61" s="26">
        <v>20.9</v>
      </c>
      <c r="O61" s="4">
        <v>20.9</v>
      </c>
    </row>
    <row r="62" spans="1:15" x14ac:dyDescent="0.25">
      <c r="A62" s="20" t="str">
        <f>IF(B22="",CONCATENATE(A22,": Intet valgt"),B22)</f>
        <v>Clover_seed</v>
      </c>
      <c r="B62" s="26">
        <v>4.3</v>
      </c>
      <c r="C62" s="26">
        <v>4.3</v>
      </c>
      <c r="D62" s="26">
        <v>4.3</v>
      </c>
      <c r="E62" s="26">
        <v>4.3</v>
      </c>
      <c r="F62" s="26">
        <v>4.3</v>
      </c>
      <c r="G62" s="26">
        <v>4.3</v>
      </c>
      <c r="I62" s="20" t="str">
        <f>A62</f>
        <v>Clover_seed</v>
      </c>
      <c r="J62" s="26">
        <v>4.3</v>
      </c>
      <c r="K62" s="26">
        <v>4.3</v>
      </c>
      <c r="L62" s="26">
        <v>4.3</v>
      </c>
      <c r="M62" s="26">
        <v>4.3</v>
      </c>
      <c r="N62" s="26">
        <v>4.3</v>
      </c>
      <c r="O62" s="4">
        <v>4.3</v>
      </c>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70</v>
      </c>
      <c r="E66" s="26"/>
      <c r="F66" s="26"/>
      <c r="G66" s="26"/>
      <c r="I66" s="20" t="s">
        <v>43</v>
      </c>
      <c r="J66" s="26"/>
      <c r="K66" s="26"/>
      <c r="L66" s="26">
        <v>70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5100</v>
      </c>
      <c r="C74" s="26">
        <v>5800</v>
      </c>
      <c r="D74" s="26">
        <v>6400</v>
      </c>
      <c r="E74" s="26">
        <v>7200</v>
      </c>
      <c r="F74" s="26">
        <v>7600</v>
      </c>
      <c r="G74" s="26">
        <v>5800</v>
      </c>
      <c r="I74" s="20" t="str">
        <f t="shared" ref="I74:I84" si="6">A74</f>
        <v>Spring_barley_grain, Kg / ha</v>
      </c>
      <c r="J74" s="26">
        <f>IF($B$13="","",VLOOKUP($B$13,'Crop definitions'!$V$5:$X$63,2,FALSE)*B74)</f>
        <v>3417</v>
      </c>
      <c r="K74" s="26">
        <f>IF($B$13="","",VLOOKUP($B$13,'Crop definitions'!$V$5:$X$63,2,FALSE)*C74)</f>
        <v>3886.0000000000005</v>
      </c>
      <c r="L74" s="26">
        <f>IF($B$13="","",VLOOKUP($B$13,'Crop definitions'!$V$5:$X$63,2,FALSE)*D74)</f>
        <v>4288</v>
      </c>
      <c r="M74" s="26">
        <f>IF($B$13="","",VLOOKUP($B$13,'Crop definitions'!$V$5:$X$63,3,FALSE)*E74)</f>
        <v>4536</v>
      </c>
      <c r="N74" s="26">
        <f>IF($B$13="","",VLOOKUP($B$13,'Crop definitions'!$V$5:$X$63,3,FALSE)*F74)</f>
        <v>4788</v>
      </c>
      <c r="O74" s="26">
        <f>IF($B$13="","",VLOOKUP($B$13,'Crop definitions'!$V$5:$X$63,2,FALSE)*G74)</f>
        <v>3886.0000000000005</v>
      </c>
    </row>
    <row r="75" spans="1:15" x14ac:dyDescent="0.25">
      <c r="A75" s="20" t="str">
        <f>IF(B14="",CONCATENATE(A14,": Intet valgt"),CONCATENATE(B14,", ",C14," / ha"))</f>
        <v>Spring_barley_straw, Kg / ha</v>
      </c>
      <c r="B75" s="135">
        <f>IF($B$14="","",B81/(VLOOKUP($B$14,'Crop definitions'!$B$5:$F$63,5,FALSE)/1000))</f>
        <v>2805</v>
      </c>
      <c r="C75" s="135">
        <f>IF($B$14="","",C81/(VLOOKUP($B$14,'Crop definitions'!$B$5:$F$63,5,FALSE)/1000))</f>
        <v>3190</v>
      </c>
      <c r="D75" s="135">
        <f>IF($B$14="","",D81/(VLOOKUP($B$14,'Crop definitions'!$B$5:$F$63,5,FALSE)/1000))</f>
        <v>3520.0000000000005</v>
      </c>
      <c r="E75" s="135">
        <f>IF($B$14="","",E81/(VLOOKUP($B$14,'Crop definitions'!$B$5:$F$63,5,FALSE)/1000))</f>
        <v>3960.0000000000005</v>
      </c>
      <c r="F75" s="135">
        <f>IF($B$14="","",F81/(VLOOKUP($B$14,'Crop definitions'!$B$5:$F$63,5,FALSE)/1000))</f>
        <v>4180.0000000000009</v>
      </c>
      <c r="G75" s="135">
        <f>IF($B$14="","",G81/(VLOOKUP($B$14,'Crop definitions'!$B$5:$F$63,5,FALSE)/1000))</f>
        <v>3190</v>
      </c>
      <c r="I75" s="20" t="str">
        <f t="shared" si="6"/>
        <v>Spring_barley_straw, Kg / ha</v>
      </c>
      <c r="J75" s="135">
        <f>IF($B$14="","",J81/(VLOOKUP($B$14,'Crop definitions'!$B$5:$F$63,5,FALSE)/1000))</f>
        <v>1879.3500000000001</v>
      </c>
      <c r="K75" s="135">
        <f>IF($B$14="","",K81/(VLOOKUP($B$14,'Crop definitions'!$B$5:$F$63,5,FALSE)/1000))</f>
        <v>2137.3000000000006</v>
      </c>
      <c r="L75" s="135">
        <f>IF($B$14="","",L81/(VLOOKUP($B$14,'Crop definitions'!$B$5:$F$63,5,FALSE)/1000))</f>
        <v>2358.4000000000005</v>
      </c>
      <c r="M75" s="135">
        <f>IF($B$14="","",M81/(VLOOKUP($B$14,'Crop definitions'!$B$5:$F$63,5,FALSE)/1000))</f>
        <v>2494.8000000000002</v>
      </c>
      <c r="N75" s="135">
        <f>IF($B$14="","",N81/(VLOOKUP($B$14,'Crop definitions'!$B$5:$F$63,5,FALSE)/1000))</f>
        <v>2633.4000000000005</v>
      </c>
      <c r="O75" s="136">
        <f>IF($B$14="","",O81/(VLOOKUP($B$14,'Crop definitions'!$B$5:$F$63,5,FALSE)/1000))</f>
        <v>2137.3000000000006</v>
      </c>
    </row>
    <row r="76" spans="1:15" x14ac:dyDescent="0.25">
      <c r="A76" s="20" t="str">
        <f>IF(B15="",CONCATENATE(A15,": Intet valgt"),CONCATENATE(B15,", ",C15," / ha"))</f>
        <v>Grass_clover, Feed units / ha</v>
      </c>
      <c r="B76" s="26">
        <v>1200</v>
      </c>
      <c r="C76" s="26">
        <v>1200</v>
      </c>
      <c r="D76" s="26">
        <v>1300</v>
      </c>
      <c r="E76" s="26">
        <v>1200</v>
      </c>
      <c r="F76" s="26">
        <v>1200</v>
      </c>
      <c r="G76" s="26">
        <v>1200</v>
      </c>
      <c r="I76" s="20" t="str">
        <f t="shared" si="6"/>
        <v>Grass_clover, Feed units / ha</v>
      </c>
      <c r="J76" s="26">
        <f>IF($B$15="","",VLOOKUP($B$15,'Crop definitions'!$V$5:$X$63,2,FALSE)*B76)</f>
        <v>1056</v>
      </c>
      <c r="K76" s="26">
        <f>IF($B$15="","",VLOOKUP($B$15,'Crop definitions'!$V$5:$X$63,2,FALSE)*C76)</f>
        <v>1056</v>
      </c>
      <c r="L76" s="26">
        <f>IF($B$15="","",VLOOKUP($B$15,'Crop definitions'!$V$5:$X$63,2,FALSE)*D76)</f>
        <v>1144</v>
      </c>
      <c r="M76" s="26">
        <f>IF($B$15="","",VLOOKUP($B$15,'Crop definitions'!$V$5:$X$63,2,FALSE)*E76)</f>
        <v>1056</v>
      </c>
      <c r="N76" s="26">
        <f>IF($B$15="","",VLOOKUP($B$15,'Crop definitions'!$V$5:$X$63,2,FALSE)*F76)</f>
        <v>1056</v>
      </c>
      <c r="O76" s="26">
        <f>IF($B$15="","",VLOOKUP($B$15,'Crop definitions'!$V$5:$X$63,2,FALSE)*G76)</f>
        <v>1056</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4335</v>
      </c>
      <c r="C80" s="21">
        <f>IF(C74="",0,IF($C13="Kg",C74*VLOOKUP($B13,'Crop definitions'!$B$5:$N$63,5,FALSE)/1000,IF($C13="Kg TS",C74,C74/VLOOKUP($B13,'Crop definitions'!$B$5:$N$63,8,FALSE))))</f>
        <v>4930</v>
      </c>
      <c r="D80" s="21">
        <f>IF(D74="",0,IF($C13="Kg",D74*VLOOKUP($B13,'Crop definitions'!$B$5:$N$63,5,FALSE)/1000,IF($C13="Kg TS",D74,D74/VLOOKUP($B13,'Crop definitions'!$B$5:$N$63,8,FALSE))))</f>
        <v>5440</v>
      </c>
      <c r="E80" s="21">
        <f>IF(E74="",0,IF($C13="Kg",E74*VLOOKUP($B13,'Crop definitions'!$B$5:$N$63,5,FALSE)/1000,IF($C13="Kg TS",E74,E74/VLOOKUP($B13,'Crop definitions'!$B$5:$N$63,8,FALSE))))</f>
        <v>6120</v>
      </c>
      <c r="F80" s="21">
        <f>IF(F74="",0,IF($C13="Kg",F74*VLOOKUP($B13,'Crop definitions'!$B$5:$N$63,5,FALSE)/1000,IF($C13="Kg TS",F74,F74/VLOOKUP($B13,'Crop definitions'!$B$5:$N$63,8,FALSE))))</f>
        <v>6460</v>
      </c>
      <c r="G80" s="21">
        <f>IF(G74="",0,IF($C13="Kg",G74*VLOOKUP($B13,'Crop definitions'!$B$5:$N$63,5,FALSE)/1000,IF($C13="Kg TS",G74,G74/VLOOKUP($B13,'Crop definitions'!$B$5:$N$63,8,FALSE))))</f>
        <v>4930</v>
      </c>
      <c r="I80" s="20" t="str">
        <f t="shared" si="6"/>
        <v>Spring_barley_grain, kg TS / ha</v>
      </c>
      <c r="J80" s="21">
        <f>IF(J74="",0,IF($C13="Kg",J74*VLOOKUP($B13,'Crop definitions'!$B$5:$N$63,5,FALSE)/1000,IF($C13="Kg TS",J74,J74/VLOOKUP($B13,'Crop definitions'!$B$5:$N$63,8,FALSE))))</f>
        <v>2904.45</v>
      </c>
      <c r="K80" s="21">
        <f>IF(K74="",0,IF($C13="Kg",K74*VLOOKUP($B13,'Crop definitions'!$B$5:$N$63,5,FALSE)/1000,IF($C13="Kg TS",K74,K74/VLOOKUP($B13,'Crop definitions'!$B$5:$N$63,8,FALSE))))</f>
        <v>3303.1000000000004</v>
      </c>
      <c r="L80" s="21">
        <f>IF(L74="",0,IF($C13="Kg",L74*VLOOKUP($B13,'Crop definitions'!$B$5:$N$63,5,FALSE)/1000,IF($C13="Kg TS",L74,L74/VLOOKUP($B13,'Crop definitions'!$B$5:$N$63,8,FALSE))))</f>
        <v>3644.8</v>
      </c>
      <c r="M80" s="21">
        <f>IF(M74="",0,IF($C13="Kg",M74*VLOOKUP($B13,'Crop definitions'!$B$5:$N$63,5,FALSE)/1000,IF($C13="Kg TS",M74,M74/VLOOKUP($B13,'Crop definitions'!$B$5:$N$63,8,FALSE))))</f>
        <v>3855.6</v>
      </c>
      <c r="N80" s="21">
        <f>IF(N74="",0,IF($C13="Kg",N74*VLOOKUP($B13,'Crop definitions'!$B$5:$N$63,5,FALSE)/1000,IF($C13="Kg TS",N74,N74/VLOOKUP($B13,'Crop definitions'!$B$5:$N$63,8,FALSE))))</f>
        <v>4069.8</v>
      </c>
      <c r="O80" s="21">
        <f>IF(O74="",0,IF($C13="Kg",O74*VLOOKUP($B13,'Crop definitions'!$B$5:$N$63,5,FALSE)/1000,IF($C13="Kg TS",O74,O74/VLOOKUP($B13,'Crop definitions'!$B$5:$N$63,8,FALSE))))</f>
        <v>3303.1000000000004</v>
      </c>
    </row>
    <row r="81" spans="1:15" x14ac:dyDescent="0.25">
      <c r="A81" s="20" t="str">
        <f>IF(B14="",CONCATENATE(A14,": Intet valgt"),CONCATENATE(B14,", kg TS / ha"))</f>
        <v>Spring_barley_straw, kg TS / ha</v>
      </c>
      <c r="B81" s="21">
        <f>IF($B$14="",0,VLOOKUP($B$14,'Crop definitions'!$B$5:$T$63,19,FALSE)*B80)</f>
        <v>2384.25</v>
      </c>
      <c r="C81" s="21">
        <f>IF($B$14="",0,VLOOKUP($B$14,'Crop definitions'!$B$5:$T$63,19,FALSE)*C80)</f>
        <v>2711.5</v>
      </c>
      <c r="D81" s="21">
        <f>IF($B$14="",0,VLOOKUP($B$14,'Crop definitions'!$B$5:$T$63,19,FALSE)*D80)</f>
        <v>2992.0000000000005</v>
      </c>
      <c r="E81" s="21">
        <f>IF($B$14="",0,VLOOKUP($B$14,'Crop definitions'!$B$5:$T$63,19,FALSE)*E80)</f>
        <v>3366.0000000000005</v>
      </c>
      <c r="F81" s="21">
        <f>IF($B$14="",0,VLOOKUP($B$14,'Crop definitions'!$B$5:$T$63,19,FALSE)*F80)</f>
        <v>3553.0000000000005</v>
      </c>
      <c r="G81" s="21">
        <f>IF($B$14="",0,VLOOKUP($B$14,'Crop definitions'!$B$5:$T$63,19,FALSE)*G80)</f>
        <v>2711.5</v>
      </c>
      <c r="I81" s="20" t="str">
        <f t="shared" si="6"/>
        <v>Spring_barley_straw, kg TS / ha</v>
      </c>
      <c r="J81" s="21">
        <f>IF($B$14="",0,VLOOKUP($B$14,'Crop definitions'!$B$5:$T$63,19,FALSE)*J80)</f>
        <v>1597.4475</v>
      </c>
      <c r="K81" s="21">
        <f>IF($B$14="",0,VLOOKUP($B$14,'Crop definitions'!$B$5:$T$63,19,FALSE)*K80)</f>
        <v>1816.7050000000004</v>
      </c>
      <c r="L81" s="21">
        <f>IF($B$14="",0,VLOOKUP($B$14,'Crop definitions'!$B$5:$T$63,19,FALSE)*L80)</f>
        <v>2004.6400000000003</v>
      </c>
      <c r="M81" s="21">
        <f>IF($B$14="",0,VLOOKUP($B$14,'Crop definitions'!$B$5:$T$63,19,FALSE)*M80)</f>
        <v>2120.58</v>
      </c>
      <c r="N81" s="21">
        <f>IF($B$14="",0,VLOOKUP($B$14,'Crop definitions'!$B$5:$T$63,19,FALSE)*N80)</f>
        <v>2238.3900000000003</v>
      </c>
      <c r="O81" s="21">
        <f>IF($B$14="",0,VLOOKUP($B$14,'Crop definitions'!$B$5:$T$63,19,FALSE)*O80)</f>
        <v>1816.7050000000004</v>
      </c>
    </row>
    <row r="82" spans="1:15" x14ac:dyDescent="0.25">
      <c r="A82" s="20" t="str">
        <f>IF(B15="",CONCATENATE(A15,": Intet valgt"),CONCATENATE(B15,", kg TS / ha"))</f>
        <v>Grass_clover, kg TS / ha</v>
      </c>
      <c r="B82" s="21">
        <f>IF(B76="",0,IF($C15="Kg",B76*VLOOKUP($B15,'Crop definitions'!$B$5:$N$63,5,FALSE)/1000,IF($C15="Kg TS",B76,B76/VLOOKUP($B15,'Crop definitions'!$B$5:$N$63,8,FALSE))))</f>
        <v>1500</v>
      </c>
      <c r="C82" s="21">
        <f>IF(C76="",0,IF($C15="Kg",C76*VLOOKUP($B15,'Crop definitions'!$B$5:$N$63,5,FALSE)/1000,IF($C15="Kg TS",C76,C76/VLOOKUP($B15,'Crop definitions'!$B$5:$N$63,8,FALSE))))</f>
        <v>1500</v>
      </c>
      <c r="D82" s="21">
        <f>IF(D76="",0,IF($C15="Kg",D76*VLOOKUP($B15,'Crop definitions'!$B$5:$N$63,5,FALSE)/1000,IF($C15="Kg TS",D76,D76/VLOOKUP($B15,'Crop definitions'!$B$5:$N$63,8,FALSE))))</f>
        <v>1625</v>
      </c>
      <c r="E82" s="21">
        <f>IF(E76="",0,IF($C15="Kg",E76*VLOOKUP($B15,'Crop definitions'!$B$5:$N$63,5,FALSE)/1000,IF($C15="Kg TS",E76,E76/VLOOKUP($B15,'Crop definitions'!$B$5:$N$63,8,FALSE))))</f>
        <v>1500</v>
      </c>
      <c r="F82" s="21">
        <f>IF(F76="",0,IF($C15="Kg",F76*VLOOKUP($B15,'Crop definitions'!$B$5:$N$63,5,FALSE)/1000,IF($C15="Kg TS",F76,F76/VLOOKUP($B15,'Crop definitions'!$B$5:$N$63,8,FALSE))))</f>
        <v>1500</v>
      </c>
      <c r="G82" s="21">
        <f>IF(G76="",0,IF($C15="Kg",G76*VLOOKUP($B15,'Crop definitions'!$B$5:$N$63,5,FALSE)/1000,IF($C15="Kg TS",G76,G76/VLOOKUP($B15,'Crop definitions'!$B$5:$N$63,8,FALSE))))</f>
        <v>1500</v>
      </c>
      <c r="I82" s="20" t="str">
        <f t="shared" si="6"/>
        <v>Grass_clover, kg TS / ha</v>
      </c>
      <c r="J82" s="21">
        <f>IF(J76="",0,IF($C15="Kg",J76*VLOOKUP($B15,'Crop definitions'!$B$5:$N$63,5,FALSE)/1000,IF($C15="Kg TS",J76,J76/VLOOKUP($B15,'Crop definitions'!$B$5:$N$63,8,FALSE))))</f>
        <v>1320</v>
      </c>
      <c r="K82" s="21">
        <f>IF(K76="",0,IF($C15="Kg",K76*VLOOKUP($B15,'Crop definitions'!$B$5:$N$63,5,FALSE)/1000,IF($C15="Kg TS",K76,K76/VLOOKUP($B15,'Crop definitions'!$B$5:$N$63,8,FALSE))))</f>
        <v>1320</v>
      </c>
      <c r="L82" s="21">
        <f>IF(L76="",0,IF($C15="Kg",L76*VLOOKUP($B15,'Crop definitions'!$B$5:$N$63,5,FALSE)/1000,IF($C15="Kg TS",L76,L76/VLOOKUP($B15,'Crop definitions'!$B$5:$N$63,8,FALSE))))</f>
        <v>1430</v>
      </c>
      <c r="M82" s="21">
        <f>IF(M76="",0,IF($C15="Kg",M76*VLOOKUP($B15,'Crop definitions'!$B$5:$N$63,5,FALSE)/1000,IF($C15="Kg TS",M76,M76/VLOOKUP($B15,'Crop definitions'!$B$5:$N$63,8,FALSE))))</f>
        <v>1320</v>
      </c>
      <c r="N82" s="21">
        <f>IF(N76="",0,IF($C15="Kg",N76*VLOOKUP($B15,'Crop definitions'!$B$5:$N$63,5,FALSE)/1000,IF($C15="Kg TS",N76,N76/VLOOKUP($B15,'Crop definitions'!$B$5:$N$63,8,FALSE))))</f>
        <v>1320</v>
      </c>
      <c r="O82" s="21">
        <f>IF(O76="",0,IF($C15="Kg",O76*VLOOKUP($B15,'Crop definitions'!$B$5:$N$63,5,FALSE)/1000,IF($C15="Kg TS",O76,O76/VLOOKUP($B15,'Crop definitions'!$B$5:$N$63,8,FALSE))))</f>
        <v>1320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8219.25</v>
      </c>
      <c r="C85" s="25">
        <f t="shared" si="7"/>
        <v>9141.5</v>
      </c>
      <c r="D85" s="25">
        <f t="shared" si="7"/>
        <v>10057</v>
      </c>
      <c r="E85" s="25">
        <f t="shared" si="7"/>
        <v>10986</v>
      </c>
      <c r="F85" s="25">
        <f t="shared" si="7"/>
        <v>11513</v>
      </c>
      <c r="G85" s="25">
        <f t="shared" si="7"/>
        <v>9141.5</v>
      </c>
      <c r="I85" s="24" t="s">
        <v>69</v>
      </c>
      <c r="J85" s="25">
        <f t="shared" ref="J85:O85" si="8">SUM(J80:J84)</f>
        <v>5821.8975</v>
      </c>
      <c r="K85" s="25">
        <f t="shared" si="8"/>
        <v>6439.8050000000003</v>
      </c>
      <c r="L85" s="25">
        <f t="shared" si="8"/>
        <v>7079.4400000000005</v>
      </c>
      <c r="M85" s="25">
        <f t="shared" si="8"/>
        <v>7296.18</v>
      </c>
      <c r="N85" s="25">
        <f t="shared" si="8"/>
        <v>7628.1900000000005</v>
      </c>
      <c r="O85" s="25">
        <f t="shared" si="8"/>
        <v>6439.8050000000003</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5100</v>
      </c>
      <c r="C87" s="21">
        <f>IF(C80=0,0,C80/(VLOOKUP($B13,'Crop definitions'!$B$5:$N$63,5,FALSE)/1000))</f>
        <v>5800</v>
      </c>
      <c r="D87" s="21">
        <f>IF(D80=0,0,D80/(VLOOKUP($B13,'Crop definitions'!$B$5:$N$63,5,FALSE)/1000))</f>
        <v>6400</v>
      </c>
      <c r="E87" s="21">
        <f>IF(E80=0,0,E80/(VLOOKUP($B13,'Crop definitions'!$B$5:$N$63,5,FALSE)/1000))</f>
        <v>7200</v>
      </c>
      <c r="F87" s="21">
        <f>IF(F80=0,0,F80/(VLOOKUP($B13,'Crop definitions'!$B$5:$N$63,5,FALSE)/1000))</f>
        <v>7600</v>
      </c>
      <c r="G87" s="21">
        <f>IF(G80=0,0,G80/(VLOOKUP($B13,'Crop definitions'!$B$5:$N$63,5,FALSE)/1000))</f>
        <v>5800</v>
      </c>
      <c r="I87" s="20" t="str">
        <f>A87</f>
        <v>Spring_barley_grain, kg / ha</v>
      </c>
      <c r="J87" s="21">
        <f>IF(J80=0,0,J80/(VLOOKUP($B13,'Crop definitions'!$B$5:$N$63,5,FALSE)/1000))</f>
        <v>3417</v>
      </c>
      <c r="K87" s="21">
        <f>IF(K80=0,0,K80/(VLOOKUP($B13,'Crop definitions'!$B$5:$N$63,5,FALSE)/1000))</f>
        <v>3886.0000000000005</v>
      </c>
      <c r="L87" s="21">
        <f>IF(L80=0,0,L80/(VLOOKUP($B13,'Crop definitions'!$B$5:$N$63,5,FALSE)/1000))</f>
        <v>4288</v>
      </c>
      <c r="M87" s="21">
        <f>IF(M80=0,0,M80/(VLOOKUP($B13,'Crop definitions'!$B$5:$N$63,5,FALSE)/1000))</f>
        <v>4536</v>
      </c>
      <c r="N87" s="21">
        <f>IF(N80=0,0,N80/(VLOOKUP($B13,'Crop definitions'!$B$5:$N$63,5,FALSE)/1000))</f>
        <v>4788</v>
      </c>
      <c r="O87" s="21">
        <f>IF(O80=0,0,O80/(VLOOKUP($B13,'Crop definitions'!$B$5:$N$63,5,FALSE)/1000))</f>
        <v>3886.0000000000005</v>
      </c>
    </row>
    <row r="88" spans="1:15" x14ac:dyDescent="0.25">
      <c r="A88" s="20" t="str">
        <f>IF(B14="",CONCATENATE(A14,": Intet valgt"),CONCATENATE(B14,", kg / ha"))</f>
        <v>Spring_barley_straw, kg / ha</v>
      </c>
      <c r="B88" s="21">
        <f>IF(B81=0,0,B81/(VLOOKUP($B14,'Crop definitions'!$B$5:$N$63,5,FALSE)/1000))</f>
        <v>2805</v>
      </c>
      <c r="C88" s="21">
        <f>IF(C81=0,0,C81/(VLOOKUP($B14,'Crop definitions'!$B$5:$N$63,5,FALSE)/1000))</f>
        <v>3190</v>
      </c>
      <c r="D88" s="21">
        <f>IF(D81=0,0,D81/(VLOOKUP($B14,'Crop definitions'!$B$5:$N$63,5,FALSE)/1000))</f>
        <v>3520.0000000000005</v>
      </c>
      <c r="E88" s="21">
        <f>IF(E81=0,0,E81/(VLOOKUP($B14,'Crop definitions'!$B$5:$N$63,5,FALSE)/1000))</f>
        <v>3960.0000000000005</v>
      </c>
      <c r="F88" s="21">
        <f>IF(F81=0,0,F81/(VLOOKUP($B14,'Crop definitions'!$B$5:$N$63,5,FALSE)/1000))</f>
        <v>4180.0000000000009</v>
      </c>
      <c r="G88" s="21">
        <f>IF(G81=0,0,G81/(VLOOKUP($B14,'Crop definitions'!$B$5:$N$63,5,FALSE)/1000))</f>
        <v>3190</v>
      </c>
      <c r="I88" s="20" t="str">
        <f t="shared" ref="I88:I93" si="9">A88</f>
        <v>Spring_barley_straw, kg / ha</v>
      </c>
      <c r="J88" s="21">
        <f>IF(J81=0,0,J81/(VLOOKUP($B14,'Crop definitions'!$B$5:$N$63,5,FALSE)/1000))</f>
        <v>1879.3500000000001</v>
      </c>
      <c r="K88" s="21">
        <f>IF(K81=0,0,K81/(VLOOKUP($B14,'Crop definitions'!$B$5:$N$63,5,FALSE)/1000))</f>
        <v>2137.3000000000006</v>
      </c>
      <c r="L88" s="21">
        <f>IF(L81=0,0,L81/(VLOOKUP($B14,'Crop definitions'!$B$5:$N$63,5,FALSE)/1000))</f>
        <v>2358.4000000000005</v>
      </c>
      <c r="M88" s="21">
        <f>IF(M81=0,0,M81/(VLOOKUP($B14,'Crop definitions'!$B$5:$N$63,5,FALSE)/1000))</f>
        <v>2494.8000000000002</v>
      </c>
      <c r="N88" s="21">
        <f>IF(N81=0,0,N81/(VLOOKUP($B14,'Crop definitions'!$B$5:$N$63,5,FALSE)/1000))</f>
        <v>2633.4000000000005</v>
      </c>
      <c r="O88" s="21">
        <f>IF(O81=0,0,O81/(VLOOKUP($B14,'Crop definitions'!$B$5:$N$63,5,FALSE)/1000))</f>
        <v>2137.3000000000006</v>
      </c>
    </row>
    <row r="89" spans="1:15" x14ac:dyDescent="0.25">
      <c r="A89" s="20" t="str">
        <f>IF(B15="",CONCATENATE(A15,": Intet valgt"),CONCATENATE(B15,", kg / ha"))</f>
        <v>Grass_clover, kg / ha</v>
      </c>
      <c r="B89" s="21">
        <f>IF(B82=0,0,B82/(VLOOKUP($B15,'Crop definitions'!$B$5:$N$63,5,FALSE)/1000))</f>
        <v>8333.3333333333339</v>
      </c>
      <c r="C89" s="21">
        <f>IF(C82=0,0,C82/(VLOOKUP($B15,'Crop definitions'!$B$5:$N$63,5,FALSE)/1000))</f>
        <v>8333.3333333333339</v>
      </c>
      <c r="D89" s="21">
        <f>IF(D82=0,0,D82/(VLOOKUP($B15,'Crop definitions'!$B$5:$N$63,5,FALSE)/1000))</f>
        <v>9027.7777777777774</v>
      </c>
      <c r="E89" s="21">
        <f>IF(E82=0,0,E82/(VLOOKUP($B15,'Crop definitions'!$B$5:$N$63,5,FALSE)/1000))</f>
        <v>8333.3333333333339</v>
      </c>
      <c r="F89" s="21">
        <f>IF(F82=0,0,F82/(VLOOKUP($B15,'Crop definitions'!$B$5:$N$63,5,FALSE)/1000))</f>
        <v>8333.3333333333339</v>
      </c>
      <c r="G89" s="21">
        <f>IF(G82=0,0,G82/(VLOOKUP($B15,'Crop definitions'!$B$5:$N$63,5,FALSE)/1000))</f>
        <v>8333.3333333333339</v>
      </c>
      <c r="I89" s="20" t="str">
        <f t="shared" si="9"/>
        <v>Grass_clover, kg / ha</v>
      </c>
      <c r="J89" s="21">
        <f>IF(J82=0,0,J82/(VLOOKUP($B15,'Crop definitions'!$B$5:$N$63,5,FALSE)/1000))</f>
        <v>7333.3333333333339</v>
      </c>
      <c r="K89" s="21">
        <f>IF(K82=0,0,K82/(VLOOKUP($B15,'Crop definitions'!$B$5:$N$63,5,FALSE)/1000))</f>
        <v>7333.3333333333339</v>
      </c>
      <c r="L89" s="21">
        <f>IF(L82=0,0,L82/(VLOOKUP($B15,'Crop definitions'!$B$5:$N$63,5,FALSE)/1000))</f>
        <v>7944.4444444444443</v>
      </c>
      <c r="M89" s="21">
        <f>IF(M82=0,0,M82/(VLOOKUP($B15,'Crop definitions'!$B$5:$N$63,5,FALSE)/1000))</f>
        <v>7333.3333333333339</v>
      </c>
      <c r="N89" s="21">
        <f>IF(N82=0,0,N82/(VLOOKUP($B15,'Crop definitions'!$B$5:$N$63,5,FALSE)/1000))</f>
        <v>7333.3333333333339</v>
      </c>
      <c r="O89" s="21">
        <f>IF(O82=0,0,O82/(VLOOKUP($B15,'Crop definitions'!$B$5:$N$63,5,FALSE)/1000))</f>
        <v>7333.3333333333339</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16238.333333333334</v>
      </c>
      <c r="C92" s="25">
        <f t="shared" si="10"/>
        <v>17323.333333333336</v>
      </c>
      <c r="D92" s="25">
        <f t="shared" si="10"/>
        <v>18947.777777777777</v>
      </c>
      <c r="E92" s="25">
        <f t="shared" si="10"/>
        <v>19493.333333333336</v>
      </c>
      <c r="F92" s="25">
        <f t="shared" si="10"/>
        <v>20113.333333333336</v>
      </c>
      <c r="G92" s="25">
        <f t="shared" si="10"/>
        <v>17323.333333333336</v>
      </c>
      <c r="I92" s="24" t="str">
        <f t="shared" si="9"/>
        <v>Udbytte i alt, kg / ha</v>
      </c>
      <c r="J92" s="25">
        <f t="shared" ref="J92:O92" si="11">SUM(J87:J91)</f>
        <v>12629.683333333334</v>
      </c>
      <c r="K92" s="25">
        <f t="shared" si="11"/>
        <v>13356.633333333335</v>
      </c>
      <c r="L92" s="25">
        <f t="shared" si="11"/>
        <v>14590.844444444445</v>
      </c>
      <c r="M92" s="25">
        <f t="shared" si="11"/>
        <v>14364.133333333335</v>
      </c>
      <c r="N92" s="25">
        <f t="shared" si="11"/>
        <v>14754.733333333334</v>
      </c>
      <c r="O92" s="25">
        <f t="shared" si="11"/>
        <v>13356.633333333335</v>
      </c>
    </row>
    <row r="93" spans="1:15" x14ac:dyDescent="0.25">
      <c r="A93" s="27" t="s">
        <v>120</v>
      </c>
      <c r="B93" s="32">
        <f t="shared" ref="B93:G93" si="12">SUMIF($D$13:$D$17,"Grøn",B87:B91)</f>
        <v>8333.3333333333339</v>
      </c>
      <c r="C93" s="32">
        <f t="shared" si="12"/>
        <v>8333.3333333333339</v>
      </c>
      <c r="D93" s="32">
        <f t="shared" si="12"/>
        <v>9027.7777777777774</v>
      </c>
      <c r="E93" s="32">
        <f t="shared" si="12"/>
        <v>8333.3333333333339</v>
      </c>
      <c r="F93" s="32">
        <f t="shared" si="12"/>
        <v>8333.3333333333339</v>
      </c>
      <c r="G93" s="32">
        <f t="shared" si="12"/>
        <v>8333.3333333333339</v>
      </c>
      <c r="I93" s="27" t="str">
        <f t="shared" si="9"/>
        <v>Udbytte der høstes grøn i alt, kg / ha</v>
      </c>
      <c r="J93" s="32">
        <f t="shared" ref="J93:O93" si="13">SUMIF($D$13:$D$17,"Grøn",J87:J91)</f>
        <v>7333.3333333333339</v>
      </c>
      <c r="K93" s="32">
        <f t="shared" si="13"/>
        <v>7333.3333333333339</v>
      </c>
      <c r="L93" s="32">
        <f t="shared" si="13"/>
        <v>7944.4444444444443</v>
      </c>
      <c r="M93" s="32">
        <f t="shared" si="13"/>
        <v>7333.3333333333339</v>
      </c>
      <c r="N93" s="32">
        <f t="shared" si="13"/>
        <v>7333.3333333333339</v>
      </c>
      <c r="O93" s="32">
        <f t="shared" si="13"/>
        <v>7333.3333333333339</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69.36</v>
      </c>
      <c r="C95" s="21">
        <f>IF(C80=0,0,C80*VLOOKUP($B13,'Crop definitions'!$B$5:$K$63,10,FALSE)/1000)</f>
        <v>78.88</v>
      </c>
      <c r="D95" s="21">
        <f>IF(D80=0,0,D80*VLOOKUP($B13,'Crop definitions'!$B$5:$K$63,10,FALSE)/1000)</f>
        <v>87.04</v>
      </c>
      <c r="E95" s="21">
        <f>IF(E80=0,0,E80*VLOOKUP($B13,'Crop definitions'!$B$5:$K$63,10,FALSE)/1000)</f>
        <v>97.92</v>
      </c>
      <c r="F95" s="21">
        <f>IF(F80=0,0,F80*VLOOKUP($B13,'Crop definitions'!$B$5:$K$63,10,FALSE)/1000)</f>
        <v>103.36</v>
      </c>
      <c r="G95" s="21">
        <f>IF(G80=0,0,G80*VLOOKUP($B13,'Crop definitions'!$B$5:$K$63,10,FALSE)/1000)</f>
        <v>78.88</v>
      </c>
      <c r="I95" s="20" t="str">
        <f t="shared" ref="I95:I100" si="14">A95</f>
        <v>Spring_barley_grain, kg N / ha</v>
      </c>
      <c r="J95" s="21">
        <f>IF(J80=0,0,J80*VLOOKUP($B13,'Crop definitions'!$B$5:$K$63,10,FALSE)/1000)</f>
        <v>46.471199999999996</v>
      </c>
      <c r="K95" s="21">
        <f>IF(K80=0,0,K80*VLOOKUP($B13,'Crop definitions'!$B$5:$K$63,10,FALSE)/1000)</f>
        <v>52.849600000000002</v>
      </c>
      <c r="L95" s="21">
        <f>IF(L80=0,0,L80*VLOOKUP($B13,'Crop definitions'!$B$5:$K$63,10,FALSE)/1000)</f>
        <v>58.316800000000001</v>
      </c>
      <c r="M95" s="21">
        <f>IF(M80=0,0,M80*VLOOKUP($B13,'Crop definitions'!$B$5:$K$63,10,FALSE)/1000)</f>
        <v>61.689599999999999</v>
      </c>
      <c r="N95" s="21">
        <f>IF(N80=0,0,N80*VLOOKUP($B13,'Crop definitions'!$B$5:$K$63,10,FALSE)/1000)</f>
        <v>65.116799999999998</v>
      </c>
      <c r="O95" s="21">
        <f>IF(O80=0,0,O80*VLOOKUP($B13,'Crop definitions'!$B$5:$K$63,10,FALSE)/1000)</f>
        <v>52.849600000000002</v>
      </c>
    </row>
    <row r="96" spans="1:15" x14ac:dyDescent="0.25">
      <c r="A96" s="20" t="str">
        <f>IF(B14="",CONCATENATE(A14,": Intet valgt"),CONCATENATE(B14,", kg N / ha"))</f>
        <v>Spring_barley_straw, kg N / ha</v>
      </c>
      <c r="B96" s="21">
        <f>IF(B81=0,0,B81*VLOOKUP($B14,'Crop definitions'!$B$5:$K$63,10,FALSE)/1000)</f>
        <v>19.455479999999998</v>
      </c>
      <c r="C96" s="21">
        <f>IF(C81=0,0,C81*VLOOKUP($B14,'Crop definitions'!$B$5:$K$63,10,FALSE)/1000)</f>
        <v>22.12584</v>
      </c>
      <c r="D96" s="21">
        <f>IF(D81=0,0,D81*VLOOKUP($B14,'Crop definitions'!$B$5:$K$63,10,FALSE)/1000)</f>
        <v>24.414720000000006</v>
      </c>
      <c r="E96" s="21">
        <f>IF(E81=0,0,E81*VLOOKUP($B14,'Crop definitions'!$B$5:$K$63,10,FALSE)/1000)</f>
        <v>27.466560000000005</v>
      </c>
      <c r="F96" s="21">
        <f>IF(F81=0,0,F81*VLOOKUP($B14,'Crop definitions'!$B$5:$K$63,10,FALSE)/1000)</f>
        <v>28.992480000000004</v>
      </c>
      <c r="G96" s="21">
        <f>IF(G81=0,0,G81*VLOOKUP($B14,'Crop definitions'!$B$5:$K$63,10,FALSE)/1000)</f>
        <v>22.12584</v>
      </c>
      <c r="I96" s="20" t="str">
        <f t="shared" si="14"/>
        <v>Spring_barley_straw, kg N / ha</v>
      </c>
      <c r="J96" s="21">
        <f>IF(J81=0,0,J81*VLOOKUP($B14,'Crop definitions'!$B$5:$K$63,10,FALSE)/1000)</f>
        <v>13.0351716</v>
      </c>
      <c r="K96" s="21">
        <f>IF(K81=0,0,K81*VLOOKUP($B14,'Crop definitions'!$B$5:$K$63,10,FALSE)/1000)</f>
        <v>14.824312800000003</v>
      </c>
      <c r="L96" s="21">
        <f>IF(L81=0,0,L81*VLOOKUP($B14,'Crop definitions'!$B$5:$K$63,10,FALSE)/1000)</f>
        <v>16.357862400000002</v>
      </c>
      <c r="M96" s="21">
        <f>IF(M81=0,0,M81*VLOOKUP($B14,'Crop definitions'!$B$5:$K$63,10,FALSE)/1000)</f>
        <v>17.303932799999998</v>
      </c>
      <c r="N96" s="21">
        <f>IF(N81=0,0,N81*VLOOKUP($B14,'Crop definitions'!$B$5:$K$63,10,FALSE)/1000)</f>
        <v>18.265262400000005</v>
      </c>
      <c r="O96" s="21">
        <f>IF(O81=0,0,O81*VLOOKUP($B14,'Crop definitions'!$B$5:$K$63,10,FALSE)/1000)</f>
        <v>14.824312800000003</v>
      </c>
    </row>
    <row r="97" spans="1:15" x14ac:dyDescent="0.25">
      <c r="A97" s="20" t="str">
        <f>IF(B15="",CONCATENATE(A15,": Intet valgt"),CONCATENATE(B15,", kg N / ha"))</f>
        <v>Grass_clover, kg N / ha</v>
      </c>
      <c r="B97" s="21">
        <f>IF(B82=0,0,B82*VLOOKUP($B15,'Crop definitions'!$B$5:$K$63,10,FALSE)/1000)</f>
        <v>37.708800000000004</v>
      </c>
      <c r="C97" s="21">
        <f>IF(C82=0,0,C82*VLOOKUP($B15,'Crop definitions'!$B$5:$K$63,10,FALSE)/1000)</f>
        <v>37.708800000000004</v>
      </c>
      <c r="D97" s="21">
        <f>IF(D82=0,0,D82*VLOOKUP($B15,'Crop definitions'!$B$5:$K$63,10,FALSE)/1000)</f>
        <v>40.851200000000006</v>
      </c>
      <c r="E97" s="21">
        <f>IF(E82=0,0,E82*VLOOKUP($B15,'Crop definitions'!$B$5:$K$63,10,FALSE)/1000)</f>
        <v>37.708800000000004</v>
      </c>
      <c r="F97" s="21">
        <f>IF(F82=0,0,F82*VLOOKUP($B15,'Crop definitions'!$B$5:$K$63,10,FALSE)/1000)</f>
        <v>37.708800000000004</v>
      </c>
      <c r="G97" s="21">
        <f>IF(G82=0,0,G82*VLOOKUP($B15,'Crop definitions'!$B$5:$K$63,10,FALSE)/1000)</f>
        <v>37.708800000000004</v>
      </c>
      <c r="I97" s="20" t="str">
        <f t="shared" si="14"/>
        <v>Grass_clover, kg N / ha</v>
      </c>
      <c r="J97" s="21">
        <f>IF(J82=0,0,J82*VLOOKUP($B15,'Crop definitions'!$B$5:$K$63,10,FALSE)/1000)</f>
        <v>33.183744000000004</v>
      </c>
      <c r="K97" s="21">
        <f>IF(K82=0,0,K82*VLOOKUP($B15,'Crop definitions'!$B$5:$K$63,10,FALSE)/1000)</f>
        <v>33.183744000000004</v>
      </c>
      <c r="L97" s="21">
        <f>IF(L82=0,0,L82*VLOOKUP($B15,'Crop definitions'!$B$5:$K$63,10,FALSE)/1000)</f>
        <v>35.949056000000006</v>
      </c>
      <c r="M97" s="21">
        <f>IF(M82=0,0,M82*VLOOKUP($B15,'Crop definitions'!$B$5:$K$63,10,FALSE)/1000)</f>
        <v>33.183744000000004</v>
      </c>
      <c r="N97" s="21">
        <f>IF(N82=0,0,N82*VLOOKUP($B15,'Crop definitions'!$B$5:$K$63,10,FALSE)/1000)</f>
        <v>33.183744000000004</v>
      </c>
      <c r="O97" s="21">
        <f>IF(O82=0,0,O82*VLOOKUP($B15,'Crop definitions'!$B$5:$K$63,10,FALSE)/1000)</f>
        <v>33.183744000000004</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126.52428</v>
      </c>
      <c r="C100" s="25">
        <f t="shared" si="15"/>
        <v>138.71464</v>
      </c>
      <c r="D100" s="25">
        <f t="shared" si="15"/>
        <v>152.30592000000001</v>
      </c>
      <c r="E100" s="25">
        <f t="shared" si="15"/>
        <v>163.09536</v>
      </c>
      <c r="F100" s="25">
        <f t="shared" si="15"/>
        <v>170.06128000000001</v>
      </c>
      <c r="G100" s="25">
        <f t="shared" si="15"/>
        <v>138.71464</v>
      </c>
      <c r="I100" s="24" t="str">
        <f t="shared" si="14"/>
        <v>Udbytte i alt, kg N / ha</v>
      </c>
      <c r="J100" s="25">
        <f t="shared" ref="J100:O100" si="16">SUM(J95:J99)</f>
        <v>92.690115599999999</v>
      </c>
      <c r="K100" s="25">
        <f t="shared" si="16"/>
        <v>100.85765680000002</v>
      </c>
      <c r="L100" s="25">
        <f t="shared" si="16"/>
        <v>110.6237184</v>
      </c>
      <c r="M100" s="25">
        <f t="shared" si="16"/>
        <v>112.1772768</v>
      </c>
      <c r="N100" s="25">
        <f t="shared" si="16"/>
        <v>116.5658064</v>
      </c>
      <c r="O100" s="25">
        <f t="shared" si="16"/>
        <v>100.85765680000002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IF($E13="Ja",B31,0)+IF($E14="Ja",B35,0)+IF($E15="Ja",B39,0)+IF($E16="Ja",B43,0)+IF($E17="Ja",B47,0)</f>
        <v>39</v>
      </c>
      <c r="C105" s="47">
        <f t="shared" ref="C105:G105" si="17">IF($E13="Ja",C31,0)+IF($E14="Ja",C35,0)+IF($E15="Ja",C39,0)+IF($E16="Ja",C43,0)+IF($E17="Ja",C47,0)</f>
        <v>39</v>
      </c>
      <c r="D105" s="47">
        <f t="shared" si="17"/>
        <v>40</v>
      </c>
      <c r="E105" s="47">
        <f t="shared" si="17"/>
        <v>39</v>
      </c>
      <c r="F105" s="47">
        <f t="shared" si="17"/>
        <v>39</v>
      </c>
      <c r="G105" s="47">
        <f t="shared" si="17"/>
        <v>39</v>
      </c>
      <c r="H105" s="15"/>
      <c r="I105" s="40" t="str">
        <f t="shared" ref="I105:I110" si="18">A105</f>
        <v>N-norm til beregning, kg / ha</v>
      </c>
      <c r="J105" s="47">
        <f t="shared" ref="J105:O105" si="19">IF($E13="Ja",J31,0)+IF($E14="Ja",J35,0)+IF($E15="Ja",J39,0)+IF($E16="Ja",J43,0)+IF($E17="Ja",J47,0)</f>
        <v>21.060000000000002</v>
      </c>
      <c r="K105" s="47">
        <f t="shared" si="19"/>
        <v>21.060000000000002</v>
      </c>
      <c r="L105" s="47">
        <f t="shared" si="19"/>
        <v>21.6</v>
      </c>
      <c r="M105" s="47">
        <f t="shared" si="19"/>
        <v>21.060000000000002</v>
      </c>
      <c r="N105" s="47">
        <f t="shared" si="19"/>
        <v>21.060000000000002</v>
      </c>
      <c r="O105" s="47">
        <f t="shared" si="19"/>
        <v>21.060000000000002</v>
      </c>
    </row>
    <row r="106" spans="1:15" ht="15.6" x14ac:dyDescent="0.3">
      <c r="A106" s="40" t="s">
        <v>129</v>
      </c>
      <c r="B106" s="47">
        <f>SUMIF($E$13:$E$17,"Ja",B95:B99)</f>
        <v>37.708800000000004</v>
      </c>
      <c r="C106" s="47">
        <f t="shared" ref="C106:G106" si="20">SUMIF($E$13:$E$17,"Ja",C95:C99)</f>
        <v>37.708800000000004</v>
      </c>
      <c r="D106" s="47">
        <f t="shared" si="20"/>
        <v>40.851200000000006</v>
      </c>
      <c r="E106" s="47">
        <f t="shared" si="20"/>
        <v>37.708800000000004</v>
      </c>
      <c r="F106" s="47">
        <f t="shared" si="20"/>
        <v>37.708800000000004</v>
      </c>
      <c r="G106" s="47">
        <f t="shared" si="20"/>
        <v>37.708800000000004</v>
      </c>
      <c r="H106" s="15"/>
      <c r="I106" s="40" t="str">
        <f t="shared" si="18"/>
        <v>N-udbytte til beregning, kg / ha</v>
      </c>
      <c r="J106" s="47">
        <f t="shared" ref="J106:O106" si="21">SUMIF($E$13:$E$17,"Ja",J95:J99)</f>
        <v>33.183744000000004</v>
      </c>
      <c r="K106" s="47">
        <f t="shared" si="21"/>
        <v>33.183744000000004</v>
      </c>
      <c r="L106" s="47">
        <f t="shared" si="21"/>
        <v>35.949056000000006</v>
      </c>
      <c r="M106" s="47">
        <f t="shared" si="21"/>
        <v>33.183744000000004</v>
      </c>
      <c r="N106" s="47">
        <f t="shared" si="21"/>
        <v>33.183744000000004</v>
      </c>
      <c r="O106" s="47">
        <f t="shared" si="21"/>
        <v>33.183744000000004</v>
      </c>
    </row>
    <row r="107" spans="1:15" ht="15.6" x14ac:dyDescent="0.3">
      <c r="A107" t="s">
        <v>150</v>
      </c>
      <c r="B107" s="48">
        <f>IF(VLOOKUP($B$9,'N fixation formula'!$B$5:$N$44,3,FALSE)="",VLOOKUP($B$9,'N fixation formula'!$B$5:$N$44,4,FALSE)*B105+VLOOKUP($B$9,'N fixation formula'!$B$5:$N$44,5,FALSE),VLOOKUP($B$9,'N fixation formula'!$B$5:$N$44,3,FALSE))</f>
        <v>0.54149999999999998</v>
      </c>
      <c r="C107" s="48">
        <f>IF(VLOOKUP($B$9,'N fixation formula'!$B$5:$N$44,3,FALSE)="",VLOOKUP($B$9,'N fixation formula'!$B$5:$N$44,4,FALSE)*C105+VLOOKUP($B$9,'N fixation formula'!$B$5:$N$44,5,FALSE),VLOOKUP($B$9,'N fixation formula'!$B$5:$N$44,3,FALSE))</f>
        <v>0.54149999999999998</v>
      </c>
      <c r="D107" s="48">
        <f>IF(VLOOKUP($B$9,'N fixation formula'!$B$5:$N$44,3,FALSE)="",VLOOKUP($B$9,'N fixation formula'!$B$5:$N$44,4,FALSE)*D105+VLOOKUP($B$9,'N fixation formula'!$B$5:$N$44,5,FALSE),VLOOKUP($B$9,'N fixation formula'!$B$5:$N$44,3,FALSE))</f>
        <v>0.54</v>
      </c>
      <c r="E107" s="48">
        <f>IF(VLOOKUP($B$9,'N fixation formula'!$B$5:$N$44,3,FALSE)="",VLOOKUP($B$9,'N fixation formula'!$B$5:$N$44,4,FALSE)*E105+VLOOKUP($B$9,'N fixation formula'!$B$5:$N$44,5,FALSE),VLOOKUP($B$9,'N fixation formula'!$B$5:$N$44,3,FALSE))</f>
        <v>0.54149999999999998</v>
      </c>
      <c r="F107" s="48">
        <f>IF(VLOOKUP($B$9,'N fixation formula'!$B$5:$N$44,3,FALSE)="",VLOOKUP($B$9,'N fixation formula'!$B$5:$N$44,4,FALSE)*F105+VLOOKUP($B$9,'N fixation formula'!$B$5:$N$44,5,FALSE),VLOOKUP($B$9,'N fixation formula'!$B$5:$N$44,3,FALSE))</f>
        <v>0.54149999999999998</v>
      </c>
      <c r="G107" s="48">
        <f>IF(VLOOKUP($B$9,'N fixation formula'!$B$5:$N$44,3,FALSE)="",VLOOKUP($B$9,'N fixation formula'!$B$5:$N$44,4,FALSE)*G105+VLOOKUP($B$9,'N fixation formula'!$B$5:$N$44,5,FALSE),VLOOKUP($B$9,'N fixation formula'!$B$5:$N$44,3,FALSE))</f>
        <v>0.54149999999999998</v>
      </c>
      <c r="H107" s="15"/>
      <c r="I107" s="40" t="str">
        <f t="shared" si="18"/>
        <v>F-bælg-N</v>
      </c>
      <c r="J107" s="48">
        <f>IF(VLOOKUP($B$9,'N fixation formula'!$B$5:$N$44,3,FALSE)="",VLOOKUP($B$9,'N fixation formula'!$B$5:$N$44,4,FALSE)*J105+VLOOKUP($B$9,'N fixation formula'!$B$5:$N$44,5,FALSE),VLOOKUP($B$9,'N fixation formula'!$B$5:$N$44,3,FALSE))</f>
        <v>0.56840999999999997</v>
      </c>
      <c r="K107" s="48">
        <f>IF(VLOOKUP($B$9,'N fixation formula'!$B$5:$N$44,3,FALSE)="",VLOOKUP($B$9,'N fixation formula'!$B$5:$N$44,4,FALSE)*K105+VLOOKUP($B$9,'N fixation formula'!$B$5:$N$44,5,FALSE),VLOOKUP($B$9,'N fixation formula'!$B$5:$N$44,3,FALSE))</f>
        <v>0.56840999999999997</v>
      </c>
      <c r="L107" s="48">
        <f>IF(VLOOKUP($B$9,'N fixation formula'!$B$5:$N$44,3,FALSE)="",VLOOKUP($B$9,'N fixation formula'!$B$5:$N$44,4,FALSE)*L105+VLOOKUP($B$9,'N fixation formula'!$B$5:$N$44,5,FALSE),VLOOKUP($B$9,'N fixation formula'!$B$5:$N$44,3,FALSE))</f>
        <v>0.56759999999999999</v>
      </c>
      <c r="M107" s="48">
        <f>IF(VLOOKUP($B$9,'N fixation formula'!$B$5:$N$44,3,FALSE)="",VLOOKUP($B$9,'N fixation formula'!$B$5:$N$44,4,FALSE)*M105+VLOOKUP($B$9,'N fixation formula'!$B$5:$N$44,5,FALSE),VLOOKUP($B$9,'N fixation formula'!$B$5:$N$44,3,FALSE))</f>
        <v>0.56840999999999997</v>
      </c>
      <c r="N107" s="48">
        <f>IF(VLOOKUP($B$9,'N fixation formula'!$B$5:$N$44,3,FALSE)="",VLOOKUP($B$9,'N fixation formula'!$B$5:$N$44,4,FALSE)*N105+VLOOKUP($B$9,'N fixation formula'!$B$5:$N$44,5,FALSE),VLOOKUP($B$9,'N fixation formula'!$B$5:$N$44,3,FALSE))</f>
        <v>0.56840999999999997</v>
      </c>
      <c r="O107" s="48">
        <f>IF(VLOOKUP($B$9,'N fixation formula'!$B$5:$N$44,3,FALSE)="",VLOOKUP($B$9,'N fixation formula'!$B$5:$N$44,4,FALSE)*O105+VLOOKUP($B$9,'N fixation formula'!$B$5:$N$44,5,FALSE),VLOOKUP($B$9,'N fixation formula'!$B$5:$N$44,3,FALSE))</f>
        <v>0.56840999999999997</v>
      </c>
    </row>
    <row r="108" spans="1:15" ht="15.6" x14ac:dyDescent="0.3">
      <c r="A108" s="40" t="s">
        <v>149</v>
      </c>
      <c r="B108" s="48">
        <f>VLOOKUP($B$9,'N fixation formula'!$B$5:$N$44,2,FALSE)*B107*VLOOKUP($B$9,'N fixation formula'!$B$5:$N$44,6,FALSE)</f>
        <v>0.61730999999999991</v>
      </c>
      <c r="C108" s="48">
        <f>VLOOKUP($B$9,'N fixation formula'!$B$5:$N$44,2,FALSE)*C107*VLOOKUP($B$9,'N fixation formula'!$B$5:$N$44,6,FALSE)</f>
        <v>0.61730999999999991</v>
      </c>
      <c r="D108" s="48">
        <f>VLOOKUP($B$9,'N fixation formula'!$B$5:$N$44,2,FALSE)*D107*VLOOKUP($B$9,'N fixation formula'!$B$5:$N$44,6,FALSE)</f>
        <v>0.61560000000000004</v>
      </c>
      <c r="E108" s="48">
        <f>VLOOKUP($B$9,'N fixation formula'!$B$5:$N$44,2,FALSE)*E107*VLOOKUP($B$9,'N fixation formula'!$B$5:$N$44,6,FALSE)</f>
        <v>0.61730999999999991</v>
      </c>
      <c r="F108" s="48">
        <f>VLOOKUP($B$9,'N fixation formula'!$B$5:$N$44,2,FALSE)*F107*VLOOKUP($B$9,'N fixation formula'!$B$5:$N$44,6,FALSE)</f>
        <v>0.61730999999999991</v>
      </c>
      <c r="G108" s="48">
        <f>VLOOKUP($B$9,'N fixation formula'!$B$5:$N$44,2,FALSE)*G107*VLOOKUP($B$9,'N fixation formula'!$B$5:$N$44,6,FALSE)</f>
        <v>0.61730999999999991</v>
      </c>
      <c r="H108" s="15"/>
      <c r="I108" s="40" t="str">
        <f t="shared" si="18"/>
        <v>F-brutto x F-bælg-N x P-fix</v>
      </c>
      <c r="J108" s="48">
        <f>VLOOKUP($B$9,'N fixation formula'!$B$5:$N$44,2,FALSE)*J107*VLOOKUP($B$9,'N fixation formula'!$B$5:$N$44,6,FALSE)</f>
        <v>0.64798739999999988</v>
      </c>
      <c r="K108" s="48">
        <f>VLOOKUP($B$9,'N fixation formula'!$B$5:$N$44,2,FALSE)*K107*VLOOKUP($B$9,'N fixation formula'!$B$5:$N$44,6,FALSE)</f>
        <v>0.64798739999999988</v>
      </c>
      <c r="L108" s="48">
        <f>VLOOKUP($B$9,'N fixation formula'!$B$5:$N$44,2,FALSE)*L107*VLOOKUP($B$9,'N fixation formula'!$B$5:$N$44,6,FALSE)</f>
        <v>0.64706399999999997</v>
      </c>
      <c r="M108" s="48">
        <f>VLOOKUP($B$9,'N fixation formula'!$B$5:$N$44,2,FALSE)*M107*VLOOKUP($B$9,'N fixation formula'!$B$5:$N$44,6,FALSE)</f>
        <v>0.64798739999999988</v>
      </c>
      <c r="N108" s="48">
        <f>VLOOKUP($B$9,'N fixation formula'!$B$5:$N$44,2,FALSE)*N107*VLOOKUP($B$9,'N fixation formula'!$B$5:$N$44,6,FALSE)</f>
        <v>0.64798739999999988</v>
      </c>
      <c r="O108" s="48">
        <f>VLOOKUP($B$9,'N fixation formula'!$B$5:$N$44,2,FALSE)*O107*VLOOKUP($B$9,'N fixation formula'!$B$5:$N$44,6,FALSE)</f>
        <v>0.64798739999999988</v>
      </c>
    </row>
    <row r="109" spans="1:15" ht="15.6" x14ac:dyDescent="0.3">
      <c r="A109" s="40" t="s">
        <v>151</v>
      </c>
      <c r="B109" s="48" t="e">
        <f>VLOOKUP($B$9,'N fixation formula'!$B$5:$N$44,7,FALSE)+VLOOKUP($B$9,'N fixation formula'!$B$5:$N$44,8,FALSE)+INDEX('N fixation formula'!$J$5:$N$44,MATCH(Spring_barley_2_US_GrCl!$B$9,'N fixation formula'!$B$5:$B$44,0),MATCH(Spring_barley_2_US_GrCl!B104,'N fixation formula'!$J$4:$N$4,0))</f>
        <v>#N/A</v>
      </c>
      <c r="C109" s="48" t="e">
        <f>VLOOKUP($B$9,'N fixation formula'!$B$5:$N$44,7,FALSE)+VLOOKUP($B$9,'N fixation formula'!$B$5:$N$44,8,FALSE)+INDEX('N fixation formula'!$J$5:$N$44,MATCH(Spring_barley_2_US_GrCl!$B$9,'N fixation formula'!$B$5:$B$44,0),MATCH(Spring_barley_2_US_GrCl!C104,'N fixation formula'!$J$4:$N$4,0))</f>
        <v>#N/A</v>
      </c>
      <c r="D109" s="48" t="e">
        <f>VLOOKUP($B$9,'N fixation formula'!$B$5:$N$44,7,FALSE)+VLOOKUP($B$9,'N fixation formula'!$B$5:$N$44,8,FALSE)+INDEX('N fixation formula'!$J$5:$N$44,MATCH(Spring_barley_2_US_GrCl!$B$9,'N fixation formula'!$B$5:$B$44,0),MATCH(Spring_barley_2_US_GrCl!D104,'N fixation formula'!$J$4:$N$4,0))</f>
        <v>#N/A</v>
      </c>
      <c r="E109" s="48" t="e">
        <f>VLOOKUP($B$9,'N fixation formula'!$B$5:$N$44,7,FALSE)+VLOOKUP($B$9,'N fixation formula'!$B$5:$N$44,8,FALSE)+INDEX('N fixation formula'!$J$5:$N$44,MATCH(Spring_barley_2_US_GrCl!$B$9,'N fixation formula'!$B$5:$B$44,0),MATCH(Spring_barley_2_US_GrCl!E104,'N fixation formula'!$J$4:$N$4,0))</f>
        <v>#N/A</v>
      </c>
      <c r="F109" s="48" t="e">
        <f>VLOOKUP($B$9,'N fixation formula'!$B$5:$O$44,7,FALSE)+VLOOKUP($B$9,'N fixation formula'!$B$5:$O$44,8,FALSE)+INDEX('N fixation formula'!$J$5:$O$44,MATCH(Spring_barley_2_US_GrCl!$B$9,'N fixation formula'!$B$5:$B$44,0),MATCH(Spring_barley_2_US_GrCl!F104,'N fixation formula'!$J$4:$O$4,0))</f>
        <v>#N/A</v>
      </c>
      <c r="G109" s="48" t="e">
        <f>VLOOKUP($B$9,'N fixation formula'!$B$5:$O$44,7,FALSE)+VLOOKUP($B$9,'N fixation formula'!$B$5:$O$44,8,FALSE)+INDEX('N fixation formula'!$J$5:$O$44,MATCH(Spring_barley_2_US_GrCl!$B$9,'N fixation formula'!$B$5:$B$44,0),MATCH(Spring_barley_2_US_GrCl!G104,'N fixation formula'!$J$4:$O$4,0))</f>
        <v>#N/A</v>
      </c>
      <c r="H109" s="15"/>
      <c r="I109" s="40" t="str">
        <f t="shared" si="18"/>
        <v>P-rod+stub + P-trans-jord + P-immob</v>
      </c>
      <c r="J109" s="48" t="e">
        <f>VLOOKUP($B$9,'N fixation formula'!$B$5:$O$44,7,FALSE)+VLOOKUP($B$9,'N fixation formula'!$B$5:$O$44,8,FALSE)+INDEX('N fixation formula'!$J$5:$O$44,MATCH(Spring_barley_2_US_GrCl!$B$9,'N fixation formula'!$B$5:$B$44,0),MATCH(Spring_barley_2_US_GrCl!J104,'N fixation formula'!$J$4:$O$4,0))</f>
        <v>#N/A</v>
      </c>
      <c r="K109" s="48" t="e">
        <f>VLOOKUP($B$9,'N fixation formula'!$B$5:$O$44,7,FALSE)+VLOOKUP($B$9,'N fixation formula'!$B$5:$O$44,8,FALSE)+INDEX('N fixation formula'!$J$5:$O$44,MATCH(Spring_barley_2_US_GrCl!$B$9,'N fixation formula'!$B$5:$B$44,0),MATCH(Spring_barley_2_US_GrCl!K104,'N fixation formula'!$J$4:$O$4,0))</f>
        <v>#N/A</v>
      </c>
      <c r="L109" s="48" t="e">
        <f>VLOOKUP($B$9,'N fixation formula'!$B$5:$O$44,7,FALSE)+VLOOKUP($B$9,'N fixation formula'!$B$5:$O$44,8,FALSE)+INDEX('N fixation formula'!$J$5:$O$44,MATCH(Spring_barley_2_US_GrCl!$B$9,'N fixation formula'!$B$5:$B$44,0),MATCH(Spring_barley_2_US_GrCl!L104,'N fixation formula'!$J$4:$O$4,0))</f>
        <v>#N/A</v>
      </c>
      <c r="M109" s="48" t="e">
        <f>VLOOKUP($B$9,'N fixation formula'!$B$5:$O$44,7,FALSE)+VLOOKUP($B$9,'N fixation formula'!$B$5:$O$44,8,FALSE)+INDEX('N fixation formula'!$J$5:$O$44,MATCH(Spring_barley_2_US_GrCl!$B$9,'N fixation formula'!$B$5:$B$44,0),MATCH(Spring_barley_2_US_GrCl!M104,'N fixation formula'!$J$4:$O$4,0))</f>
        <v>#N/A</v>
      </c>
      <c r="N109" s="48" t="e">
        <f>VLOOKUP($B$9,'N fixation formula'!$B$5:$O$44,7,FALSE)+VLOOKUP($B$9,'N fixation formula'!$B$5:$O$44,8,FALSE)+INDEX('N fixation formula'!$J$5:$O$44,MATCH(Spring_barley_2_US_GrCl!$B$9,'N fixation formula'!$B$5:$B$44,0),MATCH(Spring_barley_2_US_GrCl!N104,'N fixation formula'!$J$4:$O$4,0))</f>
        <v>#N/A</v>
      </c>
      <c r="O109" s="48" t="e">
        <f>VLOOKUP($B$9,'N fixation formula'!$B$5:$O$44,7,FALSE)+VLOOKUP($B$9,'N fixation formula'!$B$5:$O$44,8,FALSE)+INDEX('N fixation formula'!$J$5:$O$44,MATCH(Spring_barley_2_US_GrCl!$B$9,'N fixation formula'!$B$5:$B$44,0),MATCH(Spring_barley_2_US_GrCl!O104,'N fixation formula'!$J$4:$O$4,0))</f>
        <v>#N/A</v>
      </c>
    </row>
    <row r="110" spans="1:15" ht="15.6" x14ac:dyDescent="0.3">
      <c r="A110" s="40" t="s">
        <v>152</v>
      </c>
      <c r="B110" s="47" t="e">
        <f t="shared" ref="B110:G110" si="22">B106*B108*(1+B109)</f>
        <v>#N/A</v>
      </c>
      <c r="C110" s="144"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144"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88</v>
      </c>
      <c r="B118" s="3">
        <v>1</v>
      </c>
      <c r="C118" s="3">
        <v>1</v>
      </c>
      <c r="D118" s="3">
        <v>1</v>
      </c>
      <c r="E118" s="3">
        <v>1</v>
      </c>
      <c r="F118" s="3">
        <v>1</v>
      </c>
      <c r="G118" s="3">
        <v>1</v>
      </c>
      <c r="I118" s="29" t="str">
        <f t="shared" si="24"/>
        <v>Såning*</v>
      </c>
      <c r="J118" s="60">
        <v>1</v>
      </c>
      <c r="K118" s="60">
        <v>1</v>
      </c>
      <c r="L118" s="60">
        <v>1</v>
      </c>
      <c r="M118" s="60">
        <v>1</v>
      </c>
      <c r="N118" s="60">
        <v>1</v>
      </c>
      <c r="O118" s="61">
        <v>1</v>
      </c>
    </row>
    <row r="119" spans="1:15" x14ac:dyDescent="0.25">
      <c r="A119" s="34" t="s">
        <v>89</v>
      </c>
      <c r="B119" s="3">
        <v>1</v>
      </c>
      <c r="C119" s="3">
        <v>1</v>
      </c>
      <c r="D119" s="3">
        <v>1</v>
      </c>
      <c r="E119" s="3">
        <v>1</v>
      </c>
      <c r="F119" s="3">
        <v>1</v>
      </c>
      <c r="G119" s="3">
        <v>1</v>
      </c>
      <c r="I119" s="29" t="str">
        <f t="shared" si="24"/>
        <v>Kunstgødskning*</v>
      </c>
      <c r="J119" s="60"/>
      <c r="K119" s="60"/>
      <c r="L119" s="60"/>
      <c r="M119" s="60"/>
      <c r="N119" s="60"/>
      <c r="O119" s="61"/>
    </row>
    <row r="120" spans="1:15" x14ac:dyDescent="0.25">
      <c r="A120" s="34" t="s">
        <v>92</v>
      </c>
      <c r="B120" s="3">
        <v>2</v>
      </c>
      <c r="C120" s="3">
        <v>2</v>
      </c>
      <c r="D120" s="3">
        <v>2</v>
      </c>
      <c r="E120" s="3">
        <v>2</v>
      </c>
      <c r="F120" s="3">
        <v>2</v>
      </c>
      <c r="G120" s="3">
        <v>2</v>
      </c>
      <c r="I120" s="29" t="str">
        <f t="shared" si="24"/>
        <v>Sprøjtning*</v>
      </c>
      <c r="J120" s="60"/>
      <c r="K120" s="60"/>
      <c r="L120" s="60"/>
      <c r="M120" s="60"/>
      <c r="N120" s="60"/>
      <c r="O120" s="61"/>
    </row>
    <row r="121" spans="1:15" x14ac:dyDescent="0.25">
      <c r="A121" s="34" t="s">
        <v>93</v>
      </c>
      <c r="B121" s="3">
        <v>1</v>
      </c>
      <c r="C121" s="3">
        <v>1</v>
      </c>
      <c r="D121" s="3">
        <v>1</v>
      </c>
      <c r="E121" s="3">
        <v>1</v>
      </c>
      <c r="F121" s="3">
        <v>1</v>
      </c>
      <c r="G121" s="3">
        <v>1</v>
      </c>
      <c r="I121" s="29" t="str">
        <f t="shared" si="24"/>
        <v>Mejetærskning*</v>
      </c>
      <c r="J121" s="60">
        <v>1</v>
      </c>
      <c r="K121" s="60">
        <v>1</v>
      </c>
      <c r="L121" s="60">
        <v>1</v>
      </c>
      <c r="M121" s="60">
        <v>1</v>
      </c>
      <c r="N121" s="60">
        <v>1</v>
      </c>
      <c r="O121" s="61">
        <v>1</v>
      </c>
    </row>
    <row r="122" spans="1:15" x14ac:dyDescent="0.25">
      <c r="A122" s="34" t="s">
        <v>98</v>
      </c>
      <c r="B122" s="3"/>
      <c r="C122" s="26"/>
      <c r="D122" s="26"/>
      <c r="E122" s="26"/>
      <c r="F122" s="26"/>
      <c r="G122" s="26"/>
      <c r="I122" s="29" t="str">
        <f t="shared" si="24"/>
        <v>Skårlægning*</v>
      </c>
      <c r="J122" s="26"/>
      <c r="K122" s="26"/>
      <c r="L122" s="26"/>
      <c r="M122" s="26"/>
      <c r="N122" s="26"/>
      <c r="O122" s="59"/>
    </row>
    <row r="123" spans="1:15" x14ac:dyDescent="0.25">
      <c r="A123" s="34" t="s">
        <v>99</v>
      </c>
      <c r="B123" s="3"/>
      <c r="C123" s="3"/>
      <c r="D123" s="3"/>
      <c r="E123" s="3"/>
      <c r="F123" s="3"/>
      <c r="G123" s="3"/>
      <c r="I123" s="29" t="str">
        <f t="shared" si="24"/>
        <v>Stængelbrydning*</v>
      </c>
      <c r="J123" s="3"/>
      <c r="K123" s="3"/>
      <c r="L123" s="3"/>
      <c r="M123" s="3"/>
      <c r="N123" s="3"/>
      <c r="O123" s="4"/>
    </row>
    <row r="124" spans="1:15" x14ac:dyDescent="0.25">
      <c r="A124" s="34" t="s">
        <v>100</v>
      </c>
      <c r="B124" s="3"/>
      <c r="C124" s="3"/>
      <c r="D124" s="3"/>
      <c r="E124" s="3"/>
      <c r="F124" s="3"/>
      <c r="G124" s="3"/>
      <c r="I124" s="29" t="str">
        <f t="shared" si="24"/>
        <v>Sammenrivning*</v>
      </c>
      <c r="J124" s="3"/>
      <c r="K124" s="3"/>
      <c r="L124" s="3"/>
      <c r="M124" s="3"/>
      <c r="N124" s="3"/>
      <c r="O124" s="4"/>
    </row>
    <row r="125" spans="1:15" x14ac:dyDescent="0.25">
      <c r="A125" s="34" t="s">
        <v>101</v>
      </c>
      <c r="B125" s="3"/>
      <c r="C125" s="3"/>
      <c r="D125" s="3"/>
      <c r="E125" s="3"/>
      <c r="F125" s="3"/>
      <c r="G125" s="3"/>
      <c r="I125" s="29" t="str">
        <f t="shared" si="24"/>
        <v>Snitning*</v>
      </c>
      <c r="J125" s="3"/>
      <c r="K125" s="3"/>
      <c r="L125" s="3"/>
      <c r="M125" s="3"/>
      <c r="N125" s="3"/>
      <c r="O125" s="4"/>
    </row>
    <row r="126" spans="1:15" x14ac:dyDescent="0.25">
      <c r="A126" s="34" t="s">
        <v>81</v>
      </c>
      <c r="B126" s="3"/>
      <c r="C126" s="3"/>
      <c r="D126" s="3"/>
      <c r="E126" s="3"/>
      <c r="F126" s="3"/>
      <c r="G126" s="3"/>
      <c r="I126" s="29" t="str">
        <f t="shared" si="24"/>
        <v>Stubharvning*</v>
      </c>
      <c r="J126" s="3">
        <v>3</v>
      </c>
      <c r="K126" s="3">
        <v>3</v>
      </c>
      <c r="L126" s="3">
        <v>3</v>
      </c>
      <c r="M126" s="3">
        <v>3</v>
      </c>
      <c r="N126" s="3">
        <v>3</v>
      </c>
      <c r="O126" s="4">
        <v>3</v>
      </c>
    </row>
    <row r="127" spans="1:15" x14ac:dyDescent="0.25">
      <c r="A127" s="34" t="s">
        <v>91</v>
      </c>
      <c r="B127" s="3"/>
      <c r="C127" s="3"/>
      <c r="D127" s="3"/>
      <c r="E127" s="3"/>
      <c r="F127" s="3"/>
      <c r="G127" s="3"/>
      <c r="I127" s="29" t="str">
        <f t="shared" si="24"/>
        <v>Ukrudstharvning*</v>
      </c>
      <c r="J127" s="3">
        <v>1</v>
      </c>
      <c r="K127" s="3">
        <v>1</v>
      </c>
      <c r="L127" s="3">
        <v>1</v>
      </c>
      <c r="M127" s="3">
        <v>1</v>
      </c>
      <c r="N127" s="3">
        <v>1</v>
      </c>
      <c r="O127" s="4">
        <v>1</v>
      </c>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Såning*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2.7189000000000001</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2.7189000000000001</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2.7189000000000001</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3.0209999999999999</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3.3230999999999997</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3.3230999999999997</v>
      </c>
      <c r="I134" s="29" t="str">
        <f t="shared" si="26"/>
        <v>Såning*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2.7189000000000001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2.7189000000000001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2.7189000000000001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3.0209999999999999</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3.3230999999999997</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3.3230999999999997</v>
      </c>
    </row>
    <row r="135" spans="1:15" x14ac:dyDescent="0.25">
      <c r="A135" s="20" t="str">
        <f t="shared" si="25"/>
        <v>Kunstgødskning*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2.0139999999999998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2.0139999999999998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2.0139999999999998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2.0139999999999998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2.0139999999999998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2.0139999999999998</v>
      </c>
      <c r="I135" s="29" t="str">
        <f t="shared" si="26"/>
        <v>Kunstgødskning*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3.0209999999999999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3.0209999999999999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3.0209999999999999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3.0209999999999999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3.0209999999999999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3.0209999999999999</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Mejetærskning*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14.097999999999999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14.097999999999999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14.097999999999999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14.097999999999999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14.097999999999999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14.097999999999999</v>
      </c>
      <c r="I137" s="29" t="str">
        <f t="shared" si="26"/>
        <v>Mejetærskning*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14.097999999999999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14.097999999999999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14.097999999999999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14.097999999999999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14.097999999999999</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14.097999999999999</v>
      </c>
    </row>
    <row r="138" spans="1:15" x14ac:dyDescent="0.25">
      <c r="A138" s="20" t="str">
        <f t="shared" si="25"/>
        <v>Skårlægning*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4.1958333333333329</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4.1958333333333329</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4.54548611111111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4.1958333333333329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4.1958333333333329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4.1958333333333329</v>
      </c>
      <c r="I138" s="29" t="str">
        <f t="shared" si="26"/>
        <v>Skårlægning*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3.6923333333333335</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3.6923333333333335</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4.0000277777777775</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3.6923333333333335</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3.6923333333333335</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3.6923333333333335</v>
      </c>
    </row>
    <row r="139" spans="1:15" x14ac:dyDescent="0.25">
      <c r="A139" s="20" t="str">
        <f t="shared" si="25"/>
        <v>Stængelbrydning*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1.6783333333333335</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1.6783333333333335</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1.8181944444444442</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1.6783333333333335</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1.6783333333333335</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1.6783333333333335</v>
      </c>
      <c r="I139" s="29" t="str">
        <f t="shared" si="26"/>
        <v>Stængelbrydning*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1.4769333333333334</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1.4769333333333334</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1.6000111111111111</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1.4769333333333334</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1.4769333333333334</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1.4769333333333334</v>
      </c>
    </row>
    <row r="140" spans="1:15" x14ac:dyDescent="0.25">
      <c r="A140" s="20" t="str">
        <f t="shared" si="25"/>
        <v>Sammenrivning*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4.1958333333333329</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4.1958333333333329</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4.54548611111111</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4.1958333333333329</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4.1958333333333329</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4.1958333333333329</v>
      </c>
      <c r="I140" s="29" t="str">
        <f t="shared" si="26"/>
        <v>Sammenrivning*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3.6923333333333335</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3.6923333333333335</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4.0000277777777775</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3.6923333333333335</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3.6923333333333335</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3.6923333333333335</v>
      </c>
    </row>
    <row r="141" spans="1:15" x14ac:dyDescent="0.25">
      <c r="A141" s="20" t="str">
        <f t="shared" si="25"/>
        <v>Snitning*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8.3916666666666657</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8.3916666666666657</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9.09097222222222</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8.3916666666666657</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8.3916666666666657</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8.3916666666666657</v>
      </c>
      <c r="I141" s="29" t="str">
        <f t="shared" si="26"/>
        <v>Snitning*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7.3846666666666669</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7.3846666666666669</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8.000055555555555</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7.3846666666666669</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7.3846666666666669</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7.3846666666666669</v>
      </c>
    </row>
    <row r="142" spans="1:15" x14ac:dyDescent="0.25">
      <c r="A142" s="20" t="str">
        <f t="shared" si="25"/>
        <v>Stubharvning*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Stubharvning*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19.032299999999999</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19.032299999999999</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19.032299999999999</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21.146999999999998</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23.261699999999998</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23.261699999999998</v>
      </c>
    </row>
    <row r="143" spans="1:15" x14ac:dyDescent="0.25">
      <c r="A143" s="20" t="str">
        <f t="shared" si="25"/>
        <v>Ukrudstharvning*</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Ukrudstharvning*</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1.8125999999999998</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1.8125999999999998</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1.8125999999999998</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2.0139999999999998</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2.2153999999999998</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2.2153999999999998</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143">
        <f>SUM(B132:B146)</f>
        <v>65.689966666666663</v>
      </c>
      <c r="C147" s="143">
        <f t="shared" ref="C147:O147" si="27">SUM(C132:C146)</f>
        <v>65.689966666666663</v>
      </c>
      <c r="D147" s="25">
        <f t="shared" si="27"/>
        <v>67.228438888888888</v>
      </c>
      <c r="E147" s="25">
        <f t="shared" si="27"/>
        <v>68.811666666666667</v>
      </c>
      <c r="F147" s="25">
        <f t="shared" si="27"/>
        <v>71.933366666666672</v>
      </c>
      <c r="G147" s="25">
        <f t="shared" si="27"/>
        <v>71.933366666666672</v>
      </c>
      <c r="H147" s="5"/>
      <c r="I147" s="30" t="str">
        <f t="shared" si="26"/>
        <v>Dieselforbrug i alt per ha</v>
      </c>
      <c r="J147" s="143">
        <f t="shared" si="27"/>
        <v>79.28446666666666</v>
      </c>
      <c r="K147" s="143">
        <f t="shared" si="27"/>
        <v>79.28446666666666</v>
      </c>
      <c r="L147" s="25">
        <f t="shared" si="27"/>
        <v>80.638322222222214</v>
      </c>
      <c r="M147" s="25">
        <f t="shared" si="27"/>
        <v>84.722266666666656</v>
      </c>
      <c r="N147" s="25">
        <f t="shared" si="27"/>
        <v>90.160066666666651</v>
      </c>
      <c r="O147" s="25">
        <f t="shared" si="27"/>
        <v>90.160066666666651</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66F3CDDE-2EA1-4B42-84F9-7308509153A1}">
      <formula1>"Yes, No"</formula1>
    </dataValidation>
    <dataValidation type="list" allowBlank="1" showInputMessage="1" showErrorMessage="1" sqref="F13:F17" xr:uid="{190160DC-FBB3-4AD4-BB26-23C66A50AEA3}">
      <formula1>"Ja, Nej / Ikke relevant"</formula1>
    </dataValidation>
    <dataValidation type="list" allowBlank="1" showInputMessage="1" showErrorMessage="1" sqref="E13:E17" xr:uid="{3E21026A-48B4-4197-A354-BFC8DD41F01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D3188595-7FA7-4B45-B1F0-3ABA9E441B44}">
          <x14:formula1>
            <xm:f>Other_tabels!$F$5:$F$14</xm:f>
          </x14:formula1>
          <xm:sqref>E4</xm:sqref>
        </x14:dataValidation>
        <x14:dataValidation type="list" allowBlank="1" showInputMessage="1" showErrorMessage="1" xr:uid="{B30C083C-DB69-4878-A4A6-D1F3F0E9FB91}">
          <x14:formula1>
            <xm:f>'N fixation formula'!$B$5:$B$44</xm:f>
          </x14:formula1>
          <xm:sqref>B9</xm:sqref>
        </x14:dataValidation>
        <x14:dataValidation type="list" allowBlank="1" showInputMessage="1" showErrorMessage="1" xr:uid="{468185B0-6828-4662-9F0C-3E313840F626}">
          <x14:formula1>
            <xm:f>'Crop definitions'!$B$5:$B$63</xm:f>
          </x14:formula1>
          <xm:sqref>B13:B17</xm:sqref>
        </x14:dataValidation>
        <x14:dataValidation type="list" allowBlank="1" showInputMessage="1" showErrorMessage="1" xr:uid="{D7CD62BA-7653-4556-BB5A-0ACD349133E1}">
          <x14:formula1>
            <xm:f>Seed!$B$5:$B$28</xm:f>
          </x14:formula1>
          <xm:sqref>B20:B23</xm:sqref>
        </x14:dataValidation>
        <x14:dataValidation type="list" allowBlank="1" showInputMessage="1" showErrorMessage="1" xr:uid="{FB14DD3E-BD01-4FCF-AC6E-38D1C50940ED}">
          <x14:formula1>
            <xm:f>'Diesel consumption for field op'!$D$4:$D$77</xm:f>
          </x14:formula1>
          <xm:sqref>A116:A130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4C6ED-AD01-447C-AB19-B9D44E02D4D3}">
  <sheetPr>
    <tabColor theme="9" tint="-0.249977111117893"/>
  </sheetPr>
  <dimension ref="A1:O147"/>
  <sheetViews>
    <sheetView showGridLines="0" topLeftCell="F124"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842</v>
      </c>
      <c r="D4" s="20" t="s">
        <v>484</v>
      </c>
      <c r="E4" s="44" t="s">
        <v>487</v>
      </c>
    </row>
    <row r="5" spans="1:6" ht="27.6" x14ac:dyDescent="0.25">
      <c r="A5" s="20" t="s">
        <v>50</v>
      </c>
      <c r="B5" s="44" t="s">
        <v>841</v>
      </c>
      <c r="D5" s="20" t="s">
        <v>582</v>
      </c>
      <c r="E5" s="44" t="s">
        <v>208</v>
      </c>
    </row>
    <row r="6" spans="1:6" ht="41.4" x14ac:dyDescent="0.25">
      <c r="A6" s="20" t="s">
        <v>0</v>
      </c>
      <c r="B6" s="45" t="s">
        <v>843</v>
      </c>
    </row>
    <row r="7" spans="1:6" x14ac:dyDescent="0.25">
      <c r="A7" s="20" t="s">
        <v>76</v>
      </c>
      <c r="B7" s="45" t="s">
        <v>4</v>
      </c>
    </row>
    <row r="8" spans="1:6" x14ac:dyDescent="0.25">
      <c r="A8" s="20" t="s">
        <v>57</v>
      </c>
      <c r="B8" s="45" t="s">
        <v>73</v>
      </c>
    </row>
    <row r="9" spans="1:6" x14ac:dyDescent="0.25">
      <c r="A9" s="46" t="s">
        <v>125</v>
      </c>
      <c r="B9" s="44" t="s">
        <v>144</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t="s">
        <v>791</v>
      </c>
      <c r="C15" s="19" t="str">
        <f>IF(B15="","",VLOOKUP(B15,'Crop definitions'!$B$5:$G$63,6,FALSE))</f>
        <v>Kg DM</v>
      </c>
      <c r="D15" s="19">
        <f>IF(B15="","",VLOOKUP(B15,'Crop definitions'!$B$5:$G$63,3,FALSE))</f>
        <v>0</v>
      </c>
      <c r="E15" s="3" t="s">
        <v>113</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465</v>
      </c>
    </row>
    <row r="22" spans="1:15" x14ac:dyDescent="0.25">
      <c r="A22" s="20" t="s">
        <v>47</v>
      </c>
      <c r="B22" s="3" t="s">
        <v>466</v>
      </c>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Protein_grass_clover</v>
      </c>
      <c r="B38" s="200"/>
      <c r="C38" s="200"/>
      <c r="D38" s="200"/>
      <c r="E38" s="200"/>
      <c r="F38" s="200"/>
      <c r="G38" s="200"/>
      <c r="I38" s="201" t="str">
        <f>A38</f>
        <v>Gødningsnorm - Produkt-3: Protein_grass_clover</v>
      </c>
      <c r="J38" s="202"/>
      <c r="K38" s="202"/>
      <c r="L38" s="202"/>
      <c r="M38" s="202"/>
      <c r="N38" s="202"/>
      <c r="O38" s="203"/>
    </row>
    <row r="39" spans="1:15" x14ac:dyDescent="0.25">
      <c r="A39" s="20" t="s">
        <v>54</v>
      </c>
      <c r="B39" s="26">
        <v>39</v>
      </c>
      <c r="C39" s="26">
        <v>39</v>
      </c>
      <c r="D39" s="26">
        <v>40</v>
      </c>
      <c r="E39" s="26">
        <v>39</v>
      </c>
      <c r="F39" s="26">
        <v>39</v>
      </c>
      <c r="G39" s="26">
        <v>39</v>
      </c>
      <c r="I39" s="20" t="s">
        <v>54</v>
      </c>
      <c r="J39" s="26">
        <f>(B39)*('Crop definitions'!$Z$5/100)</f>
        <v>21.060000000000002</v>
      </c>
      <c r="K39" s="26">
        <f>(C39)*('Crop definitions'!$Z$5/100)</f>
        <v>21.060000000000002</v>
      </c>
      <c r="L39" s="26">
        <f>(D39)*('Crop definitions'!$Z$5/100)</f>
        <v>21.6</v>
      </c>
      <c r="M39" s="26">
        <f>(E39)*('Crop definitions'!$Z$5/100)</f>
        <v>21.060000000000002</v>
      </c>
      <c r="N39" s="26">
        <f>(F39)*('Crop definitions'!$Z$5/100)</f>
        <v>21.060000000000002</v>
      </c>
      <c r="O39" s="26">
        <f>(G39)*('Crop definitions'!$Z$5/100)</f>
        <v>21.060000000000002</v>
      </c>
    </row>
    <row r="40" spans="1:15" x14ac:dyDescent="0.25">
      <c r="A40" s="20" t="s">
        <v>55</v>
      </c>
      <c r="B40" s="26">
        <v>7</v>
      </c>
      <c r="C40" s="26">
        <v>7</v>
      </c>
      <c r="D40" s="26">
        <v>7</v>
      </c>
      <c r="E40" s="26">
        <v>7</v>
      </c>
      <c r="F40" s="26">
        <v>7</v>
      </c>
      <c r="G40" s="26">
        <v>7</v>
      </c>
      <c r="I40" s="20" t="s">
        <v>55</v>
      </c>
      <c r="J40" s="26">
        <f>IF($B$15="","",VLOOKUP($B$15,'Crop definitions'!$V$5:$X$63,2,FALSE)*B40)</f>
        <v>6.16</v>
      </c>
      <c r="K40" s="26">
        <f>IF($B$15="","",VLOOKUP($B$15,'Crop definitions'!$V$5:$X$63,2,FALSE)*C40)</f>
        <v>6.16</v>
      </c>
      <c r="L40" s="26">
        <f>IF($B$15="","",VLOOKUP($B$15,'Crop definitions'!$V$5:$X$63,2,FALSE)*D40)</f>
        <v>6.16</v>
      </c>
      <c r="M40" s="26">
        <f>IF($B$15="","",VLOOKUP($B$15,'Crop definitions'!$V$5:$X$63,2,FALSE)*E40)</f>
        <v>6.16</v>
      </c>
      <c r="N40" s="26">
        <f>IF($B$15="","",VLOOKUP($B$15,'Crop definitions'!$V$5:$X$63,2,FALSE)*F40)</f>
        <v>6.16</v>
      </c>
      <c r="O40" s="26">
        <f>IF($B$15="","",VLOOKUP($B$15,'Crop definitions'!$V$5:$X$63,2,FALSE)*G40)</f>
        <v>6.16</v>
      </c>
    </row>
    <row r="41" spans="1:15" x14ac:dyDescent="0.25">
      <c r="A41" s="20" t="s">
        <v>56</v>
      </c>
      <c r="B41" s="26">
        <v>30</v>
      </c>
      <c r="C41" s="26">
        <v>30</v>
      </c>
      <c r="D41" s="26">
        <v>30</v>
      </c>
      <c r="E41" s="26">
        <v>30</v>
      </c>
      <c r="F41" s="26">
        <v>30</v>
      </c>
      <c r="G41" s="26">
        <v>30</v>
      </c>
      <c r="I41" s="20" t="s">
        <v>56</v>
      </c>
      <c r="J41" s="26">
        <f>IF($B$15="","",VLOOKUP($B$15,'Crop definitions'!$V$5:$X$63,2,FALSE)*B41)</f>
        <v>26.4</v>
      </c>
      <c r="K41" s="26">
        <f>IF($B$15="","",VLOOKUP($B$15,'Crop definitions'!$V$5:$X$63,2,FALSE)*C41)</f>
        <v>26.4</v>
      </c>
      <c r="L41" s="26">
        <f>IF($B$15="","",VLOOKUP($B$15,'Crop definitions'!$V$5:$X$63,2,FALSE)*D41)</f>
        <v>26.4</v>
      </c>
      <c r="M41" s="26">
        <f>IF($B$15="","",VLOOKUP($B$15,'Crop definitions'!$V$5:$X$63,2,FALSE)*E41)</f>
        <v>26.4</v>
      </c>
      <c r="N41" s="26">
        <f>IF($B$15="","",VLOOKUP($B$15,'Crop definitions'!$V$5:$X$63,2,FALSE)*F41)</f>
        <v>26.4</v>
      </c>
      <c r="O41" s="26">
        <f>IF($B$15="","",VLOOKUP($B$15,'Crop definitions'!$V$5:$X$63,2,FALSE)*G41)</f>
        <v>26.4</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180</v>
      </c>
      <c r="C51" s="21">
        <f t="shared" si="0"/>
        <v>176</v>
      </c>
      <c r="D51" s="21">
        <f t="shared" si="0"/>
        <v>199</v>
      </c>
      <c r="E51" s="21">
        <f t="shared" si="0"/>
        <v>183</v>
      </c>
      <c r="F51" s="21">
        <f t="shared" si="0"/>
        <v>189</v>
      </c>
      <c r="G51" s="21">
        <f t="shared" si="0"/>
        <v>126</v>
      </c>
      <c r="I51" s="20" t="str">
        <f>A51</f>
        <v>N - før reduktion, kg / ha</v>
      </c>
      <c r="J51" s="21">
        <f t="shared" ref="J51:O51" si="1">J31+J35+J39+J43+J47</f>
        <v>97.2</v>
      </c>
      <c r="K51" s="21">
        <f t="shared" si="1"/>
        <v>95.04</v>
      </c>
      <c r="L51" s="21">
        <f t="shared" si="1"/>
        <v>107.46000000000001</v>
      </c>
      <c r="M51" s="21">
        <f t="shared" si="1"/>
        <v>98.820000000000007</v>
      </c>
      <c r="N51" s="21">
        <f t="shared" si="1"/>
        <v>102.06</v>
      </c>
      <c r="O51" s="21">
        <f t="shared" si="1"/>
        <v>68.040000000000006</v>
      </c>
    </row>
    <row r="52" spans="1:15" x14ac:dyDescent="0.25">
      <c r="A52" s="20" t="s">
        <v>126</v>
      </c>
      <c r="B52" s="21">
        <f t="shared" ref="B52:G52" si="2">IF($B$10="",B51,B51-$B$10)</f>
        <v>180</v>
      </c>
      <c r="C52" s="21">
        <f t="shared" si="2"/>
        <v>176</v>
      </c>
      <c r="D52" s="21">
        <f t="shared" si="2"/>
        <v>199</v>
      </c>
      <c r="E52" s="21">
        <f t="shared" si="2"/>
        <v>183</v>
      </c>
      <c r="F52" s="21">
        <f t="shared" si="2"/>
        <v>189</v>
      </c>
      <c r="G52" s="21">
        <f t="shared" si="2"/>
        <v>126</v>
      </c>
      <c r="I52" s="20" t="str">
        <f>A52</f>
        <v>N - efter reduktion, kg / ha</v>
      </c>
      <c r="J52" s="21">
        <f>IF($B$10="",J51,J51)</f>
        <v>97.2</v>
      </c>
      <c r="K52" s="21">
        <f t="shared" ref="K52:O52" si="3">IF($B$10="",K51,K51)</f>
        <v>95.04</v>
      </c>
      <c r="L52" s="21">
        <f t="shared" si="3"/>
        <v>107.46000000000001</v>
      </c>
      <c r="M52" s="21">
        <f t="shared" si="3"/>
        <v>98.820000000000007</v>
      </c>
      <c r="N52" s="21">
        <f t="shared" si="3"/>
        <v>102.06</v>
      </c>
      <c r="O52" s="21">
        <f t="shared" si="3"/>
        <v>68.040000000000006</v>
      </c>
    </row>
    <row r="53" spans="1:15" x14ac:dyDescent="0.25">
      <c r="A53" s="20" t="s">
        <v>55</v>
      </c>
      <c r="B53" s="21">
        <f t="shared" ref="B53:G54" si="4">B32+B36+B40+B44+B48</f>
        <v>28</v>
      </c>
      <c r="C53" s="21">
        <f t="shared" si="4"/>
        <v>28</v>
      </c>
      <c r="D53" s="21">
        <f t="shared" si="4"/>
        <v>28</v>
      </c>
      <c r="E53" s="21">
        <f t="shared" si="4"/>
        <v>28</v>
      </c>
      <c r="F53" s="21">
        <f t="shared" si="4"/>
        <v>28</v>
      </c>
      <c r="G53" s="21">
        <f t="shared" si="4"/>
        <v>28</v>
      </c>
      <c r="I53" s="20" t="s">
        <v>55</v>
      </c>
      <c r="J53" s="21">
        <f t="shared" ref="J53:O54" si="5">J32+J36+J40+J44+J48</f>
        <v>20.23</v>
      </c>
      <c r="K53" s="21">
        <f t="shared" si="5"/>
        <v>20.23</v>
      </c>
      <c r="L53" s="21">
        <f t="shared" si="5"/>
        <v>20.23</v>
      </c>
      <c r="M53" s="21">
        <f t="shared" si="5"/>
        <v>20.23</v>
      </c>
      <c r="N53" s="21">
        <f t="shared" si="5"/>
        <v>20.23</v>
      </c>
      <c r="O53" s="21">
        <f t="shared" si="5"/>
        <v>20.23</v>
      </c>
    </row>
    <row r="54" spans="1:15" x14ac:dyDescent="0.25">
      <c r="A54" s="20" t="s">
        <v>56</v>
      </c>
      <c r="B54" s="21">
        <f t="shared" si="4"/>
        <v>89</v>
      </c>
      <c r="C54" s="21">
        <f t="shared" si="4"/>
        <v>89</v>
      </c>
      <c r="D54" s="21">
        <f t="shared" si="4"/>
        <v>89</v>
      </c>
      <c r="E54" s="21">
        <f t="shared" si="4"/>
        <v>89</v>
      </c>
      <c r="F54" s="21">
        <f t="shared" si="4"/>
        <v>89</v>
      </c>
      <c r="G54" s="21">
        <f t="shared" si="4"/>
        <v>89</v>
      </c>
      <c r="I54" s="20" t="s">
        <v>56</v>
      </c>
      <c r="J54" s="21">
        <f t="shared" si="5"/>
        <v>65.930000000000007</v>
      </c>
      <c r="K54" s="21">
        <f t="shared" si="5"/>
        <v>65.930000000000007</v>
      </c>
      <c r="L54" s="21">
        <f t="shared" si="5"/>
        <v>65.930000000000007</v>
      </c>
      <c r="M54" s="21">
        <f t="shared" si="5"/>
        <v>65.930000000000007</v>
      </c>
      <c r="N54" s="21">
        <f t="shared" si="5"/>
        <v>65.930000000000007</v>
      </c>
      <c r="O54" s="21">
        <f t="shared" si="5"/>
        <v>65.930000000000007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120</v>
      </c>
      <c r="C60" s="26">
        <v>120</v>
      </c>
      <c r="D60" s="26">
        <v>120</v>
      </c>
      <c r="E60" s="26">
        <v>120</v>
      </c>
      <c r="F60" s="26">
        <v>120</v>
      </c>
      <c r="G60" s="26">
        <v>120</v>
      </c>
      <c r="I60" s="20" t="str">
        <f>A60</f>
        <v>Spring_barley_grain</v>
      </c>
      <c r="J60" s="26">
        <v>120</v>
      </c>
      <c r="K60" s="26">
        <v>120</v>
      </c>
      <c r="L60" s="26">
        <v>120</v>
      </c>
      <c r="M60" s="26">
        <v>120</v>
      </c>
      <c r="N60" s="26">
        <v>120</v>
      </c>
      <c r="O60" s="4">
        <v>120</v>
      </c>
    </row>
    <row r="61" spans="1:15" x14ac:dyDescent="0.25">
      <c r="A61" s="20" t="str">
        <f>IF(B21="",CONCATENATE(A21,": Intet valgt"),B21)</f>
        <v>Seed_grass</v>
      </c>
      <c r="B61" s="26">
        <v>20.9</v>
      </c>
      <c r="C61" s="26">
        <v>20.9</v>
      </c>
      <c r="D61" s="26">
        <v>20.9</v>
      </c>
      <c r="E61" s="26">
        <v>20.9</v>
      </c>
      <c r="F61" s="26">
        <v>20.9</v>
      </c>
      <c r="G61" s="26">
        <v>20.9</v>
      </c>
      <c r="I61" s="20" t="str">
        <f>A61</f>
        <v>Seed_grass</v>
      </c>
      <c r="J61" s="26">
        <v>20.9</v>
      </c>
      <c r="K61" s="26">
        <v>20.9</v>
      </c>
      <c r="L61" s="26">
        <v>20.9</v>
      </c>
      <c r="M61" s="26">
        <v>20.9</v>
      </c>
      <c r="N61" s="26">
        <v>20.9</v>
      </c>
      <c r="O61" s="4">
        <v>20.9</v>
      </c>
    </row>
    <row r="62" spans="1:15" x14ac:dyDescent="0.25">
      <c r="A62" s="20" t="str">
        <f>IF(B22="",CONCATENATE(A22,": Intet valgt"),B22)</f>
        <v>Clover_seed</v>
      </c>
      <c r="B62" s="26">
        <v>4.3</v>
      </c>
      <c r="C62" s="26">
        <v>4.3</v>
      </c>
      <c r="D62" s="26">
        <v>4.3</v>
      </c>
      <c r="E62" s="26">
        <v>4.3</v>
      </c>
      <c r="F62" s="26">
        <v>4.3</v>
      </c>
      <c r="G62" s="26">
        <v>4.3</v>
      </c>
      <c r="I62" s="20" t="str">
        <f>A62</f>
        <v>Clover_seed</v>
      </c>
      <c r="J62" s="26">
        <v>4.3</v>
      </c>
      <c r="K62" s="26">
        <v>4.3</v>
      </c>
      <c r="L62" s="26">
        <v>4.3</v>
      </c>
      <c r="M62" s="26">
        <v>4.3</v>
      </c>
      <c r="N62" s="26">
        <v>4.3</v>
      </c>
      <c r="O62" s="4">
        <v>4.3</v>
      </c>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70</v>
      </c>
      <c r="E66" s="26"/>
      <c r="F66" s="26"/>
      <c r="G66" s="26"/>
      <c r="I66" s="20" t="s">
        <v>43</v>
      </c>
      <c r="J66" s="26"/>
      <c r="K66" s="26"/>
      <c r="L66" s="26">
        <v>70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4600</v>
      </c>
      <c r="C74" s="26">
        <v>5300</v>
      </c>
      <c r="D74" s="26">
        <v>5800</v>
      </c>
      <c r="E74" s="26">
        <v>6500</v>
      </c>
      <c r="F74" s="26">
        <v>6900</v>
      </c>
      <c r="G74" s="26">
        <v>5300</v>
      </c>
      <c r="I74" s="20" t="str">
        <f t="shared" ref="I74:I84" si="6">A74</f>
        <v>Spring_barley_grain, Kg / ha</v>
      </c>
      <c r="J74" s="26">
        <f>IF($B$13="","",VLOOKUP($B$13,'Crop definitions'!$V$5:$X$63,2,FALSE)*B74)</f>
        <v>3082</v>
      </c>
      <c r="K74" s="26">
        <f>IF($B$13="","",VLOOKUP($B$13,'Crop definitions'!$V$5:$X$63,2,FALSE)*C74)</f>
        <v>3551</v>
      </c>
      <c r="L74" s="26">
        <f>IF($B$13="","",VLOOKUP($B$13,'Crop definitions'!$V$5:$X$63,2,FALSE)*D74)</f>
        <v>3886.0000000000005</v>
      </c>
      <c r="M74" s="26">
        <f>IF($B$13="","",VLOOKUP($B$13,'Crop definitions'!$V$5:$X$63,3,FALSE)*E74)</f>
        <v>4095</v>
      </c>
      <c r="N74" s="26">
        <f>IF($B$13="","",VLOOKUP($B$13,'Crop definitions'!$V$5:$X$63,3,FALSE)*F74)</f>
        <v>4347</v>
      </c>
      <c r="O74" s="26">
        <f>IF($B$13="","",VLOOKUP($B$13,'Crop definitions'!$V$5:$X$63,2,FALSE)*G74)</f>
        <v>3551</v>
      </c>
    </row>
    <row r="75" spans="1:15" x14ac:dyDescent="0.25">
      <c r="A75" s="20" t="str">
        <f>IF(B14="",CONCATENATE(A14,": Intet valgt"),CONCATENATE(B14,", ",C14," / ha"))</f>
        <v>Spring_barley_straw, Kg / ha</v>
      </c>
      <c r="B75" s="135">
        <f>IF($B$14="","",B81/(VLOOKUP($B$14,'Crop definitions'!$B$5:$F$63,5,FALSE)/1000))</f>
        <v>2530</v>
      </c>
      <c r="C75" s="135">
        <f>IF($B$14="","",C81/(VLOOKUP($B$14,'Crop definitions'!$B$5:$F$63,5,FALSE)/1000))</f>
        <v>2915</v>
      </c>
      <c r="D75" s="135">
        <f>IF($B$14="","",D81/(VLOOKUP($B$14,'Crop definitions'!$B$5:$F$63,5,FALSE)/1000))</f>
        <v>3190</v>
      </c>
      <c r="E75" s="135">
        <f>IF($B$14="","",E81/(VLOOKUP($B$14,'Crop definitions'!$B$5:$F$63,5,FALSE)/1000))</f>
        <v>3575.0000000000005</v>
      </c>
      <c r="F75" s="135">
        <f>IF($B$14="","",F81/(VLOOKUP($B$14,'Crop definitions'!$B$5:$F$63,5,FALSE)/1000))</f>
        <v>3795.0000000000005</v>
      </c>
      <c r="G75" s="135">
        <f>IF($B$14="","",G81/(VLOOKUP($B$14,'Crop definitions'!$B$5:$F$63,5,FALSE)/1000))</f>
        <v>2915</v>
      </c>
      <c r="I75" s="20" t="str">
        <f t="shared" si="6"/>
        <v>Spring_barley_straw, Kg / ha</v>
      </c>
      <c r="J75" s="135">
        <f>IF($B$14="","",J81/(VLOOKUP($B$14,'Crop definitions'!$B$5:$F$63,5,FALSE)/1000))</f>
        <v>1695.1000000000001</v>
      </c>
      <c r="K75" s="135">
        <f>IF($B$14="","",K81/(VLOOKUP($B$14,'Crop definitions'!$B$5:$F$63,5,FALSE)/1000))</f>
        <v>1953.05</v>
      </c>
      <c r="L75" s="135">
        <f>IF($B$14="","",L81/(VLOOKUP($B$14,'Crop definitions'!$B$5:$F$63,5,FALSE)/1000))</f>
        <v>2137.3000000000006</v>
      </c>
      <c r="M75" s="135">
        <f>IF($B$14="","",M81/(VLOOKUP($B$14,'Crop definitions'!$B$5:$F$63,5,FALSE)/1000))</f>
        <v>2252.25</v>
      </c>
      <c r="N75" s="135">
        <f>IF($B$14="","",N81/(VLOOKUP($B$14,'Crop definitions'!$B$5:$F$63,5,FALSE)/1000))</f>
        <v>2390.8500000000004</v>
      </c>
      <c r="O75" s="136">
        <f>IF($B$14="","",O81/(VLOOKUP($B$14,'Crop definitions'!$B$5:$F$63,5,FALSE)/1000))</f>
        <v>1953.05</v>
      </c>
    </row>
    <row r="76" spans="1:15" x14ac:dyDescent="0.25">
      <c r="A76" s="20" t="str">
        <f>IF(B15="",CONCATENATE(A15,": Intet valgt"),CONCATENATE(B15,", ",C15," / ha"))</f>
        <v>Protein_grass_clover, Kg DM / ha</v>
      </c>
      <c r="B76" s="26">
        <v>1500</v>
      </c>
      <c r="C76" s="26">
        <v>1500</v>
      </c>
      <c r="D76" s="26">
        <v>1625</v>
      </c>
      <c r="E76" s="26">
        <v>1500</v>
      </c>
      <c r="F76" s="26">
        <v>1500</v>
      </c>
      <c r="G76" s="26">
        <v>1500</v>
      </c>
      <c r="I76" s="20" t="str">
        <f t="shared" si="6"/>
        <v>Protein_grass_clover, Kg DM / ha</v>
      </c>
      <c r="J76" s="26">
        <f>IF($B$15="","",VLOOKUP($B$15,'Crop definitions'!$V$5:$X$63,2,FALSE)*B76)</f>
        <v>1320</v>
      </c>
      <c r="K76" s="26">
        <f>IF($B$15="","",VLOOKUP($B$15,'Crop definitions'!$V$5:$X$63,2,FALSE)*C76)</f>
        <v>1320</v>
      </c>
      <c r="L76" s="26">
        <f>IF($B$15="","",VLOOKUP($B$15,'Crop definitions'!$V$5:$X$63,2,FALSE)*D76)</f>
        <v>1430</v>
      </c>
      <c r="M76" s="26">
        <f>IF($B$15="","",VLOOKUP($B$15,'Crop definitions'!$V$5:$X$63,2,FALSE)*E76)</f>
        <v>1320</v>
      </c>
      <c r="N76" s="26">
        <f>IF($B$15="","",VLOOKUP($B$15,'Crop definitions'!$V$5:$X$63,2,FALSE)*F76)</f>
        <v>1320</v>
      </c>
      <c r="O76" s="26">
        <f>IF($B$15="","",VLOOKUP($B$15,'Crop definitions'!$V$5:$X$63,2,FALSE)*G76)</f>
        <v>1320</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3910</v>
      </c>
      <c r="C80" s="21">
        <f>IF(C74="",0,IF($C13="Kg",C74*VLOOKUP($B13,'Crop definitions'!$B$5:$N$63,5,FALSE)/1000,IF($C13="Kg TS",C74,C74/VLOOKUP($B13,'Crop definitions'!$B$5:$N$63,8,FALSE))))</f>
        <v>4505</v>
      </c>
      <c r="D80" s="21">
        <f>IF(D74="",0,IF($C13="Kg",D74*VLOOKUP($B13,'Crop definitions'!$B$5:$N$63,5,FALSE)/1000,IF($C13="Kg TS",D74,D74/VLOOKUP($B13,'Crop definitions'!$B$5:$N$63,8,FALSE))))</f>
        <v>4930</v>
      </c>
      <c r="E80" s="21">
        <f>IF(E74="",0,IF($C13="Kg",E74*VLOOKUP($B13,'Crop definitions'!$B$5:$N$63,5,FALSE)/1000,IF($C13="Kg TS",E74,E74/VLOOKUP($B13,'Crop definitions'!$B$5:$N$63,8,FALSE))))</f>
        <v>5525</v>
      </c>
      <c r="F80" s="21">
        <f>IF(F74="",0,IF($C13="Kg",F74*VLOOKUP($B13,'Crop definitions'!$B$5:$N$63,5,FALSE)/1000,IF($C13="Kg TS",F74,F74/VLOOKUP($B13,'Crop definitions'!$B$5:$N$63,8,FALSE))))</f>
        <v>5865</v>
      </c>
      <c r="G80" s="21">
        <f>IF(G74="",0,IF($C13="Kg",G74*VLOOKUP($B13,'Crop definitions'!$B$5:$N$63,5,FALSE)/1000,IF($C13="Kg TS",G74,G74/VLOOKUP($B13,'Crop definitions'!$B$5:$N$63,8,FALSE))))</f>
        <v>4505</v>
      </c>
      <c r="I80" s="20" t="str">
        <f t="shared" si="6"/>
        <v>Spring_barley_grain, kg TS / ha</v>
      </c>
      <c r="J80" s="21">
        <f>IF(J74="",0,IF($C13="Kg",J74*VLOOKUP($B13,'Crop definitions'!$B$5:$N$63,5,FALSE)/1000,IF($C13="Kg TS",J74,J74/VLOOKUP($B13,'Crop definitions'!$B$5:$N$63,8,FALSE))))</f>
        <v>2619.6999999999998</v>
      </c>
      <c r="K80" s="21">
        <f>IF(K74="",0,IF($C13="Kg",K74*VLOOKUP($B13,'Crop definitions'!$B$5:$N$63,5,FALSE)/1000,IF($C13="Kg TS",K74,K74/VLOOKUP($B13,'Crop definitions'!$B$5:$N$63,8,FALSE))))</f>
        <v>3018.35</v>
      </c>
      <c r="L80" s="21">
        <f>IF(L74="",0,IF($C13="Kg",L74*VLOOKUP($B13,'Crop definitions'!$B$5:$N$63,5,FALSE)/1000,IF($C13="Kg TS",L74,L74/VLOOKUP($B13,'Crop definitions'!$B$5:$N$63,8,FALSE))))</f>
        <v>3303.1000000000004</v>
      </c>
      <c r="M80" s="21">
        <f>IF(M74="",0,IF($C13="Kg",M74*VLOOKUP($B13,'Crop definitions'!$B$5:$N$63,5,FALSE)/1000,IF($C13="Kg TS",M74,M74/VLOOKUP($B13,'Crop definitions'!$B$5:$N$63,8,FALSE))))</f>
        <v>3480.75</v>
      </c>
      <c r="N80" s="21">
        <f>IF(N74="",0,IF($C13="Kg",N74*VLOOKUP($B13,'Crop definitions'!$B$5:$N$63,5,FALSE)/1000,IF($C13="Kg TS",N74,N74/VLOOKUP($B13,'Crop definitions'!$B$5:$N$63,8,FALSE))))</f>
        <v>3694.95</v>
      </c>
      <c r="O80" s="21">
        <f>IF(O74="",0,IF($C13="Kg",O74*VLOOKUP($B13,'Crop definitions'!$B$5:$N$63,5,FALSE)/1000,IF($C13="Kg TS",O74,O74/VLOOKUP($B13,'Crop definitions'!$B$5:$N$63,8,FALSE))))</f>
        <v>3018.35</v>
      </c>
    </row>
    <row r="81" spans="1:15" x14ac:dyDescent="0.25">
      <c r="A81" s="20" t="str">
        <f>IF(B14="",CONCATENATE(A14,": Intet valgt"),CONCATENATE(B14,", kg TS / ha"))</f>
        <v>Spring_barley_straw, kg TS / ha</v>
      </c>
      <c r="B81" s="21">
        <f>IF($B$14="",0,VLOOKUP($B$14,'Crop definitions'!$B$5:$T$63,19,FALSE)*B80)</f>
        <v>2150.5</v>
      </c>
      <c r="C81" s="21">
        <f>IF($B$14="",0,VLOOKUP($B$14,'Crop definitions'!$B$5:$T$63,19,FALSE)*C80)</f>
        <v>2477.75</v>
      </c>
      <c r="D81" s="21">
        <f>IF($B$14="",0,VLOOKUP($B$14,'Crop definitions'!$B$5:$T$63,19,FALSE)*D80)</f>
        <v>2711.5</v>
      </c>
      <c r="E81" s="21">
        <f>IF($B$14="",0,VLOOKUP($B$14,'Crop definitions'!$B$5:$T$63,19,FALSE)*E80)</f>
        <v>3038.7500000000005</v>
      </c>
      <c r="F81" s="21">
        <f>IF($B$14="",0,VLOOKUP($B$14,'Crop definitions'!$B$5:$T$63,19,FALSE)*F80)</f>
        <v>3225.7500000000005</v>
      </c>
      <c r="G81" s="21">
        <f>IF($B$14="",0,VLOOKUP($B$14,'Crop definitions'!$B$5:$T$63,19,FALSE)*G80)</f>
        <v>2477.75</v>
      </c>
      <c r="I81" s="20" t="str">
        <f t="shared" si="6"/>
        <v>Spring_barley_straw, kg TS / ha</v>
      </c>
      <c r="J81" s="21">
        <f>IF($B$14="",0,VLOOKUP($B$14,'Crop definitions'!$B$5:$T$63,19,FALSE)*J80)</f>
        <v>1440.835</v>
      </c>
      <c r="K81" s="21">
        <f>IF($B$14="",0,VLOOKUP($B$14,'Crop definitions'!$B$5:$T$63,19,FALSE)*K80)</f>
        <v>1660.0925</v>
      </c>
      <c r="L81" s="21">
        <f>IF($B$14="",0,VLOOKUP($B$14,'Crop definitions'!$B$5:$T$63,19,FALSE)*L80)</f>
        <v>1816.7050000000004</v>
      </c>
      <c r="M81" s="21">
        <f>IF($B$14="",0,VLOOKUP($B$14,'Crop definitions'!$B$5:$T$63,19,FALSE)*M80)</f>
        <v>1914.4125000000001</v>
      </c>
      <c r="N81" s="21">
        <f>IF($B$14="",0,VLOOKUP($B$14,'Crop definitions'!$B$5:$T$63,19,FALSE)*N80)</f>
        <v>2032.2225000000001</v>
      </c>
      <c r="O81" s="21">
        <f>IF($B$14="",0,VLOOKUP($B$14,'Crop definitions'!$B$5:$T$63,19,FALSE)*O80)</f>
        <v>1660.0925</v>
      </c>
    </row>
    <row r="82" spans="1:15" x14ac:dyDescent="0.25">
      <c r="A82" s="20" t="str">
        <f>IF(B15="",CONCATENATE(A15,": Intet valgt"),CONCATENATE(B15,", kg TS / ha"))</f>
        <v>Protein_grass_clover, kg TS / ha</v>
      </c>
      <c r="B82" s="21">
        <f>IF(B76="",0,IF($C15="Kg",B76*VLOOKUP($B15,'Crop definitions'!$B$5:$N$63,5,FALSE)/1000,IF($C15="Kg DM",B76,B76/VLOOKUP($B15,'Crop definitions'!$B$5:$N$63,8,FALSE))))</f>
        <v>1500</v>
      </c>
      <c r="C82" s="21">
        <f>IF(C76="",0,IF($C15="Kg",C76*VLOOKUP($B15,'Crop definitions'!$B$5:$N$63,5,FALSE)/1000,IF($C15="Kg DM",C76,C76/VLOOKUP($B15,'Crop definitions'!$B$5:$N$63,8,FALSE))))</f>
        <v>1500</v>
      </c>
      <c r="D82" s="21">
        <f>IF(D76="",0,IF($C15="Kg",D76*VLOOKUP($B15,'Crop definitions'!$B$5:$N$63,5,FALSE)/1000,IF($C15="Kg DM",D76,D76/VLOOKUP($B15,'Crop definitions'!$B$5:$N$63,8,FALSE))))</f>
        <v>1625</v>
      </c>
      <c r="E82" s="21">
        <f>IF(E76="",0,IF($C15="Kg",E76*VLOOKUP($B15,'Crop definitions'!$B$5:$N$63,5,FALSE)/1000,IF($C15="Kg DM",E76,E76/VLOOKUP($B15,'Crop definitions'!$B$5:$N$63,8,FALSE))))</f>
        <v>1500</v>
      </c>
      <c r="F82" s="21">
        <f>IF(F76="",0,IF($C15="Kg",F76*VLOOKUP($B15,'Crop definitions'!$B$5:$N$63,5,FALSE)/1000,IF($C15="Kg DM",F76,F76/VLOOKUP($B15,'Crop definitions'!$B$5:$N$63,8,FALSE))))</f>
        <v>1500</v>
      </c>
      <c r="G82" s="21">
        <f>IF(G76="",0,IF($C15="Kg",G76*VLOOKUP($B15,'Crop definitions'!$B$5:$N$63,5,FALSE)/1000,IF($C15="Kg DM",G76,G76/VLOOKUP($B15,'Crop definitions'!$B$5:$N$63,8,FALSE))))</f>
        <v>1500</v>
      </c>
      <c r="I82" s="20" t="str">
        <f t="shared" si="6"/>
        <v>Protein_grass_clover, kg TS / ha</v>
      </c>
      <c r="J82" s="21">
        <f>IF(J76="",0,IF($C15="Kg",J76*VLOOKUP($B15,'Crop definitions'!$B$5:$N$63,5,FALSE)/1000,IF($C15="Kg DM",J76,J76/VLOOKUP($B15,'Crop definitions'!$B$5:$N$63,8,FALSE))))</f>
        <v>1320</v>
      </c>
      <c r="K82" s="21">
        <f>IF(K76="",0,IF($C15="Kg",K76*VLOOKUP($B15,'Crop definitions'!$B$5:$N$63,5,FALSE)/1000,IF($C15="Kg DM",K76,K76/VLOOKUP($B15,'Crop definitions'!$B$5:$N$63,8,FALSE))))</f>
        <v>1320</v>
      </c>
      <c r="L82" s="21">
        <f>IF(L76="",0,IF($C15="Kg",L76*VLOOKUP($B15,'Crop definitions'!$B$5:$N$63,5,FALSE)/1000,IF($C15="Kg DM",L76,L76/VLOOKUP($B15,'Crop definitions'!$B$5:$N$63,8,FALSE))))</f>
        <v>1430</v>
      </c>
      <c r="M82" s="21">
        <f>IF(M76="",0,IF($C15="Kg",M76*VLOOKUP($B15,'Crop definitions'!$B$5:$N$63,5,FALSE)/1000,IF($C15="Kg DM",M76,M76/VLOOKUP($B15,'Crop definitions'!$B$5:$N$63,8,FALSE))))</f>
        <v>1320</v>
      </c>
      <c r="N82" s="21">
        <f>IF(N76="",0,IF($C15="Kg",N76*VLOOKUP($B15,'Crop definitions'!$B$5:$N$63,5,FALSE)/1000,IF($C15="Kg DM",N76,N76/VLOOKUP($B15,'Crop definitions'!$B$5:$N$63,8,FALSE))))</f>
        <v>1320</v>
      </c>
      <c r="O82" s="21">
        <f>IF(O76="",0,IF($C15="Kg",O76*VLOOKUP($B15,'Crop definitions'!$B$5:$N$63,5,FALSE)/1000,IF($C15="Kg DM",O76,O76/VLOOKUP($B15,'Crop definitions'!$B$5:$N$63,8,FALSE))))</f>
        <v>1320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7560.5</v>
      </c>
      <c r="C85" s="25">
        <f t="shared" si="7"/>
        <v>8482.75</v>
      </c>
      <c r="D85" s="25">
        <f t="shared" si="7"/>
        <v>9266.5</v>
      </c>
      <c r="E85" s="25">
        <f t="shared" si="7"/>
        <v>10063.75</v>
      </c>
      <c r="F85" s="25">
        <f t="shared" si="7"/>
        <v>10590.75</v>
      </c>
      <c r="G85" s="25">
        <f t="shared" si="7"/>
        <v>8482.75</v>
      </c>
      <c r="I85" s="24" t="s">
        <v>69</v>
      </c>
      <c r="J85" s="25">
        <f t="shared" ref="J85:O85" si="8">SUM(J80:J84)</f>
        <v>5380.5349999999999</v>
      </c>
      <c r="K85" s="25">
        <f t="shared" si="8"/>
        <v>5998.4425000000001</v>
      </c>
      <c r="L85" s="25">
        <f t="shared" si="8"/>
        <v>6549.8050000000003</v>
      </c>
      <c r="M85" s="25">
        <f t="shared" si="8"/>
        <v>6715.1625000000004</v>
      </c>
      <c r="N85" s="25">
        <f t="shared" si="8"/>
        <v>7047.1724999999997</v>
      </c>
      <c r="O85" s="25">
        <f t="shared" si="8"/>
        <v>5998.4425000000001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4600</v>
      </c>
      <c r="C87" s="21">
        <f>IF(C80=0,0,C80/(VLOOKUP($B13,'Crop definitions'!$B$5:$N$63,5,FALSE)/1000))</f>
        <v>5300</v>
      </c>
      <c r="D87" s="21">
        <f>IF(D80=0,0,D80/(VLOOKUP($B13,'Crop definitions'!$B$5:$N$63,5,FALSE)/1000))</f>
        <v>5800</v>
      </c>
      <c r="E87" s="21">
        <f>IF(E80=0,0,E80/(VLOOKUP($B13,'Crop definitions'!$B$5:$N$63,5,FALSE)/1000))</f>
        <v>6500</v>
      </c>
      <c r="F87" s="21">
        <f>IF(F80=0,0,F80/(VLOOKUP($B13,'Crop definitions'!$B$5:$N$63,5,FALSE)/1000))</f>
        <v>6900</v>
      </c>
      <c r="G87" s="21">
        <f>IF(G80=0,0,G80/(VLOOKUP($B13,'Crop definitions'!$B$5:$N$63,5,FALSE)/1000))</f>
        <v>5300</v>
      </c>
      <c r="I87" s="20" t="str">
        <f>A87</f>
        <v>Spring_barley_grain, kg / ha</v>
      </c>
      <c r="J87" s="21">
        <f>IF(J80=0,0,J80/(VLOOKUP($B13,'Crop definitions'!$B$5:$N$63,5,FALSE)/1000))</f>
        <v>3082</v>
      </c>
      <c r="K87" s="21">
        <f>IF(K80=0,0,K80/(VLOOKUP($B13,'Crop definitions'!$B$5:$N$63,5,FALSE)/1000))</f>
        <v>3551</v>
      </c>
      <c r="L87" s="21">
        <f>IF(L80=0,0,L80/(VLOOKUP($B13,'Crop definitions'!$B$5:$N$63,5,FALSE)/1000))</f>
        <v>3886.0000000000005</v>
      </c>
      <c r="M87" s="21">
        <f>IF(M80=0,0,M80/(VLOOKUP($B13,'Crop definitions'!$B$5:$N$63,5,FALSE)/1000))</f>
        <v>4095</v>
      </c>
      <c r="N87" s="21">
        <f>IF(N80=0,0,N80/(VLOOKUP($B13,'Crop definitions'!$B$5:$N$63,5,FALSE)/1000))</f>
        <v>4347</v>
      </c>
      <c r="O87" s="21">
        <f>IF(O80=0,0,O80/(VLOOKUP($B13,'Crop definitions'!$B$5:$N$63,5,FALSE)/1000))</f>
        <v>3551</v>
      </c>
    </row>
    <row r="88" spans="1:15" x14ac:dyDescent="0.25">
      <c r="A88" s="20" t="str">
        <f>IF(B14="",CONCATENATE(A14,": Intet valgt"),CONCATENATE(B14,", kg / ha"))</f>
        <v>Spring_barley_straw, kg / ha</v>
      </c>
      <c r="B88" s="21">
        <f>IF(B81=0,0,B81/(VLOOKUP($B14,'Crop definitions'!$B$5:$N$63,5,FALSE)/1000))</f>
        <v>2530</v>
      </c>
      <c r="C88" s="21">
        <f>IF(C81=0,0,C81/(VLOOKUP($B14,'Crop definitions'!$B$5:$N$63,5,FALSE)/1000))</f>
        <v>2915</v>
      </c>
      <c r="D88" s="21">
        <f>IF(D81=0,0,D81/(VLOOKUP($B14,'Crop definitions'!$B$5:$N$63,5,FALSE)/1000))</f>
        <v>3190</v>
      </c>
      <c r="E88" s="21">
        <f>IF(E81=0,0,E81/(VLOOKUP($B14,'Crop definitions'!$B$5:$N$63,5,FALSE)/1000))</f>
        <v>3575.0000000000005</v>
      </c>
      <c r="F88" s="21">
        <f>IF(F81=0,0,F81/(VLOOKUP($B14,'Crop definitions'!$B$5:$N$63,5,FALSE)/1000))</f>
        <v>3795.0000000000005</v>
      </c>
      <c r="G88" s="21">
        <f>IF(G81=0,0,G81/(VLOOKUP($B14,'Crop definitions'!$B$5:$N$63,5,FALSE)/1000))</f>
        <v>2915</v>
      </c>
      <c r="I88" s="20" t="str">
        <f t="shared" ref="I88:I93" si="9">A88</f>
        <v>Spring_barley_straw, kg / ha</v>
      </c>
      <c r="J88" s="21">
        <f>IF(J81=0,0,J81/(VLOOKUP($B14,'Crop definitions'!$B$5:$N$63,5,FALSE)/1000))</f>
        <v>1695.1000000000001</v>
      </c>
      <c r="K88" s="21">
        <f>IF(K81=0,0,K81/(VLOOKUP($B14,'Crop definitions'!$B$5:$N$63,5,FALSE)/1000))</f>
        <v>1953.05</v>
      </c>
      <c r="L88" s="21">
        <f>IF(L81=0,0,L81/(VLOOKUP($B14,'Crop definitions'!$B$5:$N$63,5,FALSE)/1000))</f>
        <v>2137.3000000000006</v>
      </c>
      <c r="M88" s="21">
        <f>IF(M81=0,0,M81/(VLOOKUP($B14,'Crop definitions'!$B$5:$N$63,5,FALSE)/1000))</f>
        <v>2252.25</v>
      </c>
      <c r="N88" s="21">
        <f>IF(N81=0,0,N81/(VLOOKUP($B14,'Crop definitions'!$B$5:$N$63,5,FALSE)/1000))</f>
        <v>2390.8500000000004</v>
      </c>
      <c r="O88" s="21">
        <f>IF(O81=0,0,O81/(VLOOKUP($B14,'Crop definitions'!$B$5:$N$63,5,FALSE)/1000))</f>
        <v>1953.05</v>
      </c>
    </row>
    <row r="89" spans="1:15" x14ac:dyDescent="0.25">
      <c r="A89" s="20" t="str">
        <f>IF(B15="",CONCATENATE(A15,": Intet valgt"),CONCATENATE(B15,", kg / ha"))</f>
        <v>Protein_grass_clover, kg / ha</v>
      </c>
      <c r="B89" s="21">
        <f>IF(B82=0,0,B82/(VLOOKUP($B15,'Crop definitions'!$B$5:$N$63,5,FALSE)/1000))</f>
        <v>8333.3333333333339</v>
      </c>
      <c r="C89" s="21">
        <f>IF(C82=0,0,C82/(VLOOKUP($B15,'Crop definitions'!$B$5:$N$63,5,FALSE)/1000))</f>
        <v>8333.3333333333339</v>
      </c>
      <c r="D89" s="21">
        <f>IF(D82=0,0,D82/(VLOOKUP($B15,'Crop definitions'!$B$5:$N$63,5,FALSE)/1000))</f>
        <v>9027.7777777777774</v>
      </c>
      <c r="E89" s="21">
        <f>IF(E82=0,0,E82/(VLOOKUP($B15,'Crop definitions'!$B$5:$N$63,5,FALSE)/1000))</f>
        <v>8333.3333333333339</v>
      </c>
      <c r="F89" s="21">
        <f>IF(F82=0,0,F82/(VLOOKUP($B15,'Crop definitions'!$B$5:$N$63,5,FALSE)/1000))</f>
        <v>8333.3333333333339</v>
      </c>
      <c r="G89" s="21">
        <f>IF(G82=0,0,G82/(VLOOKUP($B15,'Crop definitions'!$B$5:$N$63,5,FALSE)/1000))</f>
        <v>8333.3333333333339</v>
      </c>
      <c r="I89" s="20" t="str">
        <f t="shared" si="9"/>
        <v>Protein_grass_clover, kg / ha</v>
      </c>
      <c r="J89" s="21">
        <f>IF(J82=0,0,J82/(VLOOKUP($B15,'Crop definitions'!$B$5:$N$63,5,FALSE)/1000))</f>
        <v>7333.3333333333339</v>
      </c>
      <c r="K89" s="21">
        <f>IF(K82=0,0,K82/(VLOOKUP($B15,'Crop definitions'!$B$5:$N$63,5,FALSE)/1000))</f>
        <v>7333.3333333333339</v>
      </c>
      <c r="L89" s="21">
        <f>IF(L82=0,0,L82/(VLOOKUP($B15,'Crop definitions'!$B$5:$N$63,5,FALSE)/1000))</f>
        <v>7944.4444444444443</v>
      </c>
      <c r="M89" s="21">
        <f>IF(M82=0,0,M82/(VLOOKUP($B15,'Crop definitions'!$B$5:$N$63,5,FALSE)/1000))</f>
        <v>7333.3333333333339</v>
      </c>
      <c r="N89" s="21">
        <f>IF(N82=0,0,N82/(VLOOKUP($B15,'Crop definitions'!$B$5:$N$63,5,FALSE)/1000))</f>
        <v>7333.3333333333339</v>
      </c>
      <c r="O89" s="21">
        <f>IF(O82=0,0,O82/(VLOOKUP($B15,'Crop definitions'!$B$5:$N$63,5,FALSE)/1000))</f>
        <v>7333.3333333333339</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15463.333333333334</v>
      </c>
      <c r="C92" s="25">
        <f t="shared" si="10"/>
        <v>16548.333333333336</v>
      </c>
      <c r="D92" s="25">
        <f t="shared" si="10"/>
        <v>18017.777777777777</v>
      </c>
      <c r="E92" s="25">
        <f t="shared" si="10"/>
        <v>18408.333333333336</v>
      </c>
      <c r="F92" s="25">
        <f t="shared" si="10"/>
        <v>19028.333333333336</v>
      </c>
      <c r="G92" s="25">
        <f t="shared" si="10"/>
        <v>16548.333333333336</v>
      </c>
      <c r="I92" s="24" t="str">
        <f t="shared" si="9"/>
        <v>Udbytte i alt, kg / ha</v>
      </c>
      <c r="J92" s="25">
        <f t="shared" ref="J92:O92" si="11">SUM(J87:J91)</f>
        <v>12110.433333333334</v>
      </c>
      <c r="K92" s="25">
        <f t="shared" si="11"/>
        <v>12837.383333333335</v>
      </c>
      <c r="L92" s="25">
        <f t="shared" si="11"/>
        <v>13967.744444444445</v>
      </c>
      <c r="M92" s="25">
        <f t="shared" si="11"/>
        <v>13680.583333333334</v>
      </c>
      <c r="N92" s="25">
        <f t="shared" si="11"/>
        <v>14071.183333333334</v>
      </c>
      <c r="O92" s="25">
        <f t="shared" si="11"/>
        <v>12837.383333333335</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62.56</v>
      </c>
      <c r="C95" s="21">
        <f>IF(C80=0,0,C80*VLOOKUP($B13,'Crop definitions'!$B$5:$K$63,10,FALSE)/1000)</f>
        <v>72.08</v>
      </c>
      <c r="D95" s="21">
        <f>IF(D80=0,0,D80*VLOOKUP($B13,'Crop definitions'!$B$5:$K$63,10,FALSE)/1000)</f>
        <v>78.88</v>
      </c>
      <c r="E95" s="21">
        <f>IF(E80=0,0,E80*VLOOKUP($B13,'Crop definitions'!$B$5:$K$63,10,FALSE)/1000)</f>
        <v>88.4</v>
      </c>
      <c r="F95" s="21">
        <f>IF(F80=0,0,F80*VLOOKUP($B13,'Crop definitions'!$B$5:$K$63,10,FALSE)/1000)</f>
        <v>93.84</v>
      </c>
      <c r="G95" s="21">
        <f>IF(G80=0,0,G80*VLOOKUP($B13,'Crop definitions'!$B$5:$K$63,10,FALSE)/1000)</f>
        <v>72.08</v>
      </c>
      <c r="I95" s="20" t="str">
        <f t="shared" ref="I95:I100" si="14">A95</f>
        <v>Spring_barley_grain, kg N / ha</v>
      </c>
      <c r="J95" s="21">
        <f>IF(J80=0,0,J80*VLOOKUP($B13,'Crop definitions'!$B$5:$K$63,10,FALSE)/1000)</f>
        <v>41.915199999999999</v>
      </c>
      <c r="K95" s="21">
        <f>IF(K80=0,0,K80*VLOOKUP($B13,'Crop definitions'!$B$5:$K$63,10,FALSE)/1000)</f>
        <v>48.293599999999998</v>
      </c>
      <c r="L95" s="21">
        <f>IF(L80=0,0,L80*VLOOKUP($B13,'Crop definitions'!$B$5:$K$63,10,FALSE)/1000)</f>
        <v>52.849600000000002</v>
      </c>
      <c r="M95" s="21">
        <f>IF(M80=0,0,M80*VLOOKUP($B13,'Crop definitions'!$B$5:$K$63,10,FALSE)/1000)</f>
        <v>55.692</v>
      </c>
      <c r="N95" s="21">
        <f>IF(N80=0,0,N80*VLOOKUP($B13,'Crop definitions'!$B$5:$K$63,10,FALSE)/1000)</f>
        <v>59.119199999999999</v>
      </c>
      <c r="O95" s="21">
        <f>IF(O80=0,0,O80*VLOOKUP($B13,'Crop definitions'!$B$5:$K$63,10,FALSE)/1000)</f>
        <v>48.293599999999998</v>
      </c>
    </row>
    <row r="96" spans="1:15" x14ac:dyDescent="0.25">
      <c r="A96" s="20" t="str">
        <f>IF(B14="",CONCATENATE(A14,": Intet valgt"),CONCATENATE(B14,", kg N / ha"))</f>
        <v>Spring_barley_straw, kg N / ha</v>
      </c>
      <c r="B96" s="21">
        <f>IF(B81=0,0,B81*VLOOKUP($B14,'Crop definitions'!$B$5:$K$63,10,FALSE)/1000)</f>
        <v>17.548080000000002</v>
      </c>
      <c r="C96" s="21">
        <f>IF(C81=0,0,C81*VLOOKUP($B14,'Crop definitions'!$B$5:$K$63,10,FALSE)/1000)</f>
        <v>20.218439999999998</v>
      </c>
      <c r="D96" s="21">
        <f>IF(D81=0,0,D81*VLOOKUP($B14,'Crop definitions'!$B$5:$K$63,10,FALSE)/1000)</f>
        <v>22.12584</v>
      </c>
      <c r="E96" s="21">
        <f>IF(E81=0,0,E81*VLOOKUP($B14,'Crop definitions'!$B$5:$K$63,10,FALSE)/1000)</f>
        <v>24.796200000000006</v>
      </c>
      <c r="F96" s="21">
        <f>IF(F81=0,0,F81*VLOOKUP($B14,'Crop definitions'!$B$5:$K$63,10,FALSE)/1000)</f>
        <v>26.322120000000002</v>
      </c>
      <c r="G96" s="21">
        <f>IF(G81=0,0,G81*VLOOKUP($B14,'Crop definitions'!$B$5:$K$63,10,FALSE)/1000)</f>
        <v>20.218439999999998</v>
      </c>
      <c r="I96" s="20" t="str">
        <f t="shared" si="14"/>
        <v>Spring_barley_straw, kg N / ha</v>
      </c>
      <c r="J96" s="21">
        <f>IF(J81=0,0,J81*VLOOKUP($B14,'Crop definitions'!$B$5:$K$63,10,FALSE)/1000)</f>
        <v>11.757213600000002</v>
      </c>
      <c r="K96" s="21">
        <f>IF(K81=0,0,K81*VLOOKUP($B14,'Crop definitions'!$B$5:$K$63,10,FALSE)/1000)</f>
        <v>13.5463548</v>
      </c>
      <c r="L96" s="21">
        <f>IF(L81=0,0,L81*VLOOKUP($B14,'Crop definitions'!$B$5:$K$63,10,FALSE)/1000)</f>
        <v>14.824312800000003</v>
      </c>
      <c r="M96" s="21">
        <f>IF(M81=0,0,M81*VLOOKUP($B14,'Crop definitions'!$B$5:$K$63,10,FALSE)/1000)</f>
        <v>15.621606000000002</v>
      </c>
      <c r="N96" s="21">
        <f>IF(N81=0,0,N81*VLOOKUP($B14,'Crop definitions'!$B$5:$K$63,10,FALSE)/1000)</f>
        <v>16.582935599999999</v>
      </c>
      <c r="O96" s="21">
        <f>IF(O81=0,0,O81*VLOOKUP($B14,'Crop definitions'!$B$5:$K$63,10,FALSE)/1000)</f>
        <v>13.5463548</v>
      </c>
    </row>
    <row r="97" spans="1:15" x14ac:dyDescent="0.25">
      <c r="A97" s="20" t="str">
        <f>IF(B15="",CONCATENATE(A15,": Intet valgt"),CONCATENATE(B15,", kg N / ha"))</f>
        <v>Protein_grass_clover, kg N / ha</v>
      </c>
      <c r="B97" s="21">
        <f>IF(B82=0,0,B82*VLOOKUP($B15,'Crop definitions'!$B$5:$K$63,10,FALSE)/1000)</f>
        <v>37.708800000000004</v>
      </c>
      <c r="C97" s="21">
        <f>IF(C82=0,0,C82*VLOOKUP($B15,'Crop definitions'!$B$5:$K$63,10,FALSE)/1000)</f>
        <v>37.708800000000004</v>
      </c>
      <c r="D97" s="21">
        <f>IF(D82=0,0,D82*VLOOKUP($B15,'Crop definitions'!$B$5:$K$63,10,FALSE)/1000)</f>
        <v>40.851200000000006</v>
      </c>
      <c r="E97" s="21">
        <f>IF(E82=0,0,E82*VLOOKUP($B15,'Crop definitions'!$B$5:$K$63,10,FALSE)/1000)</f>
        <v>37.708800000000004</v>
      </c>
      <c r="F97" s="21">
        <f>IF(F82=0,0,F82*VLOOKUP($B15,'Crop definitions'!$B$5:$K$63,10,FALSE)/1000)</f>
        <v>37.708800000000004</v>
      </c>
      <c r="G97" s="21">
        <f>IF(G82=0,0,G82*VLOOKUP($B15,'Crop definitions'!$B$5:$K$63,10,FALSE)/1000)</f>
        <v>37.708800000000004</v>
      </c>
      <c r="I97" s="20" t="str">
        <f t="shared" si="14"/>
        <v>Protein_grass_clover, kg N / ha</v>
      </c>
      <c r="J97" s="21">
        <f>IF(J82=0,0,J82*VLOOKUP($B15,'Crop definitions'!$B$5:$K$63,10,FALSE)/1000)</f>
        <v>33.183744000000004</v>
      </c>
      <c r="K97" s="21">
        <f>IF(K82=0,0,K82*VLOOKUP($B15,'Crop definitions'!$B$5:$K$63,10,FALSE)/1000)</f>
        <v>33.183744000000004</v>
      </c>
      <c r="L97" s="21">
        <f>IF(L82=0,0,L82*VLOOKUP($B15,'Crop definitions'!$B$5:$K$63,10,FALSE)/1000)</f>
        <v>35.949056000000006</v>
      </c>
      <c r="M97" s="21">
        <f>IF(M82=0,0,M82*VLOOKUP($B15,'Crop definitions'!$B$5:$K$63,10,FALSE)/1000)</f>
        <v>33.183744000000004</v>
      </c>
      <c r="N97" s="21">
        <f>IF(N82=0,0,N82*VLOOKUP($B15,'Crop definitions'!$B$5:$K$63,10,FALSE)/1000)</f>
        <v>33.183744000000004</v>
      </c>
      <c r="O97" s="21">
        <f>IF(O82=0,0,O82*VLOOKUP($B15,'Crop definitions'!$B$5:$K$63,10,FALSE)/1000)</f>
        <v>33.183744000000004</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117.81688</v>
      </c>
      <c r="C100" s="25">
        <f t="shared" si="15"/>
        <v>130.00724</v>
      </c>
      <c r="D100" s="25">
        <f t="shared" si="15"/>
        <v>141.85703999999998</v>
      </c>
      <c r="E100" s="25">
        <f t="shared" si="15"/>
        <v>150.905</v>
      </c>
      <c r="F100" s="25">
        <f t="shared" si="15"/>
        <v>157.87092000000001</v>
      </c>
      <c r="G100" s="25">
        <f t="shared" si="15"/>
        <v>130.00724</v>
      </c>
      <c r="I100" s="24" t="str">
        <f t="shared" si="14"/>
        <v>Udbytte i alt, kg N / ha</v>
      </c>
      <c r="J100" s="25">
        <f t="shared" ref="J100:O100" si="16">SUM(J95:J99)</f>
        <v>86.856157600000003</v>
      </c>
      <c r="K100" s="25">
        <f t="shared" si="16"/>
        <v>95.023698800000005</v>
      </c>
      <c r="L100" s="25">
        <f t="shared" si="16"/>
        <v>103.62296880000002</v>
      </c>
      <c r="M100" s="25">
        <f t="shared" si="16"/>
        <v>104.49735000000001</v>
      </c>
      <c r="N100" s="25">
        <f t="shared" si="16"/>
        <v>108.8858796</v>
      </c>
      <c r="O100" s="25">
        <f t="shared" si="16"/>
        <v>95.023698800000005</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39</v>
      </c>
      <c r="C105" s="47">
        <f t="shared" si="17"/>
        <v>39</v>
      </c>
      <c r="D105" s="47">
        <f t="shared" si="17"/>
        <v>40</v>
      </c>
      <c r="E105" s="47">
        <f t="shared" si="17"/>
        <v>39</v>
      </c>
      <c r="F105" s="47">
        <f t="shared" si="17"/>
        <v>39</v>
      </c>
      <c r="G105" s="47">
        <f t="shared" si="17"/>
        <v>39</v>
      </c>
      <c r="H105" s="15"/>
      <c r="I105" s="40" t="str">
        <f t="shared" ref="I105:I110" si="18">A105</f>
        <v>N-norm til beregning, kg / ha</v>
      </c>
      <c r="J105" s="47">
        <f t="shared" ref="J105:O105" si="19">IF($E13="Ja",J31,0)+IF($E14="Ja",J35,0)+IF($E15="Ja",J39,0)+IF($E16="Ja",J43,0)+IF($E17="Ja",J47,0)</f>
        <v>21.060000000000002</v>
      </c>
      <c r="K105" s="47">
        <f t="shared" si="19"/>
        <v>21.060000000000002</v>
      </c>
      <c r="L105" s="47">
        <f t="shared" si="19"/>
        <v>21.6</v>
      </c>
      <c r="M105" s="47">
        <f t="shared" si="19"/>
        <v>21.060000000000002</v>
      </c>
      <c r="N105" s="47">
        <f t="shared" si="19"/>
        <v>21.060000000000002</v>
      </c>
      <c r="O105" s="47">
        <f t="shared" si="19"/>
        <v>21.060000000000002</v>
      </c>
    </row>
    <row r="106" spans="1:15" ht="15.6" x14ac:dyDescent="0.3">
      <c r="A106" s="40" t="s">
        <v>129</v>
      </c>
      <c r="B106" s="47">
        <f t="shared" ref="B106:G106" si="20">SUMIF($E$13:$E$17,"Ja",B95:B99)</f>
        <v>37.708800000000004</v>
      </c>
      <c r="C106" s="47">
        <f t="shared" si="20"/>
        <v>37.708800000000004</v>
      </c>
      <c r="D106" s="47">
        <f t="shared" si="20"/>
        <v>40.851200000000006</v>
      </c>
      <c r="E106" s="47">
        <f t="shared" si="20"/>
        <v>37.708800000000004</v>
      </c>
      <c r="F106" s="47">
        <f t="shared" si="20"/>
        <v>37.708800000000004</v>
      </c>
      <c r="G106" s="47">
        <f t="shared" si="20"/>
        <v>37.708800000000004</v>
      </c>
      <c r="H106" s="15"/>
      <c r="I106" s="40" t="str">
        <f t="shared" si="18"/>
        <v>N-udbytte til beregning, kg / ha</v>
      </c>
      <c r="J106" s="47">
        <f t="shared" ref="J106:O106" si="21">SUMIF($E$13:$E$17,"Ja",J95:J99)</f>
        <v>33.183744000000004</v>
      </c>
      <c r="K106" s="47">
        <f t="shared" si="21"/>
        <v>33.183744000000004</v>
      </c>
      <c r="L106" s="47">
        <f t="shared" si="21"/>
        <v>35.949056000000006</v>
      </c>
      <c r="M106" s="47">
        <f t="shared" si="21"/>
        <v>33.183744000000004</v>
      </c>
      <c r="N106" s="47">
        <f t="shared" si="21"/>
        <v>33.183744000000004</v>
      </c>
      <c r="O106" s="47">
        <f t="shared" si="21"/>
        <v>33.183744000000004</v>
      </c>
    </row>
    <row r="107" spans="1:15" ht="15.6" x14ac:dyDescent="0.3">
      <c r="A107" t="s">
        <v>150</v>
      </c>
      <c r="B107" s="48">
        <f>IF(VLOOKUP($B$9,'N fixation formula'!$B$5:$N$44,3,FALSE)="",VLOOKUP($B$9,'N fixation formula'!$B$5:$N$44,4,FALSE)*B105+VLOOKUP($B$9,'N fixation formula'!$B$5:$N$44,5,FALSE),VLOOKUP($B$9,'N fixation formula'!$B$5:$N$44,3,FALSE))</f>
        <v>0.54149999999999998</v>
      </c>
      <c r="C107" s="48">
        <f>IF(VLOOKUP($B$9,'N fixation formula'!$B$5:$N$44,3,FALSE)="",VLOOKUP($B$9,'N fixation formula'!$B$5:$N$44,4,FALSE)*C105+VLOOKUP($B$9,'N fixation formula'!$B$5:$N$44,5,FALSE),VLOOKUP($B$9,'N fixation formula'!$B$5:$N$44,3,FALSE))</f>
        <v>0.54149999999999998</v>
      </c>
      <c r="D107" s="48">
        <f>IF(VLOOKUP($B$9,'N fixation formula'!$B$5:$N$44,3,FALSE)="",VLOOKUP($B$9,'N fixation formula'!$B$5:$N$44,4,FALSE)*D105+VLOOKUP($B$9,'N fixation formula'!$B$5:$N$44,5,FALSE),VLOOKUP($B$9,'N fixation formula'!$B$5:$N$44,3,FALSE))</f>
        <v>0.54</v>
      </c>
      <c r="E107" s="48">
        <f>IF(VLOOKUP($B$9,'N fixation formula'!$B$5:$N$44,3,FALSE)="",VLOOKUP($B$9,'N fixation formula'!$B$5:$N$44,4,FALSE)*E105+VLOOKUP($B$9,'N fixation formula'!$B$5:$N$44,5,FALSE),VLOOKUP($B$9,'N fixation formula'!$B$5:$N$44,3,FALSE))</f>
        <v>0.54149999999999998</v>
      </c>
      <c r="F107" s="48">
        <f>IF(VLOOKUP($B$9,'N fixation formula'!$B$5:$N$44,3,FALSE)="",VLOOKUP($B$9,'N fixation formula'!$B$5:$N$44,4,FALSE)*F105+VLOOKUP($B$9,'N fixation formula'!$B$5:$N$44,5,FALSE),VLOOKUP($B$9,'N fixation formula'!$B$5:$N$44,3,FALSE))</f>
        <v>0.54149999999999998</v>
      </c>
      <c r="G107" s="48">
        <f>IF(VLOOKUP($B$9,'N fixation formula'!$B$5:$N$44,3,FALSE)="",VLOOKUP($B$9,'N fixation formula'!$B$5:$N$44,4,FALSE)*G105+VLOOKUP($B$9,'N fixation formula'!$B$5:$N$44,5,FALSE),VLOOKUP($B$9,'N fixation formula'!$B$5:$N$44,3,FALSE))</f>
        <v>0.54149999999999998</v>
      </c>
      <c r="H107" s="15"/>
      <c r="I107" s="40" t="str">
        <f t="shared" si="18"/>
        <v>F-bælg-N</v>
      </c>
      <c r="J107" s="48">
        <f>IF(VLOOKUP($B$9,'N fixation formula'!$B$5:$N$44,3,FALSE)="",VLOOKUP($B$9,'N fixation formula'!$B$5:$N$44,4,FALSE)*J105+VLOOKUP($B$9,'N fixation formula'!$B$5:$N$44,5,FALSE),VLOOKUP($B$9,'N fixation formula'!$B$5:$N$44,3,FALSE))</f>
        <v>0.56840999999999997</v>
      </c>
      <c r="K107" s="48">
        <f>IF(VLOOKUP($B$9,'N fixation formula'!$B$5:$N$44,3,FALSE)="",VLOOKUP($B$9,'N fixation formula'!$B$5:$N$44,4,FALSE)*K105+VLOOKUP($B$9,'N fixation formula'!$B$5:$N$44,5,FALSE),VLOOKUP($B$9,'N fixation formula'!$B$5:$N$44,3,FALSE))</f>
        <v>0.56840999999999997</v>
      </c>
      <c r="L107" s="48">
        <f>IF(VLOOKUP($B$9,'N fixation formula'!$B$5:$N$44,3,FALSE)="",VLOOKUP($B$9,'N fixation formula'!$B$5:$N$44,4,FALSE)*L105+VLOOKUP($B$9,'N fixation formula'!$B$5:$N$44,5,FALSE),VLOOKUP($B$9,'N fixation formula'!$B$5:$N$44,3,FALSE))</f>
        <v>0.56759999999999999</v>
      </c>
      <c r="M107" s="48">
        <f>IF(VLOOKUP($B$9,'N fixation formula'!$B$5:$N$44,3,FALSE)="",VLOOKUP($B$9,'N fixation formula'!$B$5:$N$44,4,FALSE)*M105+VLOOKUP($B$9,'N fixation formula'!$B$5:$N$44,5,FALSE),VLOOKUP($B$9,'N fixation formula'!$B$5:$N$44,3,FALSE))</f>
        <v>0.56840999999999997</v>
      </c>
      <c r="N107" s="48">
        <f>IF(VLOOKUP($B$9,'N fixation formula'!$B$5:$N$44,3,FALSE)="",VLOOKUP($B$9,'N fixation formula'!$B$5:$N$44,4,FALSE)*N105+VLOOKUP($B$9,'N fixation formula'!$B$5:$N$44,5,FALSE),VLOOKUP($B$9,'N fixation formula'!$B$5:$N$44,3,FALSE))</f>
        <v>0.56840999999999997</v>
      </c>
      <c r="O107" s="48">
        <f>IF(VLOOKUP($B$9,'N fixation formula'!$B$5:$N$44,3,FALSE)="",VLOOKUP($B$9,'N fixation formula'!$B$5:$N$44,4,FALSE)*O105+VLOOKUP($B$9,'N fixation formula'!$B$5:$N$44,5,FALSE),VLOOKUP($B$9,'N fixation formula'!$B$5:$N$44,3,FALSE))</f>
        <v>0.56840999999999997</v>
      </c>
    </row>
    <row r="108" spans="1:15" ht="15.6" x14ac:dyDescent="0.3">
      <c r="A108" s="40" t="s">
        <v>149</v>
      </c>
      <c r="B108" s="48">
        <f>VLOOKUP($B$9,'N fixation formula'!$B$5:$N$44,2,FALSE)*B107*VLOOKUP($B$9,'N fixation formula'!$B$5:$N$44,6,FALSE)</f>
        <v>0.61730999999999991</v>
      </c>
      <c r="C108" s="48">
        <f>VLOOKUP($B$9,'N fixation formula'!$B$5:$N$44,2,FALSE)*C107*VLOOKUP($B$9,'N fixation formula'!$B$5:$N$44,6,FALSE)</f>
        <v>0.61730999999999991</v>
      </c>
      <c r="D108" s="48">
        <f>VLOOKUP($B$9,'N fixation formula'!$B$5:$N$44,2,FALSE)*D107*VLOOKUP($B$9,'N fixation formula'!$B$5:$N$44,6,FALSE)</f>
        <v>0.61560000000000004</v>
      </c>
      <c r="E108" s="48">
        <f>VLOOKUP($B$9,'N fixation formula'!$B$5:$N$44,2,FALSE)*E107*VLOOKUP($B$9,'N fixation formula'!$B$5:$N$44,6,FALSE)</f>
        <v>0.61730999999999991</v>
      </c>
      <c r="F108" s="48">
        <f>VLOOKUP($B$9,'N fixation formula'!$B$5:$N$44,2,FALSE)*F107*VLOOKUP($B$9,'N fixation formula'!$B$5:$N$44,6,FALSE)</f>
        <v>0.61730999999999991</v>
      </c>
      <c r="G108" s="48">
        <f>VLOOKUP($B$9,'N fixation formula'!$B$5:$N$44,2,FALSE)*G107*VLOOKUP($B$9,'N fixation formula'!$B$5:$N$44,6,FALSE)</f>
        <v>0.61730999999999991</v>
      </c>
      <c r="H108" s="15"/>
      <c r="I108" s="40" t="str">
        <f t="shared" si="18"/>
        <v>F-brutto x F-bælg-N x P-fix</v>
      </c>
      <c r="J108" s="48">
        <f>VLOOKUP($B$9,'N fixation formula'!$B$5:$N$44,2,FALSE)*J107*VLOOKUP($B$9,'N fixation formula'!$B$5:$N$44,6,FALSE)</f>
        <v>0.64798739999999988</v>
      </c>
      <c r="K108" s="48">
        <f>VLOOKUP($B$9,'N fixation formula'!$B$5:$N$44,2,FALSE)*K107*VLOOKUP($B$9,'N fixation formula'!$B$5:$N$44,6,FALSE)</f>
        <v>0.64798739999999988</v>
      </c>
      <c r="L108" s="48">
        <f>VLOOKUP($B$9,'N fixation formula'!$B$5:$N$44,2,FALSE)*L107*VLOOKUP($B$9,'N fixation formula'!$B$5:$N$44,6,FALSE)</f>
        <v>0.64706399999999997</v>
      </c>
      <c r="M108" s="48">
        <f>VLOOKUP($B$9,'N fixation formula'!$B$5:$N$44,2,FALSE)*M107*VLOOKUP($B$9,'N fixation formula'!$B$5:$N$44,6,FALSE)</f>
        <v>0.64798739999999988</v>
      </c>
      <c r="N108" s="48">
        <f>VLOOKUP($B$9,'N fixation formula'!$B$5:$N$44,2,FALSE)*N107*VLOOKUP($B$9,'N fixation formula'!$B$5:$N$44,6,FALSE)</f>
        <v>0.64798739999999988</v>
      </c>
      <c r="O108" s="48">
        <f>VLOOKUP($B$9,'N fixation formula'!$B$5:$N$44,2,FALSE)*O107*VLOOKUP($B$9,'N fixation formula'!$B$5:$N$44,6,FALSE)</f>
        <v>0.64798739999999988</v>
      </c>
    </row>
    <row r="109" spans="1:15" ht="15.6" x14ac:dyDescent="0.3">
      <c r="A109" s="40" t="s">
        <v>151</v>
      </c>
      <c r="B109" s="48" t="e">
        <f>VLOOKUP($B$9,'N fixation formula'!$B$5:$N$44,7,FALSE)+VLOOKUP($B$9,'N fixation formula'!$B$5:$N$44,8,FALSE)+INDEX('N fixation formula'!$J$5:$N$44,MATCH(Spring_barley_1_US_GrCl_Pro!$B$9,'N fixation formula'!$B$5:$B$44,0),MATCH(Spring_barley_1_US_GrCl_Pro!B104,'N fixation formula'!$J$4:$N$4,0))</f>
        <v>#N/A</v>
      </c>
      <c r="C109" s="48" t="e">
        <f>VLOOKUP($B$9,'N fixation formula'!$B$5:$N$44,7,FALSE)+VLOOKUP($B$9,'N fixation formula'!$B$5:$N$44,8,FALSE)+INDEX('N fixation formula'!$J$5:$N$44,MATCH(Spring_barley_1_US_GrCl_Pro!$B$9,'N fixation formula'!$B$5:$B$44,0),MATCH(Spring_barley_1_US_GrCl_Pro!C104,'N fixation formula'!$J$4:$N$4,0))</f>
        <v>#N/A</v>
      </c>
      <c r="D109" s="48" t="e">
        <f>VLOOKUP($B$9,'N fixation formula'!$B$5:$N$44,7,FALSE)+VLOOKUP($B$9,'N fixation formula'!$B$5:$N$44,8,FALSE)+INDEX('N fixation formula'!$J$5:$N$44,MATCH(Spring_barley_1_US_GrCl_Pro!$B$9,'N fixation formula'!$B$5:$B$44,0),MATCH(Spring_barley_1_US_GrCl_Pro!D104,'N fixation formula'!$J$4:$N$4,0))</f>
        <v>#N/A</v>
      </c>
      <c r="E109" s="48" t="e">
        <f>VLOOKUP($B$9,'N fixation formula'!$B$5:$N$44,7,FALSE)+VLOOKUP($B$9,'N fixation formula'!$B$5:$N$44,8,FALSE)+INDEX('N fixation formula'!$J$5:$N$44,MATCH(Spring_barley_1_US_GrCl_Pro!$B$9,'N fixation formula'!$B$5:$B$44,0),MATCH(Spring_barley_1_US_GrCl_Pro!E104,'N fixation formula'!$J$4:$N$4,0))</f>
        <v>#N/A</v>
      </c>
      <c r="F109" s="48" t="e">
        <f>VLOOKUP($B$9,'N fixation formula'!$B$5:$O$44,7,FALSE)+VLOOKUP($B$9,'N fixation formula'!$B$5:$O$44,8,FALSE)+INDEX('N fixation formula'!$J$5:$O$44,MATCH(Spring_barley_1_US_GrCl_Pro!$B$9,'N fixation formula'!$B$5:$B$44,0),MATCH(Spring_barley_1_US_GrCl_Pro!F104,'N fixation formula'!$J$4:$O$4,0))</f>
        <v>#N/A</v>
      </c>
      <c r="G109" s="48" t="e">
        <f>VLOOKUP($B$9,'N fixation formula'!$B$5:$O$44,7,FALSE)+VLOOKUP($B$9,'N fixation formula'!$B$5:$O$44,8,FALSE)+INDEX('N fixation formula'!$J$5:$O$44,MATCH(Spring_barley_1_US_GrCl_Pro!$B$9,'N fixation formula'!$B$5:$B$44,0),MATCH(Spring_barley_1_US_GrCl_Pro!G104,'N fixation formula'!$J$4:$O$4,0))</f>
        <v>#N/A</v>
      </c>
      <c r="H109" s="15"/>
      <c r="I109" s="40" t="str">
        <f t="shared" si="18"/>
        <v>P-rod+stub + P-trans-jord + P-immob</v>
      </c>
      <c r="J109" s="48" t="e">
        <f>VLOOKUP($B$9,'N fixation formula'!$B$5:$O$44,7,FALSE)+VLOOKUP($B$9,'N fixation formula'!$B$5:$O$44,8,FALSE)+INDEX('N fixation formula'!$J$5:$O$44,MATCH(Spring_barley_1_US_GrCl_Pro!$B$9,'N fixation formula'!$B$5:$B$44,0),MATCH(Spring_barley_1_US_GrCl_Pro!J104,'N fixation formula'!$J$4:$O$4,0))</f>
        <v>#N/A</v>
      </c>
      <c r="K109" s="48" t="e">
        <f>VLOOKUP($B$9,'N fixation formula'!$B$5:$O$44,7,FALSE)+VLOOKUP($B$9,'N fixation formula'!$B$5:$O$44,8,FALSE)+INDEX('N fixation formula'!$J$5:$O$44,MATCH(Spring_barley_1_US_GrCl_Pro!$B$9,'N fixation formula'!$B$5:$B$44,0),MATCH(Spring_barley_1_US_GrCl_Pro!K104,'N fixation formula'!$J$4:$O$4,0))</f>
        <v>#N/A</v>
      </c>
      <c r="L109" s="48" t="e">
        <f>VLOOKUP($B$9,'N fixation formula'!$B$5:$O$44,7,FALSE)+VLOOKUP($B$9,'N fixation formula'!$B$5:$O$44,8,FALSE)+INDEX('N fixation formula'!$J$5:$O$44,MATCH(Spring_barley_1_US_GrCl_Pro!$B$9,'N fixation formula'!$B$5:$B$44,0),MATCH(Spring_barley_1_US_GrCl_Pro!L104,'N fixation formula'!$J$4:$O$4,0))</f>
        <v>#N/A</v>
      </c>
      <c r="M109" s="48" t="e">
        <f>VLOOKUP($B$9,'N fixation formula'!$B$5:$O$44,7,FALSE)+VLOOKUP($B$9,'N fixation formula'!$B$5:$O$44,8,FALSE)+INDEX('N fixation formula'!$J$5:$O$44,MATCH(Spring_barley_1_US_GrCl_Pro!$B$9,'N fixation formula'!$B$5:$B$44,0),MATCH(Spring_barley_1_US_GrCl_Pro!M104,'N fixation formula'!$J$4:$O$4,0))</f>
        <v>#N/A</v>
      </c>
      <c r="N109" s="48" t="e">
        <f>VLOOKUP($B$9,'N fixation formula'!$B$5:$O$44,7,FALSE)+VLOOKUP($B$9,'N fixation formula'!$B$5:$O$44,8,FALSE)+INDEX('N fixation formula'!$J$5:$O$44,MATCH(Spring_barley_1_US_GrCl_Pro!$B$9,'N fixation formula'!$B$5:$B$44,0),MATCH(Spring_barley_1_US_GrCl_Pro!N104,'N fixation formula'!$J$4:$O$4,0))</f>
        <v>#N/A</v>
      </c>
      <c r="O109" s="48" t="e">
        <f>VLOOKUP($B$9,'N fixation formula'!$B$5:$O$44,7,FALSE)+VLOOKUP($B$9,'N fixation formula'!$B$5:$O$44,8,FALSE)+INDEX('N fixation formula'!$J$5:$O$44,MATCH(Spring_barley_1_US_GrCl_Pro!$B$9,'N fixation formula'!$B$5:$B$44,0),MATCH(Spring_barley_1_US_GrCl_Pro!O104,'N fixation formula'!$J$4:$O$4,0))</f>
        <v>#N/A</v>
      </c>
    </row>
    <row r="110" spans="1:15" ht="15.6" x14ac:dyDescent="0.3">
      <c r="A110" s="40" t="s">
        <v>152</v>
      </c>
      <c r="B110" s="47" t="e">
        <f t="shared" ref="B110:G110" si="22">B106*B108*(1+B109)</f>
        <v>#N/A</v>
      </c>
      <c r="C110" s="144"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144"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88</v>
      </c>
      <c r="B118" s="3">
        <v>1</v>
      </c>
      <c r="C118" s="3">
        <v>1</v>
      </c>
      <c r="D118" s="3">
        <v>1</v>
      </c>
      <c r="E118" s="3">
        <v>1</v>
      </c>
      <c r="F118" s="3">
        <v>1</v>
      </c>
      <c r="G118" s="3">
        <v>1</v>
      </c>
      <c r="I118" s="29" t="str">
        <f t="shared" si="24"/>
        <v>Såning*</v>
      </c>
      <c r="J118" s="60">
        <v>1</v>
      </c>
      <c r="K118" s="60">
        <v>1</v>
      </c>
      <c r="L118" s="60">
        <v>1</v>
      </c>
      <c r="M118" s="60">
        <v>1</v>
      </c>
      <c r="N118" s="60">
        <v>1</v>
      </c>
      <c r="O118" s="61">
        <v>1</v>
      </c>
    </row>
    <row r="119" spans="1:15" x14ac:dyDescent="0.25">
      <c r="A119" s="34" t="s">
        <v>89</v>
      </c>
      <c r="B119" s="3">
        <v>1</v>
      </c>
      <c r="C119" s="3">
        <v>1</v>
      </c>
      <c r="D119" s="3">
        <v>1</v>
      </c>
      <c r="E119" s="3">
        <v>1</v>
      </c>
      <c r="F119" s="3">
        <v>1</v>
      </c>
      <c r="G119" s="3">
        <v>1</v>
      </c>
      <c r="I119" s="29" t="str">
        <f t="shared" si="24"/>
        <v>Kunstgødskning*</v>
      </c>
      <c r="J119" s="60"/>
      <c r="K119" s="60"/>
      <c r="L119" s="60"/>
      <c r="M119" s="60"/>
      <c r="N119" s="60"/>
      <c r="O119" s="61"/>
    </row>
    <row r="120" spans="1:15" x14ac:dyDescent="0.25">
      <c r="A120" s="34" t="s">
        <v>92</v>
      </c>
      <c r="B120" s="3">
        <v>2</v>
      </c>
      <c r="C120" s="3">
        <v>2</v>
      </c>
      <c r="D120" s="3">
        <v>2</v>
      </c>
      <c r="E120" s="3">
        <v>2</v>
      </c>
      <c r="F120" s="3">
        <v>2</v>
      </c>
      <c r="G120" s="3">
        <v>2</v>
      </c>
      <c r="I120" s="29" t="str">
        <f t="shared" si="24"/>
        <v>Sprøjtning*</v>
      </c>
      <c r="J120" s="60"/>
      <c r="K120" s="60"/>
      <c r="L120" s="60"/>
      <c r="M120" s="60"/>
      <c r="N120" s="60"/>
      <c r="O120" s="61"/>
    </row>
    <row r="121" spans="1:15" x14ac:dyDescent="0.25">
      <c r="A121" s="34" t="s">
        <v>93</v>
      </c>
      <c r="B121" s="3">
        <v>1</v>
      </c>
      <c r="C121" s="3">
        <v>1</v>
      </c>
      <c r="D121" s="3">
        <v>1</v>
      </c>
      <c r="E121" s="3">
        <v>1</v>
      </c>
      <c r="F121" s="3">
        <v>1</v>
      </c>
      <c r="G121" s="3">
        <v>1</v>
      </c>
      <c r="I121" s="29" t="str">
        <f t="shared" si="24"/>
        <v>Mejetærskning*</v>
      </c>
      <c r="J121" s="60">
        <v>1</v>
      </c>
      <c r="K121" s="60">
        <v>1</v>
      </c>
      <c r="L121" s="60">
        <v>1</v>
      </c>
      <c r="M121" s="60">
        <v>1</v>
      </c>
      <c r="N121" s="60">
        <v>1</v>
      </c>
      <c r="O121" s="61">
        <v>1</v>
      </c>
    </row>
    <row r="122" spans="1:15" x14ac:dyDescent="0.25">
      <c r="A122" s="34"/>
      <c r="B122" s="3"/>
      <c r="C122" s="26"/>
      <c r="D122" s="26"/>
      <c r="E122" s="26"/>
      <c r="F122" s="26"/>
      <c r="G122" s="26"/>
      <c r="I122" s="29" t="str">
        <f t="shared" si="24"/>
        <v/>
      </c>
      <c r="J122" s="26"/>
      <c r="K122" s="26"/>
      <c r="L122" s="26"/>
      <c r="M122" s="26"/>
      <c r="N122" s="26"/>
      <c r="O122" s="59"/>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t="s">
        <v>101</v>
      </c>
      <c r="B125" s="3"/>
      <c r="C125" s="3"/>
      <c r="D125" s="3"/>
      <c r="E125" s="3"/>
      <c r="F125" s="3"/>
      <c r="G125" s="3"/>
      <c r="I125" s="29" t="str">
        <f t="shared" si="24"/>
        <v>Snitning*</v>
      </c>
      <c r="J125" s="3"/>
      <c r="K125" s="3"/>
      <c r="L125" s="3"/>
      <c r="M125" s="3"/>
      <c r="N125" s="3"/>
      <c r="O125" s="4"/>
    </row>
    <row r="126" spans="1:15" x14ac:dyDescent="0.25">
      <c r="A126" s="34" t="s">
        <v>81</v>
      </c>
      <c r="B126" s="3"/>
      <c r="C126" s="3"/>
      <c r="D126" s="3"/>
      <c r="E126" s="3"/>
      <c r="F126" s="3"/>
      <c r="G126" s="3"/>
      <c r="I126" s="29" t="str">
        <f t="shared" si="24"/>
        <v>Stubharvning*</v>
      </c>
      <c r="J126" s="3">
        <v>3</v>
      </c>
      <c r="K126" s="3">
        <v>3</v>
      </c>
      <c r="L126" s="3">
        <v>3</v>
      </c>
      <c r="M126" s="3">
        <v>3</v>
      </c>
      <c r="N126" s="3">
        <v>3</v>
      </c>
      <c r="O126" s="4">
        <v>3</v>
      </c>
    </row>
    <row r="127" spans="1:15" x14ac:dyDescent="0.25">
      <c r="A127" s="34" t="s">
        <v>91</v>
      </c>
      <c r="B127" s="3"/>
      <c r="C127" s="3"/>
      <c r="D127" s="3"/>
      <c r="E127" s="3"/>
      <c r="F127" s="3"/>
      <c r="G127" s="3"/>
      <c r="I127" s="29" t="str">
        <f t="shared" si="24"/>
        <v>Ukrudstharvning*</v>
      </c>
      <c r="J127" s="3">
        <v>1</v>
      </c>
      <c r="K127" s="3">
        <v>1</v>
      </c>
      <c r="L127" s="3">
        <v>1</v>
      </c>
      <c r="M127" s="3">
        <v>1</v>
      </c>
      <c r="N127" s="3">
        <v>1</v>
      </c>
      <c r="O127" s="4">
        <v>1</v>
      </c>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Såning*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2.7189000000000001</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2.7189000000000001</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2.7189000000000001</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3.0209999999999999</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3.3230999999999997</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3.3230999999999997</v>
      </c>
      <c r="I134" s="29" t="str">
        <f t="shared" si="26"/>
        <v>Såning*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2.7189000000000001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2.7189000000000001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2.7189000000000001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3.0209999999999999</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3.3230999999999997</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3.3230999999999997</v>
      </c>
    </row>
    <row r="135" spans="1:15" x14ac:dyDescent="0.25">
      <c r="A135" s="20" t="str">
        <f t="shared" si="25"/>
        <v>Kunstgødskning*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2.0139999999999998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2.0139999999999998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2.0139999999999998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2.0139999999999998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2.0139999999999998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2.0139999999999998</v>
      </c>
      <c r="I135" s="29" t="str">
        <f t="shared" si="26"/>
        <v>Kunstgødskning*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3.0209999999999999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3.0209999999999999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3.0209999999999999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3.0209999999999999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3.0209999999999999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3.0209999999999999</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Mejetærskning*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14.097999999999999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14.097999999999999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14.097999999999999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14.097999999999999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14.097999999999999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14.097999999999999</v>
      </c>
      <c r="I137" s="29" t="str">
        <f t="shared" si="26"/>
        <v>Mejetærskning*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14.097999999999999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14.097999999999999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14.097999999999999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14.097999999999999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14.097999999999999</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14.097999999999999</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Snitning*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Snitning*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Stubharvning*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Stubharvning*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19.032299999999999</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19.032299999999999</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19.032299999999999</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21.146999999999998</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23.261699999999998</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23.261699999999998</v>
      </c>
    </row>
    <row r="143" spans="1:15" x14ac:dyDescent="0.25">
      <c r="A143" s="20" t="str">
        <f t="shared" si="25"/>
        <v>Ukrudstharvning*</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Ukrudstharvning*</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1.8125999999999998</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1.8125999999999998</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1.8125999999999998</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2.0139999999999998</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2.2153999999999998</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2.2153999999999998</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143">
        <f>SUM(B132:B146)</f>
        <v>47.228299999999997</v>
      </c>
      <c r="C147" s="143">
        <f t="shared" ref="C147:O147" si="27">SUM(C132:C146)</f>
        <v>47.228299999999997</v>
      </c>
      <c r="D147" s="25">
        <f t="shared" si="27"/>
        <v>47.228299999999997</v>
      </c>
      <c r="E147" s="25">
        <f t="shared" si="27"/>
        <v>50.35</v>
      </c>
      <c r="F147" s="25">
        <f t="shared" si="27"/>
        <v>53.471699999999998</v>
      </c>
      <c r="G147" s="25">
        <f t="shared" si="27"/>
        <v>53.471699999999998</v>
      </c>
      <c r="H147" s="5"/>
      <c r="I147" s="30" t="str">
        <f t="shared" si="26"/>
        <v>Dieselforbrug i alt per ha</v>
      </c>
      <c r="J147" s="143">
        <f t="shared" si="27"/>
        <v>63.038199999999989</v>
      </c>
      <c r="K147" s="143">
        <f t="shared" si="27"/>
        <v>63.038199999999989</v>
      </c>
      <c r="L147" s="25">
        <f t="shared" si="27"/>
        <v>63.038199999999989</v>
      </c>
      <c r="M147" s="25">
        <f t="shared" si="27"/>
        <v>68.475999999999985</v>
      </c>
      <c r="N147" s="25">
        <f t="shared" si="27"/>
        <v>73.913799999999995</v>
      </c>
      <c r="O147" s="25">
        <f t="shared" si="27"/>
        <v>73.913799999999995</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CF320367-55DC-480F-9BAA-180F72A8D0BA}">
      <formula1>"Yes, No"</formula1>
    </dataValidation>
    <dataValidation type="list" allowBlank="1" showInputMessage="1" showErrorMessage="1" sqref="F13:F17" xr:uid="{A537524A-39EE-40FD-80CE-2B7CC368E8FE}">
      <formula1>"Ja, Nej / Ikke relevant"</formula1>
    </dataValidation>
    <dataValidation type="list" allowBlank="1" showInputMessage="1" showErrorMessage="1" sqref="E13:E17" xr:uid="{E05C1CBC-515A-46A9-A115-4F4ACA731B32}">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103978B-CB6B-4D0A-860E-461FB45CCC8C}">
          <x14:formula1>
            <xm:f>Other_tabels!$F$5:$F$14</xm:f>
          </x14:formula1>
          <xm:sqref>E4</xm:sqref>
        </x14:dataValidation>
        <x14:dataValidation type="list" allowBlank="1" showInputMessage="1" showErrorMessage="1" xr:uid="{B4378B7F-8BDF-40B4-ACB4-0580D3C4875D}">
          <x14:formula1>
            <xm:f>'N fixation formula'!$B$5:$B$44</xm:f>
          </x14:formula1>
          <xm:sqref>B9</xm:sqref>
        </x14:dataValidation>
        <x14:dataValidation type="list" allowBlank="1" showInputMessage="1" showErrorMessage="1" xr:uid="{37AD7828-2130-4F72-A8E3-27A45B2C0BDD}">
          <x14:formula1>
            <xm:f>'Crop definitions'!$B$5:$B$63</xm:f>
          </x14:formula1>
          <xm:sqref>B13:B17</xm:sqref>
        </x14:dataValidation>
        <x14:dataValidation type="list" allowBlank="1" showInputMessage="1" showErrorMessage="1" xr:uid="{46B94B20-BA0A-4768-B892-F301EE60DBFB}">
          <x14:formula1>
            <xm:f>Seed!$B$5:$B$28</xm:f>
          </x14:formula1>
          <xm:sqref>B20:B23</xm:sqref>
        </x14:dataValidation>
        <x14:dataValidation type="list" allowBlank="1" showInputMessage="1" showErrorMessage="1" xr:uid="{087D83D4-7563-4375-AB54-92CA3D751F6A}">
          <x14:formula1>
            <xm:f>'Diesel consumption for field op'!$D$4:$D$77</xm:f>
          </x14:formula1>
          <xm:sqref>A116:A130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9" tint="-0.249977111117893"/>
  </sheetPr>
  <dimension ref="A1:O147"/>
  <sheetViews>
    <sheetView showGridLines="0" topLeftCell="E123"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469</v>
      </c>
      <c r="D4" s="20" t="s">
        <v>484</v>
      </c>
      <c r="E4" s="44" t="s">
        <v>487</v>
      </c>
    </row>
    <row r="5" spans="1:6" x14ac:dyDescent="0.25">
      <c r="A5" s="20" t="s">
        <v>50</v>
      </c>
      <c r="B5" s="44" t="s">
        <v>467</v>
      </c>
      <c r="D5" s="20" t="s">
        <v>582</v>
      </c>
      <c r="E5" s="44" t="s">
        <v>208</v>
      </c>
    </row>
    <row r="6" spans="1:6" ht="27.6" x14ac:dyDescent="0.25">
      <c r="A6" s="20" t="s">
        <v>0</v>
      </c>
      <c r="B6" s="45" t="s">
        <v>468</v>
      </c>
    </row>
    <row r="7" spans="1:6" x14ac:dyDescent="0.25">
      <c r="A7" s="20" t="s">
        <v>76</v>
      </c>
      <c r="B7" s="45" t="s">
        <v>4</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t="s">
        <v>448</v>
      </c>
      <c r="C15" s="19" t="str">
        <f>IF(B15="","",VLOOKUP(B15,'Crop definitions'!$B$5:$G$63,6,FALSE))</f>
        <v>Feed units</v>
      </c>
      <c r="D15" s="19" t="str">
        <f>IF(B15="","",VLOOKUP(B15,'Crop definitions'!$B$5:$G$63,3,FALSE))</f>
        <v>Grøn</v>
      </c>
      <c r="E15" s="3" t="s">
        <v>114</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465</v>
      </c>
    </row>
    <row r="22" spans="1:15" x14ac:dyDescent="0.25">
      <c r="A22" s="20" t="s">
        <v>47</v>
      </c>
      <c r="B22" s="3" t="s">
        <v>466</v>
      </c>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141</v>
      </c>
      <c r="C31" s="26">
        <v>137</v>
      </c>
      <c r="D31" s="26">
        <v>159</v>
      </c>
      <c r="E31" s="26">
        <v>144</v>
      </c>
      <c r="F31" s="26">
        <v>150</v>
      </c>
      <c r="G31" s="26">
        <v>87</v>
      </c>
      <c r="I31" s="20" t="s">
        <v>54</v>
      </c>
      <c r="J31" s="26">
        <f>(B31-$B$10)*('Crop definitions'!$Z$5/100)</f>
        <v>76.14</v>
      </c>
      <c r="K31" s="26">
        <f>(C31-$B$10)*('Crop definitions'!$Z$5/100)</f>
        <v>73.98</v>
      </c>
      <c r="L31" s="26">
        <f>(D31-$B$10)*('Crop definitions'!$Z$5/100)</f>
        <v>85.86</v>
      </c>
      <c r="M31" s="26">
        <f>(E31-$B$10)*('Crop definitions'!$Z$5/100)</f>
        <v>77.760000000000005</v>
      </c>
      <c r="N31" s="26">
        <f>(F31-$B$10)*('Crop definitions'!$Z$5/100)</f>
        <v>81</v>
      </c>
      <c r="O31" s="26">
        <f>(G31-$B$10)*('Crop definitions'!$Z$5/100)</f>
        <v>46.980000000000004</v>
      </c>
    </row>
    <row r="32" spans="1:15" x14ac:dyDescent="0.25">
      <c r="A32" s="20" t="s">
        <v>55</v>
      </c>
      <c r="B32" s="26">
        <v>21</v>
      </c>
      <c r="C32" s="26">
        <v>21</v>
      </c>
      <c r="D32" s="26">
        <v>21</v>
      </c>
      <c r="E32" s="26">
        <v>21</v>
      </c>
      <c r="F32" s="26">
        <v>21</v>
      </c>
      <c r="G32" s="26">
        <v>21</v>
      </c>
      <c r="I32" s="20" t="s">
        <v>55</v>
      </c>
      <c r="J32" s="26">
        <f>IF($B$13="","",VLOOKUP($B$13,'Crop definitions'!$V$5:$X$63,2,FALSE)*B32)</f>
        <v>14.07</v>
      </c>
      <c r="K32" s="26">
        <f>IF($B$13="","",VLOOKUP($B$13,'Crop definitions'!$V$5:$X$63,2,FALSE)*C32)</f>
        <v>14.07</v>
      </c>
      <c r="L32" s="26">
        <f>IF($B$13="","",VLOOKUP($B$13,'Crop definitions'!$V$5:$X$63,2,FALSE)*D32)</f>
        <v>14.07</v>
      </c>
      <c r="M32" s="26">
        <f>IF($B$13="","",VLOOKUP($B$13,'Crop definitions'!$V$5:$X$63,2,FALSE)*E32)</f>
        <v>14.07</v>
      </c>
      <c r="N32" s="26">
        <f>IF($B$13="","",VLOOKUP($B$13,'Crop definitions'!$V$5:$X$63,2,FALSE)*F32)</f>
        <v>14.07</v>
      </c>
      <c r="O32" s="26">
        <f>IF($B$13="","",VLOOKUP($B$13,'Crop definitions'!$V$5:$X$63,2,FALSE)*G32)</f>
        <v>14.07</v>
      </c>
    </row>
    <row r="33" spans="1:15" x14ac:dyDescent="0.25">
      <c r="A33" s="20" t="s">
        <v>56</v>
      </c>
      <c r="B33" s="26">
        <v>59</v>
      </c>
      <c r="C33" s="26">
        <v>59</v>
      </c>
      <c r="D33" s="26">
        <v>59</v>
      </c>
      <c r="E33" s="26">
        <v>59</v>
      </c>
      <c r="F33" s="26">
        <v>59</v>
      </c>
      <c r="G33" s="26">
        <v>59</v>
      </c>
      <c r="I33" s="20" t="s">
        <v>56</v>
      </c>
      <c r="J33" s="26">
        <f>IF($B$13="","",VLOOKUP($B$13,'Crop definitions'!$V$5:$X$63,2,FALSE)*B33)</f>
        <v>39.53</v>
      </c>
      <c r="K33" s="26">
        <f>IF($B$13="","",VLOOKUP($B$13,'Crop definitions'!$V$5:$X$63,2,FALSE)*C33)</f>
        <v>39.53</v>
      </c>
      <c r="L33" s="26">
        <f>IF($B$13="","",VLOOKUP($B$13,'Crop definitions'!$V$5:$X$63,2,FALSE)*D33)</f>
        <v>39.53</v>
      </c>
      <c r="M33" s="26">
        <f>IF($B$13="","",VLOOKUP($B$13,'Crop definitions'!$V$5:$X$63,2,FALSE)*E33)</f>
        <v>39.53</v>
      </c>
      <c r="N33" s="26">
        <f>IF($B$13="","",VLOOKUP($B$13,'Crop definitions'!$V$5:$X$63,2,FALSE)*F33)</f>
        <v>39.53</v>
      </c>
      <c r="O33" s="26">
        <f>IF($B$13="","",VLOOKUP($B$13,'Crop definitions'!$V$5:$X$63,2,FALSE)*G33)</f>
        <v>39.53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Grass_rotation</v>
      </c>
      <c r="B38" s="200"/>
      <c r="C38" s="200"/>
      <c r="D38" s="200"/>
      <c r="E38" s="200"/>
      <c r="F38" s="200"/>
      <c r="G38" s="200"/>
      <c r="I38" s="201" t="str">
        <f>A38</f>
        <v>Gødningsnorm - Produkt-3: Grass_rotation</v>
      </c>
      <c r="J38" s="202"/>
      <c r="K38" s="202"/>
      <c r="L38" s="202"/>
      <c r="M38" s="202"/>
      <c r="N38" s="202"/>
      <c r="O38" s="203"/>
    </row>
    <row r="39" spans="1:15" x14ac:dyDescent="0.25">
      <c r="A39" s="20" t="s">
        <v>54</v>
      </c>
      <c r="B39" s="26">
        <v>64</v>
      </c>
      <c r="C39" s="26">
        <v>64</v>
      </c>
      <c r="D39" s="26">
        <v>66</v>
      </c>
      <c r="E39" s="26">
        <v>64</v>
      </c>
      <c r="F39" s="26">
        <v>64</v>
      </c>
      <c r="G39" s="26">
        <v>14</v>
      </c>
      <c r="I39" s="20" t="s">
        <v>54</v>
      </c>
      <c r="J39" s="26">
        <f>(B39)*('Crop definitions'!$Z$5/100)</f>
        <v>34.56</v>
      </c>
      <c r="K39" s="26">
        <f>(C39)*('Crop definitions'!$Z$5/100)</f>
        <v>34.56</v>
      </c>
      <c r="L39" s="26">
        <f>(D39)*('Crop definitions'!$Z$5/100)</f>
        <v>35.64</v>
      </c>
      <c r="M39" s="26">
        <f>(E39)*('Crop definitions'!$Z$5/100)</f>
        <v>34.56</v>
      </c>
      <c r="N39" s="26">
        <f>(F39)*('Crop definitions'!$Z$5/100)</f>
        <v>34.56</v>
      </c>
      <c r="O39" s="26">
        <f>(G39)*('Crop definitions'!$Z$5/100)</f>
        <v>7.5600000000000005</v>
      </c>
    </row>
    <row r="40" spans="1:15" x14ac:dyDescent="0.25">
      <c r="A40" s="20" t="s">
        <v>55</v>
      </c>
      <c r="B40" s="26">
        <v>7</v>
      </c>
      <c r="C40" s="26">
        <v>7</v>
      </c>
      <c r="D40" s="26">
        <v>7</v>
      </c>
      <c r="E40" s="26">
        <v>7</v>
      </c>
      <c r="F40" s="26">
        <v>7</v>
      </c>
      <c r="G40" s="26">
        <v>7</v>
      </c>
      <c r="I40" s="20" t="s">
        <v>55</v>
      </c>
      <c r="J40" s="26">
        <f>IF($B$15="","",VLOOKUP($B$15,'Crop definitions'!$V$5:$X$63,2,FALSE)*B40)</f>
        <v>6.16</v>
      </c>
      <c r="K40" s="26">
        <f>IF($B$15="","",VLOOKUP($B$15,'Crop definitions'!$V$5:$X$63,2,FALSE)*C40)</f>
        <v>6.16</v>
      </c>
      <c r="L40" s="26">
        <f>IF($B$15="","",VLOOKUP($B$15,'Crop definitions'!$V$5:$X$63,2,FALSE)*D40)</f>
        <v>6.16</v>
      </c>
      <c r="M40" s="26">
        <f>IF($B$15="","",VLOOKUP($B$15,'Crop definitions'!$V$5:$X$63,2,FALSE)*E40)</f>
        <v>6.16</v>
      </c>
      <c r="N40" s="26">
        <f>IF($B$15="","",VLOOKUP($B$15,'Crop definitions'!$V$5:$X$63,2,FALSE)*F40)</f>
        <v>6.16</v>
      </c>
      <c r="O40" s="26">
        <f>IF($B$15="","",VLOOKUP($B$15,'Crop definitions'!$V$5:$X$63,2,FALSE)*G40)</f>
        <v>6.16</v>
      </c>
    </row>
    <row r="41" spans="1:15" x14ac:dyDescent="0.25">
      <c r="A41" s="20" t="s">
        <v>56</v>
      </c>
      <c r="B41" s="26">
        <v>31</v>
      </c>
      <c r="C41" s="26">
        <v>31</v>
      </c>
      <c r="D41" s="26">
        <v>31</v>
      </c>
      <c r="E41" s="26">
        <v>31</v>
      </c>
      <c r="F41" s="26">
        <v>31</v>
      </c>
      <c r="G41" s="26">
        <v>31</v>
      </c>
      <c r="I41" s="20" t="s">
        <v>56</v>
      </c>
      <c r="J41" s="26">
        <f>IF($B$15="","",VLOOKUP($B$15,'Crop definitions'!$V$5:$X$63,2,FALSE)*B41)</f>
        <v>27.28</v>
      </c>
      <c r="K41" s="26">
        <f>IF($B$15="","",VLOOKUP($B$15,'Crop definitions'!$V$5:$X$63,2,FALSE)*C41)</f>
        <v>27.28</v>
      </c>
      <c r="L41" s="26">
        <f>IF($B$15="","",VLOOKUP($B$15,'Crop definitions'!$V$5:$X$63,2,FALSE)*D41)</f>
        <v>27.28</v>
      </c>
      <c r="M41" s="26">
        <f>IF($B$15="","",VLOOKUP($B$15,'Crop definitions'!$V$5:$X$63,2,FALSE)*E41)</f>
        <v>27.28</v>
      </c>
      <c r="N41" s="26">
        <f>IF($B$15="","",VLOOKUP($B$15,'Crop definitions'!$V$5:$X$63,2,FALSE)*F41)</f>
        <v>27.28</v>
      </c>
      <c r="O41" s="26">
        <f>IF($B$15="","",VLOOKUP($B$15,'Crop definitions'!$V$5:$X$63,2,FALSE)*G41)</f>
        <v>27.28</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205</v>
      </c>
      <c r="C51" s="21">
        <f t="shared" si="0"/>
        <v>201</v>
      </c>
      <c r="D51" s="21">
        <f t="shared" si="0"/>
        <v>225</v>
      </c>
      <c r="E51" s="21">
        <f t="shared" si="0"/>
        <v>208</v>
      </c>
      <c r="F51" s="21">
        <f t="shared" si="0"/>
        <v>214</v>
      </c>
      <c r="G51" s="21">
        <f t="shared" si="0"/>
        <v>101</v>
      </c>
      <c r="I51" s="20" t="str">
        <f>A51</f>
        <v>N - før reduktion, kg / ha</v>
      </c>
      <c r="J51" s="21">
        <f t="shared" ref="J51:O51" si="1">J31+J35+J39+J43+J47</f>
        <v>110.7</v>
      </c>
      <c r="K51" s="21">
        <f t="shared" si="1"/>
        <v>108.54</v>
      </c>
      <c r="L51" s="21">
        <f t="shared" si="1"/>
        <v>121.5</v>
      </c>
      <c r="M51" s="21">
        <f t="shared" si="1"/>
        <v>112.32000000000001</v>
      </c>
      <c r="N51" s="21">
        <f t="shared" si="1"/>
        <v>115.56</v>
      </c>
      <c r="O51" s="21">
        <f t="shared" si="1"/>
        <v>54.540000000000006</v>
      </c>
    </row>
    <row r="52" spans="1:15" x14ac:dyDescent="0.25">
      <c r="A52" s="20" t="s">
        <v>126</v>
      </c>
      <c r="B52" s="21">
        <f t="shared" ref="B52:G52" si="2">IF($B$10="",B51,B51-$B$10)</f>
        <v>205</v>
      </c>
      <c r="C52" s="21">
        <f t="shared" si="2"/>
        <v>201</v>
      </c>
      <c r="D52" s="21">
        <f t="shared" si="2"/>
        <v>225</v>
      </c>
      <c r="E52" s="21">
        <f t="shared" si="2"/>
        <v>208</v>
      </c>
      <c r="F52" s="21">
        <f t="shared" si="2"/>
        <v>214</v>
      </c>
      <c r="G52" s="21">
        <f t="shared" si="2"/>
        <v>101</v>
      </c>
      <c r="I52" s="20" t="str">
        <f>A52</f>
        <v>N - efter reduktion, kg / ha</v>
      </c>
      <c r="J52" s="21">
        <f>IF($B$10="",J51,J51)</f>
        <v>110.7</v>
      </c>
      <c r="K52" s="21">
        <f t="shared" ref="K52:O52" si="3">IF($B$10="",K51,K51)</f>
        <v>108.54</v>
      </c>
      <c r="L52" s="21">
        <f t="shared" si="3"/>
        <v>121.5</v>
      </c>
      <c r="M52" s="21">
        <f t="shared" si="3"/>
        <v>112.32000000000001</v>
      </c>
      <c r="N52" s="21">
        <f t="shared" si="3"/>
        <v>115.56</v>
      </c>
      <c r="O52" s="21">
        <f t="shared" si="3"/>
        <v>54.540000000000006</v>
      </c>
    </row>
    <row r="53" spans="1:15" x14ac:dyDescent="0.25">
      <c r="A53" s="20" t="s">
        <v>55</v>
      </c>
      <c r="B53" s="21">
        <f t="shared" ref="B53:G54" si="4">B32+B36+B40+B44+B48</f>
        <v>28</v>
      </c>
      <c r="C53" s="21">
        <f t="shared" si="4"/>
        <v>28</v>
      </c>
      <c r="D53" s="21">
        <f t="shared" si="4"/>
        <v>28</v>
      </c>
      <c r="E53" s="21">
        <f t="shared" si="4"/>
        <v>28</v>
      </c>
      <c r="F53" s="21">
        <f t="shared" si="4"/>
        <v>28</v>
      </c>
      <c r="G53" s="21">
        <f t="shared" si="4"/>
        <v>28</v>
      </c>
      <c r="I53" s="20" t="s">
        <v>55</v>
      </c>
      <c r="J53" s="21">
        <f t="shared" ref="J53:O54" si="5">J32+J36+J40+J44+J48</f>
        <v>20.23</v>
      </c>
      <c r="K53" s="21">
        <f t="shared" si="5"/>
        <v>20.23</v>
      </c>
      <c r="L53" s="21">
        <f t="shared" si="5"/>
        <v>20.23</v>
      </c>
      <c r="M53" s="21">
        <f t="shared" si="5"/>
        <v>20.23</v>
      </c>
      <c r="N53" s="21">
        <f t="shared" si="5"/>
        <v>20.23</v>
      </c>
      <c r="O53" s="21">
        <f t="shared" si="5"/>
        <v>20.23</v>
      </c>
    </row>
    <row r="54" spans="1:15" x14ac:dyDescent="0.25">
      <c r="A54" s="20" t="s">
        <v>56</v>
      </c>
      <c r="B54" s="21">
        <f t="shared" si="4"/>
        <v>90</v>
      </c>
      <c r="C54" s="21">
        <f t="shared" si="4"/>
        <v>90</v>
      </c>
      <c r="D54" s="21">
        <f t="shared" si="4"/>
        <v>90</v>
      </c>
      <c r="E54" s="21">
        <f t="shared" si="4"/>
        <v>90</v>
      </c>
      <c r="F54" s="21">
        <f t="shared" si="4"/>
        <v>90</v>
      </c>
      <c r="G54" s="21">
        <f t="shared" si="4"/>
        <v>90</v>
      </c>
      <c r="I54" s="20" t="s">
        <v>56</v>
      </c>
      <c r="J54" s="21">
        <f t="shared" si="5"/>
        <v>66.81</v>
      </c>
      <c r="K54" s="21">
        <f t="shared" si="5"/>
        <v>66.81</v>
      </c>
      <c r="L54" s="21">
        <f t="shared" si="5"/>
        <v>66.81</v>
      </c>
      <c r="M54" s="21">
        <f t="shared" si="5"/>
        <v>66.81</v>
      </c>
      <c r="N54" s="21">
        <f t="shared" si="5"/>
        <v>66.81</v>
      </c>
      <c r="O54" s="21">
        <f t="shared" si="5"/>
        <v>66.81</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120</v>
      </c>
      <c r="C60" s="26">
        <v>120</v>
      </c>
      <c r="D60" s="26">
        <v>120</v>
      </c>
      <c r="E60" s="26">
        <v>120</v>
      </c>
      <c r="F60" s="26">
        <v>120</v>
      </c>
      <c r="G60" s="26">
        <v>120</v>
      </c>
      <c r="I60" s="20" t="str">
        <f>A60</f>
        <v>Spring_barley_grain</v>
      </c>
      <c r="J60" s="26">
        <v>120</v>
      </c>
      <c r="K60" s="26">
        <v>120</v>
      </c>
      <c r="L60" s="26">
        <v>120</v>
      </c>
      <c r="M60" s="26">
        <v>120</v>
      </c>
      <c r="N60" s="26">
        <v>120</v>
      </c>
      <c r="O60" s="4">
        <v>120</v>
      </c>
    </row>
    <row r="61" spans="1:15" x14ac:dyDescent="0.25">
      <c r="A61" s="20" t="str">
        <f>IF(B21="",CONCATENATE(A21,": Intet valgt"),B21)</f>
        <v>Seed_grass</v>
      </c>
      <c r="B61" s="26">
        <v>27</v>
      </c>
      <c r="C61" s="26">
        <v>27</v>
      </c>
      <c r="D61" s="26">
        <v>27</v>
      </c>
      <c r="E61" s="26">
        <v>27</v>
      </c>
      <c r="F61" s="26">
        <v>27</v>
      </c>
      <c r="G61" s="26">
        <v>27</v>
      </c>
      <c r="I61" s="20" t="str">
        <f>A61</f>
        <v>Seed_grass</v>
      </c>
      <c r="J61" s="26">
        <v>20.9</v>
      </c>
      <c r="K61" s="26">
        <v>20.9</v>
      </c>
      <c r="L61" s="26">
        <v>20.9</v>
      </c>
      <c r="M61" s="26">
        <v>20.9</v>
      </c>
      <c r="N61" s="26">
        <v>20.9</v>
      </c>
      <c r="O61" s="4">
        <v>20.9</v>
      </c>
    </row>
    <row r="62" spans="1:15" x14ac:dyDescent="0.25">
      <c r="A62" s="20" t="str">
        <f>IF(B22="",CONCATENATE(A22,": Intet valgt"),B22)</f>
        <v>Clover_seed</v>
      </c>
      <c r="B62" s="26"/>
      <c r="C62" s="26"/>
      <c r="D62" s="26"/>
      <c r="E62" s="26"/>
      <c r="F62" s="26"/>
      <c r="G62" s="26"/>
      <c r="I62" s="20" t="str">
        <f>A62</f>
        <v>Clover_seed</v>
      </c>
      <c r="J62" s="26">
        <v>4.3</v>
      </c>
      <c r="K62" s="26">
        <v>4.3</v>
      </c>
      <c r="L62" s="26">
        <v>4.3</v>
      </c>
      <c r="M62" s="26">
        <v>4.3</v>
      </c>
      <c r="N62" s="26">
        <v>4.3</v>
      </c>
      <c r="O62" s="4">
        <v>4.3</v>
      </c>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70</v>
      </c>
      <c r="E66" s="26"/>
      <c r="F66" s="26"/>
      <c r="G66" s="26"/>
      <c r="I66" s="20" t="s">
        <v>43</v>
      </c>
      <c r="J66" s="26"/>
      <c r="K66" s="26"/>
      <c r="L66" s="26">
        <v>70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v>4600</v>
      </c>
      <c r="C74" s="26">
        <v>5300</v>
      </c>
      <c r="D74" s="26">
        <v>5800</v>
      </c>
      <c r="E74" s="26">
        <v>6500</v>
      </c>
      <c r="F74" s="26">
        <v>6900</v>
      </c>
      <c r="G74" s="26">
        <v>5300</v>
      </c>
      <c r="I74" s="20" t="str">
        <f t="shared" ref="I74:I84" si="6">A74</f>
        <v>Spring_barley_grain, Kg / ha</v>
      </c>
      <c r="J74" s="26">
        <f>IF($B$13="","",VLOOKUP($B$13,'Crop definitions'!$V$5:$X$63,2,FALSE)*B74)</f>
        <v>3082</v>
      </c>
      <c r="K74" s="26">
        <f>IF($B$13="","",VLOOKUP($B$13,'Crop definitions'!$V$5:$X$63,2,FALSE)*C74)</f>
        <v>3551</v>
      </c>
      <c r="L74" s="26">
        <f>IF($B$13="","",VLOOKUP($B$13,'Crop definitions'!$V$5:$X$63,2,FALSE)*D74)</f>
        <v>3886.0000000000005</v>
      </c>
      <c r="M74" s="26">
        <f>IF($B$13="","",VLOOKUP($B$13,'Crop definitions'!$V$5:$X$63,3,FALSE)*E74)</f>
        <v>4095</v>
      </c>
      <c r="N74" s="26">
        <f>IF($B$13="","",VLOOKUP($B$13,'Crop definitions'!$V$5:$X$63,3,FALSE)*F74)</f>
        <v>4347</v>
      </c>
      <c r="O74" s="26">
        <f>IF($B$13="","",VLOOKUP($B$13,'Crop definitions'!$V$5:$X$63,2,FALSE)*G74)</f>
        <v>3551</v>
      </c>
    </row>
    <row r="75" spans="1:15" x14ac:dyDescent="0.25">
      <c r="A75" s="20" t="str">
        <f>IF(B14="",CONCATENATE(A14,": Intet valgt"),CONCATENATE(B14,", ",C14," / ha"))</f>
        <v>Spring_barley_straw, Kg / ha</v>
      </c>
      <c r="B75" s="135">
        <f>IF($B$14="","",B81/(VLOOKUP($B$14,'Crop definitions'!$B$5:$F$63,5,FALSE)/1000))</f>
        <v>2530</v>
      </c>
      <c r="C75" s="135">
        <f>IF($B$14="","",C81/(VLOOKUP($B$14,'Crop definitions'!$B$5:$F$63,5,FALSE)/1000))</f>
        <v>2915</v>
      </c>
      <c r="D75" s="135">
        <f>IF($B$14="","",D81/(VLOOKUP($B$14,'Crop definitions'!$B$5:$F$63,5,FALSE)/1000))</f>
        <v>3190</v>
      </c>
      <c r="E75" s="135">
        <f>IF($B$14="","",E81/(VLOOKUP($B$14,'Crop definitions'!$B$5:$F$63,5,FALSE)/1000))</f>
        <v>3575.0000000000005</v>
      </c>
      <c r="F75" s="135">
        <f>IF($B$14="","",F81/(VLOOKUP($B$14,'Crop definitions'!$B$5:$F$63,5,FALSE)/1000))</f>
        <v>3795.0000000000005</v>
      </c>
      <c r="G75" s="135">
        <f>IF($B$14="","",G81/(VLOOKUP($B$14,'Crop definitions'!$B$5:$F$63,5,FALSE)/1000))</f>
        <v>2915</v>
      </c>
      <c r="I75" s="20" t="str">
        <f t="shared" si="6"/>
        <v>Spring_barley_straw, Kg / ha</v>
      </c>
      <c r="J75" s="135">
        <f>IF($B$14="","",J81/(VLOOKUP($B$14,'Crop definitions'!$B$5:$F$63,5,FALSE)/1000))</f>
        <v>1695.1000000000001</v>
      </c>
      <c r="K75" s="135">
        <f>IF($B$14="","",K81/(VLOOKUP($B$14,'Crop definitions'!$B$5:$F$63,5,FALSE)/1000))</f>
        <v>1953.05</v>
      </c>
      <c r="L75" s="135">
        <f>IF($B$14="","",L81/(VLOOKUP($B$14,'Crop definitions'!$B$5:$F$63,5,FALSE)/1000))</f>
        <v>2137.3000000000006</v>
      </c>
      <c r="M75" s="135">
        <f>IF($B$14="","",M81/(VLOOKUP($B$14,'Crop definitions'!$B$5:$F$63,5,FALSE)/1000))</f>
        <v>2252.25</v>
      </c>
      <c r="N75" s="135">
        <f>IF($B$14="","",N81/(VLOOKUP($B$14,'Crop definitions'!$B$5:$F$63,5,FALSE)/1000))</f>
        <v>2390.8500000000004</v>
      </c>
      <c r="O75" s="136">
        <f>IF($B$14="","",O81/(VLOOKUP($B$14,'Crop definitions'!$B$5:$F$63,5,FALSE)/1000))</f>
        <v>1953.05</v>
      </c>
    </row>
    <row r="76" spans="1:15" x14ac:dyDescent="0.25">
      <c r="A76" s="20" t="str">
        <f>IF(B15="",CONCATENATE(A15,": Intet valgt"),CONCATENATE(B15,", ",C15," / ha"))</f>
        <v>Grass_rotation, Feed units / ha</v>
      </c>
      <c r="B76" s="26">
        <v>1300</v>
      </c>
      <c r="C76" s="26">
        <v>1300</v>
      </c>
      <c r="D76" s="26">
        <v>1400</v>
      </c>
      <c r="E76" s="26">
        <v>1300</v>
      </c>
      <c r="F76" s="26">
        <v>1300</v>
      </c>
      <c r="G76" s="26">
        <v>1300</v>
      </c>
      <c r="I76" s="20" t="str">
        <f t="shared" si="6"/>
        <v>Grass_rotation, Feed units / ha</v>
      </c>
      <c r="J76" s="26">
        <f>IF($B$15="","",VLOOKUP($B$15,'Crop definitions'!$V$5:$X$63,2,FALSE)*B76)</f>
        <v>1144</v>
      </c>
      <c r="K76" s="26">
        <f>IF($B$15="","",VLOOKUP($B$15,'Crop definitions'!$V$5:$X$63,2,FALSE)*C76)</f>
        <v>1144</v>
      </c>
      <c r="L76" s="26">
        <f>IF($B$15="","",VLOOKUP($B$15,'Crop definitions'!$V$5:$X$63,2,FALSE)*D76)</f>
        <v>1232</v>
      </c>
      <c r="M76" s="26">
        <f>IF($B$15="","",VLOOKUP($B$15,'Crop definitions'!$V$5:$X$63,2,FALSE)*E76)</f>
        <v>1144</v>
      </c>
      <c r="N76" s="26">
        <f>IF($B$15="","",VLOOKUP($B$15,'Crop definitions'!$V$5:$X$63,2,FALSE)*F76)</f>
        <v>1144</v>
      </c>
      <c r="O76" s="26">
        <f>IF($B$15="","",VLOOKUP($B$15,'Crop definitions'!$V$5:$X$63,2,FALSE)*G76)</f>
        <v>1144</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3910</v>
      </c>
      <c r="C80" s="21">
        <f>IF(C74="",0,IF($C13="Kg",C74*VLOOKUP($B13,'Crop definitions'!$B$5:$N$63,5,FALSE)/1000,IF($C13="Kg TS",C74,C74/VLOOKUP($B13,'Crop definitions'!$B$5:$N$63,8,FALSE))))</f>
        <v>4505</v>
      </c>
      <c r="D80" s="21">
        <f>IF(D74="",0,IF($C13="Kg",D74*VLOOKUP($B13,'Crop definitions'!$B$5:$N$63,5,FALSE)/1000,IF($C13="Kg TS",D74,D74/VLOOKUP($B13,'Crop definitions'!$B$5:$N$63,8,FALSE))))</f>
        <v>4930</v>
      </c>
      <c r="E80" s="21">
        <f>IF(E74="",0,IF($C13="Kg",E74*VLOOKUP($B13,'Crop definitions'!$B$5:$N$63,5,FALSE)/1000,IF($C13="Kg TS",E74,E74/VLOOKUP($B13,'Crop definitions'!$B$5:$N$63,8,FALSE))))</f>
        <v>5525</v>
      </c>
      <c r="F80" s="21">
        <f>IF(F74="",0,IF($C13="Kg",F74*VLOOKUP($B13,'Crop definitions'!$B$5:$N$63,5,FALSE)/1000,IF($C13="Kg TS",F74,F74/VLOOKUP($B13,'Crop definitions'!$B$5:$N$63,8,FALSE))))</f>
        <v>5865</v>
      </c>
      <c r="G80" s="21">
        <f>IF(G74="",0,IF($C13="Kg",G74*VLOOKUP($B13,'Crop definitions'!$B$5:$N$63,5,FALSE)/1000,IF($C13="Kg TS",G74,G74/VLOOKUP($B13,'Crop definitions'!$B$5:$N$63,8,FALSE))))</f>
        <v>4505</v>
      </c>
      <c r="I80" s="20" t="str">
        <f t="shared" si="6"/>
        <v>Spring_barley_grain, kg TS / ha</v>
      </c>
      <c r="J80" s="21">
        <f>IF(J74="",0,IF($C13="Kg",J74*VLOOKUP($B13,'Crop definitions'!$B$5:$N$63,5,FALSE)/1000,IF($C13="Kg TS",J74,J74/VLOOKUP($B13,'Crop definitions'!$B$5:$N$63,8,FALSE))))</f>
        <v>2619.6999999999998</v>
      </c>
      <c r="K80" s="21">
        <f>IF(K74="",0,IF($C13="Kg",K74*VLOOKUP($B13,'Crop definitions'!$B$5:$N$63,5,FALSE)/1000,IF($C13="Kg TS",K74,K74/VLOOKUP($B13,'Crop definitions'!$B$5:$N$63,8,FALSE))))</f>
        <v>3018.35</v>
      </c>
      <c r="L80" s="21">
        <f>IF(L74="",0,IF($C13="Kg",L74*VLOOKUP($B13,'Crop definitions'!$B$5:$N$63,5,FALSE)/1000,IF($C13="Kg TS",L74,L74/VLOOKUP($B13,'Crop definitions'!$B$5:$N$63,8,FALSE))))</f>
        <v>3303.1000000000004</v>
      </c>
      <c r="M80" s="21">
        <f>IF(M74="",0,IF($C13="Kg",M74*VLOOKUP($B13,'Crop definitions'!$B$5:$N$63,5,FALSE)/1000,IF($C13="Kg TS",M74,M74/VLOOKUP($B13,'Crop definitions'!$B$5:$N$63,8,FALSE))))</f>
        <v>3480.75</v>
      </c>
      <c r="N80" s="21">
        <f>IF(N74="",0,IF($C13="Kg",N74*VLOOKUP($B13,'Crop definitions'!$B$5:$N$63,5,FALSE)/1000,IF($C13="Kg TS",N74,N74/VLOOKUP($B13,'Crop definitions'!$B$5:$N$63,8,FALSE))))</f>
        <v>3694.95</v>
      </c>
      <c r="O80" s="21">
        <f>IF(O74="",0,IF($C13="Kg",O74*VLOOKUP($B13,'Crop definitions'!$B$5:$N$63,5,FALSE)/1000,IF($C13="Kg TS",O74,O74/VLOOKUP($B13,'Crop definitions'!$B$5:$N$63,8,FALSE))))</f>
        <v>3018.35</v>
      </c>
    </row>
    <row r="81" spans="1:15" x14ac:dyDescent="0.25">
      <c r="A81" s="20" t="str">
        <f>IF(B14="",CONCATENATE(A14,": Intet valgt"),CONCATENATE(B14,", kg TS / ha"))</f>
        <v>Spring_barley_straw, kg TS / ha</v>
      </c>
      <c r="B81" s="21">
        <f>IF($B$14="",0,VLOOKUP($B$14,'Crop definitions'!$B$5:$T$63,19,FALSE)*B80)</f>
        <v>2150.5</v>
      </c>
      <c r="C81" s="21">
        <f>IF($B$14="",0,VLOOKUP($B$14,'Crop definitions'!$B$5:$T$63,19,FALSE)*C80)</f>
        <v>2477.75</v>
      </c>
      <c r="D81" s="21">
        <f>IF($B$14="",0,VLOOKUP($B$14,'Crop definitions'!$B$5:$T$63,19,FALSE)*D80)</f>
        <v>2711.5</v>
      </c>
      <c r="E81" s="21">
        <f>IF($B$14="",0,VLOOKUP($B$14,'Crop definitions'!$B$5:$T$63,19,FALSE)*E80)</f>
        <v>3038.7500000000005</v>
      </c>
      <c r="F81" s="21">
        <f>IF($B$14="",0,VLOOKUP($B$14,'Crop definitions'!$B$5:$T$63,19,FALSE)*F80)</f>
        <v>3225.7500000000005</v>
      </c>
      <c r="G81" s="21">
        <f>IF($B$14="",0,VLOOKUP($B$14,'Crop definitions'!$B$5:$T$63,19,FALSE)*G80)</f>
        <v>2477.75</v>
      </c>
      <c r="I81" s="20" t="str">
        <f t="shared" si="6"/>
        <v>Spring_barley_straw, kg TS / ha</v>
      </c>
      <c r="J81" s="21">
        <f>IF($B$14="",0,VLOOKUP($B$14,'Crop definitions'!$B$5:$T$63,19,FALSE)*J80)</f>
        <v>1440.835</v>
      </c>
      <c r="K81" s="21">
        <f>IF($B$14="",0,VLOOKUP($B$14,'Crop definitions'!$B$5:$T$63,19,FALSE)*K80)</f>
        <v>1660.0925</v>
      </c>
      <c r="L81" s="21">
        <f>IF($B$14="",0,VLOOKUP($B$14,'Crop definitions'!$B$5:$T$63,19,FALSE)*L80)</f>
        <v>1816.7050000000004</v>
      </c>
      <c r="M81" s="21">
        <f>IF($B$14="",0,VLOOKUP($B$14,'Crop definitions'!$B$5:$T$63,19,FALSE)*M80)</f>
        <v>1914.4125000000001</v>
      </c>
      <c r="N81" s="21">
        <f>IF($B$14="",0,VLOOKUP($B$14,'Crop definitions'!$B$5:$T$63,19,FALSE)*N80)</f>
        <v>2032.2225000000001</v>
      </c>
      <c r="O81" s="21">
        <f>IF($B$14="",0,VLOOKUP($B$14,'Crop definitions'!$B$5:$T$63,19,FALSE)*O80)</f>
        <v>1660.0925</v>
      </c>
    </row>
    <row r="82" spans="1:15" x14ac:dyDescent="0.25">
      <c r="A82" s="20" t="str">
        <f>IF(B15="",CONCATENATE(A15,": Intet valgt"),CONCATENATE(B15,", kg TS / ha"))</f>
        <v>Grass_rotation, kg TS / ha</v>
      </c>
      <c r="B82" s="21">
        <f>IF(B76="",0,IF($C15="Kg",B76*VLOOKUP($B15,'Crop definitions'!$B$5:$N$63,5,FALSE)/1000,IF($C15="Kg TS",B76,B76/VLOOKUP($B15,'Crop definitions'!$B$5:$N$63,8,FALSE))))</f>
        <v>1566.265060240964</v>
      </c>
      <c r="C82" s="21">
        <f>IF(C76="",0,IF($C15="Kg",C76*VLOOKUP($B15,'Crop definitions'!$B$5:$N$63,5,FALSE)/1000,IF($C15="Kg TS",C76,C76/VLOOKUP($B15,'Crop definitions'!$B$5:$N$63,8,FALSE))))</f>
        <v>1566.265060240964</v>
      </c>
      <c r="D82" s="21">
        <f>IF(D76="",0,IF($C15="Kg",D76*VLOOKUP($B15,'Crop definitions'!$B$5:$N$63,5,FALSE)/1000,IF($C15="Kg TS",D76,D76/VLOOKUP($B15,'Crop definitions'!$B$5:$N$63,8,FALSE))))</f>
        <v>1686.7469879518073</v>
      </c>
      <c r="E82" s="21">
        <f>IF(E76="",0,IF($C15="Kg",E76*VLOOKUP($B15,'Crop definitions'!$B$5:$N$63,5,FALSE)/1000,IF($C15="Kg TS",E76,E76/VLOOKUP($B15,'Crop definitions'!$B$5:$N$63,8,FALSE))))</f>
        <v>1566.265060240964</v>
      </c>
      <c r="F82" s="21">
        <f>IF(F76="",0,IF($C15="Kg",F76*VLOOKUP($B15,'Crop definitions'!$B$5:$N$63,5,FALSE)/1000,IF($C15="Kg TS",F76,F76/VLOOKUP($B15,'Crop definitions'!$B$5:$N$63,8,FALSE))))</f>
        <v>1566.265060240964</v>
      </c>
      <c r="G82" s="21">
        <f>IF(G76="",0,IF($C15="Kg",G76*VLOOKUP($B15,'Crop definitions'!$B$5:$N$63,5,FALSE)/1000,IF($C15="Kg TS",G76,G76/VLOOKUP($B15,'Crop definitions'!$B$5:$N$63,8,FALSE))))</f>
        <v>1566.265060240964</v>
      </c>
      <c r="I82" s="20" t="str">
        <f t="shared" si="6"/>
        <v>Grass_rotation, kg TS / ha</v>
      </c>
      <c r="J82" s="21">
        <f>IF(J76="",0,IF($C15="Kg",J76*VLOOKUP($B15,'Crop definitions'!$B$5:$N$63,5,FALSE)/1000,IF($C15="Kg TS",J76,J76/VLOOKUP($B15,'Crop definitions'!$B$5:$N$63,8,FALSE))))</f>
        <v>1378.3132530120483</v>
      </c>
      <c r="K82" s="21">
        <f>IF(K76="",0,IF($C15="Kg",K76*VLOOKUP($B15,'Crop definitions'!$B$5:$N$63,5,FALSE)/1000,IF($C15="Kg TS",K76,K76/VLOOKUP($B15,'Crop definitions'!$B$5:$N$63,8,FALSE))))</f>
        <v>1378.3132530120483</v>
      </c>
      <c r="L82" s="21">
        <f>IF(L76="",0,IF($C15="Kg",L76*VLOOKUP($B15,'Crop definitions'!$B$5:$N$63,5,FALSE)/1000,IF($C15="Kg TS",L76,L76/VLOOKUP($B15,'Crop definitions'!$B$5:$N$63,8,FALSE))))</f>
        <v>1484.3373493975905</v>
      </c>
      <c r="M82" s="21">
        <f>IF(M76="",0,IF($C15="Kg",M76*VLOOKUP($B15,'Crop definitions'!$B$5:$N$63,5,FALSE)/1000,IF($C15="Kg TS",M76,M76/VLOOKUP($B15,'Crop definitions'!$B$5:$N$63,8,FALSE))))</f>
        <v>1378.3132530120483</v>
      </c>
      <c r="N82" s="21">
        <f>IF(N76="",0,IF($C15="Kg",N76*VLOOKUP($B15,'Crop definitions'!$B$5:$N$63,5,FALSE)/1000,IF($C15="Kg TS",N76,N76/VLOOKUP($B15,'Crop definitions'!$B$5:$N$63,8,FALSE))))</f>
        <v>1378.3132530120483</v>
      </c>
      <c r="O82" s="21">
        <f>IF(O76="",0,IF($C15="Kg",O76*VLOOKUP($B15,'Crop definitions'!$B$5:$N$63,5,FALSE)/1000,IF($C15="Kg TS",O76,O76/VLOOKUP($B15,'Crop definitions'!$B$5:$N$63,8,FALSE))))</f>
        <v>1378.3132530120483</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7626.765060240964</v>
      </c>
      <c r="C85" s="25">
        <f t="shared" si="7"/>
        <v>8549.0150602409631</v>
      </c>
      <c r="D85" s="25">
        <f t="shared" si="7"/>
        <v>9328.2469879518067</v>
      </c>
      <c r="E85" s="25">
        <f t="shared" si="7"/>
        <v>10130.015060240963</v>
      </c>
      <c r="F85" s="25">
        <f t="shared" si="7"/>
        <v>10657.015060240963</v>
      </c>
      <c r="G85" s="25">
        <f t="shared" si="7"/>
        <v>8549.0150602409631</v>
      </c>
      <c r="I85" s="24" t="s">
        <v>69</v>
      </c>
      <c r="J85" s="25">
        <f t="shared" ref="J85:O85" si="8">SUM(J80:J84)</f>
        <v>5438.8482530120482</v>
      </c>
      <c r="K85" s="25">
        <f t="shared" si="8"/>
        <v>6056.7557530120484</v>
      </c>
      <c r="L85" s="25">
        <f t="shared" si="8"/>
        <v>6604.1423493975908</v>
      </c>
      <c r="M85" s="25">
        <f t="shared" si="8"/>
        <v>6773.4757530120487</v>
      </c>
      <c r="N85" s="25">
        <f t="shared" si="8"/>
        <v>7105.485753012048</v>
      </c>
      <c r="O85" s="25">
        <f t="shared" si="8"/>
        <v>6056.7557530120484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4600</v>
      </c>
      <c r="C87" s="21">
        <f>IF(C80=0,0,C80/(VLOOKUP($B13,'Crop definitions'!$B$5:$N$63,5,FALSE)/1000))</f>
        <v>5300</v>
      </c>
      <c r="D87" s="21">
        <f>IF(D80=0,0,D80/(VLOOKUP($B13,'Crop definitions'!$B$5:$N$63,5,FALSE)/1000))</f>
        <v>5800</v>
      </c>
      <c r="E87" s="21">
        <f>IF(E80=0,0,E80/(VLOOKUP($B13,'Crop definitions'!$B$5:$N$63,5,FALSE)/1000))</f>
        <v>6500</v>
      </c>
      <c r="F87" s="21">
        <f>IF(F80=0,0,F80/(VLOOKUP($B13,'Crop definitions'!$B$5:$N$63,5,FALSE)/1000))</f>
        <v>6900</v>
      </c>
      <c r="G87" s="21">
        <f>IF(G80=0,0,G80/(VLOOKUP($B13,'Crop definitions'!$B$5:$N$63,5,FALSE)/1000))</f>
        <v>5300</v>
      </c>
      <c r="I87" s="20" t="str">
        <f>A87</f>
        <v>Spring_barley_grain, kg / ha</v>
      </c>
      <c r="J87" s="21">
        <f>IF(J80=0,0,J80/(VLOOKUP($B13,'Crop definitions'!$B$5:$N$63,5,FALSE)/1000))</f>
        <v>3082</v>
      </c>
      <c r="K87" s="21">
        <f>IF(K80=0,0,K80/(VLOOKUP($B13,'Crop definitions'!$B$5:$N$63,5,FALSE)/1000))</f>
        <v>3551</v>
      </c>
      <c r="L87" s="21">
        <f>IF(L80=0,0,L80/(VLOOKUP($B13,'Crop definitions'!$B$5:$N$63,5,FALSE)/1000))</f>
        <v>3886.0000000000005</v>
      </c>
      <c r="M87" s="21">
        <f>IF(M80=0,0,M80/(VLOOKUP($B13,'Crop definitions'!$B$5:$N$63,5,FALSE)/1000))</f>
        <v>4095</v>
      </c>
      <c r="N87" s="21">
        <f>IF(N80=0,0,N80/(VLOOKUP($B13,'Crop definitions'!$B$5:$N$63,5,FALSE)/1000))</f>
        <v>4347</v>
      </c>
      <c r="O87" s="21">
        <f>IF(O80=0,0,O80/(VLOOKUP($B13,'Crop definitions'!$B$5:$N$63,5,FALSE)/1000))</f>
        <v>3551</v>
      </c>
    </row>
    <row r="88" spans="1:15" x14ac:dyDescent="0.25">
      <c r="A88" s="20" t="str">
        <f>IF(B14="",CONCATENATE(A14,": Intet valgt"),CONCATENATE(B14,", kg / ha"))</f>
        <v>Spring_barley_straw, kg / ha</v>
      </c>
      <c r="B88" s="21">
        <f>IF(B81=0,0,B81/(VLOOKUP($B14,'Crop definitions'!$B$5:$N$63,5,FALSE)/1000))</f>
        <v>2530</v>
      </c>
      <c r="C88" s="21">
        <f>IF(C81=0,0,C81/(VLOOKUP($B14,'Crop definitions'!$B$5:$N$63,5,FALSE)/1000))</f>
        <v>2915</v>
      </c>
      <c r="D88" s="21">
        <f>IF(D81=0,0,D81/(VLOOKUP($B14,'Crop definitions'!$B$5:$N$63,5,FALSE)/1000))</f>
        <v>3190</v>
      </c>
      <c r="E88" s="21">
        <f>IF(E81=0,0,E81/(VLOOKUP($B14,'Crop definitions'!$B$5:$N$63,5,FALSE)/1000))</f>
        <v>3575.0000000000005</v>
      </c>
      <c r="F88" s="21">
        <f>IF(F81=0,0,F81/(VLOOKUP($B14,'Crop definitions'!$B$5:$N$63,5,FALSE)/1000))</f>
        <v>3795.0000000000005</v>
      </c>
      <c r="G88" s="21">
        <f>IF(G81=0,0,G81/(VLOOKUP($B14,'Crop definitions'!$B$5:$N$63,5,FALSE)/1000))</f>
        <v>2915</v>
      </c>
      <c r="I88" s="20" t="str">
        <f t="shared" ref="I88:I93" si="9">A88</f>
        <v>Spring_barley_straw, kg / ha</v>
      </c>
      <c r="J88" s="21">
        <f>IF(J81=0,0,J81/(VLOOKUP($B14,'Crop definitions'!$B$5:$N$63,5,FALSE)/1000))</f>
        <v>1695.1000000000001</v>
      </c>
      <c r="K88" s="21">
        <f>IF(K81=0,0,K81/(VLOOKUP($B14,'Crop definitions'!$B$5:$N$63,5,FALSE)/1000))</f>
        <v>1953.05</v>
      </c>
      <c r="L88" s="21">
        <f>IF(L81=0,0,L81/(VLOOKUP($B14,'Crop definitions'!$B$5:$N$63,5,FALSE)/1000))</f>
        <v>2137.3000000000006</v>
      </c>
      <c r="M88" s="21">
        <f>IF(M81=0,0,M81/(VLOOKUP($B14,'Crop definitions'!$B$5:$N$63,5,FALSE)/1000))</f>
        <v>2252.25</v>
      </c>
      <c r="N88" s="21">
        <f>IF(N81=0,0,N81/(VLOOKUP($B14,'Crop definitions'!$B$5:$N$63,5,FALSE)/1000))</f>
        <v>2390.8500000000004</v>
      </c>
      <c r="O88" s="21">
        <f>IF(O81=0,0,O81/(VLOOKUP($B14,'Crop definitions'!$B$5:$N$63,5,FALSE)/1000))</f>
        <v>1953.05</v>
      </c>
    </row>
    <row r="89" spans="1:15" x14ac:dyDescent="0.25">
      <c r="A89" s="20" t="str">
        <f>IF(B15="",CONCATENATE(A15,": Intet valgt"),CONCATENATE(B15,", kg / ha"))</f>
        <v>Grass_rotation, kg / ha</v>
      </c>
      <c r="B89" s="21">
        <f>IF(B82=0,0,B82/(VLOOKUP($B15,'Crop definitions'!$B$5:$N$63,5,FALSE)/1000))</f>
        <v>8512.310110005239</v>
      </c>
      <c r="C89" s="21">
        <f>IF(C82=0,0,C82/(VLOOKUP($B15,'Crop definitions'!$B$5:$N$63,5,FALSE)/1000))</f>
        <v>8512.310110005239</v>
      </c>
      <c r="D89" s="21">
        <f>IF(D82=0,0,D82/(VLOOKUP($B15,'Crop definitions'!$B$5:$N$63,5,FALSE)/1000))</f>
        <v>9167.1031953902566</v>
      </c>
      <c r="E89" s="21">
        <f>IF(E82=0,0,E82/(VLOOKUP($B15,'Crop definitions'!$B$5:$N$63,5,FALSE)/1000))</f>
        <v>8512.310110005239</v>
      </c>
      <c r="F89" s="21">
        <f>IF(F82=0,0,F82/(VLOOKUP($B15,'Crop definitions'!$B$5:$N$63,5,FALSE)/1000))</f>
        <v>8512.310110005239</v>
      </c>
      <c r="G89" s="21">
        <f>IF(G82=0,0,G82/(VLOOKUP($B15,'Crop definitions'!$B$5:$N$63,5,FALSE)/1000))</f>
        <v>8512.310110005239</v>
      </c>
      <c r="I89" s="20" t="str">
        <f t="shared" si="9"/>
        <v>Grass_rotation, kg / ha</v>
      </c>
      <c r="J89" s="21">
        <f>IF(J82=0,0,J82/(VLOOKUP($B15,'Crop definitions'!$B$5:$N$63,5,FALSE)/1000))</f>
        <v>7490.8328968046108</v>
      </c>
      <c r="K89" s="21">
        <f>IF(K82=0,0,K82/(VLOOKUP($B15,'Crop definitions'!$B$5:$N$63,5,FALSE)/1000))</f>
        <v>7490.8328968046108</v>
      </c>
      <c r="L89" s="21">
        <f>IF(L82=0,0,L82/(VLOOKUP($B15,'Crop definitions'!$B$5:$N$63,5,FALSE)/1000))</f>
        <v>8067.0508119434271</v>
      </c>
      <c r="M89" s="21">
        <f>IF(M82=0,0,M82/(VLOOKUP($B15,'Crop definitions'!$B$5:$N$63,5,FALSE)/1000))</f>
        <v>7490.8328968046108</v>
      </c>
      <c r="N89" s="21">
        <f>IF(N82=0,0,N82/(VLOOKUP($B15,'Crop definitions'!$B$5:$N$63,5,FALSE)/1000))</f>
        <v>7490.8328968046108</v>
      </c>
      <c r="O89" s="21">
        <f>IF(O82=0,0,O82/(VLOOKUP($B15,'Crop definitions'!$B$5:$N$63,5,FALSE)/1000))</f>
        <v>7490.8328968046108</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15642.310110005239</v>
      </c>
      <c r="C92" s="25">
        <f t="shared" si="10"/>
        <v>16727.310110005237</v>
      </c>
      <c r="D92" s="25">
        <f t="shared" si="10"/>
        <v>18157.103195390257</v>
      </c>
      <c r="E92" s="25">
        <f t="shared" si="10"/>
        <v>18587.310110005237</v>
      </c>
      <c r="F92" s="25">
        <f t="shared" si="10"/>
        <v>19207.310110005237</v>
      </c>
      <c r="G92" s="25">
        <f t="shared" si="10"/>
        <v>16727.310110005237</v>
      </c>
      <c r="I92" s="24" t="str">
        <f t="shared" si="9"/>
        <v>Udbytte i alt, kg / ha</v>
      </c>
      <c r="J92" s="25">
        <f t="shared" ref="J92:O92" si="11">SUM(J87:J91)</f>
        <v>12267.93289680461</v>
      </c>
      <c r="K92" s="25">
        <f t="shared" si="11"/>
        <v>12994.882896804611</v>
      </c>
      <c r="L92" s="25">
        <f t="shared" si="11"/>
        <v>14090.350811943428</v>
      </c>
      <c r="M92" s="25">
        <f t="shared" si="11"/>
        <v>13838.082896804612</v>
      </c>
      <c r="N92" s="25">
        <f t="shared" si="11"/>
        <v>14228.68289680461</v>
      </c>
      <c r="O92" s="25">
        <f t="shared" si="11"/>
        <v>12994.882896804611</v>
      </c>
    </row>
    <row r="93" spans="1:15" x14ac:dyDescent="0.25">
      <c r="A93" s="27" t="s">
        <v>120</v>
      </c>
      <c r="B93" s="32">
        <f t="shared" ref="B93:G93" si="12">SUMIF($D$13:$D$17,"Grøn",B87:B91)</f>
        <v>8512.310110005239</v>
      </c>
      <c r="C93" s="32">
        <f t="shared" si="12"/>
        <v>8512.310110005239</v>
      </c>
      <c r="D93" s="32">
        <f t="shared" si="12"/>
        <v>9167.1031953902566</v>
      </c>
      <c r="E93" s="32">
        <f t="shared" si="12"/>
        <v>8512.310110005239</v>
      </c>
      <c r="F93" s="32">
        <f t="shared" si="12"/>
        <v>8512.310110005239</v>
      </c>
      <c r="G93" s="32">
        <f t="shared" si="12"/>
        <v>8512.310110005239</v>
      </c>
      <c r="I93" s="27" t="str">
        <f t="shared" si="9"/>
        <v>Udbytte der høstes grøn i alt, kg / ha</v>
      </c>
      <c r="J93" s="32">
        <f t="shared" ref="J93:O93" si="13">SUMIF($D$13:$D$17,"Grøn",J87:J91)</f>
        <v>7490.8328968046108</v>
      </c>
      <c r="K93" s="32">
        <f t="shared" si="13"/>
        <v>7490.8328968046108</v>
      </c>
      <c r="L93" s="32">
        <f t="shared" si="13"/>
        <v>8067.0508119434271</v>
      </c>
      <c r="M93" s="32">
        <f t="shared" si="13"/>
        <v>7490.8328968046108</v>
      </c>
      <c r="N93" s="32">
        <f t="shared" si="13"/>
        <v>7490.8328968046108</v>
      </c>
      <c r="O93" s="32">
        <f t="shared" si="13"/>
        <v>7490.8328968046108</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62.56</v>
      </c>
      <c r="C95" s="21">
        <f>IF(C80=0,0,C80*VLOOKUP($B13,'Crop definitions'!$B$5:$K$63,10,FALSE)/1000)</f>
        <v>72.08</v>
      </c>
      <c r="D95" s="21">
        <f>IF(D80=0,0,D80*VLOOKUP($B13,'Crop definitions'!$B$5:$K$63,10,FALSE)/1000)</f>
        <v>78.88</v>
      </c>
      <c r="E95" s="21">
        <f>IF(E80=0,0,E80*VLOOKUP($B13,'Crop definitions'!$B$5:$K$63,10,FALSE)/1000)</f>
        <v>88.4</v>
      </c>
      <c r="F95" s="21">
        <f>IF(F80=0,0,F80*VLOOKUP($B13,'Crop definitions'!$B$5:$K$63,10,FALSE)/1000)</f>
        <v>93.84</v>
      </c>
      <c r="G95" s="21">
        <f>IF(G80=0,0,G80*VLOOKUP($B13,'Crop definitions'!$B$5:$K$63,10,FALSE)/1000)</f>
        <v>72.08</v>
      </c>
      <c r="I95" s="20" t="str">
        <f t="shared" ref="I95:I100" si="14">A95</f>
        <v>Spring_barley_grain, kg N / ha</v>
      </c>
      <c r="J95" s="21">
        <f>IF(J80=0,0,J80*VLOOKUP($B13,'Crop definitions'!$B$5:$K$63,10,FALSE)/1000)</f>
        <v>41.915199999999999</v>
      </c>
      <c r="K95" s="21">
        <f>IF(K80=0,0,K80*VLOOKUP($B13,'Crop definitions'!$B$5:$K$63,10,FALSE)/1000)</f>
        <v>48.293599999999998</v>
      </c>
      <c r="L95" s="21">
        <f>IF(L80=0,0,L80*VLOOKUP($B13,'Crop definitions'!$B$5:$K$63,10,FALSE)/1000)</f>
        <v>52.849600000000002</v>
      </c>
      <c r="M95" s="21">
        <f>IF(M80=0,0,M80*VLOOKUP($B13,'Crop definitions'!$B$5:$K$63,10,FALSE)/1000)</f>
        <v>55.692</v>
      </c>
      <c r="N95" s="21">
        <f>IF(N80=0,0,N80*VLOOKUP($B13,'Crop definitions'!$B$5:$K$63,10,FALSE)/1000)</f>
        <v>59.119199999999999</v>
      </c>
      <c r="O95" s="21">
        <f>IF(O80=0,0,O80*VLOOKUP($B13,'Crop definitions'!$B$5:$K$63,10,FALSE)/1000)</f>
        <v>48.293599999999998</v>
      </c>
    </row>
    <row r="96" spans="1:15" x14ac:dyDescent="0.25">
      <c r="A96" s="20" t="str">
        <f>IF(B14="",CONCATENATE(A14,": Intet valgt"),CONCATENATE(B14,", kg N / ha"))</f>
        <v>Spring_barley_straw, kg N / ha</v>
      </c>
      <c r="B96" s="21">
        <f>IF(B81=0,0,B81*VLOOKUP($B14,'Crop definitions'!$B$5:$K$63,10,FALSE)/1000)</f>
        <v>17.548080000000002</v>
      </c>
      <c r="C96" s="21">
        <f>IF(C81=0,0,C81*VLOOKUP($B14,'Crop definitions'!$B$5:$K$63,10,FALSE)/1000)</f>
        <v>20.218439999999998</v>
      </c>
      <c r="D96" s="21">
        <f>IF(D81=0,0,D81*VLOOKUP($B14,'Crop definitions'!$B$5:$K$63,10,FALSE)/1000)</f>
        <v>22.12584</v>
      </c>
      <c r="E96" s="21">
        <f>IF(E81=0,0,E81*VLOOKUP($B14,'Crop definitions'!$B$5:$K$63,10,FALSE)/1000)</f>
        <v>24.796200000000006</v>
      </c>
      <c r="F96" s="21">
        <f>IF(F81=0,0,F81*VLOOKUP($B14,'Crop definitions'!$B$5:$K$63,10,FALSE)/1000)</f>
        <v>26.322120000000002</v>
      </c>
      <c r="G96" s="21">
        <f>IF(G81=0,0,G81*VLOOKUP($B14,'Crop definitions'!$B$5:$K$63,10,FALSE)/1000)</f>
        <v>20.218439999999998</v>
      </c>
      <c r="I96" s="20" t="str">
        <f t="shared" si="14"/>
        <v>Spring_barley_straw, kg N / ha</v>
      </c>
      <c r="J96" s="21">
        <f>IF(J81=0,0,J81*VLOOKUP($B14,'Crop definitions'!$B$5:$K$63,10,FALSE)/1000)</f>
        <v>11.757213600000002</v>
      </c>
      <c r="K96" s="21">
        <f>IF(K81=0,0,K81*VLOOKUP($B14,'Crop definitions'!$B$5:$K$63,10,FALSE)/1000)</f>
        <v>13.5463548</v>
      </c>
      <c r="L96" s="21">
        <f>IF(L81=0,0,L81*VLOOKUP($B14,'Crop definitions'!$B$5:$K$63,10,FALSE)/1000)</f>
        <v>14.824312800000003</v>
      </c>
      <c r="M96" s="21">
        <f>IF(M81=0,0,M81*VLOOKUP($B14,'Crop definitions'!$B$5:$K$63,10,FALSE)/1000)</f>
        <v>15.621606000000002</v>
      </c>
      <c r="N96" s="21">
        <f>IF(N81=0,0,N81*VLOOKUP($B14,'Crop definitions'!$B$5:$K$63,10,FALSE)/1000)</f>
        <v>16.582935599999999</v>
      </c>
      <c r="O96" s="21">
        <f>IF(O81=0,0,O81*VLOOKUP($B14,'Crop definitions'!$B$5:$K$63,10,FALSE)/1000)</f>
        <v>13.5463548</v>
      </c>
    </row>
    <row r="97" spans="1:15" x14ac:dyDescent="0.25">
      <c r="A97" s="20" t="str">
        <f>IF(B15="",CONCATENATE(A15,": Intet valgt"),CONCATENATE(B15,", kg N / ha"))</f>
        <v>Grass_rotation, kg N / ha</v>
      </c>
      <c r="B97" s="21">
        <f>IF(B82=0,0,B82*VLOOKUP($B15,'Crop definitions'!$B$5:$K$63,10,FALSE)/1000)</f>
        <v>45.609638554216872</v>
      </c>
      <c r="C97" s="21">
        <f>IF(C82=0,0,C82*VLOOKUP($B15,'Crop definitions'!$B$5:$K$63,10,FALSE)/1000)</f>
        <v>45.609638554216872</v>
      </c>
      <c r="D97" s="21">
        <f>IF(D82=0,0,D82*VLOOKUP($B15,'Crop definitions'!$B$5:$K$63,10,FALSE)/1000)</f>
        <v>49.118072289156636</v>
      </c>
      <c r="E97" s="21">
        <f>IF(E82=0,0,E82*VLOOKUP($B15,'Crop definitions'!$B$5:$K$63,10,FALSE)/1000)</f>
        <v>45.609638554216872</v>
      </c>
      <c r="F97" s="21">
        <f>IF(F82=0,0,F82*VLOOKUP($B15,'Crop definitions'!$B$5:$K$63,10,FALSE)/1000)</f>
        <v>45.609638554216872</v>
      </c>
      <c r="G97" s="21">
        <f>IF(G82=0,0,G82*VLOOKUP($B15,'Crop definitions'!$B$5:$K$63,10,FALSE)/1000)</f>
        <v>45.609638554216872</v>
      </c>
      <c r="I97" s="20" t="str">
        <f t="shared" si="14"/>
        <v>Grass_rotation, kg N / ha</v>
      </c>
      <c r="J97" s="21">
        <f>IF(J82=0,0,J82*VLOOKUP($B15,'Crop definitions'!$B$5:$K$63,10,FALSE)/1000)</f>
        <v>40.136481927710847</v>
      </c>
      <c r="K97" s="21">
        <f>IF(K82=0,0,K82*VLOOKUP($B15,'Crop definitions'!$B$5:$K$63,10,FALSE)/1000)</f>
        <v>40.136481927710847</v>
      </c>
      <c r="L97" s="21">
        <f>IF(L82=0,0,L82*VLOOKUP($B15,'Crop definitions'!$B$5:$K$63,10,FALSE)/1000)</f>
        <v>43.223903614457832</v>
      </c>
      <c r="M97" s="21">
        <f>IF(M82=0,0,M82*VLOOKUP($B15,'Crop definitions'!$B$5:$K$63,10,FALSE)/1000)</f>
        <v>40.136481927710847</v>
      </c>
      <c r="N97" s="21">
        <f>IF(N82=0,0,N82*VLOOKUP($B15,'Crop definitions'!$B$5:$K$63,10,FALSE)/1000)</f>
        <v>40.136481927710847</v>
      </c>
      <c r="O97" s="21">
        <f>IF(O82=0,0,O82*VLOOKUP($B15,'Crop definitions'!$B$5:$K$63,10,FALSE)/1000)</f>
        <v>40.136481927710847</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125.71771855421687</v>
      </c>
      <c r="C100" s="25">
        <f t="shared" si="15"/>
        <v>137.90807855421687</v>
      </c>
      <c r="D100" s="25">
        <f t="shared" si="15"/>
        <v>150.12391228915664</v>
      </c>
      <c r="E100" s="25">
        <f t="shared" si="15"/>
        <v>158.80583855421688</v>
      </c>
      <c r="F100" s="25">
        <f t="shared" si="15"/>
        <v>165.77175855421689</v>
      </c>
      <c r="G100" s="25">
        <f t="shared" si="15"/>
        <v>137.90807855421687</v>
      </c>
      <c r="I100" s="24" t="str">
        <f t="shared" si="14"/>
        <v>Udbytte i alt, kg N / ha</v>
      </c>
      <c r="J100" s="25">
        <f t="shared" ref="J100:O100" si="16">SUM(J95:J99)</f>
        <v>93.808895527710845</v>
      </c>
      <c r="K100" s="25">
        <f t="shared" si="16"/>
        <v>101.97643672771085</v>
      </c>
      <c r="L100" s="25">
        <f t="shared" si="16"/>
        <v>110.89781641445785</v>
      </c>
      <c r="M100" s="25">
        <f t="shared" si="16"/>
        <v>111.45008792771085</v>
      </c>
      <c r="N100" s="25">
        <f t="shared" si="16"/>
        <v>115.83861752771084</v>
      </c>
      <c r="O100" s="25">
        <f t="shared" si="16"/>
        <v>101.97643672771085</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formula'!$B$5:$N$44,7,FALSE)+VLOOKUP($B$9,'N fixation formula'!$B$5:$N$44,8,FALSE)+INDEX('N fixation formula'!$J$5:$N$44,MATCH(Spring_barley_1_US_Gr!$B$9,'N fixation formula'!$B$5:$B$44,0),MATCH(Spring_barley_1_US_Gr!B104,'N fixation formula'!$J$4:$N$4,0))</f>
        <v>#N/A</v>
      </c>
      <c r="C109" s="48" t="e">
        <f>VLOOKUP($B$9,'N fixation formula'!$B$5:$N$44,7,FALSE)+VLOOKUP($B$9,'N fixation formula'!$B$5:$N$44,8,FALSE)+INDEX('N fixation formula'!$J$5:$N$44,MATCH(Spring_barley_1_US_Gr!$B$9,'N fixation formula'!$B$5:$B$44,0),MATCH(Spring_barley_1_US_Gr!C104,'N fixation formula'!$J$4:$N$4,0))</f>
        <v>#N/A</v>
      </c>
      <c r="D109" s="48" t="e">
        <f>VLOOKUP($B$9,'N fixation formula'!$B$5:$N$44,7,FALSE)+VLOOKUP($B$9,'N fixation formula'!$B$5:$N$44,8,FALSE)+INDEX('N fixation formula'!$J$5:$N$44,MATCH(Spring_barley_1_US_Gr!$B$9,'N fixation formula'!$B$5:$B$44,0),MATCH(Spring_barley_1_US_Gr!D104,'N fixation formula'!$J$4:$N$4,0))</f>
        <v>#N/A</v>
      </c>
      <c r="E109" s="48" t="e">
        <f>VLOOKUP($B$9,'N fixation formula'!$B$5:$N$44,7,FALSE)+VLOOKUP($B$9,'N fixation formula'!$B$5:$N$44,8,FALSE)+INDEX('N fixation formula'!$J$5:$N$44,MATCH(Spring_barley_1_US_Gr!$B$9,'N fixation formula'!$B$5:$B$44,0),MATCH(Spring_barley_1_US_Gr!E104,'N fixation formula'!$J$4:$N$4,0))</f>
        <v>#N/A</v>
      </c>
      <c r="F109" s="48" t="e">
        <f>VLOOKUP($B$9,'N fixation formula'!$B$5:$O$44,7,FALSE)+VLOOKUP($B$9,'N fixation formula'!$B$5:$O$44,8,FALSE)+INDEX('N fixation formula'!$J$5:$O$44,MATCH(Spring_barley_1_US_Gr!$B$9,'N fixation formula'!$B$5:$B$44,0),MATCH(Spring_barley_1_US_Gr!F104,'N fixation formula'!$J$4:$O$4,0))</f>
        <v>#N/A</v>
      </c>
      <c r="G109" s="48" t="e">
        <f>VLOOKUP($B$9,'N fixation formula'!$B$5:$O$44,7,FALSE)+VLOOKUP($B$9,'N fixation formula'!$B$5:$O$44,8,FALSE)+INDEX('N fixation formula'!$J$5:$O$44,MATCH(Spring_barley_1_US_Gr!$B$9,'N fixation formula'!$B$5:$B$44,0),MATCH(Spring_barley_1_US_Gr!G104,'N fixation formula'!$J$4:$O$4,0))</f>
        <v>#N/A</v>
      </c>
      <c r="H109" s="15"/>
      <c r="I109" s="40" t="str">
        <f t="shared" si="18"/>
        <v>P-rod+stub + P-trans-jord + P-immob</v>
      </c>
      <c r="J109" s="48" t="e">
        <f>VLOOKUP($B$9,'N fixation formula'!$B$5:$O$44,7,FALSE)+VLOOKUP($B$9,'N fixation formula'!$B$5:$O$44,8,FALSE)+INDEX('N fixation formula'!$J$5:$O$44,MATCH(Spring_barley_1_US_Gr!$B$9,'N fixation formula'!$B$5:$B$44,0),MATCH(Spring_barley_1_US_Gr!J104,'N fixation formula'!$J$4:$O$4,0))</f>
        <v>#N/A</v>
      </c>
      <c r="K109" s="48" t="e">
        <f>VLOOKUP($B$9,'N fixation formula'!$B$5:$O$44,7,FALSE)+VLOOKUP($B$9,'N fixation formula'!$B$5:$O$44,8,FALSE)+INDEX('N fixation formula'!$J$5:$O$44,MATCH(Spring_barley_1_US_Gr!$B$9,'N fixation formula'!$B$5:$B$44,0),MATCH(Spring_barley_1_US_Gr!K104,'N fixation formula'!$J$4:$O$4,0))</f>
        <v>#N/A</v>
      </c>
      <c r="L109" s="48" t="e">
        <f>VLOOKUP($B$9,'N fixation formula'!$B$5:$O$44,7,FALSE)+VLOOKUP($B$9,'N fixation formula'!$B$5:$O$44,8,FALSE)+INDEX('N fixation formula'!$J$5:$O$44,MATCH(Spring_barley_1_US_Gr!$B$9,'N fixation formula'!$B$5:$B$44,0),MATCH(Spring_barley_1_US_Gr!L104,'N fixation formula'!$J$4:$O$4,0))</f>
        <v>#N/A</v>
      </c>
      <c r="M109" s="48" t="e">
        <f>VLOOKUP($B$9,'N fixation formula'!$B$5:$O$44,7,FALSE)+VLOOKUP($B$9,'N fixation formula'!$B$5:$O$44,8,FALSE)+INDEX('N fixation formula'!$J$5:$O$44,MATCH(Spring_barley_1_US_Gr!$B$9,'N fixation formula'!$B$5:$B$44,0),MATCH(Spring_barley_1_US_Gr!M104,'N fixation formula'!$J$4:$O$4,0))</f>
        <v>#N/A</v>
      </c>
      <c r="N109" s="48" t="e">
        <f>VLOOKUP($B$9,'N fixation formula'!$B$5:$O$44,7,FALSE)+VLOOKUP($B$9,'N fixation formula'!$B$5:$O$44,8,FALSE)+INDEX('N fixation formula'!$J$5:$O$44,MATCH(Spring_barley_1_US_Gr!$B$9,'N fixation formula'!$B$5:$B$44,0),MATCH(Spring_barley_1_US_Gr!N104,'N fixation formula'!$J$4:$O$4,0))</f>
        <v>#N/A</v>
      </c>
      <c r="O109" s="48" t="e">
        <f>VLOOKUP($B$9,'N fixation formula'!$B$5:$O$44,7,FALSE)+VLOOKUP($B$9,'N fixation formula'!$B$5:$O$44,8,FALSE)+INDEX('N fixation formula'!$J$5:$O$44,MATCH(Spring_barley_1_US_Gr!$B$9,'N fixation formula'!$B$5:$B$44,0),MATCH(Spring_barley_1_US_Gr!O104,'N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88</v>
      </c>
      <c r="B118" s="3">
        <v>1</v>
      </c>
      <c r="C118" s="3">
        <v>1</v>
      </c>
      <c r="D118" s="3">
        <v>1</v>
      </c>
      <c r="E118" s="3">
        <v>1</v>
      </c>
      <c r="F118" s="3">
        <v>1</v>
      </c>
      <c r="G118" s="3">
        <v>1</v>
      </c>
      <c r="I118" s="29" t="str">
        <f t="shared" si="24"/>
        <v>Såning*</v>
      </c>
      <c r="J118" s="60">
        <v>1</v>
      </c>
      <c r="K118" s="60">
        <v>1</v>
      </c>
      <c r="L118" s="60">
        <v>1</v>
      </c>
      <c r="M118" s="60">
        <v>1</v>
      </c>
      <c r="N118" s="60">
        <v>1</v>
      </c>
      <c r="O118" s="61">
        <v>1</v>
      </c>
    </row>
    <row r="119" spans="1:15" x14ac:dyDescent="0.25">
      <c r="A119" s="34" t="s">
        <v>89</v>
      </c>
      <c r="B119" s="3">
        <v>1</v>
      </c>
      <c r="C119" s="3">
        <v>1</v>
      </c>
      <c r="D119" s="3">
        <v>1</v>
      </c>
      <c r="E119" s="3">
        <v>1</v>
      </c>
      <c r="F119" s="3">
        <v>1</v>
      </c>
      <c r="G119" s="3">
        <v>1</v>
      </c>
      <c r="I119" s="29" t="str">
        <f t="shared" si="24"/>
        <v>Kunstgødskning*</v>
      </c>
      <c r="J119" s="60"/>
      <c r="K119" s="60"/>
      <c r="L119" s="60"/>
      <c r="M119" s="60"/>
      <c r="N119" s="60"/>
      <c r="O119" s="61"/>
    </row>
    <row r="120" spans="1:15" x14ac:dyDescent="0.25">
      <c r="A120" s="34" t="s">
        <v>92</v>
      </c>
      <c r="B120" s="3">
        <v>2</v>
      </c>
      <c r="C120" s="3">
        <v>2</v>
      </c>
      <c r="D120" s="3">
        <v>2</v>
      </c>
      <c r="E120" s="3">
        <v>2</v>
      </c>
      <c r="F120" s="3">
        <v>2</v>
      </c>
      <c r="G120" s="3">
        <v>2</v>
      </c>
      <c r="I120" s="29" t="str">
        <f t="shared" si="24"/>
        <v>Sprøjtning*</v>
      </c>
      <c r="J120" s="60"/>
      <c r="K120" s="60"/>
      <c r="L120" s="60"/>
      <c r="M120" s="60"/>
      <c r="N120" s="60"/>
      <c r="O120" s="61"/>
    </row>
    <row r="121" spans="1:15" x14ac:dyDescent="0.25">
      <c r="A121" s="34" t="s">
        <v>93</v>
      </c>
      <c r="B121" s="3">
        <v>1</v>
      </c>
      <c r="C121" s="3">
        <v>1</v>
      </c>
      <c r="D121" s="3">
        <v>1</v>
      </c>
      <c r="E121" s="3">
        <v>1</v>
      </c>
      <c r="F121" s="3">
        <v>1</v>
      </c>
      <c r="G121" s="3">
        <v>1</v>
      </c>
      <c r="I121" s="29" t="str">
        <f t="shared" si="24"/>
        <v>Mejetærskning*</v>
      </c>
      <c r="J121" s="60">
        <v>1</v>
      </c>
      <c r="K121" s="60">
        <v>1</v>
      </c>
      <c r="L121" s="60">
        <v>1</v>
      </c>
      <c r="M121" s="60">
        <v>1</v>
      </c>
      <c r="N121" s="60">
        <v>1</v>
      </c>
      <c r="O121" s="61">
        <v>1</v>
      </c>
    </row>
    <row r="122" spans="1:15" x14ac:dyDescent="0.25">
      <c r="A122" s="34" t="s">
        <v>98</v>
      </c>
      <c r="B122" s="3"/>
      <c r="C122" s="26"/>
      <c r="D122" s="26"/>
      <c r="E122" s="26"/>
      <c r="F122" s="26"/>
      <c r="G122" s="26"/>
      <c r="I122" s="29" t="str">
        <f t="shared" si="24"/>
        <v>Skårlægning*</v>
      </c>
      <c r="J122" s="26"/>
      <c r="K122" s="26"/>
      <c r="L122" s="26"/>
      <c r="M122" s="26"/>
      <c r="N122" s="26"/>
      <c r="O122" s="59"/>
    </row>
    <row r="123" spans="1:15" x14ac:dyDescent="0.25">
      <c r="A123" s="34" t="s">
        <v>99</v>
      </c>
      <c r="B123" s="3"/>
      <c r="C123" s="3"/>
      <c r="D123" s="3"/>
      <c r="E123" s="3"/>
      <c r="F123" s="3"/>
      <c r="G123" s="3"/>
      <c r="I123" s="29" t="str">
        <f t="shared" si="24"/>
        <v>Stængelbrydning*</v>
      </c>
      <c r="J123" s="3"/>
      <c r="K123" s="3"/>
      <c r="L123" s="3"/>
      <c r="M123" s="3"/>
      <c r="N123" s="3"/>
      <c r="O123" s="4"/>
    </row>
    <row r="124" spans="1:15" x14ac:dyDescent="0.25">
      <c r="A124" s="34" t="s">
        <v>100</v>
      </c>
      <c r="B124" s="3"/>
      <c r="C124" s="3"/>
      <c r="D124" s="3"/>
      <c r="E124" s="3"/>
      <c r="F124" s="3"/>
      <c r="G124" s="3"/>
      <c r="I124" s="29" t="str">
        <f t="shared" si="24"/>
        <v>Sammenrivning*</v>
      </c>
      <c r="J124" s="3"/>
      <c r="K124" s="3"/>
      <c r="L124" s="3"/>
      <c r="M124" s="3"/>
      <c r="N124" s="3"/>
      <c r="O124" s="4"/>
    </row>
    <row r="125" spans="1:15" x14ac:dyDescent="0.25">
      <c r="A125" s="34" t="s">
        <v>101</v>
      </c>
      <c r="B125" s="3"/>
      <c r="C125" s="3"/>
      <c r="D125" s="3"/>
      <c r="E125" s="3"/>
      <c r="F125" s="3"/>
      <c r="G125" s="3"/>
      <c r="I125" s="29" t="str">
        <f t="shared" si="24"/>
        <v>Snitning*</v>
      </c>
      <c r="J125" s="3"/>
      <c r="K125" s="3"/>
      <c r="L125" s="3"/>
      <c r="M125" s="3"/>
      <c r="N125" s="3"/>
      <c r="O125" s="4"/>
    </row>
    <row r="126" spans="1:15" x14ac:dyDescent="0.25">
      <c r="A126" s="34" t="s">
        <v>81</v>
      </c>
      <c r="B126" s="3"/>
      <c r="C126" s="3"/>
      <c r="D126" s="3"/>
      <c r="E126" s="3"/>
      <c r="F126" s="3"/>
      <c r="G126" s="3"/>
      <c r="I126" s="29" t="str">
        <f t="shared" si="24"/>
        <v>Stubharvning*</v>
      </c>
      <c r="J126" s="3">
        <v>3</v>
      </c>
      <c r="K126" s="3">
        <v>3</v>
      </c>
      <c r="L126" s="3">
        <v>3</v>
      </c>
      <c r="M126" s="3">
        <v>3</v>
      </c>
      <c r="N126" s="3">
        <v>3</v>
      </c>
      <c r="O126" s="4">
        <v>3</v>
      </c>
    </row>
    <row r="127" spans="1:15" x14ac:dyDescent="0.25">
      <c r="A127" s="34" t="s">
        <v>91</v>
      </c>
      <c r="B127" s="3"/>
      <c r="C127" s="3"/>
      <c r="D127" s="3"/>
      <c r="E127" s="3"/>
      <c r="F127" s="3"/>
      <c r="G127" s="3"/>
      <c r="I127" s="29" t="str">
        <f t="shared" si="24"/>
        <v>Ukrudstharvning*</v>
      </c>
      <c r="J127" s="3">
        <v>1</v>
      </c>
      <c r="K127" s="3">
        <v>1</v>
      </c>
      <c r="L127" s="3">
        <v>1</v>
      </c>
      <c r="M127" s="3">
        <v>1</v>
      </c>
      <c r="N127" s="3">
        <v>1</v>
      </c>
      <c r="O127" s="4">
        <v>1</v>
      </c>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Såning*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2.7189000000000001</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2.7189000000000001</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2.7189000000000001</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3.0209999999999999</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3.3230999999999997</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3.3230999999999997</v>
      </c>
      <c r="I134" s="29" t="str">
        <f t="shared" si="26"/>
        <v>Såning*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2.7189000000000001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2.7189000000000001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2.7189000000000001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3.0209999999999999</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3.3230999999999997</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3.3230999999999997</v>
      </c>
    </row>
    <row r="135" spans="1:15" x14ac:dyDescent="0.25">
      <c r="A135" s="20" t="str">
        <f t="shared" si="25"/>
        <v>Kunstgødskning*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2.0139999999999998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2.0139999999999998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2.0139999999999998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2.0139999999999998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2.0139999999999998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2.0139999999999998</v>
      </c>
      <c r="I135" s="29" t="str">
        <f t="shared" si="26"/>
        <v>Kunstgødskning*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3.0209999999999999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3.0209999999999999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3.0209999999999999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3.0209999999999999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3.0209999999999999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3.0209999999999999</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Mejetærskning*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14.097999999999999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14.097999999999999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14.097999999999999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14.097999999999999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14.097999999999999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14.097999999999999</v>
      </c>
      <c r="I137" s="29" t="str">
        <f t="shared" si="26"/>
        <v>Mejetærskning*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14.097999999999999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14.097999999999999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14.097999999999999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14.097999999999999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14.097999999999999</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14.097999999999999</v>
      </c>
    </row>
    <row r="138" spans="1:15" x14ac:dyDescent="0.25">
      <c r="A138" s="20" t="str">
        <f t="shared" si="25"/>
        <v>Skårlægning*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4.2859481403876378</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4.2859481403876378</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4.6156364588789938</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4.2859481403876378</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4.2859481403876378</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4.2859481403876378</v>
      </c>
      <c r="I138" s="29" t="str">
        <f t="shared" si="26"/>
        <v>Skårlægning*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3.7716343635411214</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3.7716343635411214</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4.0617600838135148</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3.7716343635411214</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3.7716343635411214</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3.7716343635411214</v>
      </c>
    </row>
    <row r="139" spans="1:15" x14ac:dyDescent="0.25">
      <c r="A139" s="20" t="str">
        <f t="shared" si="25"/>
        <v>Stængelbrydning*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1.714379256155055</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1.714379256155055</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1.8462545835515976</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1.714379256155055</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1.714379256155055</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1.714379256155055</v>
      </c>
      <c r="I139" s="29" t="str">
        <f t="shared" si="26"/>
        <v>Stængelbrydning*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1.5086537454164486</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1.5086537454164486</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1.6247040335254059</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1.5086537454164486</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1.5086537454164486</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1.5086537454164486</v>
      </c>
    </row>
    <row r="140" spans="1:15" x14ac:dyDescent="0.25">
      <c r="A140" s="20" t="str">
        <f t="shared" si="25"/>
        <v>Sammenrivning*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4.2859481403876378</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4.2859481403876378</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4.6156364588789938</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4.2859481403876378</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4.2859481403876378</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4.2859481403876378</v>
      </c>
      <c r="I140" s="29" t="str">
        <f t="shared" si="26"/>
        <v>Sammenrivning*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3.7716343635411214</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3.7716343635411214</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4.0617600838135148</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3.7716343635411214</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3.7716343635411214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3.7716343635411214</v>
      </c>
    </row>
    <row r="141" spans="1:15" x14ac:dyDescent="0.25">
      <c r="A141" s="20" t="str">
        <f t="shared" si="25"/>
        <v>Snitning*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8.5718962807752757</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8.5718962807752757</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9.2312729177579875</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8.5718962807752757</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8.5718962807752757</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8.5718962807752757</v>
      </c>
      <c r="I141" s="29" t="str">
        <f t="shared" si="26"/>
        <v>Snitning*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7.5432687270822427</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7.5432687270822427</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8.1235201676270297</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7.5432687270822427</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7.5432687270822427</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7.5432687270822427</v>
      </c>
    </row>
    <row r="142" spans="1:15" x14ac:dyDescent="0.25">
      <c r="A142" s="20" t="str">
        <f t="shared" si="25"/>
        <v>Stubharvning*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Stubharvning*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19.032299999999999</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19.032299999999999</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19.032299999999999</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21.146999999999998</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23.261699999999998</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23.261699999999998</v>
      </c>
    </row>
    <row r="143" spans="1:15" x14ac:dyDescent="0.25">
      <c r="A143" s="20" t="str">
        <f t="shared" si="25"/>
        <v>Ukrudstharvning*</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Ukrudstharvning*</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1.8125999999999998</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1.8125999999999998</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1.8125999999999998</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2.0139999999999998</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2.2153999999999998</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2.2153999999999998</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66.086471817705601</v>
      </c>
      <c r="C147" s="25">
        <f t="shared" ref="C147:O147" si="27">SUM(C132:C146)</f>
        <v>66.086471817705601</v>
      </c>
      <c r="D147" s="25">
        <f t="shared" si="27"/>
        <v>67.537100419067571</v>
      </c>
      <c r="E147" s="25">
        <f t="shared" si="27"/>
        <v>69.208171817705605</v>
      </c>
      <c r="F147" s="25">
        <f t="shared" si="27"/>
        <v>72.329871817705609</v>
      </c>
      <c r="G147" s="25">
        <f t="shared" si="27"/>
        <v>72.329871817705609</v>
      </c>
      <c r="H147" s="5"/>
      <c r="I147" s="30" t="str">
        <f t="shared" si="26"/>
        <v>Dieselforbrug i alt per ha</v>
      </c>
      <c r="J147" s="25">
        <f t="shared" si="27"/>
        <v>79.633391199580927</v>
      </c>
      <c r="K147" s="25">
        <f t="shared" si="27"/>
        <v>79.633391199580927</v>
      </c>
      <c r="L147" s="25">
        <f t="shared" si="27"/>
        <v>80.909944368779463</v>
      </c>
      <c r="M147" s="25">
        <f t="shared" si="27"/>
        <v>85.071191199580923</v>
      </c>
      <c r="N147" s="25">
        <f t="shared" si="27"/>
        <v>90.508991199580905</v>
      </c>
      <c r="O147" s="25">
        <f t="shared" si="27"/>
        <v>90.508991199580905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F13:F17" xr:uid="{00000000-0002-0000-0300-000000000000}">
      <formula1>"Ja, Nej / Ikke relevant"</formula1>
    </dataValidation>
    <dataValidation type="list" allowBlank="1" showInputMessage="1" showErrorMessage="1" sqref="E13:E17" xr:uid="{00000000-0002-0000-0300-000001000000}">
      <formula1>"Ja,Nej"</formula1>
    </dataValidation>
    <dataValidation type="list" allowBlank="1" showInputMessage="1" showErrorMessage="1" sqref="E5" xr:uid="{00000000-0002-0000-03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6000000}">
          <x14:formula1>
            <xm:f>'N fixation formula'!$B$5:$B$44</xm:f>
          </x14:formula1>
          <xm:sqref>B9</xm:sqref>
        </x14:dataValidation>
        <x14:dataValidation type="list" allowBlank="1" showInputMessage="1" showErrorMessage="1" xr:uid="{00000000-0002-0000-0300-000007000000}">
          <x14:formula1>
            <xm:f>Other_tabels!$F$5:$F$14</xm:f>
          </x14:formula1>
          <xm:sqref>E4</xm:sqref>
        </x14:dataValidation>
        <x14:dataValidation type="list" allowBlank="1" showInputMessage="1" showErrorMessage="1" xr:uid="{00000000-0002-0000-0300-000003000000}">
          <x14:formula1>
            <xm:f>'Crop definitions'!$B$5:$B$63</xm:f>
          </x14:formula1>
          <xm:sqref>B13:B17</xm:sqref>
        </x14:dataValidation>
        <x14:dataValidation type="list" allowBlank="1" showInputMessage="1" showErrorMessage="1" xr:uid="{00000000-0002-0000-0300-000004000000}">
          <x14:formula1>
            <xm:f>Seed!$B$5:$B$28</xm:f>
          </x14:formula1>
          <xm:sqref>B20:B23</xm:sqref>
        </x14:dataValidation>
        <x14:dataValidation type="list" allowBlank="1" showInputMessage="1" showErrorMessage="1" xr:uid="{00000000-0002-0000-0300-000005000000}">
          <x14:formula1>
            <xm:f>'Diesel consumption for field op'!$D$4:$D$77</xm:f>
          </x14:formula1>
          <xm:sqref>A116:A130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9" tint="-0.249977111117893"/>
  </sheetPr>
  <dimension ref="A1:O147"/>
  <sheetViews>
    <sheetView showGridLines="0" topLeftCell="D117"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472</v>
      </c>
      <c r="D4" s="20" t="s">
        <v>484</v>
      </c>
      <c r="E4" s="44" t="s">
        <v>487</v>
      </c>
    </row>
    <row r="5" spans="1:6" x14ac:dyDescent="0.25">
      <c r="A5" s="20" t="s">
        <v>50</v>
      </c>
      <c r="B5" s="44" t="s">
        <v>470</v>
      </c>
      <c r="D5" s="20" t="s">
        <v>582</v>
      </c>
      <c r="E5" s="44" t="s">
        <v>208</v>
      </c>
    </row>
    <row r="6" spans="1:6" x14ac:dyDescent="0.25">
      <c r="A6" s="20" t="s">
        <v>0</v>
      </c>
      <c r="B6" s="45" t="s">
        <v>471</v>
      </c>
    </row>
    <row r="7" spans="1:6" x14ac:dyDescent="0.25">
      <c r="A7" s="20" t="s">
        <v>76</v>
      </c>
      <c r="B7" s="45" t="s">
        <v>4</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386</v>
      </c>
      <c r="C13" s="19" t="str">
        <f>IF(B13="","",VLOOKUP(B13,'Crop definitions'!$B$5:$G$63,6,FALSE))</f>
        <v>Kg</v>
      </c>
      <c r="D13" s="19" t="str">
        <f>IF(B13="","",VLOOKUP(B13,'Crop definitions'!$B$5:$G$63,3,FALSE))</f>
        <v>Grain_crop</v>
      </c>
      <c r="E13" s="3" t="s">
        <v>114</v>
      </c>
      <c r="F13" s="3" t="s">
        <v>113</v>
      </c>
    </row>
    <row r="14" spans="1:6" x14ac:dyDescent="0.25">
      <c r="A14" s="20" t="s">
        <v>458</v>
      </c>
      <c r="B14" s="3" t="s">
        <v>387</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386</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Winter_barley_grain</v>
      </c>
      <c r="B30" s="200"/>
      <c r="C30" s="200"/>
      <c r="D30" s="200"/>
      <c r="E30" s="200"/>
      <c r="F30" s="200"/>
      <c r="G30" s="27"/>
      <c r="I30" s="201" t="str">
        <f>A30</f>
        <v>Gødningsnorm - Main product: Winter_barley_grain</v>
      </c>
      <c r="J30" s="202"/>
      <c r="K30" s="202"/>
      <c r="L30" s="202"/>
      <c r="M30" s="202"/>
      <c r="N30" s="202"/>
      <c r="O30" s="203"/>
    </row>
    <row r="31" spans="1:15" x14ac:dyDescent="0.25">
      <c r="A31" s="20" t="s">
        <v>54</v>
      </c>
      <c r="B31" s="26">
        <v>172</v>
      </c>
      <c r="C31" s="26">
        <v>161</v>
      </c>
      <c r="D31" s="26">
        <v>181</v>
      </c>
      <c r="E31" s="26">
        <v>184</v>
      </c>
      <c r="F31" s="26">
        <v>195</v>
      </c>
      <c r="G31" s="26">
        <v>111</v>
      </c>
      <c r="I31" s="20" t="s">
        <v>54</v>
      </c>
      <c r="J31" s="26">
        <f>(B31-$B$10)*('Crop definitions'!$Z$5/100)</f>
        <v>92.88000000000001</v>
      </c>
      <c r="K31" s="26">
        <f>(C31-$B$10)*('Crop definitions'!$Z$5/100)</f>
        <v>86.940000000000012</v>
      </c>
      <c r="L31" s="26">
        <f>(D31-$B$10)*('Crop definitions'!$Z$5/100)</f>
        <v>97.740000000000009</v>
      </c>
      <c r="M31" s="26">
        <f>(E31-$B$10)*('Crop definitions'!$Z$5/100)</f>
        <v>99.360000000000014</v>
      </c>
      <c r="N31" s="26">
        <f>(F31-$B$10)*('Crop definitions'!$Z$5/100)</f>
        <v>105.30000000000001</v>
      </c>
      <c r="O31" s="26">
        <f>(G31-$B$10)*('Crop definitions'!$Z$5/100)</f>
        <v>59.940000000000005</v>
      </c>
    </row>
    <row r="32" spans="1:15" x14ac:dyDescent="0.25">
      <c r="A32" s="20" t="s">
        <v>55</v>
      </c>
      <c r="B32" s="26">
        <v>18</v>
      </c>
      <c r="C32" s="26">
        <v>18</v>
      </c>
      <c r="D32" s="26">
        <v>18</v>
      </c>
      <c r="E32" s="26">
        <v>18</v>
      </c>
      <c r="F32" s="26">
        <v>18</v>
      </c>
      <c r="G32" s="26">
        <v>18</v>
      </c>
      <c r="I32" s="20" t="s">
        <v>55</v>
      </c>
      <c r="J32" s="26">
        <f>IF($B$13="","",VLOOKUP($B$13,'Crop definitions'!$V$5:$X$63,2,FALSE)*B32)</f>
        <v>10.44</v>
      </c>
      <c r="K32" s="26">
        <f>IF($B$13="","",VLOOKUP($B$13,'Crop definitions'!$V$5:$X$63,2,FALSE)*C32)</f>
        <v>10.44</v>
      </c>
      <c r="L32" s="26">
        <f>IF($B$13="","",VLOOKUP($B$13,'Crop definitions'!$V$5:$X$63,2,FALSE)*D32)</f>
        <v>10.44</v>
      </c>
      <c r="M32" s="26">
        <f>IF($B$13="","",VLOOKUP($B$13,'Crop definitions'!$V$5:$X$63,2,FALSE)*E32)</f>
        <v>10.44</v>
      </c>
      <c r="N32" s="26">
        <f>IF($B$13="","",VLOOKUP($B$13,'Crop definitions'!$V$5:$X$63,2,FALSE)*F32)</f>
        <v>10.44</v>
      </c>
      <c r="O32" s="26">
        <f>IF($B$13="","",VLOOKUP($B$13,'Crop definitions'!$V$5:$X$63,2,FALSE)*G32)</f>
        <v>10.44</v>
      </c>
    </row>
    <row r="33" spans="1:15" x14ac:dyDescent="0.25">
      <c r="A33" s="20" t="s">
        <v>56</v>
      </c>
      <c r="B33" s="26">
        <v>67</v>
      </c>
      <c r="C33" s="26">
        <v>67</v>
      </c>
      <c r="D33" s="26">
        <v>67</v>
      </c>
      <c r="E33" s="26">
        <v>67</v>
      </c>
      <c r="F33" s="26">
        <v>67</v>
      </c>
      <c r="G33" s="26">
        <v>67</v>
      </c>
      <c r="I33" s="20" t="s">
        <v>56</v>
      </c>
      <c r="J33" s="26">
        <f>IF($B$13="","",VLOOKUP($B$13,'Crop definitions'!$V$5:$X$63,2,FALSE)*B33)</f>
        <v>38.86</v>
      </c>
      <c r="K33" s="26">
        <f>IF($B$13="","",VLOOKUP($B$13,'Crop definitions'!$V$5:$X$63,2,FALSE)*C33)</f>
        <v>38.86</v>
      </c>
      <c r="L33" s="26">
        <f>IF($B$13="","",VLOOKUP($B$13,'Crop definitions'!$V$5:$X$63,2,FALSE)*D33)</f>
        <v>38.86</v>
      </c>
      <c r="M33" s="26">
        <f>IF($B$13="","",VLOOKUP($B$13,'Crop definitions'!$V$5:$X$63,2,FALSE)*E33)</f>
        <v>38.86</v>
      </c>
      <c r="N33" s="26">
        <f>IF($B$13="","",VLOOKUP($B$13,'Crop definitions'!$V$5:$X$63,2,FALSE)*F33)</f>
        <v>38.86</v>
      </c>
      <c r="O33" s="26">
        <f>IF($B$13="","",VLOOKUP($B$13,'Crop definitions'!$V$5:$X$63,2,FALSE)*G33)</f>
        <v>38.86</v>
      </c>
    </row>
    <row r="34" spans="1:15" x14ac:dyDescent="0.25">
      <c r="A34" s="200" t="str">
        <f>IF(B14="",CONCATENATE("Gødningsnorm - ",A14,": Intet valgt"),CONCATENATE("Gødningsnorm - ",A14,": ",B14))</f>
        <v>Gødningsnorm - Straw product: Winter_barley_straw</v>
      </c>
      <c r="B34" s="200"/>
      <c r="C34" s="200"/>
      <c r="D34" s="200"/>
      <c r="E34" s="200"/>
      <c r="F34" s="200"/>
      <c r="G34" s="200"/>
      <c r="I34" s="201" t="str">
        <f>A34</f>
        <v>Gødningsnorm - Straw product: Winter_barley_straw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172</v>
      </c>
      <c r="C51" s="21">
        <f t="shared" si="0"/>
        <v>161</v>
      </c>
      <c r="D51" s="21">
        <f t="shared" si="0"/>
        <v>181</v>
      </c>
      <c r="E51" s="21">
        <f t="shared" si="0"/>
        <v>184</v>
      </c>
      <c r="F51" s="21">
        <f t="shared" si="0"/>
        <v>195</v>
      </c>
      <c r="G51" s="21">
        <f t="shared" si="0"/>
        <v>111</v>
      </c>
      <c r="I51" s="20" t="str">
        <f>A51</f>
        <v>N - før reduktion, kg / ha</v>
      </c>
      <c r="J51" s="21">
        <f t="shared" ref="J51:O51" si="1">J31+J35+J39+J43+J47</f>
        <v>92.88000000000001</v>
      </c>
      <c r="K51" s="21">
        <f t="shared" si="1"/>
        <v>86.940000000000012</v>
      </c>
      <c r="L51" s="21">
        <f t="shared" si="1"/>
        <v>97.740000000000009</v>
      </c>
      <c r="M51" s="21">
        <f t="shared" si="1"/>
        <v>99.360000000000014</v>
      </c>
      <c r="N51" s="21">
        <f t="shared" si="1"/>
        <v>105.30000000000001</v>
      </c>
      <c r="O51" s="21">
        <f t="shared" si="1"/>
        <v>59.940000000000005</v>
      </c>
    </row>
    <row r="52" spans="1:15" x14ac:dyDescent="0.25">
      <c r="A52" s="20" t="s">
        <v>126</v>
      </c>
      <c r="B52" s="21">
        <f t="shared" ref="B52:G52" si="2">IF($B$10="",B51,B51-$B$10)</f>
        <v>172</v>
      </c>
      <c r="C52" s="21">
        <f t="shared" si="2"/>
        <v>161</v>
      </c>
      <c r="D52" s="21">
        <f t="shared" si="2"/>
        <v>181</v>
      </c>
      <c r="E52" s="21">
        <f t="shared" si="2"/>
        <v>184</v>
      </c>
      <c r="F52" s="21">
        <f t="shared" si="2"/>
        <v>195</v>
      </c>
      <c r="G52" s="21">
        <f t="shared" si="2"/>
        <v>111</v>
      </c>
      <c r="I52" s="20" t="str">
        <f>A52</f>
        <v>N - efter reduktion, kg / ha</v>
      </c>
      <c r="J52" s="21">
        <f>IF($B$10="",J51,J51)</f>
        <v>92.88000000000001</v>
      </c>
      <c r="K52" s="21">
        <f t="shared" ref="K52:O52" si="3">IF($B$10="",K51,K51)</f>
        <v>86.940000000000012</v>
      </c>
      <c r="L52" s="21">
        <f t="shared" si="3"/>
        <v>97.740000000000009</v>
      </c>
      <c r="M52" s="21">
        <f t="shared" si="3"/>
        <v>99.360000000000014</v>
      </c>
      <c r="N52" s="21">
        <f t="shared" si="3"/>
        <v>105.30000000000001</v>
      </c>
      <c r="O52" s="21">
        <f t="shared" si="3"/>
        <v>59.940000000000005</v>
      </c>
    </row>
    <row r="53" spans="1:15" x14ac:dyDescent="0.25">
      <c r="A53" s="20" t="s">
        <v>55</v>
      </c>
      <c r="B53" s="21">
        <f t="shared" ref="B53:G54" si="4">B32+B36+B40+B44+B48</f>
        <v>18</v>
      </c>
      <c r="C53" s="21">
        <f t="shared" si="4"/>
        <v>18</v>
      </c>
      <c r="D53" s="21">
        <f t="shared" si="4"/>
        <v>18</v>
      </c>
      <c r="E53" s="21">
        <f t="shared" si="4"/>
        <v>18</v>
      </c>
      <c r="F53" s="21">
        <f t="shared" si="4"/>
        <v>18</v>
      </c>
      <c r="G53" s="21">
        <f t="shared" si="4"/>
        <v>18</v>
      </c>
      <c r="I53" s="20" t="s">
        <v>55</v>
      </c>
      <c r="J53" s="21">
        <f t="shared" ref="J53:O54" si="5">J32+J36+J40+J44+J48</f>
        <v>10.44</v>
      </c>
      <c r="K53" s="21">
        <f t="shared" si="5"/>
        <v>10.44</v>
      </c>
      <c r="L53" s="21">
        <f t="shared" si="5"/>
        <v>10.44</v>
      </c>
      <c r="M53" s="21">
        <f t="shared" si="5"/>
        <v>10.44</v>
      </c>
      <c r="N53" s="21">
        <f t="shared" si="5"/>
        <v>10.44</v>
      </c>
      <c r="O53" s="21">
        <f t="shared" si="5"/>
        <v>10.44</v>
      </c>
    </row>
    <row r="54" spans="1:15" x14ac:dyDescent="0.25">
      <c r="A54" s="20" t="s">
        <v>56</v>
      </c>
      <c r="B54" s="21">
        <f t="shared" si="4"/>
        <v>67</v>
      </c>
      <c r="C54" s="21">
        <f t="shared" si="4"/>
        <v>67</v>
      </c>
      <c r="D54" s="21">
        <f t="shared" si="4"/>
        <v>67</v>
      </c>
      <c r="E54" s="21">
        <f t="shared" si="4"/>
        <v>67</v>
      </c>
      <c r="F54" s="21">
        <f t="shared" si="4"/>
        <v>67</v>
      </c>
      <c r="G54" s="21">
        <f t="shared" si="4"/>
        <v>67</v>
      </c>
      <c r="I54" s="20" t="s">
        <v>56</v>
      </c>
      <c r="J54" s="21">
        <f t="shared" si="5"/>
        <v>38.86</v>
      </c>
      <c r="K54" s="21">
        <f t="shared" si="5"/>
        <v>38.86</v>
      </c>
      <c r="L54" s="21">
        <f t="shared" si="5"/>
        <v>38.86</v>
      </c>
      <c r="M54" s="21">
        <f t="shared" si="5"/>
        <v>38.86</v>
      </c>
      <c r="N54" s="21">
        <f t="shared" si="5"/>
        <v>38.86</v>
      </c>
      <c r="O54" s="21">
        <f t="shared" si="5"/>
        <v>38.86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Winter_barley_grain</v>
      </c>
      <c r="B60" s="26">
        <v>160</v>
      </c>
      <c r="C60" s="26">
        <v>160</v>
      </c>
      <c r="D60" s="26">
        <v>160</v>
      </c>
      <c r="E60" s="26">
        <v>160</v>
      </c>
      <c r="F60" s="26">
        <v>160</v>
      </c>
      <c r="G60" s="26">
        <v>160</v>
      </c>
      <c r="I60" s="20" t="str">
        <f>A60</f>
        <v>Winter_barley_grain</v>
      </c>
      <c r="J60" s="26">
        <v>170</v>
      </c>
      <c r="K60" s="26">
        <v>170</v>
      </c>
      <c r="L60" s="26">
        <v>170</v>
      </c>
      <c r="M60" s="26">
        <v>170</v>
      </c>
      <c r="N60" s="26">
        <v>170</v>
      </c>
      <c r="O60" s="4">
        <v>170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Winter_barley_grain, Kg / ha</v>
      </c>
      <c r="B74" s="26">
        <v>5600</v>
      </c>
      <c r="C74" s="26">
        <v>6000</v>
      </c>
      <c r="D74" s="26">
        <v>6400</v>
      </c>
      <c r="E74" s="26">
        <v>7900</v>
      </c>
      <c r="F74" s="26">
        <v>8400</v>
      </c>
      <c r="G74" s="26">
        <v>6000</v>
      </c>
      <c r="I74" s="20" t="str">
        <f t="shared" ref="I74:I84" si="6">A74</f>
        <v>Winter_barley_grain, Kg / ha</v>
      </c>
      <c r="J74" s="26">
        <f>IF($B$13="","",VLOOKUP($B$13,'Crop definitions'!$V$5:$X$63,2,FALSE)*B74)</f>
        <v>3248</v>
      </c>
      <c r="K74" s="26">
        <f>IF($B$13="","",VLOOKUP($B$13,'Crop definitions'!$V$5:$X$63,2,FALSE)*C74)</f>
        <v>3479.9999999999995</v>
      </c>
      <c r="L74" s="26">
        <f>IF($B$13="","",VLOOKUP($B$13,'Crop definitions'!$V$5:$X$63,2,FALSE)*D74)</f>
        <v>3711.9999999999995</v>
      </c>
      <c r="M74" s="26">
        <f>IF($B$13="","",VLOOKUP($B$13,'Crop definitions'!$V$5:$X$63,3,FALSE)*E74)</f>
        <v>3950</v>
      </c>
      <c r="N74" s="26">
        <f>IF($B$13="","",VLOOKUP($B$13,'Crop definitions'!$V$5:$X$63,3,FALSE)*F74)</f>
        <v>4200</v>
      </c>
      <c r="O74" s="26">
        <f>IF($B$13="","",VLOOKUP($B$13,'Crop definitions'!$V$5:$X$63,2,FALSE)*G74)</f>
        <v>3479.9999999999995</v>
      </c>
    </row>
    <row r="75" spans="1:15" x14ac:dyDescent="0.25">
      <c r="A75" s="20" t="str">
        <f>IF(B14="",CONCATENATE(A14,": Intet valgt"),CONCATENATE(B14,", ",C14," / ha"))</f>
        <v>Winter_barley_straw, Kg / ha</v>
      </c>
      <c r="B75" s="135">
        <f>IF($B$14="","",B81/(VLOOKUP($B$14,'Crop definitions'!$B$5:$F$63,5,FALSE)/1000))</f>
        <v>3080</v>
      </c>
      <c r="C75" s="135">
        <f>IF($B$14="","",C81/(VLOOKUP($B$14,'Crop definitions'!$B$5:$F$63,5,FALSE)/1000))</f>
        <v>3300</v>
      </c>
      <c r="D75" s="135">
        <f>IF($B$14="","",D81/(VLOOKUP($B$14,'Crop definitions'!$B$5:$F$63,5,FALSE)/1000))</f>
        <v>3520.0000000000005</v>
      </c>
      <c r="E75" s="135">
        <f>IF($B$14="","",E81/(VLOOKUP($B$14,'Crop definitions'!$B$5:$F$63,5,FALSE)/1000))</f>
        <v>4345.0000000000009</v>
      </c>
      <c r="F75" s="135">
        <f>IF($B$14="","",F81/(VLOOKUP($B$14,'Crop definitions'!$B$5:$F$63,5,FALSE)/1000))</f>
        <v>4620.0000000000009</v>
      </c>
      <c r="G75" s="135">
        <f>IF($B$14="","",G81/(VLOOKUP($B$14,'Crop definitions'!$B$5:$F$63,5,FALSE)/1000))</f>
        <v>3300</v>
      </c>
      <c r="I75" s="20" t="str">
        <f t="shared" si="6"/>
        <v>Winter_barley_straw, Kg / ha</v>
      </c>
      <c r="J75" s="135">
        <f>IF($B$14="","",J81/(VLOOKUP($B$14,'Crop definitions'!$B$5:$F$63,5,FALSE)/1000))</f>
        <v>1786.4000000000003</v>
      </c>
      <c r="K75" s="135">
        <f>IF($B$14="","",K81/(VLOOKUP($B$14,'Crop definitions'!$B$5:$F$63,5,FALSE)/1000))</f>
        <v>1914</v>
      </c>
      <c r="L75" s="135">
        <f>IF($B$14="","",L81/(VLOOKUP($B$14,'Crop definitions'!$B$5:$F$63,5,FALSE)/1000))</f>
        <v>2041.6</v>
      </c>
      <c r="M75" s="135">
        <f>IF($B$14="","",M81/(VLOOKUP($B$14,'Crop definitions'!$B$5:$F$63,5,FALSE)/1000))</f>
        <v>2172.5000000000005</v>
      </c>
      <c r="N75" s="135">
        <f>IF($B$14="","",N81/(VLOOKUP($B$14,'Crop definitions'!$B$5:$F$63,5,FALSE)/1000))</f>
        <v>2310.0000000000005</v>
      </c>
      <c r="O75" s="136">
        <f>IF($B$14="","",O81/(VLOOKUP($B$14,'Crop definitions'!$B$5:$F$63,5,FALSE)/1000))</f>
        <v>1914</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Winter_barley_grain, kg TS / ha</v>
      </c>
      <c r="B80" s="21">
        <f>IF(B74="",0,IF($C13="Kg",B74*VLOOKUP($B13,'Crop definitions'!$B$5:$N$63,5,FALSE)/1000,IF($C13="Kg TS",B74,B74/VLOOKUP($B13,'Crop definitions'!$B$5:$N$63,8,FALSE))))</f>
        <v>4760</v>
      </c>
      <c r="C80" s="21">
        <f>IF(C74="",0,IF($C13="Kg",C74*VLOOKUP($B13,'Crop definitions'!$B$5:$N$63,5,FALSE)/1000,IF($C13="Kg TS",C74,C74/VLOOKUP($B13,'Crop definitions'!$B$5:$N$63,8,FALSE))))</f>
        <v>5100</v>
      </c>
      <c r="D80" s="21">
        <f>IF(D74="",0,IF($C13="Kg",D74*VLOOKUP($B13,'Crop definitions'!$B$5:$N$63,5,FALSE)/1000,IF($C13="Kg TS",D74,D74/VLOOKUP($B13,'Crop definitions'!$B$5:$N$63,8,FALSE))))</f>
        <v>5440</v>
      </c>
      <c r="E80" s="21">
        <f>IF(E74="",0,IF($C13="Kg",E74*VLOOKUP($B13,'Crop definitions'!$B$5:$N$63,5,FALSE)/1000,IF($C13="Kg TS",E74,E74/VLOOKUP($B13,'Crop definitions'!$B$5:$N$63,8,FALSE))))</f>
        <v>6715</v>
      </c>
      <c r="F80" s="21">
        <f>IF(F74="",0,IF($C13="Kg",F74*VLOOKUP($B13,'Crop definitions'!$B$5:$N$63,5,FALSE)/1000,IF($C13="Kg TS",F74,F74/VLOOKUP($B13,'Crop definitions'!$B$5:$N$63,8,FALSE))))</f>
        <v>7140</v>
      </c>
      <c r="G80" s="21">
        <f>IF(G74="",0,IF($C13="Kg",G74*VLOOKUP($B13,'Crop definitions'!$B$5:$N$63,5,FALSE)/1000,IF($C13="Kg TS",G74,G74/VLOOKUP($B13,'Crop definitions'!$B$5:$N$63,8,FALSE))))</f>
        <v>5100</v>
      </c>
      <c r="I80" s="20" t="str">
        <f t="shared" si="6"/>
        <v>Winter_barley_grain, kg TS / ha</v>
      </c>
      <c r="J80" s="21">
        <f>IF(J74="",0,IF($C13="Kg",J74*VLOOKUP($B13,'Crop definitions'!$B$5:$N$63,5,FALSE)/1000,IF($C13="Kg TS",J74,J74/VLOOKUP($B13,'Crop definitions'!$B$5:$N$63,8,FALSE))))</f>
        <v>2760.8</v>
      </c>
      <c r="K80" s="21">
        <f>IF(K74="",0,IF($C13="Kg",K74*VLOOKUP($B13,'Crop definitions'!$B$5:$N$63,5,FALSE)/1000,IF($C13="Kg TS",K74,K74/VLOOKUP($B13,'Crop definitions'!$B$5:$N$63,8,FALSE))))</f>
        <v>2957.9999999999995</v>
      </c>
      <c r="L80" s="21">
        <f>IF(L74="",0,IF($C13="Kg",L74*VLOOKUP($B13,'Crop definitions'!$B$5:$N$63,5,FALSE)/1000,IF($C13="Kg TS",L74,L74/VLOOKUP($B13,'Crop definitions'!$B$5:$N$63,8,FALSE))))</f>
        <v>3155.1999999999994</v>
      </c>
      <c r="M80" s="21">
        <f>IF(M74="",0,IF($C13="Kg",M74*VLOOKUP($B13,'Crop definitions'!$B$5:$N$63,5,FALSE)/1000,IF($C13="Kg TS",M74,M74/VLOOKUP($B13,'Crop definitions'!$B$5:$N$63,8,FALSE))))</f>
        <v>3357.5</v>
      </c>
      <c r="N80" s="21">
        <f>IF(N74="",0,IF($C13="Kg",N74*VLOOKUP($B13,'Crop definitions'!$B$5:$N$63,5,FALSE)/1000,IF($C13="Kg TS",N74,N74/VLOOKUP($B13,'Crop definitions'!$B$5:$N$63,8,FALSE))))</f>
        <v>3570</v>
      </c>
      <c r="O80" s="21">
        <f>IF(O74="",0,IF($C13="Kg",O74*VLOOKUP($B13,'Crop definitions'!$B$5:$N$63,5,FALSE)/1000,IF($C13="Kg TS",O74,O74/VLOOKUP($B13,'Crop definitions'!$B$5:$N$63,8,FALSE))))</f>
        <v>2957.9999999999995</v>
      </c>
    </row>
    <row r="81" spans="1:15" x14ac:dyDescent="0.25">
      <c r="A81" s="20" t="str">
        <f>IF(B14="",CONCATENATE(A14,": Intet valgt"),CONCATENATE(B14,", kg TS / ha"))</f>
        <v>Winter_barley_straw, kg TS / ha</v>
      </c>
      <c r="B81" s="21">
        <f>IF($B$14="",0,VLOOKUP($B$14,'Crop definitions'!$B$5:$T$63,19,FALSE)*B80)</f>
        <v>2618</v>
      </c>
      <c r="C81" s="21">
        <f>IF($B$14="",0,VLOOKUP($B$14,'Crop definitions'!$B$5:$T$63,19,FALSE)*C80)</f>
        <v>2805</v>
      </c>
      <c r="D81" s="21">
        <f>IF($B$14="",0,VLOOKUP($B$14,'Crop definitions'!$B$5:$T$63,19,FALSE)*D80)</f>
        <v>2992.0000000000005</v>
      </c>
      <c r="E81" s="21">
        <f>IF($B$14="",0,VLOOKUP($B$14,'Crop definitions'!$B$5:$T$63,19,FALSE)*E80)</f>
        <v>3693.2500000000005</v>
      </c>
      <c r="F81" s="21">
        <f>IF($B$14="",0,VLOOKUP($B$14,'Crop definitions'!$B$5:$T$63,19,FALSE)*F80)</f>
        <v>3927.0000000000005</v>
      </c>
      <c r="G81" s="21">
        <f>IF($B$14="",0,VLOOKUP($B$14,'Crop definitions'!$B$5:$T$63,19,FALSE)*G80)</f>
        <v>2805</v>
      </c>
      <c r="I81" s="20" t="str">
        <f t="shared" si="6"/>
        <v>Winter_barley_straw, kg TS / ha</v>
      </c>
      <c r="J81" s="21">
        <f>IF($B$14="",0,VLOOKUP($B$14,'Crop definitions'!$B$5:$T$63,19,FALSE)*J80)</f>
        <v>1518.4400000000003</v>
      </c>
      <c r="K81" s="21">
        <f>IF($B$14="",0,VLOOKUP($B$14,'Crop definitions'!$B$5:$T$63,19,FALSE)*K80)</f>
        <v>1626.8999999999999</v>
      </c>
      <c r="L81" s="21">
        <f>IF($B$14="",0,VLOOKUP($B$14,'Crop definitions'!$B$5:$T$63,19,FALSE)*L80)</f>
        <v>1735.36</v>
      </c>
      <c r="M81" s="21">
        <f>IF($B$14="",0,VLOOKUP($B$14,'Crop definitions'!$B$5:$T$63,19,FALSE)*M80)</f>
        <v>1846.6250000000002</v>
      </c>
      <c r="N81" s="21">
        <f>IF($B$14="",0,VLOOKUP($B$14,'Crop definitions'!$B$5:$T$63,19,FALSE)*N80)</f>
        <v>1963.5000000000002</v>
      </c>
      <c r="O81" s="21">
        <f>IF($B$14="",0,VLOOKUP($B$14,'Crop definitions'!$B$5:$T$63,19,FALSE)*O80)</f>
        <v>1626.8999999999999</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7378</v>
      </c>
      <c r="C85" s="25">
        <f t="shared" si="7"/>
        <v>7905</v>
      </c>
      <c r="D85" s="25">
        <f t="shared" si="7"/>
        <v>8432</v>
      </c>
      <c r="E85" s="25">
        <f t="shared" si="7"/>
        <v>10408.25</v>
      </c>
      <c r="F85" s="25">
        <f t="shared" si="7"/>
        <v>11067</v>
      </c>
      <c r="G85" s="25">
        <f t="shared" si="7"/>
        <v>7905</v>
      </c>
      <c r="I85" s="24" t="s">
        <v>69</v>
      </c>
      <c r="J85" s="25">
        <f t="shared" ref="J85:O85" si="8">SUM(J80:J84)</f>
        <v>4279.2400000000007</v>
      </c>
      <c r="K85" s="25">
        <f t="shared" si="8"/>
        <v>4584.8999999999996</v>
      </c>
      <c r="L85" s="25">
        <f t="shared" si="8"/>
        <v>4890.5599999999995</v>
      </c>
      <c r="M85" s="25">
        <f t="shared" si="8"/>
        <v>5204.125</v>
      </c>
      <c r="N85" s="25">
        <f t="shared" si="8"/>
        <v>5533.5</v>
      </c>
      <c r="O85" s="25">
        <f t="shared" si="8"/>
        <v>4584.8999999999996</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Winter_barley_grain, kg / ha</v>
      </c>
      <c r="B87" s="21">
        <f>IF(B80=0,0,B80/(VLOOKUP($B13,'Crop definitions'!$B$5:$N$63,5,FALSE)/1000))</f>
        <v>5600</v>
      </c>
      <c r="C87" s="21">
        <f>IF(C80=0,0,C80/(VLOOKUP($B13,'Crop definitions'!$B$5:$N$63,5,FALSE)/1000))</f>
        <v>6000</v>
      </c>
      <c r="D87" s="21">
        <f>IF(D80=0,0,D80/(VLOOKUP($B13,'Crop definitions'!$B$5:$N$63,5,FALSE)/1000))</f>
        <v>6400</v>
      </c>
      <c r="E87" s="21">
        <f>IF(E80=0,0,E80/(VLOOKUP($B13,'Crop definitions'!$B$5:$N$63,5,FALSE)/1000))</f>
        <v>7900</v>
      </c>
      <c r="F87" s="21">
        <f>IF(F80=0,0,F80/(VLOOKUP($B13,'Crop definitions'!$B$5:$N$63,5,FALSE)/1000))</f>
        <v>8400</v>
      </c>
      <c r="G87" s="21">
        <f>IF(G80=0,0,G80/(VLOOKUP($B13,'Crop definitions'!$B$5:$N$63,5,FALSE)/1000))</f>
        <v>6000</v>
      </c>
      <c r="I87" s="20" t="str">
        <f>A87</f>
        <v>Winter_barley_grain, kg / ha</v>
      </c>
      <c r="J87" s="21">
        <f>IF(J80=0,0,J80/(VLOOKUP($B13,'Crop definitions'!$B$5:$N$63,5,FALSE)/1000))</f>
        <v>3248.0000000000005</v>
      </c>
      <c r="K87" s="21">
        <f>IF(K80=0,0,K80/(VLOOKUP($B13,'Crop definitions'!$B$5:$N$63,5,FALSE)/1000))</f>
        <v>3479.9999999999995</v>
      </c>
      <c r="L87" s="21">
        <f>IF(L80=0,0,L80/(VLOOKUP($B13,'Crop definitions'!$B$5:$N$63,5,FALSE)/1000))</f>
        <v>3711.9999999999995</v>
      </c>
      <c r="M87" s="21">
        <f>IF(M80=0,0,M80/(VLOOKUP($B13,'Crop definitions'!$B$5:$N$63,5,FALSE)/1000))</f>
        <v>3950</v>
      </c>
      <c r="N87" s="21">
        <f>IF(N80=0,0,N80/(VLOOKUP($B13,'Crop definitions'!$B$5:$N$63,5,FALSE)/1000))</f>
        <v>4200</v>
      </c>
      <c r="O87" s="21">
        <f>IF(O80=0,0,O80/(VLOOKUP($B13,'Crop definitions'!$B$5:$N$63,5,FALSE)/1000))</f>
        <v>3479.9999999999995</v>
      </c>
    </row>
    <row r="88" spans="1:15" x14ac:dyDescent="0.25">
      <c r="A88" s="20" t="str">
        <f>IF(B14="",CONCATENATE(A14,": Intet valgt"),CONCATENATE(B14,", kg / ha"))</f>
        <v>Winter_barley_straw, kg / ha</v>
      </c>
      <c r="B88" s="21">
        <f>IF(B81=0,0,B81/(VLOOKUP($B14,'Crop definitions'!$B$5:$N$63,5,FALSE)/1000))</f>
        <v>3080</v>
      </c>
      <c r="C88" s="21">
        <f>IF(C81=0,0,C81/(VLOOKUP($B14,'Crop definitions'!$B$5:$N$63,5,FALSE)/1000))</f>
        <v>3300</v>
      </c>
      <c r="D88" s="21">
        <f>IF(D81=0,0,D81/(VLOOKUP($B14,'Crop definitions'!$B$5:$N$63,5,FALSE)/1000))</f>
        <v>3520.0000000000005</v>
      </c>
      <c r="E88" s="21">
        <f>IF(E81=0,0,E81/(VLOOKUP($B14,'Crop definitions'!$B$5:$N$63,5,FALSE)/1000))</f>
        <v>4345.0000000000009</v>
      </c>
      <c r="F88" s="21">
        <f>IF(F81=0,0,F81/(VLOOKUP($B14,'Crop definitions'!$B$5:$N$63,5,FALSE)/1000))</f>
        <v>4620.0000000000009</v>
      </c>
      <c r="G88" s="21">
        <f>IF(G81=0,0,G81/(VLOOKUP($B14,'Crop definitions'!$B$5:$N$63,5,FALSE)/1000))</f>
        <v>3300</v>
      </c>
      <c r="I88" s="20" t="str">
        <f t="shared" ref="I88:I93" si="9">A88</f>
        <v>Winter_barley_straw, kg / ha</v>
      </c>
      <c r="J88" s="21">
        <f>IF(J81=0,0,J81/(VLOOKUP($B14,'Crop definitions'!$B$5:$N$63,5,FALSE)/1000))</f>
        <v>1786.4000000000003</v>
      </c>
      <c r="K88" s="21">
        <f>IF(K81=0,0,K81/(VLOOKUP($B14,'Crop definitions'!$B$5:$N$63,5,FALSE)/1000))</f>
        <v>1914</v>
      </c>
      <c r="L88" s="21">
        <f>IF(L81=0,0,L81/(VLOOKUP($B14,'Crop definitions'!$B$5:$N$63,5,FALSE)/1000))</f>
        <v>2041.6</v>
      </c>
      <c r="M88" s="21">
        <f>IF(M81=0,0,M81/(VLOOKUP($B14,'Crop definitions'!$B$5:$N$63,5,FALSE)/1000))</f>
        <v>2172.5000000000005</v>
      </c>
      <c r="N88" s="21">
        <f>IF(N81=0,0,N81/(VLOOKUP($B14,'Crop definitions'!$B$5:$N$63,5,FALSE)/1000))</f>
        <v>2310.0000000000005</v>
      </c>
      <c r="O88" s="21">
        <f>IF(O81=0,0,O81/(VLOOKUP($B14,'Crop definitions'!$B$5:$N$63,5,FALSE)/1000))</f>
        <v>1914</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8680</v>
      </c>
      <c r="C92" s="25">
        <f t="shared" si="10"/>
        <v>9300</v>
      </c>
      <c r="D92" s="25">
        <f t="shared" si="10"/>
        <v>9920</v>
      </c>
      <c r="E92" s="25">
        <f t="shared" si="10"/>
        <v>12245</v>
      </c>
      <c r="F92" s="25">
        <f t="shared" si="10"/>
        <v>13020</v>
      </c>
      <c r="G92" s="25">
        <f t="shared" si="10"/>
        <v>9300</v>
      </c>
      <c r="I92" s="24" t="str">
        <f t="shared" si="9"/>
        <v>Udbytte i alt, kg / ha</v>
      </c>
      <c r="J92" s="25">
        <f t="shared" ref="J92:O92" si="11">SUM(J87:J91)</f>
        <v>5034.4000000000005</v>
      </c>
      <c r="K92" s="25">
        <f t="shared" si="11"/>
        <v>5394</v>
      </c>
      <c r="L92" s="25">
        <f t="shared" si="11"/>
        <v>5753.5999999999995</v>
      </c>
      <c r="M92" s="25">
        <f t="shared" si="11"/>
        <v>6122.5</v>
      </c>
      <c r="N92" s="25">
        <f t="shared" si="11"/>
        <v>6510</v>
      </c>
      <c r="O92" s="25">
        <f t="shared" si="11"/>
        <v>5394</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Winter_barley_grain, kg N / ha</v>
      </c>
      <c r="B95" s="21">
        <f>IF(B80=0,0,B80*VLOOKUP($B13,'Crop definitions'!$B$5:$K$63,10,FALSE)/1000)</f>
        <v>80.729600000000005</v>
      </c>
      <c r="C95" s="21">
        <f>IF(C80=0,0,C80*VLOOKUP($B13,'Crop definitions'!$B$5:$K$63,10,FALSE)/1000)</f>
        <v>86.495999999999995</v>
      </c>
      <c r="D95" s="21">
        <f>IF(D80=0,0,D80*VLOOKUP($B13,'Crop definitions'!$B$5:$K$63,10,FALSE)/1000)</f>
        <v>92.262400000000014</v>
      </c>
      <c r="E95" s="21">
        <f>IF(E80=0,0,E80*VLOOKUP($B13,'Crop definitions'!$B$5:$K$63,10,FALSE)/1000)</f>
        <v>113.88640000000001</v>
      </c>
      <c r="F95" s="21">
        <f>IF(F80=0,0,F80*VLOOKUP($B13,'Crop definitions'!$B$5:$K$63,10,FALSE)/1000)</f>
        <v>121.09440000000001</v>
      </c>
      <c r="G95" s="21">
        <f>IF(G80=0,0,G80*VLOOKUP($B13,'Crop definitions'!$B$5:$K$63,10,FALSE)/1000)</f>
        <v>86.495999999999995</v>
      </c>
      <c r="I95" s="20" t="str">
        <f t="shared" ref="I95:I100" si="14">A95</f>
        <v>Winter_barley_grain, kg N / ha</v>
      </c>
      <c r="J95" s="21">
        <f>IF(J80=0,0,J80*VLOOKUP($B13,'Crop definitions'!$B$5:$K$63,10,FALSE)/1000)</f>
        <v>46.823168000000003</v>
      </c>
      <c r="K95" s="21">
        <f>IF(K80=0,0,K80*VLOOKUP($B13,'Crop definitions'!$B$5:$K$63,10,FALSE)/1000)</f>
        <v>50.16767999999999</v>
      </c>
      <c r="L95" s="21">
        <f>IF(L80=0,0,L80*VLOOKUP($B13,'Crop definitions'!$B$5:$K$63,10,FALSE)/1000)</f>
        <v>53.512191999999999</v>
      </c>
      <c r="M95" s="21">
        <f>IF(M80=0,0,M80*VLOOKUP($B13,'Crop definitions'!$B$5:$K$63,10,FALSE)/1000)</f>
        <v>56.943200000000004</v>
      </c>
      <c r="N95" s="21">
        <f>IF(N80=0,0,N80*VLOOKUP($B13,'Crop definitions'!$B$5:$K$63,10,FALSE)/1000)</f>
        <v>60.547200000000004</v>
      </c>
      <c r="O95" s="21">
        <f>IF(O80=0,0,O80*VLOOKUP($B13,'Crop definitions'!$B$5:$K$63,10,FALSE)/1000)</f>
        <v>50.16767999999999</v>
      </c>
    </row>
    <row r="96" spans="1:15" x14ac:dyDescent="0.25">
      <c r="A96" s="20" t="str">
        <f>IF(B14="",CONCATENATE(A14,": Intet valgt"),CONCATENATE(B14,", kg N / ha"))</f>
        <v>Winter_barley_straw, kg N / ha</v>
      </c>
      <c r="B96" s="21">
        <f>IF(B81=0,0,B81*VLOOKUP($B14,'Crop definitions'!$B$5:$K$63,10,FALSE)/1000)</f>
        <v>16.755200000000002</v>
      </c>
      <c r="C96" s="21">
        <f>IF(C81=0,0,C81*VLOOKUP($B14,'Crop definitions'!$B$5:$K$63,10,FALSE)/1000)</f>
        <v>17.952000000000002</v>
      </c>
      <c r="D96" s="21">
        <f>IF(D81=0,0,D81*VLOOKUP($B14,'Crop definitions'!$B$5:$K$63,10,FALSE)/1000)</f>
        <v>19.148800000000001</v>
      </c>
      <c r="E96" s="21">
        <f>IF(E81=0,0,E81*VLOOKUP($B14,'Crop definitions'!$B$5:$K$63,10,FALSE)/1000)</f>
        <v>23.636800000000004</v>
      </c>
      <c r="F96" s="21">
        <f>IF(F81=0,0,F81*VLOOKUP($B14,'Crop definitions'!$B$5:$K$63,10,FALSE)/1000)</f>
        <v>25.132800000000003</v>
      </c>
      <c r="G96" s="21">
        <f>IF(G81=0,0,G81*VLOOKUP($B14,'Crop definitions'!$B$5:$K$63,10,FALSE)/1000)</f>
        <v>17.952000000000002</v>
      </c>
      <c r="I96" s="20" t="str">
        <f t="shared" si="14"/>
        <v>Winter_barley_straw, kg N / ha</v>
      </c>
      <c r="J96" s="21">
        <f>IF(J81=0,0,J81*VLOOKUP($B14,'Crop definitions'!$B$5:$K$63,10,FALSE)/1000)</f>
        <v>9.7180160000000022</v>
      </c>
      <c r="K96" s="21">
        <f>IF(K81=0,0,K81*VLOOKUP($B14,'Crop definitions'!$B$5:$K$63,10,FALSE)/1000)</f>
        <v>10.41216</v>
      </c>
      <c r="L96" s="21">
        <f>IF(L81=0,0,L81*VLOOKUP($B14,'Crop definitions'!$B$5:$K$63,10,FALSE)/1000)</f>
        <v>11.106304</v>
      </c>
      <c r="M96" s="21">
        <f>IF(M81=0,0,M81*VLOOKUP($B14,'Crop definitions'!$B$5:$K$63,10,FALSE)/1000)</f>
        <v>11.818400000000002</v>
      </c>
      <c r="N96" s="21">
        <f>IF(N81=0,0,N81*VLOOKUP($B14,'Crop definitions'!$B$5:$K$63,10,FALSE)/1000)</f>
        <v>12.566400000000002</v>
      </c>
      <c r="O96" s="21">
        <f>IF(O81=0,0,O81*VLOOKUP($B14,'Crop definitions'!$B$5:$K$63,10,FALSE)/1000)</f>
        <v>10.41216</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97.484800000000007</v>
      </c>
      <c r="C100" s="25">
        <f t="shared" si="15"/>
        <v>104.44799999999999</v>
      </c>
      <c r="D100" s="25">
        <f t="shared" si="15"/>
        <v>111.41120000000001</v>
      </c>
      <c r="E100" s="25">
        <f t="shared" si="15"/>
        <v>137.5232</v>
      </c>
      <c r="F100" s="25">
        <f t="shared" si="15"/>
        <v>146.22720000000001</v>
      </c>
      <c r="G100" s="25">
        <f t="shared" si="15"/>
        <v>104.44799999999999</v>
      </c>
      <c r="I100" s="24" t="str">
        <f t="shared" si="14"/>
        <v>Udbytte i alt, kg N / ha</v>
      </c>
      <c r="J100" s="25">
        <f t="shared" ref="J100:O100" si="16">SUM(J95:J99)</f>
        <v>56.541184000000001</v>
      </c>
      <c r="K100" s="25">
        <f t="shared" si="16"/>
        <v>60.57983999999999</v>
      </c>
      <c r="L100" s="25">
        <f t="shared" si="16"/>
        <v>64.618495999999993</v>
      </c>
      <c r="M100" s="25">
        <f t="shared" si="16"/>
        <v>68.761600000000001</v>
      </c>
      <c r="N100" s="25">
        <f t="shared" si="16"/>
        <v>73.113600000000005</v>
      </c>
      <c r="O100" s="25">
        <f t="shared" si="16"/>
        <v>60.57983999999999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formula'!$J$5:$O$44,MATCH(Winter_barley_1!$B$9,'N fixation formula'!$B$5:$B$44,0),MATCH(Winter_barley_1!B104,'N fixation formula'!$J$4:$O$4,0))</f>
        <v>#N/A</v>
      </c>
      <c r="C109" s="48" t="e">
        <f>VLOOKUP($B$9,'N fixation formula'!$B$5:$O$44,7,FALSE)+VLOOKUP($B$9,'N fixation formula'!$B$5:$O$44,8,FALSE)+INDEX('N fixation formula'!$J$5:$O$44,MATCH(Winter_barley_1!$B$9,'N fixation formula'!$B$5:$B$44,0),MATCH(Winter_barley_1!C104,'N fixation formula'!$J$4:$O$4,0))</f>
        <v>#N/A</v>
      </c>
      <c r="D109" s="48" t="e">
        <f>VLOOKUP($B$9,'N fixation formula'!$B$5:$O$44,7,FALSE)+VLOOKUP($B$9,'N fixation formula'!$B$5:$O$44,8,FALSE)+INDEX('N fixation formula'!$J$5:$O$44,MATCH(Winter_barley_1!$B$9,'N fixation formula'!$B$5:$B$44,0),MATCH(Winter_barley_1!D104,'N fixation formula'!$J$4:$O$4,0))</f>
        <v>#N/A</v>
      </c>
      <c r="E109" s="48" t="e">
        <f>VLOOKUP($B$9,'N fixation formula'!$B$5:$O$44,7,FALSE)+VLOOKUP($B$9,'N fixation formula'!$B$5:$O$44,8,FALSE)+INDEX('N fixation formula'!$J$5:$O$44,MATCH(Winter_barley_1!$B$9,'N fixation formula'!$B$5:$B$44,0),MATCH(Winter_barley_1!E104,'N fixation formula'!$J$4:$O$4,0))</f>
        <v>#N/A</v>
      </c>
      <c r="F109" s="48" t="e">
        <f>VLOOKUP($B$9,'N fixation formula'!$B$5:$O$44,7,FALSE)+VLOOKUP($B$9,'N fixation formula'!$B$5:$O$44,8,FALSE)+INDEX('N fixation formula'!$J$5:$O$44,MATCH(Winter_barley_1!$B$9,'N fixation formula'!$B$5:$B$44,0),MATCH(Winter_barley_1!F104,'N fixation formula'!$J$4:$O$4,0))</f>
        <v>#N/A</v>
      </c>
      <c r="G109" s="48" t="e">
        <f>VLOOKUP($B$9,'N fixation formula'!$B$5:$O$44,7,FALSE)+VLOOKUP($B$9,'N fixation formula'!$B$5:$O$44,8,FALSE)+INDEX('N fixation formula'!$J$5:$O$44,MATCH(Winter_barley_1!$B$9,'N fixation formula'!$B$5:$B$44,0),MATCH(Winter_barley_1!G104,'N fixation formula'!$J$4:$O$4,0))</f>
        <v>#N/A</v>
      </c>
      <c r="H109" s="15"/>
      <c r="I109" s="40" t="str">
        <f t="shared" si="18"/>
        <v>P-rod+stub + P-trans-jord + P-immob</v>
      </c>
      <c r="J109" s="48" t="e">
        <f>VLOOKUP($B$9,'N fixation formula'!$B$5:$O$44,7,FALSE)+VLOOKUP($B$9,'N fixation formula'!$B$5:$O$44,8,FALSE)+INDEX('N fixation formula'!$J$5:$O$44,MATCH(Winter_barley_1!$B$9,'N fixation formula'!$B$5:$B$44,0),MATCH(Winter_barley_1!J104,'N fixation formula'!$J$4:$O$4,0))</f>
        <v>#N/A</v>
      </c>
      <c r="K109" s="48" t="e">
        <f>VLOOKUP($B$9,'N fixation formula'!$B$5:$O$44,7,FALSE)+VLOOKUP($B$9,'N fixation formula'!$B$5:$O$44,8,FALSE)+INDEX('N fixation formula'!$J$5:$O$44,MATCH(Winter_barley_1!$B$9,'N fixation formula'!$B$5:$B$44,0),MATCH(Winter_barley_1!K104,'N fixation formula'!$J$4:$O$4,0))</f>
        <v>#N/A</v>
      </c>
      <c r="L109" s="48" t="e">
        <f>VLOOKUP($B$9,'N fixation formula'!$B$5:$O$44,7,FALSE)+VLOOKUP($B$9,'N fixation formula'!$B$5:$O$44,8,FALSE)+INDEX('N fixation formula'!$J$5:$O$44,MATCH(Winter_barley_1!$B$9,'N fixation formula'!$B$5:$B$44,0),MATCH(Winter_barley_1!L104,'N fixation formula'!$J$4:$O$4,0))</f>
        <v>#N/A</v>
      </c>
      <c r="M109" s="48" t="e">
        <f>VLOOKUP($B$9,'N fixation formula'!$B$5:$O$44,7,FALSE)+VLOOKUP($B$9,'N fixation formula'!$B$5:$O$44,8,FALSE)+INDEX('N fixation formula'!$J$5:$O$44,MATCH(Winter_barley_1!$B$9,'N fixation formula'!$B$5:$B$44,0),MATCH(Winter_barley_1!M104,'N fixation formula'!$J$4:$O$4,0))</f>
        <v>#N/A</v>
      </c>
      <c r="N109" s="48" t="e">
        <f>VLOOKUP($B$9,'N fixation formula'!$B$5:$O$44,7,FALSE)+VLOOKUP($B$9,'N fixation formula'!$B$5:$O$44,8,FALSE)+INDEX('N fixation formula'!$J$5:$O$44,MATCH(Winter_barley_1!$B$9,'N fixation formula'!$B$5:$B$44,0),MATCH(Winter_barley_1!N104,'N fixation formula'!$J$4:$O$4,0))</f>
        <v>#N/A</v>
      </c>
      <c r="O109" s="48" t="e">
        <f>VLOOKUP($B$9,'N fixation formula'!$B$5:$O$44,7,FALSE)+VLOOKUP($B$9,'N fixation formula'!$B$5:$O$44,8,FALSE)+INDEX('N fixation formula'!$J$5:$O$44,MATCH(Winter_barley_1!$B$9,'N fixation formula'!$B$5:$B$44,0),MATCH(Winter_barley_1!O104,'N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1</v>
      </c>
      <c r="C118" s="3">
        <v>1</v>
      </c>
      <c r="D118" s="3">
        <v>1</v>
      </c>
      <c r="E118" s="3">
        <v>1</v>
      </c>
      <c r="F118" s="3">
        <v>1</v>
      </c>
      <c r="G118" s="3">
        <v>1</v>
      </c>
      <c r="I118" s="29" t="str">
        <f t="shared" si="24"/>
        <v>Kunstgødskning*</v>
      </c>
      <c r="J118" s="60"/>
      <c r="K118" s="60"/>
      <c r="L118" s="60"/>
      <c r="M118" s="60"/>
      <c r="N118" s="60"/>
      <c r="O118" s="61"/>
    </row>
    <row r="119" spans="1:15" x14ac:dyDescent="0.25">
      <c r="A119" s="34" t="s">
        <v>92</v>
      </c>
      <c r="B119" s="3">
        <v>4</v>
      </c>
      <c r="C119" s="3">
        <v>4</v>
      </c>
      <c r="D119" s="3">
        <v>4</v>
      </c>
      <c r="E119" s="3">
        <v>4</v>
      </c>
      <c r="F119" s="3">
        <v>4</v>
      </c>
      <c r="G119" s="3">
        <v>4</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91</v>
      </c>
      <c r="B121" s="3"/>
      <c r="C121" s="3"/>
      <c r="D121" s="3"/>
      <c r="E121" s="3"/>
      <c r="F121" s="3"/>
      <c r="G121" s="3"/>
      <c r="I121" s="29" t="str">
        <f t="shared" si="24"/>
        <v>Ukrudstharvning*</v>
      </c>
      <c r="J121" s="60">
        <v>2</v>
      </c>
      <c r="K121" s="60">
        <v>2</v>
      </c>
      <c r="L121" s="60">
        <v>2</v>
      </c>
      <c r="M121" s="60">
        <v>2</v>
      </c>
      <c r="N121" s="60">
        <v>2</v>
      </c>
      <c r="O121" s="61">
        <v>2</v>
      </c>
    </row>
    <row r="122" spans="1:15" x14ac:dyDescent="0.25">
      <c r="A122" s="34"/>
      <c r="B122" s="3"/>
      <c r="C122" s="26"/>
      <c r="D122" s="26"/>
      <c r="E122" s="26"/>
      <c r="F122" s="26"/>
      <c r="G122" s="26"/>
      <c r="I122" s="29" t="str">
        <f t="shared" si="24"/>
        <v/>
      </c>
      <c r="J122" s="26"/>
      <c r="K122" s="26"/>
      <c r="L122" s="26"/>
      <c r="M122" s="26"/>
      <c r="N122" s="26"/>
      <c r="O122" s="4"/>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Ukrudstharvning*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Ukrudstharvning*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3.6251999999999995</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3.6251999999999995</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3.6251999999999995</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4.0279999999999996</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4.4307999999999996</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4.4307999999999996</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50.249299999999991</v>
      </c>
      <c r="C147" s="25">
        <f t="shared" ref="C147:O147" si="27">SUM(C132:C146)</f>
        <v>50.249299999999991</v>
      </c>
      <c r="D147" s="25">
        <f t="shared" si="27"/>
        <v>50.249299999999991</v>
      </c>
      <c r="E147" s="25">
        <f t="shared" si="27"/>
        <v>53.371000000000002</v>
      </c>
      <c r="F147" s="25">
        <f t="shared" si="27"/>
        <v>56.492699999999999</v>
      </c>
      <c r="G147" s="25">
        <f t="shared" si="27"/>
        <v>56.492699999999999</v>
      </c>
      <c r="H147" s="5"/>
      <c r="I147" s="30" t="str">
        <f t="shared" si="26"/>
        <v>Dieselforbrug i alt per ha</v>
      </c>
      <c r="J147" s="25">
        <f t="shared" si="27"/>
        <v>45.818499999999993</v>
      </c>
      <c r="K147" s="25">
        <f t="shared" si="27"/>
        <v>45.818499999999993</v>
      </c>
      <c r="L147" s="25">
        <f t="shared" si="27"/>
        <v>45.818499999999993</v>
      </c>
      <c r="M147" s="25">
        <f t="shared" si="27"/>
        <v>49.342999999999996</v>
      </c>
      <c r="N147" s="25">
        <f t="shared" si="27"/>
        <v>52.867499999999993</v>
      </c>
      <c r="O147" s="25">
        <f t="shared" si="27"/>
        <v>52.867499999999993</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400-000000000000}">
      <formula1>"Ja,Nej"</formula1>
    </dataValidation>
    <dataValidation type="list" allowBlank="1" showInputMessage="1" showErrorMessage="1" sqref="F13:F17" xr:uid="{00000000-0002-0000-0400-000001000000}">
      <formula1>"Ja, Nej / Ikke relevant"</formula1>
    </dataValidation>
    <dataValidation type="list" allowBlank="1" showInputMessage="1" showErrorMessage="1" sqref="E5" xr:uid="{00000000-0002-0000-04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3000000}">
          <x14:formula1>
            <xm:f>'N fixation formula'!$B$5:$B$44</xm:f>
          </x14:formula1>
          <xm:sqref>B9</xm:sqref>
        </x14:dataValidation>
        <x14:dataValidation type="list" allowBlank="1" showInputMessage="1" showErrorMessage="1" xr:uid="{00000000-0002-0000-0400-000007000000}">
          <x14:formula1>
            <xm:f>Other_tabels!$F$5:$F$14</xm:f>
          </x14:formula1>
          <xm:sqref>E4</xm:sqref>
        </x14:dataValidation>
        <x14:dataValidation type="list" allowBlank="1" showInputMessage="1" showErrorMessage="1" xr:uid="{00000000-0002-0000-0400-000006000000}">
          <x14:formula1>
            <xm:f>'Crop definitions'!$B$5:$B$63</xm:f>
          </x14:formula1>
          <xm:sqref>B13:B17</xm:sqref>
        </x14:dataValidation>
        <x14:dataValidation type="list" allowBlank="1" showInputMessage="1" showErrorMessage="1" xr:uid="{00000000-0002-0000-0400-000005000000}">
          <x14:formula1>
            <xm:f>Seed!$B$5:$B$28</xm:f>
          </x14:formula1>
          <xm:sqref>B20:B23</xm:sqref>
        </x14:dataValidation>
        <x14:dataValidation type="list" allowBlank="1" showInputMessage="1" showErrorMessage="1" xr:uid="{00000000-0002-0000-0400-000004000000}">
          <x14:formula1>
            <xm:f>'Diesel consumption for field op'!$D$4:$D$77</xm:f>
          </x14:formula1>
          <xm:sqref>A116:A130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9" tint="-0.249977111117893"/>
  </sheetPr>
  <dimension ref="A1:O147"/>
  <sheetViews>
    <sheetView showGridLines="0" topLeftCell="F124"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473</v>
      </c>
      <c r="D4" s="20" t="s">
        <v>484</v>
      </c>
      <c r="E4" s="44" t="s">
        <v>487</v>
      </c>
    </row>
    <row r="5" spans="1:6" x14ac:dyDescent="0.25">
      <c r="A5" s="20" t="s">
        <v>50</v>
      </c>
      <c r="B5" s="44" t="s">
        <v>474</v>
      </c>
      <c r="D5" s="20" t="s">
        <v>582</v>
      </c>
      <c r="E5" s="44" t="s">
        <v>208</v>
      </c>
    </row>
    <row r="6" spans="1:6" x14ac:dyDescent="0.25">
      <c r="A6" s="20" t="s">
        <v>0</v>
      </c>
      <c r="B6" s="45" t="s">
        <v>471</v>
      </c>
    </row>
    <row r="7" spans="1:6" x14ac:dyDescent="0.25">
      <c r="A7" s="20" t="s">
        <v>76</v>
      </c>
      <c r="B7" s="45" t="s">
        <v>77</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386</v>
      </c>
      <c r="C13" s="19" t="str">
        <f>IF(B13="","",VLOOKUP(B13,'Crop definitions'!$B$5:$G$63,6,FALSE))</f>
        <v>Kg</v>
      </c>
      <c r="D13" s="19" t="str">
        <f>IF(B13="","",VLOOKUP(B13,'Crop definitions'!$B$5:$G$63,3,FALSE))</f>
        <v>Grain_crop</v>
      </c>
      <c r="E13" s="3" t="s">
        <v>114</v>
      </c>
      <c r="F13" s="3" t="s">
        <v>113</v>
      </c>
    </row>
    <row r="14" spans="1:6" x14ac:dyDescent="0.25">
      <c r="A14" s="20" t="s">
        <v>458</v>
      </c>
      <c r="B14" s="3" t="s">
        <v>387</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386</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Winter_barley_grain</v>
      </c>
      <c r="B30" s="200"/>
      <c r="C30" s="200"/>
      <c r="D30" s="200"/>
      <c r="E30" s="200"/>
      <c r="F30" s="200"/>
      <c r="G30" s="27"/>
      <c r="I30" s="201" t="str">
        <f>A30</f>
        <v>Gødningsnorm - Main product: Winter_barley_grain</v>
      </c>
      <c r="J30" s="202"/>
      <c r="K30" s="202"/>
      <c r="L30" s="202"/>
      <c r="M30" s="202"/>
      <c r="N30" s="202"/>
      <c r="O30" s="203"/>
    </row>
    <row r="31" spans="1:15" x14ac:dyDescent="0.25">
      <c r="A31" s="20" t="s">
        <v>54</v>
      </c>
      <c r="B31" s="26">
        <v>172</v>
      </c>
      <c r="C31" s="26">
        <v>161</v>
      </c>
      <c r="D31" s="26">
        <v>181</v>
      </c>
      <c r="E31" s="26">
        <v>184</v>
      </c>
      <c r="F31" s="26">
        <v>195</v>
      </c>
      <c r="G31" s="26">
        <v>111</v>
      </c>
      <c r="I31" s="20" t="s">
        <v>54</v>
      </c>
      <c r="J31" s="26">
        <f>(B31-$B$10)*('Crop definitions'!$Z$5/100)</f>
        <v>92.88000000000001</v>
      </c>
      <c r="K31" s="26">
        <f>(C31-$B$10)*('Crop definitions'!$Z$5/100)</f>
        <v>86.940000000000012</v>
      </c>
      <c r="L31" s="26">
        <f>(D31-$B$10)*('Crop definitions'!$Z$5/100)</f>
        <v>97.740000000000009</v>
      </c>
      <c r="M31" s="26">
        <f>(E31-$B$10)*('Crop definitions'!$Z$5/100)</f>
        <v>99.360000000000014</v>
      </c>
      <c r="N31" s="26">
        <f>(F31-$B$10)*('Crop definitions'!$Z$5/100)</f>
        <v>105.30000000000001</v>
      </c>
      <c r="O31" s="26">
        <f>(G31-$B$10)*('Crop definitions'!$Z$5/100)</f>
        <v>59.940000000000005</v>
      </c>
    </row>
    <row r="32" spans="1:15" x14ac:dyDescent="0.25">
      <c r="A32" s="20" t="s">
        <v>55</v>
      </c>
      <c r="B32" s="26">
        <v>18</v>
      </c>
      <c r="C32" s="26">
        <v>18</v>
      </c>
      <c r="D32" s="26">
        <v>18</v>
      </c>
      <c r="E32" s="26">
        <v>18</v>
      </c>
      <c r="F32" s="26">
        <v>18</v>
      </c>
      <c r="G32" s="26">
        <v>18</v>
      </c>
      <c r="I32" s="20" t="s">
        <v>55</v>
      </c>
      <c r="J32" s="26">
        <f>IF($B$13="","",VLOOKUP($B$13,'Crop definitions'!$V$5:$X$63,2,FALSE)*B32)</f>
        <v>10.44</v>
      </c>
      <c r="K32" s="26">
        <f>IF($B$13="","",VLOOKUP($B$13,'Crop definitions'!$V$5:$X$63,2,FALSE)*C32)</f>
        <v>10.44</v>
      </c>
      <c r="L32" s="26">
        <f>IF($B$13="","",VLOOKUP($B$13,'Crop definitions'!$V$5:$X$63,2,FALSE)*D32)</f>
        <v>10.44</v>
      </c>
      <c r="M32" s="26">
        <f>IF($B$13="","",VLOOKUP($B$13,'Crop definitions'!$V$5:$X$63,2,FALSE)*E32)</f>
        <v>10.44</v>
      </c>
      <c r="N32" s="26">
        <f>IF($B$13="","",VLOOKUP($B$13,'Crop definitions'!$V$5:$X$63,2,FALSE)*F32)</f>
        <v>10.44</v>
      </c>
      <c r="O32" s="26">
        <f>IF($B$13="","",VLOOKUP($B$13,'Crop definitions'!$V$5:$X$63,2,FALSE)*G32)</f>
        <v>10.44</v>
      </c>
    </row>
    <row r="33" spans="1:15" x14ac:dyDescent="0.25">
      <c r="A33" s="20" t="s">
        <v>56</v>
      </c>
      <c r="B33" s="26">
        <v>67</v>
      </c>
      <c r="C33" s="26">
        <v>67</v>
      </c>
      <c r="D33" s="26">
        <v>67</v>
      </c>
      <c r="E33" s="26">
        <v>67</v>
      </c>
      <c r="F33" s="26">
        <v>67</v>
      </c>
      <c r="G33" s="26">
        <v>67</v>
      </c>
      <c r="I33" s="20" t="s">
        <v>56</v>
      </c>
      <c r="J33" s="26">
        <f>IF($B$13="","",VLOOKUP($B$13,'Crop definitions'!$V$5:$X$63,2,FALSE)*B33)</f>
        <v>38.86</v>
      </c>
      <c r="K33" s="26">
        <f>IF($B$13="","",VLOOKUP($B$13,'Crop definitions'!$V$5:$X$63,2,FALSE)*C33)</f>
        <v>38.86</v>
      </c>
      <c r="L33" s="26">
        <f>IF($B$13="","",VLOOKUP($B$13,'Crop definitions'!$V$5:$X$63,2,FALSE)*D33)</f>
        <v>38.86</v>
      </c>
      <c r="M33" s="26">
        <f>IF($B$13="","",VLOOKUP($B$13,'Crop definitions'!$V$5:$X$63,2,FALSE)*E33)</f>
        <v>38.86</v>
      </c>
      <c r="N33" s="26">
        <f>IF($B$13="","",VLOOKUP($B$13,'Crop definitions'!$V$5:$X$63,2,FALSE)*F33)</f>
        <v>38.86</v>
      </c>
      <c r="O33" s="26">
        <f>IF($B$13="","",VLOOKUP($B$13,'Crop definitions'!$V$5:$X$63,2,FALSE)*G33)</f>
        <v>38.86</v>
      </c>
    </row>
    <row r="34" spans="1:15" x14ac:dyDescent="0.25">
      <c r="A34" s="200" t="str">
        <f>IF(B14="",CONCATENATE("Gødningsnorm - ",A14,": Intet valgt"),CONCATENATE("Gødningsnorm - ",A14,": ",B14))</f>
        <v>Gødningsnorm - Straw product: Winter_barley_straw</v>
      </c>
      <c r="B34" s="200"/>
      <c r="C34" s="200"/>
      <c r="D34" s="200"/>
      <c r="E34" s="200"/>
      <c r="F34" s="200"/>
      <c r="G34" s="200"/>
      <c r="I34" s="201" t="str">
        <f>A34</f>
        <v>Gødningsnorm - Straw product: Winter_barley_straw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172</v>
      </c>
      <c r="C51" s="21">
        <f t="shared" si="0"/>
        <v>161</v>
      </c>
      <c r="D51" s="21">
        <f t="shared" si="0"/>
        <v>181</v>
      </c>
      <c r="E51" s="21">
        <f t="shared" si="0"/>
        <v>184</v>
      </c>
      <c r="F51" s="21">
        <f t="shared" si="0"/>
        <v>195</v>
      </c>
      <c r="G51" s="21">
        <f t="shared" si="0"/>
        <v>111</v>
      </c>
      <c r="I51" s="20" t="str">
        <f>A51</f>
        <v>N - før reduktion, kg / ha</v>
      </c>
      <c r="J51" s="21">
        <f t="shared" ref="J51:O51" si="1">J31+J35+J39+J43+J47</f>
        <v>92.88000000000001</v>
      </c>
      <c r="K51" s="21">
        <f t="shared" si="1"/>
        <v>86.940000000000012</v>
      </c>
      <c r="L51" s="21">
        <f t="shared" si="1"/>
        <v>97.740000000000009</v>
      </c>
      <c r="M51" s="21">
        <f t="shared" si="1"/>
        <v>99.360000000000014</v>
      </c>
      <c r="N51" s="21">
        <f t="shared" si="1"/>
        <v>105.30000000000001</v>
      </c>
      <c r="O51" s="21">
        <f t="shared" si="1"/>
        <v>59.940000000000005</v>
      </c>
    </row>
    <row r="52" spans="1:15" x14ac:dyDescent="0.25">
      <c r="A52" s="20" t="s">
        <v>126</v>
      </c>
      <c r="B52" s="21">
        <f t="shared" ref="B52:G52" si="2">IF($B$10="",B51,B51-$B$10)</f>
        <v>172</v>
      </c>
      <c r="C52" s="21">
        <f t="shared" si="2"/>
        <v>161</v>
      </c>
      <c r="D52" s="21">
        <f t="shared" si="2"/>
        <v>181</v>
      </c>
      <c r="E52" s="21">
        <f t="shared" si="2"/>
        <v>184</v>
      </c>
      <c r="F52" s="21">
        <f t="shared" si="2"/>
        <v>195</v>
      </c>
      <c r="G52" s="21">
        <f t="shared" si="2"/>
        <v>111</v>
      </c>
      <c r="I52" s="20" t="str">
        <f>A52</f>
        <v>N - efter reduktion, kg / ha</v>
      </c>
      <c r="J52" s="21">
        <f>IF($B$10="",J51,J51)</f>
        <v>92.88000000000001</v>
      </c>
      <c r="K52" s="21">
        <f t="shared" ref="K52:O52" si="3">IF($B$10="",K51,K51)</f>
        <v>86.940000000000012</v>
      </c>
      <c r="L52" s="21">
        <f t="shared" si="3"/>
        <v>97.740000000000009</v>
      </c>
      <c r="M52" s="21">
        <f t="shared" si="3"/>
        <v>99.360000000000014</v>
      </c>
      <c r="N52" s="21">
        <f t="shared" si="3"/>
        <v>105.30000000000001</v>
      </c>
      <c r="O52" s="21">
        <f t="shared" si="3"/>
        <v>59.940000000000005</v>
      </c>
    </row>
    <row r="53" spans="1:15" x14ac:dyDescent="0.25">
      <c r="A53" s="20" t="s">
        <v>55</v>
      </c>
      <c r="B53" s="21">
        <f t="shared" ref="B53:G54" si="4">B32+B36+B40+B44+B48</f>
        <v>18</v>
      </c>
      <c r="C53" s="21">
        <f t="shared" si="4"/>
        <v>18</v>
      </c>
      <c r="D53" s="21">
        <f t="shared" si="4"/>
        <v>18</v>
      </c>
      <c r="E53" s="21">
        <f t="shared" si="4"/>
        <v>18</v>
      </c>
      <c r="F53" s="21">
        <f t="shared" si="4"/>
        <v>18</v>
      </c>
      <c r="G53" s="21">
        <f t="shared" si="4"/>
        <v>18</v>
      </c>
      <c r="I53" s="20" t="s">
        <v>55</v>
      </c>
      <c r="J53" s="21">
        <f t="shared" ref="J53:O54" si="5">J32+J36+J40+J44+J48</f>
        <v>10.44</v>
      </c>
      <c r="K53" s="21">
        <f t="shared" si="5"/>
        <v>10.44</v>
      </c>
      <c r="L53" s="21">
        <f t="shared" si="5"/>
        <v>10.44</v>
      </c>
      <c r="M53" s="21">
        <f t="shared" si="5"/>
        <v>10.44</v>
      </c>
      <c r="N53" s="21">
        <f t="shared" si="5"/>
        <v>10.44</v>
      </c>
      <c r="O53" s="21">
        <f t="shared" si="5"/>
        <v>10.44</v>
      </c>
    </row>
    <row r="54" spans="1:15" x14ac:dyDescent="0.25">
      <c r="A54" s="20" t="s">
        <v>56</v>
      </c>
      <c r="B54" s="21">
        <f t="shared" si="4"/>
        <v>67</v>
      </c>
      <c r="C54" s="21">
        <f t="shared" si="4"/>
        <v>67</v>
      </c>
      <c r="D54" s="21">
        <f t="shared" si="4"/>
        <v>67</v>
      </c>
      <c r="E54" s="21">
        <f t="shared" si="4"/>
        <v>67</v>
      </c>
      <c r="F54" s="21">
        <f t="shared" si="4"/>
        <v>67</v>
      </c>
      <c r="G54" s="21">
        <f t="shared" si="4"/>
        <v>67</v>
      </c>
      <c r="I54" s="20" t="s">
        <v>56</v>
      </c>
      <c r="J54" s="21">
        <f t="shared" si="5"/>
        <v>38.86</v>
      </c>
      <c r="K54" s="21">
        <f t="shared" si="5"/>
        <v>38.86</v>
      </c>
      <c r="L54" s="21">
        <f t="shared" si="5"/>
        <v>38.86</v>
      </c>
      <c r="M54" s="21">
        <f t="shared" si="5"/>
        <v>38.86</v>
      </c>
      <c r="N54" s="21">
        <f t="shared" si="5"/>
        <v>38.86</v>
      </c>
      <c r="O54" s="21">
        <f t="shared" si="5"/>
        <v>38.86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Winter_barley_grain</v>
      </c>
      <c r="B60" s="26">
        <v>160</v>
      </c>
      <c r="C60" s="26">
        <v>160</v>
      </c>
      <c r="D60" s="26">
        <v>160</v>
      </c>
      <c r="E60" s="26">
        <v>160</v>
      </c>
      <c r="F60" s="26">
        <v>160</v>
      </c>
      <c r="G60" s="26">
        <v>160</v>
      </c>
      <c r="I60" s="20" t="str">
        <f>A60</f>
        <v>Winter_barley_grain</v>
      </c>
      <c r="J60" s="26">
        <v>170</v>
      </c>
      <c r="K60" s="26">
        <v>170</v>
      </c>
      <c r="L60" s="26">
        <v>170</v>
      </c>
      <c r="M60" s="26">
        <v>170</v>
      </c>
      <c r="N60" s="26">
        <v>170</v>
      </c>
      <c r="O60" s="4">
        <v>170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Winter_barley_grain, Kg / ha</v>
      </c>
      <c r="B74" s="26">
        <v>6200</v>
      </c>
      <c r="C74" s="26">
        <v>6600</v>
      </c>
      <c r="D74" s="26">
        <v>7000</v>
      </c>
      <c r="E74" s="26">
        <v>8700</v>
      </c>
      <c r="F74" s="26">
        <v>9200</v>
      </c>
      <c r="G74" s="26">
        <v>6000</v>
      </c>
      <c r="I74" s="20" t="str">
        <f t="shared" ref="I74:I84" si="6">A74</f>
        <v>Winter_barley_grain, Kg / ha</v>
      </c>
      <c r="J74" s="26">
        <f>IF($B$13="","",VLOOKUP($B$13,'Crop definitions'!$V$5:$X$63,2,FALSE)*B74)</f>
        <v>3595.9999999999995</v>
      </c>
      <c r="K74" s="26">
        <f>IF($B$13="","",VLOOKUP($B$13,'Crop definitions'!$V$5:$X$63,2,FALSE)*C74)</f>
        <v>3827.9999999999995</v>
      </c>
      <c r="L74" s="26">
        <f>IF($B$13="","",VLOOKUP($B$13,'Crop definitions'!$V$5:$X$63,2,FALSE)*D74)</f>
        <v>4059.9999999999995</v>
      </c>
      <c r="M74" s="26">
        <f>IF($B$13="","",VLOOKUP($B$13,'Crop definitions'!$V$5:$X$63,3,FALSE)*E74)</f>
        <v>4350</v>
      </c>
      <c r="N74" s="26">
        <f>IF($B$13="","",VLOOKUP($B$13,'Crop definitions'!$V$5:$X$63,3,FALSE)*F74)</f>
        <v>4600</v>
      </c>
      <c r="O74" s="59">
        <f>IF($B$13="","",VLOOKUP($B$13,'Crop definitions'!$V$5:$X$63,2,FALSE)*G74)</f>
        <v>3479.9999999999995</v>
      </c>
    </row>
    <row r="75" spans="1:15" x14ac:dyDescent="0.25">
      <c r="A75" s="20" t="str">
        <f>IF(B14="",CONCATENATE(A14,": Intet valgt"),CONCATENATE(B14,", ",C14," / ha"))</f>
        <v>Winter_barley_straw, Kg / ha</v>
      </c>
      <c r="B75" s="135">
        <f>IF($B$14="","",B81/(VLOOKUP($B$14,'Crop definitions'!$B$5:$F$63,5,FALSE)/1000))</f>
        <v>3410.0000000000005</v>
      </c>
      <c r="C75" s="135">
        <f>IF($B$14="","",C81/(VLOOKUP($B$14,'Crop definitions'!$B$5:$F$63,5,FALSE)/1000))</f>
        <v>3630.0000000000005</v>
      </c>
      <c r="D75" s="135">
        <f>IF($B$14="","",D81/(VLOOKUP($B$14,'Crop definitions'!$B$5:$F$63,5,FALSE)/1000))</f>
        <v>3850.0000000000005</v>
      </c>
      <c r="E75" s="135">
        <f>IF($B$14="","",E81/(VLOOKUP($B$14,'Crop definitions'!$B$5:$F$63,5,FALSE)/1000))</f>
        <v>4785.0000000000009</v>
      </c>
      <c r="F75" s="135">
        <f>IF($B$14="","",F81/(VLOOKUP($B$14,'Crop definitions'!$B$5:$F$63,5,FALSE)/1000))</f>
        <v>5060</v>
      </c>
      <c r="G75" s="135">
        <f>IF($B$14="","",G81/(VLOOKUP($B$14,'Crop definitions'!$B$5:$F$63,5,FALSE)/1000))</f>
        <v>3300</v>
      </c>
      <c r="I75" s="20" t="str">
        <f t="shared" si="6"/>
        <v>Winter_barley_straw, Kg / ha</v>
      </c>
      <c r="J75" s="135">
        <f>IF($B$14="","",J81/(VLOOKUP($B$14,'Crop definitions'!$B$5:$F$63,5,FALSE)/1000))</f>
        <v>1977.8</v>
      </c>
      <c r="K75" s="135">
        <f>IF($B$14="","",K81/(VLOOKUP($B$14,'Crop definitions'!$B$5:$F$63,5,FALSE)/1000))</f>
        <v>2105.4</v>
      </c>
      <c r="L75" s="135">
        <f>IF($B$14="","",L81/(VLOOKUP($B$14,'Crop definitions'!$B$5:$F$63,5,FALSE)/1000))</f>
        <v>2233</v>
      </c>
      <c r="M75" s="135">
        <f>IF($B$14="","",M81/(VLOOKUP($B$14,'Crop definitions'!$B$5:$F$63,5,FALSE)/1000))</f>
        <v>2392.5000000000005</v>
      </c>
      <c r="N75" s="135">
        <f>IF($B$14="","",N81/(VLOOKUP($B$14,'Crop definitions'!$B$5:$F$63,5,FALSE)/1000))</f>
        <v>2530</v>
      </c>
      <c r="O75" s="136">
        <f>IF($B$14="","",O81/(VLOOKUP($B$14,'Crop definitions'!$B$5:$F$63,5,FALSE)/1000))</f>
        <v>1914</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Winter_barley_grain, kg TS / ha</v>
      </c>
      <c r="B80" s="21">
        <f>IF(B74="",0,IF($C13="Kg",B74*VLOOKUP($B13,'Crop definitions'!$B$5:$N$63,5,FALSE)/1000,IF($C13="Kg TS",B74,B74/VLOOKUP($B13,'Crop definitions'!$B$5:$N$63,8,FALSE))))</f>
        <v>5270</v>
      </c>
      <c r="C80" s="21">
        <f>IF(C74="",0,IF($C13="Kg",C74*VLOOKUP($B13,'Crop definitions'!$B$5:$N$63,5,FALSE)/1000,IF($C13="Kg TS",C74,C74/VLOOKUP($B13,'Crop definitions'!$B$5:$N$63,8,FALSE))))</f>
        <v>5610</v>
      </c>
      <c r="D80" s="21">
        <f>IF(D74="",0,IF($C13="Kg",D74*VLOOKUP($B13,'Crop definitions'!$B$5:$N$63,5,FALSE)/1000,IF($C13="Kg TS",D74,D74/VLOOKUP($B13,'Crop definitions'!$B$5:$N$63,8,FALSE))))</f>
        <v>5950</v>
      </c>
      <c r="E80" s="21">
        <f>IF(E74="",0,IF($C13="Kg",E74*VLOOKUP($B13,'Crop definitions'!$B$5:$N$63,5,FALSE)/1000,IF($C13="Kg TS",E74,E74/VLOOKUP($B13,'Crop definitions'!$B$5:$N$63,8,FALSE))))</f>
        <v>7395</v>
      </c>
      <c r="F80" s="21">
        <f>IF(F74="",0,IF($C13="Kg",F74*VLOOKUP($B13,'Crop definitions'!$B$5:$N$63,5,FALSE)/1000,IF($C13="Kg TS",F74,F74/VLOOKUP($B13,'Crop definitions'!$B$5:$N$63,8,FALSE))))</f>
        <v>7820</v>
      </c>
      <c r="G80" s="21">
        <f>IF(G74="",0,IF($C13="Kg",G74*VLOOKUP($B13,'Crop definitions'!$B$5:$N$63,5,FALSE)/1000,IF($C13="Kg TS",G74,G74/VLOOKUP($B13,'Crop definitions'!$B$5:$N$63,8,FALSE))))</f>
        <v>5100</v>
      </c>
      <c r="I80" s="20" t="str">
        <f t="shared" si="6"/>
        <v>Winter_barley_grain, kg TS / ha</v>
      </c>
      <c r="J80" s="21">
        <f>IF(J74="",0,IF($C13="Kg",J74*VLOOKUP($B13,'Crop definitions'!$B$5:$N$63,5,FALSE)/1000,IF($C13="Kg TS",J74,J74/VLOOKUP($B13,'Crop definitions'!$B$5:$N$63,8,FALSE))))</f>
        <v>3056.5999999999995</v>
      </c>
      <c r="K80" s="21">
        <f>IF(K74="",0,IF($C13="Kg",K74*VLOOKUP($B13,'Crop definitions'!$B$5:$N$63,5,FALSE)/1000,IF($C13="Kg TS",K74,K74/VLOOKUP($B13,'Crop definitions'!$B$5:$N$63,8,FALSE))))</f>
        <v>3253.7999999999997</v>
      </c>
      <c r="L80" s="21">
        <f>IF(L74="",0,IF($C13="Kg",L74*VLOOKUP($B13,'Crop definitions'!$B$5:$N$63,5,FALSE)/1000,IF($C13="Kg TS",L74,L74/VLOOKUP($B13,'Crop definitions'!$B$5:$N$63,8,FALSE))))</f>
        <v>3450.9999999999995</v>
      </c>
      <c r="M80" s="21">
        <f>IF(M74="",0,IF($C13="Kg",M74*VLOOKUP($B13,'Crop definitions'!$B$5:$N$63,5,FALSE)/1000,IF($C13="Kg TS",M74,M74/VLOOKUP($B13,'Crop definitions'!$B$5:$N$63,8,FALSE))))</f>
        <v>3697.5</v>
      </c>
      <c r="N80" s="21">
        <f>IF(N74="",0,IF($C13="Kg",N74*VLOOKUP($B13,'Crop definitions'!$B$5:$N$63,5,FALSE)/1000,IF($C13="Kg TS",N74,N74/VLOOKUP($B13,'Crop definitions'!$B$5:$N$63,8,FALSE))))</f>
        <v>3910</v>
      </c>
      <c r="O80" s="21">
        <f>IF(O74="",0,IF($C13="Kg",O74*VLOOKUP($B13,'Crop definitions'!$B$5:$N$63,5,FALSE)/1000,IF($C13="Kg TS",O74,O74/VLOOKUP($B13,'Crop definitions'!$B$5:$N$63,8,FALSE))))</f>
        <v>2957.9999999999995</v>
      </c>
    </row>
    <row r="81" spans="1:15" x14ac:dyDescent="0.25">
      <c r="A81" s="20" t="str">
        <f>IF(B14="",CONCATENATE(A14,": Intet valgt"),CONCATENATE(B14,", kg TS / ha"))</f>
        <v>Winter_barley_straw, kg TS / ha</v>
      </c>
      <c r="B81" s="21">
        <f>IF($B$14="",0,VLOOKUP($B$14,'Crop definitions'!$B$5:$T$63,19,FALSE)*B80)</f>
        <v>2898.5000000000005</v>
      </c>
      <c r="C81" s="21">
        <f>IF($B$14="",0,VLOOKUP($B$14,'Crop definitions'!$B$5:$T$63,19,FALSE)*C80)</f>
        <v>3085.5000000000005</v>
      </c>
      <c r="D81" s="21">
        <f>IF($B$14="",0,VLOOKUP($B$14,'Crop definitions'!$B$5:$T$63,19,FALSE)*D80)</f>
        <v>3272.5000000000005</v>
      </c>
      <c r="E81" s="21">
        <f>IF($B$14="",0,VLOOKUP($B$14,'Crop definitions'!$B$5:$T$63,19,FALSE)*E80)</f>
        <v>4067.2500000000005</v>
      </c>
      <c r="F81" s="21">
        <f>IF($B$14="",0,VLOOKUP($B$14,'Crop definitions'!$B$5:$T$63,19,FALSE)*F80)</f>
        <v>4301</v>
      </c>
      <c r="G81" s="21">
        <f>IF($B$14="",0,VLOOKUP($B$14,'Crop definitions'!$B$5:$T$63,19,FALSE)*G80)</f>
        <v>2805</v>
      </c>
      <c r="I81" s="20" t="str">
        <f t="shared" si="6"/>
        <v>Winter_barley_straw, kg TS / ha</v>
      </c>
      <c r="J81" s="21">
        <f>IF($B$14="",0,VLOOKUP($B$14,'Crop definitions'!$B$5:$T$63,19,FALSE)*J80)</f>
        <v>1681.1299999999999</v>
      </c>
      <c r="K81" s="21">
        <f>IF($B$14="",0,VLOOKUP($B$14,'Crop definitions'!$B$5:$T$63,19,FALSE)*K80)</f>
        <v>1789.59</v>
      </c>
      <c r="L81" s="21">
        <f>IF($B$14="",0,VLOOKUP($B$14,'Crop definitions'!$B$5:$T$63,19,FALSE)*L80)</f>
        <v>1898.05</v>
      </c>
      <c r="M81" s="21">
        <f>IF($B$14="",0,VLOOKUP($B$14,'Crop definitions'!$B$5:$T$63,19,FALSE)*M80)</f>
        <v>2033.6250000000002</v>
      </c>
      <c r="N81" s="21">
        <f>IF($B$14="",0,VLOOKUP($B$14,'Crop definitions'!$B$5:$T$63,19,FALSE)*N80)</f>
        <v>2150.5</v>
      </c>
      <c r="O81" s="21">
        <f>IF($B$14="",0,VLOOKUP($B$14,'Crop definitions'!$B$5:$T$63,19,FALSE)*O80)</f>
        <v>1626.8999999999999</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8168.5</v>
      </c>
      <c r="C85" s="25">
        <f t="shared" si="7"/>
        <v>8695.5</v>
      </c>
      <c r="D85" s="25">
        <f t="shared" si="7"/>
        <v>9222.5</v>
      </c>
      <c r="E85" s="25">
        <f t="shared" si="7"/>
        <v>11462.25</v>
      </c>
      <c r="F85" s="25">
        <f t="shared" si="7"/>
        <v>12121</v>
      </c>
      <c r="G85" s="25">
        <f t="shared" si="7"/>
        <v>7905</v>
      </c>
      <c r="I85" s="24" t="s">
        <v>69</v>
      </c>
      <c r="J85" s="25">
        <f t="shared" ref="J85:O85" si="8">SUM(J80:J84)</f>
        <v>4737.7299999999996</v>
      </c>
      <c r="K85" s="25">
        <f t="shared" si="8"/>
        <v>5043.3899999999994</v>
      </c>
      <c r="L85" s="25">
        <f t="shared" si="8"/>
        <v>5349.0499999999993</v>
      </c>
      <c r="M85" s="25">
        <f t="shared" si="8"/>
        <v>5731.125</v>
      </c>
      <c r="N85" s="25">
        <f t="shared" si="8"/>
        <v>6060.5</v>
      </c>
      <c r="O85" s="25">
        <f t="shared" si="8"/>
        <v>4584.8999999999996</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Winter_barley_grain, kg / ha</v>
      </c>
      <c r="B87" s="21">
        <f>IF(B80=0,0,B80/(VLOOKUP($B13,'Crop definitions'!$B$5:$N$63,5,FALSE)/1000))</f>
        <v>6200</v>
      </c>
      <c r="C87" s="21">
        <f>IF(C80=0,0,C80/(VLOOKUP($B13,'Crop definitions'!$B$5:$N$63,5,FALSE)/1000))</f>
        <v>6600</v>
      </c>
      <c r="D87" s="21">
        <f>IF(D80=0,0,D80/(VLOOKUP($B13,'Crop definitions'!$B$5:$N$63,5,FALSE)/1000))</f>
        <v>7000</v>
      </c>
      <c r="E87" s="21">
        <f>IF(E80=0,0,E80/(VLOOKUP($B13,'Crop definitions'!$B$5:$N$63,5,FALSE)/1000))</f>
        <v>8700</v>
      </c>
      <c r="F87" s="21">
        <f>IF(F80=0,0,F80/(VLOOKUP($B13,'Crop definitions'!$B$5:$N$63,5,FALSE)/1000))</f>
        <v>9200</v>
      </c>
      <c r="G87" s="21">
        <f>IF(G80=0,0,G80/(VLOOKUP($B13,'Crop definitions'!$B$5:$N$63,5,FALSE)/1000))</f>
        <v>6000</v>
      </c>
      <c r="I87" s="20" t="str">
        <f>A87</f>
        <v>Winter_barley_grain, kg / ha</v>
      </c>
      <c r="J87" s="21">
        <f>IF(J80=0,0,J80/(VLOOKUP($B13,'Crop definitions'!$B$5:$N$63,5,FALSE)/1000))</f>
        <v>3595.9999999999995</v>
      </c>
      <c r="K87" s="21">
        <f>IF(K80=0,0,K80/(VLOOKUP($B13,'Crop definitions'!$B$5:$N$63,5,FALSE)/1000))</f>
        <v>3828</v>
      </c>
      <c r="L87" s="21">
        <f>IF(L80=0,0,L80/(VLOOKUP($B13,'Crop definitions'!$B$5:$N$63,5,FALSE)/1000))</f>
        <v>4059.9999999999995</v>
      </c>
      <c r="M87" s="21">
        <f>IF(M80=0,0,M80/(VLOOKUP($B13,'Crop definitions'!$B$5:$N$63,5,FALSE)/1000))</f>
        <v>4350</v>
      </c>
      <c r="N87" s="21">
        <f>IF(N80=0,0,N80/(VLOOKUP($B13,'Crop definitions'!$B$5:$N$63,5,FALSE)/1000))</f>
        <v>4600</v>
      </c>
      <c r="O87" s="21">
        <f>IF(O80=0,0,O80/(VLOOKUP($B13,'Crop definitions'!$B$5:$N$63,5,FALSE)/1000))</f>
        <v>3479.9999999999995</v>
      </c>
    </row>
    <row r="88" spans="1:15" x14ac:dyDescent="0.25">
      <c r="A88" s="20" t="str">
        <f>IF(B14="",CONCATENATE(A14,": Intet valgt"),CONCATENATE(B14,", kg / ha"))</f>
        <v>Winter_barley_straw, kg / ha</v>
      </c>
      <c r="B88" s="21">
        <f>IF(B81=0,0,B81/(VLOOKUP($B14,'Crop definitions'!$B$5:$N$63,5,FALSE)/1000))</f>
        <v>3410.0000000000005</v>
      </c>
      <c r="C88" s="21">
        <f>IF(C81=0,0,C81/(VLOOKUP($B14,'Crop definitions'!$B$5:$N$63,5,FALSE)/1000))</f>
        <v>3630.0000000000005</v>
      </c>
      <c r="D88" s="21">
        <f>IF(D81=0,0,D81/(VLOOKUP($B14,'Crop definitions'!$B$5:$N$63,5,FALSE)/1000))</f>
        <v>3850.0000000000005</v>
      </c>
      <c r="E88" s="21">
        <f>IF(E81=0,0,E81/(VLOOKUP($B14,'Crop definitions'!$B$5:$N$63,5,FALSE)/1000))</f>
        <v>4785.0000000000009</v>
      </c>
      <c r="F88" s="21">
        <f>IF(F81=0,0,F81/(VLOOKUP($B14,'Crop definitions'!$B$5:$N$63,5,FALSE)/1000))</f>
        <v>5060</v>
      </c>
      <c r="G88" s="21">
        <f>IF(G81=0,0,G81/(VLOOKUP($B14,'Crop definitions'!$B$5:$N$63,5,FALSE)/1000))</f>
        <v>3300</v>
      </c>
      <c r="I88" s="20" t="str">
        <f t="shared" ref="I88:I93" si="9">A88</f>
        <v>Winter_barley_straw, kg / ha</v>
      </c>
      <c r="J88" s="21">
        <f>IF(J81=0,0,J81/(VLOOKUP($B14,'Crop definitions'!$B$5:$N$63,5,FALSE)/1000))</f>
        <v>1977.8</v>
      </c>
      <c r="K88" s="21">
        <f>IF(K81=0,0,K81/(VLOOKUP($B14,'Crop definitions'!$B$5:$N$63,5,FALSE)/1000))</f>
        <v>2105.4</v>
      </c>
      <c r="L88" s="21">
        <f>IF(L81=0,0,L81/(VLOOKUP($B14,'Crop definitions'!$B$5:$N$63,5,FALSE)/1000))</f>
        <v>2233</v>
      </c>
      <c r="M88" s="21">
        <f>IF(M81=0,0,M81/(VLOOKUP($B14,'Crop definitions'!$B$5:$N$63,5,FALSE)/1000))</f>
        <v>2392.5000000000005</v>
      </c>
      <c r="N88" s="21">
        <f>IF(N81=0,0,N81/(VLOOKUP($B14,'Crop definitions'!$B$5:$N$63,5,FALSE)/1000))</f>
        <v>2530</v>
      </c>
      <c r="O88" s="21">
        <f>IF(O81=0,0,O81/(VLOOKUP($B14,'Crop definitions'!$B$5:$N$63,5,FALSE)/1000))</f>
        <v>1914</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9610</v>
      </c>
      <c r="C92" s="25">
        <f t="shared" si="10"/>
        <v>10230</v>
      </c>
      <c r="D92" s="25">
        <f t="shared" si="10"/>
        <v>10850</v>
      </c>
      <c r="E92" s="25">
        <f t="shared" si="10"/>
        <v>13485</v>
      </c>
      <c r="F92" s="25">
        <f t="shared" si="10"/>
        <v>14260</v>
      </c>
      <c r="G92" s="25">
        <f t="shared" si="10"/>
        <v>9300</v>
      </c>
      <c r="I92" s="24" t="str">
        <f t="shared" si="9"/>
        <v>Udbytte i alt, kg / ha</v>
      </c>
      <c r="J92" s="25">
        <f t="shared" ref="J92:O92" si="11">SUM(J87:J91)</f>
        <v>5573.7999999999993</v>
      </c>
      <c r="K92" s="25">
        <f t="shared" si="11"/>
        <v>5933.4</v>
      </c>
      <c r="L92" s="25">
        <f t="shared" si="11"/>
        <v>6293</v>
      </c>
      <c r="M92" s="25">
        <f t="shared" si="11"/>
        <v>6742.5</v>
      </c>
      <c r="N92" s="25">
        <f t="shared" si="11"/>
        <v>7130</v>
      </c>
      <c r="O92" s="25">
        <f t="shared" si="11"/>
        <v>5394</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Winter_barley_grain, kg N / ha</v>
      </c>
      <c r="B95" s="21">
        <f>IF(B80=0,0,B80*VLOOKUP($B13,'Crop definitions'!$B$5:$K$63,10,FALSE)/1000)</f>
        <v>89.379200000000012</v>
      </c>
      <c r="C95" s="21">
        <f>IF(C80=0,0,C80*VLOOKUP($B13,'Crop definitions'!$B$5:$K$63,10,FALSE)/1000)</f>
        <v>95.145600000000002</v>
      </c>
      <c r="D95" s="21">
        <f>IF(D80=0,0,D80*VLOOKUP($B13,'Crop definitions'!$B$5:$K$63,10,FALSE)/1000)</f>
        <v>100.91200000000001</v>
      </c>
      <c r="E95" s="21">
        <f>IF(E80=0,0,E80*VLOOKUP($B13,'Crop definitions'!$B$5:$K$63,10,FALSE)/1000)</f>
        <v>125.41920000000002</v>
      </c>
      <c r="F95" s="21">
        <f>IF(F80=0,0,F80*VLOOKUP($B13,'Crop definitions'!$B$5:$K$63,10,FALSE)/1000)</f>
        <v>132.62720000000002</v>
      </c>
      <c r="G95" s="21">
        <f>IF(G80=0,0,G80*VLOOKUP($B13,'Crop definitions'!$B$5:$K$63,10,FALSE)/1000)</f>
        <v>86.495999999999995</v>
      </c>
      <c r="I95" s="20" t="str">
        <f t="shared" ref="I95:I100" si="14">A95</f>
        <v>Winter_barley_grain, kg N / ha</v>
      </c>
      <c r="J95" s="21">
        <f>IF(J80=0,0,J80*VLOOKUP($B13,'Crop definitions'!$B$5:$K$63,10,FALSE)/1000)</f>
        <v>51.839935999999994</v>
      </c>
      <c r="K95" s="21">
        <f>IF(K80=0,0,K80*VLOOKUP($B13,'Crop definitions'!$B$5:$K$63,10,FALSE)/1000)</f>
        <v>55.184447999999996</v>
      </c>
      <c r="L95" s="21">
        <f>IF(L80=0,0,L80*VLOOKUP($B13,'Crop definitions'!$B$5:$K$63,10,FALSE)/1000)</f>
        <v>58.528959999999991</v>
      </c>
      <c r="M95" s="21">
        <f>IF(M80=0,0,M80*VLOOKUP($B13,'Crop definitions'!$B$5:$K$63,10,FALSE)/1000)</f>
        <v>62.709600000000009</v>
      </c>
      <c r="N95" s="21">
        <f>IF(N80=0,0,N80*VLOOKUP($B13,'Crop definitions'!$B$5:$K$63,10,FALSE)/1000)</f>
        <v>66.313600000000008</v>
      </c>
      <c r="O95" s="21">
        <f>IF(O80=0,0,O80*VLOOKUP($B13,'Crop definitions'!$B$5:$K$63,10,FALSE)/1000)</f>
        <v>50.16767999999999</v>
      </c>
    </row>
    <row r="96" spans="1:15" x14ac:dyDescent="0.25">
      <c r="A96" s="20" t="str">
        <f>IF(B14="",CONCATENATE(A14,": Intet valgt"),CONCATENATE(B14,", kg N / ha"))</f>
        <v>Winter_barley_straw, kg N / ha</v>
      </c>
      <c r="B96" s="21">
        <f>IF(B81=0,0,B81*VLOOKUP($B14,'Crop definitions'!$B$5:$K$63,10,FALSE)/1000)</f>
        <v>18.550400000000003</v>
      </c>
      <c r="C96" s="21">
        <f>IF(C81=0,0,C81*VLOOKUP($B14,'Crop definitions'!$B$5:$K$63,10,FALSE)/1000)</f>
        <v>19.747200000000003</v>
      </c>
      <c r="D96" s="21">
        <f>IF(D81=0,0,D81*VLOOKUP($B14,'Crop definitions'!$B$5:$K$63,10,FALSE)/1000)</f>
        <v>20.944000000000003</v>
      </c>
      <c r="E96" s="21">
        <f>IF(E81=0,0,E81*VLOOKUP($B14,'Crop definitions'!$B$5:$K$63,10,FALSE)/1000)</f>
        <v>26.030400000000004</v>
      </c>
      <c r="F96" s="21">
        <f>IF(F81=0,0,F81*VLOOKUP($B14,'Crop definitions'!$B$5:$K$63,10,FALSE)/1000)</f>
        <v>27.526400000000002</v>
      </c>
      <c r="G96" s="21">
        <f>IF(G81=0,0,G81*VLOOKUP($B14,'Crop definitions'!$B$5:$K$63,10,FALSE)/1000)</f>
        <v>17.952000000000002</v>
      </c>
      <c r="I96" s="20" t="str">
        <f t="shared" si="14"/>
        <v>Winter_barley_straw, kg N / ha</v>
      </c>
      <c r="J96" s="21">
        <f>IF(J81=0,0,J81*VLOOKUP($B14,'Crop definitions'!$B$5:$K$63,10,FALSE)/1000)</f>
        <v>10.759232000000001</v>
      </c>
      <c r="K96" s="21">
        <f>IF(K81=0,0,K81*VLOOKUP($B14,'Crop definitions'!$B$5:$K$63,10,FALSE)/1000)</f>
        <v>11.453376</v>
      </c>
      <c r="L96" s="21">
        <f>IF(L81=0,0,L81*VLOOKUP($B14,'Crop definitions'!$B$5:$K$63,10,FALSE)/1000)</f>
        <v>12.14752</v>
      </c>
      <c r="M96" s="21">
        <f>IF(M81=0,0,M81*VLOOKUP($B14,'Crop definitions'!$B$5:$K$63,10,FALSE)/1000)</f>
        <v>13.015200000000002</v>
      </c>
      <c r="N96" s="21">
        <f>IF(N81=0,0,N81*VLOOKUP($B14,'Crop definitions'!$B$5:$K$63,10,FALSE)/1000)</f>
        <v>13.763200000000001</v>
      </c>
      <c r="O96" s="21">
        <f>IF(O81=0,0,O81*VLOOKUP($B14,'Crop definitions'!$B$5:$K$63,10,FALSE)/1000)</f>
        <v>10.41216</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107.92960000000002</v>
      </c>
      <c r="C100" s="25">
        <f t="shared" si="15"/>
        <v>114.89280000000001</v>
      </c>
      <c r="D100" s="25">
        <f t="shared" si="15"/>
        <v>121.85600000000001</v>
      </c>
      <c r="E100" s="25">
        <f t="shared" si="15"/>
        <v>151.44960000000003</v>
      </c>
      <c r="F100" s="25">
        <f t="shared" si="15"/>
        <v>160.15360000000001</v>
      </c>
      <c r="G100" s="25">
        <f t="shared" si="15"/>
        <v>104.44799999999999</v>
      </c>
      <c r="I100" s="24" t="str">
        <f t="shared" si="14"/>
        <v>Udbytte i alt, kg N / ha</v>
      </c>
      <c r="J100" s="25">
        <f t="shared" ref="J100:O100" si="16">SUM(J95:J99)</f>
        <v>62.599167999999992</v>
      </c>
      <c r="K100" s="25">
        <f t="shared" si="16"/>
        <v>66.637823999999995</v>
      </c>
      <c r="L100" s="25">
        <f t="shared" si="16"/>
        <v>70.676479999999998</v>
      </c>
      <c r="M100" s="25">
        <f t="shared" si="16"/>
        <v>75.724800000000016</v>
      </c>
      <c r="N100" s="25">
        <f t="shared" si="16"/>
        <v>80.076800000000006</v>
      </c>
      <c r="O100" s="25">
        <f t="shared" si="16"/>
        <v>60.57983999999999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formula'!$J$5:$O$44,MATCH(Winter_barley_2!$B$9,'N fixation formula'!$B$5:$B$44,0),MATCH(Winter_barley_2!B104,'N fixation formula'!$J$4:$O$4,0))</f>
        <v>#N/A</v>
      </c>
      <c r="C109" s="48" t="e">
        <f>VLOOKUP($B$9,'N fixation formula'!$B$5:$O$44,7,FALSE)+VLOOKUP($B$9,'N fixation formula'!$B$5:$O$44,8,FALSE)+INDEX('N fixation formula'!$J$5:$O$44,MATCH(Winter_barley_2!$B$9,'N fixation formula'!$B$5:$B$44,0),MATCH(Winter_barley_2!C104,'N fixation formula'!$J$4:$O$4,0))</f>
        <v>#N/A</v>
      </c>
      <c r="D109" s="48" t="e">
        <f>VLOOKUP($B$9,'N fixation formula'!$B$5:$O$44,7,FALSE)+VLOOKUP($B$9,'N fixation formula'!$B$5:$O$44,8,FALSE)+INDEX('N fixation formula'!$J$5:$O$44,MATCH(Winter_barley_2!$B$9,'N fixation formula'!$B$5:$B$44,0),MATCH(Winter_barley_2!D104,'N fixation formula'!$J$4:$O$4,0))</f>
        <v>#N/A</v>
      </c>
      <c r="E109" s="48" t="e">
        <f>VLOOKUP($B$9,'N fixation formula'!$B$5:$O$44,7,FALSE)+VLOOKUP($B$9,'N fixation formula'!$B$5:$O$44,8,FALSE)+INDEX('N fixation formula'!$J$5:$O$44,MATCH(Winter_barley_2!$B$9,'N fixation formula'!$B$5:$B$44,0),MATCH(Winter_barley_2!E104,'N fixation formula'!$J$4:$O$4,0))</f>
        <v>#N/A</v>
      </c>
      <c r="F109" s="48" t="e">
        <f>VLOOKUP($B$9,'N fixation formula'!$B$5:$O$44,7,FALSE)+VLOOKUP($B$9,'N fixation formula'!$B$5:$O$44,8,FALSE)+INDEX('N fixation formula'!$J$5:$O$44,MATCH(Winter_barley_2!$B$9,'N fixation formula'!$B$5:$B$44,0),MATCH(Winter_barley_2!F104,'N fixation formula'!$J$4:$O$4,0))</f>
        <v>#N/A</v>
      </c>
      <c r="G109" s="48" t="e">
        <f>VLOOKUP($B$9,'N fixation formula'!$B$5:$O$44,7,FALSE)+VLOOKUP($B$9,'N fixation formula'!$B$5:$O$44,8,FALSE)+INDEX('N fixation formula'!$J$5:$O$44,MATCH(Winter_barley_2!$B$9,'N fixation formula'!$B$5:$B$44,0),MATCH(Winter_barley_2!G104,'N fixation formula'!$J$4:$O$4,0))</f>
        <v>#N/A</v>
      </c>
      <c r="H109" s="15"/>
      <c r="I109" s="40" t="str">
        <f t="shared" si="18"/>
        <v>P-rod+stub + P-trans-jord + P-immob</v>
      </c>
      <c r="J109" s="48" t="e">
        <f>VLOOKUP($B$9,'N fixation formula'!$B$5:$O$44,7,FALSE)+VLOOKUP($B$9,'N fixation formula'!$B$5:$O$44,8,FALSE)+INDEX('N fixation formula'!$J$5:$O$44,MATCH(Winter_barley_2!$B$9,'N fixation formula'!$B$5:$B$44,0),MATCH(Winter_barley_2!J104,'N fixation formula'!$J$4:$O$4,0))</f>
        <v>#N/A</v>
      </c>
      <c r="K109" s="48" t="e">
        <f>VLOOKUP($B$9,'N fixation formula'!$B$5:$O$44,7,FALSE)+VLOOKUP($B$9,'N fixation formula'!$B$5:$O$44,8,FALSE)+INDEX('N fixation formula'!$J$5:$O$44,MATCH(Winter_barley_2!$B$9,'N fixation formula'!$B$5:$B$44,0),MATCH(Winter_barley_2!K104,'N fixation formula'!$J$4:$O$4,0))</f>
        <v>#N/A</v>
      </c>
      <c r="L109" s="48" t="e">
        <f>VLOOKUP($B$9,'N fixation formula'!$B$5:$O$44,7,FALSE)+VLOOKUP($B$9,'N fixation formula'!$B$5:$O$44,8,FALSE)+INDEX('N fixation formula'!$J$5:$O$44,MATCH(Winter_barley_2!$B$9,'N fixation formula'!$B$5:$B$44,0),MATCH(Winter_barley_2!L104,'N fixation formula'!$J$4:$O$4,0))</f>
        <v>#N/A</v>
      </c>
      <c r="M109" s="48" t="e">
        <f>VLOOKUP($B$9,'N fixation formula'!$B$5:$O$44,7,FALSE)+VLOOKUP($B$9,'N fixation formula'!$B$5:$O$44,8,FALSE)+INDEX('N fixation formula'!$J$5:$O$44,MATCH(Winter_barley_2!$B$9,'N fixation formula'!$B$5:$B$44,0),MATCH(Winter_barley_2!M104,'N fixation formula'!$J$4:$O$4,0))</f>
        <v>#N/A</v>
      </c>
      <c r="N109" s="48" t="e">
        <f>VLOOKUP($B$9,'N fixation formula'!$B$5:$O$44,7,FALSE)+VLOOKUP($B$9,'N fixation formula'!$B$5:$O$44,8,FALSE)+INDEX('N fixation formula'!$J$5:$O$44,MATCH(Winter_barley_2!$B$9,'N fixation formula'!$B$5:$B$44,0),MATCH(Winter_barley_2!N104,'N fixation formula'!$J$4:$O$4,0))</f>
        <v>#N/A</v>
      </c>
      <c r="O109" s="48" t="e">
        <f>VLOOKUP($B$9,'N fixation formula'!$B$5:$O$44,7,FALSE)+VLOOKUP($B$9,'N fixation formula'!$B$5:$O$44,8,FALSE)+INDEX('N fixation formula'!$J$5:$O$44,MATCH(Winter_barley_2!$B$9,'N fixation formula'!$B$5:$B$44,0),MATCH(Winter_barley_2!O104,'N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1</v>
      </c>
      <c r="C118" s="3">
        <v>1</v>
      </c>
      <c r="D118" s="3">
        <v>1</v>
      </c>
      <c r="E118" s="3">
        <v>1</v>
      </c>
      <c r="F118" s="3">
        <v>1</v>
      </c>
      <c r="G118" s="3">
        <v>1</v>
      </c>
      <c r="I118" s="29" t="str">
        <f t="shared" si="24"/>
        <v>Kunstgødskning*</v>
      </c>
      <c r="J118" s="60"/>
      <c r="K118" s="60"/>
      <c r="L118" s="60"/>
      <c r="M118" s="60"/>
      <c r="N118" s="60"/>
      <c r="O118" s="61"/>
    </row>
    <row r="119" spans="1:15" x14ac:dyDescent="0.25">
      <c r="A119" s="34" t="s">
        <v>92</v>
      </c>
      <c r="B119" s="3">
        <v>4</v>
      </c>
      <c r="C119" s="3">
        <v>4</v>
      </c>
      <c r="D119" s="3">
        <v>4</v>
      </c>
      <c r="E119" s="3">
        <v>4</v>
      </c>
      <c r="F119" s="3">
        <v>4</v>
      </c>
      <c r="G119" s="3">
        <v>4</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91</v>
      </c>
      <c r="B121" s="3"/>
      <c r="C121" s="3"/>
      <c r="D121" s="3"/>
      <c r="E121" s="3"/>
      <c r="F121" s="3"/>
      <c r="G121" s="3"/>
      <c r="I121" s="29" t="str">
        <f t="shared" si="24"/>
        <v>Ukrudstharvning*</v>
      </c>
      <c r="J121" s="60">
        <v>2</v>
      </c>
      <c r="K121" s="60">
        <v>2</v>
      </c>
      <c r="L121" s="60">
        <v>2</v>
      </c>
      <c r="M121" s="60">
        <v>2</v>
      </c>
      <c r="N121" s="60">
        <v>2</v>
      </c>
      <c r="O121" s="61">
        <v>2</v>
      </c>
    </row>
    <row r="122" spans="1:15" x14ac:dyDescent="0.25">
      <c r="A122" s="34"/>
      <c r="B122" s="3"/>
      <c r="C122" s="26"/>
      <c r="D122" s="26"/>
      <c r="E122" s="26"/>
      <c r="F122" s="26"/>
      <c r="G122" s="26"/>
      <c r="I122" s="29" t="str">
        <f t="shared" si="24"/>
        <v/>
      </c>
      <c r="J122" s="26"/>
      <c r="K122" s="26"/>
      <c r="L122" s="26"/>
      <c r="M122" s="26"/>
      <c r="N122" s="26"/>
      <c r="O122" s="4"/>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Ukrudstharvning*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Ukrudstharvning*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3.6251999999999995</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3.6251999999999995</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3.6251999999999995</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4.0279999999999996</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4.4307999999999996</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4.4307999999999996</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50.249299999999991</v>
      </c>
      <c r="C147" s="25">
        <f t="shared" ref="C147:O147" si="27">SUM(C132:C146)</f>
        <v>50.249299999999991</v>
      </c>
      <c r="D147" s="25">
        <f t="shared" si="27"/>
        <v>50.249299999999991</v>
      </c>
      <c r="E147" s="25">
        <f t="shared" si="27"/>
        <v>53.371000000000002</v>
      </c>
      <c r="F147" s="25">
        <f t="shared" si="27"/>
        <v>56.492699999999999</v>
      </c>
      <c r="G147" s="25">
        <f t="shared" si="27"/>
        <v>56.492699999999999</v>
      </c>
      <c r="H147" s="5"/>
      <c r="I147" s="30" t="str">
        <f t="shared" si="26"/>
        <v>Dieselforbrug i alt per ha</v>
      </c>
      <c r="J147" s="25">
        <f t="shared" si="27"/>
        <v>45.818499999999993</v>
      </c>
      <c r="K147" s="25">
        <f t="shared" si="27"/>
        <v>45.818499999999993</v>
      </c>
      <c r="L147" s="25">
        <f t="shared" si="27"/>
        <v>45.818499999999993</v>
      </c>
      <c r="M147" s="25">
        <f t="shared" si="27"/>
        <v>49.342999999999996</v>
      </c>
      <c r="N147" s="25">
        <f t="shared" si="27"/>
        <v>52.867499999999993</v>
      </c>
      <c r="O147" s="25">
        <f t="shared" si="27"/>
        <v>52.867499999999993</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500-000000000000}">
      <formula1>"Ja,Nej"</formula1>
    </dataValidation>
    <dataValidation type="list" allowBlank="1" showInputMessage="1" showErrorMessage="1" sqref="F13:F17" xr:uid="{00000000-0002-0000-0500-000001000000}">
      <formula1>"Ja, Nej / Ikke relevant"</formula1>
    </dataValidation>
    <dataValidation type="list" allowBlank="1" showInputMessage="1" showErrorMessage="1" sqref="E5" xr:uid="{00000000-0002-0000-05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500-000003000000}">
          <x14:formula1>
            <xm:f>'N fixation formula'!$B$5:$B$44</xm:f>
          </x14:formula1>
          <xm:sqref>B9</xm:sqref>
        </x14:dataValidation>
        <x14:dataValidation type="list" allowBlank="1" showInputMessage="1" showErrorMessage="1" xr:uid="{00000000-0002-0000-0500-000007000000}">
          <x14:formula1>
            <xm:f>Other_tabels!$F$5:$F$14</xm:f>
          </x14:formula1>
          <xm:sqref>E4</xm:sqref>
        </x14:dataValidation>
        <x14:dataValidation type="list" allowBlank="1" showInputMessage="1" showErrorMessage="1" xr:uid="{00000000-0002-0000-0500-000006000000}">
          <x14:formula1>
            <xm:f>'Crop definitions'!$B$5:$B$63</xm:f>
          </x14:formula1>
          <xm:sqref>B13:B17</xm:sqref>
        </x14:dataValidation>
        <x14:dataValidation type="list" allowBlank="1" showInputMessage="1" showErrorMessage="1" xr:uid="{00000000-0002-0000-0500-000005000000}">
          <x14:formula1>
            <xm:f>Seed!$B$5:$B$28</xm:f>
          </x14:formula1>
          <xm:sqref>B20:B23</xm:sqref>
        </x14:dataValidation>
        <x14:dataValidation type="list" allowBlank="1" showInputMessage="1" showErrorMessage="1" xr:uid="{00000000-0002-0000-0500-000004000000}">
          <x14:formula1>
            <xm:f>'Diesel consumption for field op'!$D$4:$D$77</xm:f>
          </x14:formula1>
          <xm:sqref>A116:A130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tint="-0.249977111117893"/>
  </sheetPr>
  <dimension ref="A1:O147"/>
  <sheetViews>
    <sheetView showGridLines="0" topLeftCell="E124"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475</v>
      </c>
      <c r="D4" s="20" t="s">
        <v>484</v>
      </c>
      <c r="E4" s="44" t="s">
        <v>487</v>
      </c>
    </row>
    <row r="5" spans="1:6" x14ac:dyDescent="0.25">
      <c r="A5" s="20" t="s">
        <v>50</v>
      </c>
      <c r="B5" s="44" t="s">
        <v>476</v>
      </c>
      <c r="D5" s="20" t="s">
        <v>582</v>
      </c>
      <c r="E5" s="44" t="s">
        <v>208</v>
      </c>
    </row>
    <row r="6" spans="1:6" x14ac:dyDescent="0.25">
      <c r="A6" s="20" t="s">
        <v>0</v>
      </c>
      <c r="B6" s="45" t="s">
        <v>477</v>
      </c>
    </row>
    <row r="7" spans="1:6" x14ac:dyDescent="0.25">
      <c r="A7" s="20" t="s">
        <v>76</v>
      </c>
      <c r="B7" s="45" t="s">
        <v>4</v>
      </c>
    </row>
    <row r="8" spans="1:6" x14ac:dyDescent="0.25">
      <c r="A8" s="20" t="s">
        <v>57</v>
      </c>
      <c r="B8" s="45" t="s">
        <v>79</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388</v>
      </c>
      <c r="C13" s="19" t="str">
        <f>IF(B13="","",VLOOKUP(B13,'Crop definitions'!$B$5:$G$63,6,FALSE))</f>
        <v>Kg</v>
      </c>
      <c r="D13" s="19" t="str">
        <f>IF(B13="","",VLOOKUP(B13,'Crop definitions'!$B$5:$G$63,3,FALSE))</f>
        <v>Grain_crop</v>
      </c>
      <c r="E13" s="3" t="s">
        <v>114</v>
      </c>
      <c r="F13" s="3" t="s">
        <v>113</v>
      </c>
    </row>
    <row r="14" spans="1:6" x14ac:dyDescent="0.25">
      <c r="A14" s="20" t="s">
        <v>458</v>
      </c>
      <c r="B14" s="3" t="s">
        <v>389</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388</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Winter_wheat_grain</v>
      </c>
      <c r="B30" s="200"/>
      <c r="C30" s="200"/>
      <c r="D30" s="200"/>
      <c r="E30" s="200"/>
      <c r="F30" s="200"/>
      <c r="G30" s="27"/>
      <c r="I30" s="201" t="str">
        <f>A30</f>
        <v>Gødningsnorm - Main product: Winter_wheat_grain</v>
      </c>
      <c r="J30" s="202"/>
      <c r="K30" s="202"/>
      <c r="L30" s="202"/>
      <c r="M30" s="202"/>
      <c r="N30" s="202"/>
      <c r="O30" s="203"/>
    </row>
    <row r="31" spans="1:15" x14ac:dyDescent="0.25">
      <c r="A31" s="20" t="s">
        <v>54</v>
      </c>
      <c r="B31" s="26">
        <v>175</v>
      </c>
      <c r="C31" s="26">
        <v>181</v>
      </c>
      <c r="D31" s="26">
        <v>202</v>
      </c>
      <c r="E31" s="26">
        <v>208</v>
      </c>
      <c r="F31" s="26">
        <v>221</v>
      </c>
      <c r="G31" s="26">
        <v>131</v>
      </c>
      <c r="I31" s="20" t="s">
        <v>54</v>
      </c>
      <c r="J31" s="26">
        <f>(B31-$B$10)*('Crop definitions'!$Z$5/100)</f>
        <v>94.5</v>
      </c>
      <c r="K31" s="26">
        <f>(C31-$B$10)*('Crop definitions'!$Z$5/100)</f>
        <v>97.740000000000009</v>
      </c>
      <c r="L31" s="26">
        <f>(D31-$B$10)*('Crop definitions'!$Z$5/100)</f>
        <v>109.08000000000001</v>
      </c>
      <c r="M31" s="26">
        <f>(E31-$B$10)*('Crop definitions'!$Z$5/100)</f>
        <v>112.32000000000001</v>
      </c>
      <c r="N31" s="26">
        <f>(F31-$B$10)*('Crop definitions'!$Z$5/100)</f>
        <v>119.34</v>
      </c>
      <c r="O31" s="26">
        <f>(G31-$B$10)*('Crop definitions'!$Z$5/100)</f>
        <v>70.740000000000009</v>
      </c>
    </row>
    <row r="32" spans="1:15" x14ac:dyDescent="0.25">
      <c r="A32" s="20" t="s">
        <v>55</v>
      </c>
      <c r="B32" s="26">
        <v>19</v>
      </c>
      <c r="C32" s="26">
        <v>19</v>
      </c>
      <c r="D32" s="26">
        <v>19</v>
      </c>
      <c r="E32" s="26">
        <v>19</v>
      </c>
      <c r="F32" s="26">
        <v>19</v>
      </c>
      <c r="G32" s="26">
        <v>19</v>
      </c>
      <c r="I32" s="20" t="s">
        <v>55</v>
      </c>
      <c r="J32" s="26">
        <f>IF($B$13="","",VLOOKUP($B$13,'Crop definitions'!$V$5:$X$63,2,FALSE)*B32)</f>
        <v>11.02</v>
      </c>
      <c r="K32" s="26">
        <f>IF($B$13="","",VLOOKUP($B$13,'Crop definitions'!$V$5:$X$63,2,FALSE)*C32)</f>
        <v>11.02</v>
      </c>
      <c r="L32" s="26">
        <f>IF($B$13="","",VLOOKUP($B$13,'Crop definitions'!$V$5:$X$63,2,FALSE)*D32)</f>
        <v>11.02</v>
      </c>
      <c r="M32" s="26">
        <f>IF($B$13="","",VLOOKUP($B$13,'Crop definitions'!$V$5:$X$63,2,FALSE)*E32)</f>
        <v>11.02</v>
      </c>
      <c r="N32" s="26">
        <f>IF($B$13="","",VLOOKUP($B$13,'Crop definitions'!$V$5:$X$63,2,FALSE)*F32)</f>
        <v>11.02</v>
      </c>
      <c r="O32" s="26">
        <f>IF($B$13="","",VLOOKUP($B$13,'Crop definitions'!$V$5:$X$63,2,FALSE)*G32)</f>
        <v>11.02</v>
      </c>
    </row>
    <row r="33" spans="1:15" x14ac:dyDescent="0.25">
      <c r="A33" s="20" t="s">
        <v>56</v>
      </c>
      <c r="B33" s="26">
        <v>71</v>
      </c>
      <c r="C33" s="26">
        <v>71</v>
      </c>
      <c r="D33" s="26">
        <v>71</v>
      </c>
      <c r="E33" s="26">
        <v>71</v>
      </c>
      <c r="F33" s="26">
        <v>71</v>
      </c>
      <c r="G33" s="26">
        <v>71</v>
      </c>
      <c r="I33" s="20" t="s">
        <v>56</v>
      </c>
      <c r="J33" s="26">
        <f>IF($B$13="","",VLOOKUP($B$13,'Crop definitions'!$V$5:$X$63,2,FALSE)*B33)</f>
        <v>41.18</v>
      </c>
      <c r="K33" s="26">
        <f>IF($B$13="","",VLOOKUP($B$13,'Crop definitions'!$V$5:$X$63,2,FALSE)*C33)</f>
        <v>41.18</v>
      </c>
      <c r="L33" s="26">
        <f>IF($B$13="","",VLOOKUP($B$13,'Crop definitions'!$V$5:$X$63,2,FALSE)*D33)</f>
        <v>41.18</v>
      </c>
      <c r="M33" s="26">
        <f>IF($B$13="","",VLOOKUP($B$13,'Crop definitions'!$V$5:$X$63,2,FALSE)*E33)</f>
        <v>41.18</v>
      </c>
      <c r="N33" s="26">
        <f>IF($B$13="","",VLOOKUP($B$13,'Crop definitions'!$V$5:$X$63,2,FALSE)*F33)</f>
        <v>41.18</v>
      </c>
      <c r="O33" s="26">
        <f>IF($B$13="","",VLOOKUP($B$13,'Crop definitions'!$V$5:$X$63,2,FALSE)*G33)</f>
        <v>41.18</v>
      </c>
    </row>
    <row r="34" spans="1:15" x14ac:dyDescent="0.25">
      <c r="A34" s="200" t="str">
        <f>IF(B14="",CONCATENATE("Gødningsnorm - ",A14,": Intet valgt"),CONCATENATE("Gødningsnorm - ",A14,": ",B14))</f>
        <v>Gødningsnorm - Straw product: Winter_wheat_straw</v>
      </c>
      <c r="B34" s="200"/>
      <c r="C34" s="200"/>
      <c r="D34" s="200"/>
      <c r="E34" s="200"/>
      <c r="F34" s="200"/>
      <c r="G34" s="200"/>
      <c r="I34" s="201" t="str">
        <f>A34</f>
        <v>Gødningsnorm - Straw product: Winter_wheat_straw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175</v>
      </c>
      <c r="C51" s="21">
        <f t="shared" si="0"/>
        <v>181</v>
      </c>
      <c r="D51" s="21">
        <f t="shared" si="0"/>
        <v>202</v>
      </c>
      <c r="E51" s="21">
        <f t="shared" si="0"/>
        <v>208</v>
      </c>
      <c r="F51" s="21">
        <f t="shared" si="0"/>
        <v>221</v>
      </c>
      <c r="G51" s="21">
        <f t="shared" si="0"/>
        <v>131</v>
      </c>
      <c r="I51" s="20" t="str">
        <f>A51</f>
        <v>N - før reduktion, kg / ha</v>
      </c>
      <c r="J51" s="21">
        <f t="shared" ref="J51:O51" si="1">J31+J35+J39+J43+J47</f>
        <v>94.5</v>
      </c>
      <c r="K51" s="21">
        <f t="shared" si="1"/>
        <v>97.740000000000009</v>
      </c>
      <c r="L51" s="21">
        <f t="shared" si="1"/>
        <v>109.08000000000001</v>
      </c>
      <c r="M51" s="21">
        <f t="shared" si="1"/>
        <v>112.32000000000001</v>
      </c>
      <c r="N51" s="21">
        <f t="shared" si="1"/>
        <v>119.34</v>
      </c>
      <c r="O51" s="21">
        <f t="shared" si="1"/>
        <v>70.740000000000009</v>
      </c>
    </row>
    <row r="52" spans="1:15" x14ac:dyDescent="0.25">
      <c r="A52" s="20" t="s">
        <v>126</v>
      </c>
      <c r="B52" s="21">
        <f t="shared" ref="B52:G52" si="2">IF($B$10="",B51,B51-$B$10)</f>
        <v>175</v>
      </c>
      <c r="C52" s="21">
        <f t="shared" si="2"/>
        <v>181</v>
      </c>
      <c r="D52" s="21">
        <f t="shared" si="2"/>
        <v>202</v>
      </c>
      <c r="E52" s="21">
        <f t="shared" si="2"/>
        <v>208</v>
      </c>
      <c r="F52" s="21">
        <f t="shared" si="2"/>
        <v>221</v>
      </c>
      <c r="G52" s="21">
        <f t="shared" si="2"/>
        <v>131</v>
      </c>
      <c r="I52" s="20" t="str">
        <f>A52</f>
        <v>N - efter reduktion, kg / ha</v>
      </c>
      <c r="J52" s="21">
        <f>IF($B$10="",J51,J51)</f>
        <v>94.5</v>
      </c>
      <c r="K52" s="21">
        <f t="shared" ref="K52:O52" si="3">IF($B$10="",K51,K51)</f>
        <v>97.740000000000009</v>
      </c>
      <c r="L52" s="21">
        <f t="shared" si="3"/>
        <v>109.08000000000001</v>
      </c>
      <c r="M52" s="21">
        <f t="shared" si="3"/>
        <v>112.32000000000001</v>
      </c>
      <c r="N52" s="21">
        <f t="shared" si="3"/>
        <v>119.34</v>
      </c>
      <c r="O52" s="21">
        <f t="shared" si="3"/>
        <v>70.740000000000009</v>
      </c>
    </row>
    <row r="53" spans="1:15" x14ac:dyDescent="0.25">
      <c r="A53" s="20" t="s">
        <v>55</v>
      </c>
      <c r="B53" s="21">
        <f t="shared" ref="B53:G54" si="4">B32+B36+B40+B44+B48</f>
        <v>19</v>
      </c>
      <c r="C53" s="21">
        <f t="shared" si="4"/>
        <v>19</v>
      </c>
      <c r="D53" s="21">
        <f t="shared" si="4"/>
        <v>19</v>
      </c>
      <c r="E53" s="21">
        <f t="shared" si="4"/>
        <v>19</v>
      </c>
      <c r="F53" s="21">
        <f t="shared" si="4"/>
        <v>19</v>
      </c>
      <c r="G53" s="21">
        <f t="shared" si="4"/>
        <v>19</v>
      </c>
      <c r="I53" s="20" t="s">
        <v>55</v>
      </c>
      <c r="J53" s="21">
        <f t="shared" ref="J53:O54" si="5">J32+J36+J40+J44+J48</f>
        <v>11.02</v>
      </c>
      <c r="K53" s="21">
        <f t="shared" si="5"/>
        <v>11.02</v>
      </c>
      <c r="L53" s="21">
        <f t="shared" si="5"/>
        <v>11.02</v>
      </c>
      <c r="M53" s="21">
        <f t="shared" si="5"/>
        <v>11.02</v>
      </c>
      <c r="N53" s="21">
        <f t="shared" si="5"/>
        <v>11.02</v>
      </c>
      <c r="O53" s="21">
        <f t="shared" si="5"/>
        <v>11.02</v>
      </c>
    </row>
    <row r="54" spans="1:15" x14ac:dyDescent="0.25">
      <c r="A54" s="20" t="s">
        <v>56</v>
      </c>
      <c r="B54" s="21">
        <f t="shared" si="4"/>
        <v>71</v>
      </c>
      <c r="C54" s="21">
        <f t="shared" si="4"/>
        <v>71</v>
      </c>
      <c r="D54" s="21">
        <f t="shared" si="4"/>
        <v>71</v>
      </c>
      <c r="E54" s="21">
        <f t="shared" si="4"/>
        <v>71</v>
      </c>
      <c r="F54" s="21">
        <f t="shared" si="4"/>
        <v>71</v>
      </c>
      <c r="G54" s="21">
        <f t="shared" si="4"/>
        <v>71</v>
      </c>
      <c r="I54" s="20" t="s">
        <v>56</v>
      </c>
      <c r="J54" s="21">
        <f t="shared" si="5"/>
        <v>41.18</v>
      </c>
      <c r="K54" s="21">
        <f t="shared" si="5"/>
        <v>41.18</v>
      </c>
      <c r="L54" s="21">
        <f t="shared" si="5"/>
        <v>41.18</v>
      </c>
      <c r="M54" s="21">
        <f t="shared" si="5"/>
        <v>41.18</v>
      </c>
      <c r="N54" s="21">
        <f t="shared" si="5"/>
        <v>41.18</v>
      </c>
      <c r="O54" s="21">
        <f t="shared" si="5"/>
        <v>41.18</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Winter_wheat_grain</v>
      </c>
      <c r="B60" s="26">
        <v>170</v>
      </c>
      <c r="C60" s="26">
        <v>170</v>
      </c>
      <c r="D60" s="26">
        <v>170</v>
      </c>
      <c r="E60" s="26">
        <v>170</v>
      </c>
      <c r="F60" s="26">
        <v>170</v>
      </c>
      <c r="G60" s="26">
        <v>170</v>
      </c>
      <c r="I60" s="20" t="str">
        <f>A60</f>
        <v>Winter_wheat_grain</v>
      </c>
      <c r="J60" s="26">
        <v>200</v>
      </c>
      <c r="K60" s="26">
        <v>200</v>
      </c>
      <c r="L60" s="26">
        <v>200</v>
      </c>
      <c r="M60" s="26">
        <v>200</v>
      </c>
      <c r="N60" s="26">
        <v>200</v>
      </c>
      <c r="O60" s="4">
        <v>200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Winter_wheat_grain, Kg / ha</v>
      </c>
      <c r="B74" s="26">
        <v>5500</v>
      </c>
      <c r="C74" s="26">
        <v>7000</v>
      </c>
      <c r="D74" s="26">
        <v>7400</v>
      </c>
      <c r="E74" s="26">
        <v>8800</v>
      </c>
      <c r="F74" s="26">
        <v>9300</v>
      </c>
      <c r="G74" s="26">
        <v>7000</v>
      </c>
      <c r="I74" s="20" t="str">
        <f t="shared" ref="I74:I84" si="6">A74</f>
        <v>Winter_wheat_grain, Kg / ha</v>
      </c>
      <c r="J74" s="26">
        <f>IF($B$13="","",VLOOKUP($B$13,'Crop definitions'!$V$5:$X$63,2,FALSE)*B74)</f>
        <v>3190</v>
      </c>
      <c r="K74" s="26">
        <f>IF($B$13="","",VLOOKUP($B$13,'Crop definitions'!$V$5:$X$63,2,FALSE)*C74)</f>
        <v>4059.9999999999995</v>
      </c>
      <c r="L74" s="26">
        <f>IF($B$13="","",VLOOKUP($B$13,'Crop definitions'!$V$5:$X$63,2,FALSE)*D74)</f>
        <v>4292</v>
      </c>
      <c r="M74" s="26">
        <f>IF($B$13="","",VLOOKUP($B$13,'Crop definitions'!$V$5:$X$63,3,FALSE)*E74)</f>
        <v>4400</v>
      </c>
      <c r="N74" s="26">
        <f>IF($B$13="","",VLOOKUP($B$13,'Crop definitions'!$V$5:$X$63,3,FALSE)*F74)</f>
        <v>4650</v>
      </c>
      <c r="O74" s="26">
        <f>IF($B$13="","",VLOOKUP($B$13,'Crop definitions'!$V$5:$X$63,2,FALSE)*G74)</f>
        <v>4059.9999999999995</v>
      </c>
    </row>
    <row r="75" spans="1:15" x14ac:dyDescent="0.25">
      <c r="A75" s="20" t="str">
        <f>IF(B14="",CONCATENATE(A14,": Intet valgt"),CONCATENATE(B14,", ",C14," / ha"))</f>
        <v>Winter_wheat_straw, Kg / ha</v>
      </c>
      <c r="B75" s="135">
        <f>IF($B$14="","",B81/(VLOOKUP($B$14,'Crop definitions'!$B$5:$F$63,5,FALSE)/1000))</f>
        <v>3025</v>
      </c>
      <c r="C75" s="135">
        <f>IF($B$14="","",C81/(VLOOKUP($B$14,'Crop definitions'!$B$5:$F$63,5,FALSE)/1000))</f>
        <v>3850.0000000000005</v>
      </c>
      <c r="D75" s="135">
        <f>IF($B$14="","",D81/(VLOOKUP($B$14,'Crop definitions'!$B$5:$F$63,5,FALSE)/1000))</f>
        <v>4070.0000000000005</v>
      </c>
      <c r="E75" s="135">
        <f>IF($B$14="","",E81/(VLOOKUP($B$14,'Crop definitions'!$B$5:$F$63,5,FALSE)/1000))</f>
        <v>4840</v>
      </c>
      <c r="F75" s="135">
        <f>IF($B$14="","",F81/(VLOOKUP($B$14,'Crop definitions'!$B$5:$F$63,5,FALSE)/1000))</f>
        <v>5115</v>
      </c>
      <c r="G75" s="135">
        <f>IF($B$14="","",G81/(VLOOKUP($B$14,'Crop definitions'!$B$5:$F$63,5,FALSE)/1000))</f>
        <v>3850.0000000000005</v>
      </c>
      <c r="I75" s="20" t="str">
        <f t="shared" si="6"/>
        <v>Winter_wheat_straw, Kg / ha</v>
      </c>
      <c r="J75" s="135">
        <f>IF($B$14="","",J81/(VLOOKUP($B$14,'Crop definitions'!$B$5:$F$63,5,FALSE)/1000))</f>
        <v>1754.5</v>
      </c>
      <c r="K75" s="135">
        <f>IF($B$14="","",K81/(VLOOKUP($B$14,'Crop definitions'!$B$5:$F$63,5,FALSE)/1000))</f>
        <v>2233</v>
      </c>
      <c r="L75" s="135">
        <f>IF($B$14="","",L81/(VLOOKUP($B$14,'Crop definitions'!$B$5:$F$63,5,FALSE)/1000))</f>
        <v>2360.6</v>
      </c>
      <c r="M75" s="135">
        <f>IF($B$14="","",M81/(VLOOKUP($B$14,'Crop definitions'!$B$5:$F$63,5,FALSE)/1000))</f>
        <v>2420</v>
      </c>
      <c r="N75" s="135">
        <f>IF($B$14="","",N81/(VLOOKUP($B$14,'Crop definitions'!$B$5:$F$63,5,FALSE)/1000))</f>
        <v>2557.5</v>
      </c>
      <c r="O75" s="136">
        <f>IF($B$14="","",O81/(VLOOKUP($B$14,'Crop definitions'!$B$5:$F$63,5,FALSE)/1000))</f>
        <v>2233</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Winter_wheat_grain, kg TS / ha</v>
      </c>
      <c r="B80" s="21">
        <f>IF(B74="",0,IF($C13="Kg",B74*VLOOKUP($B13,'Crop definitions'!$B$5:$N$63,5,FALSE)/1000,IF($C13="Kg TS",B74,B74/VLOOKUP($B13,'Crop definitions'!$B$5:$N$63,8,FALSE))))</f>
        <v>4675</v>
      </c>
      <c r="C80" s="21">
        <f>IF(C74="",0,IF($C13="Kg",C74*VLOOKUP($B13,'Crop definitions'!$B$5:$N$63,5,FALSE)/1000,IF($C13="Kg TS",C74,C74/VLOOKUP($B13,'Crop definitions'!$B$5:$N$63,8,FALSE))))</f>
        <v>5950</v>
      </c>
      <c r="D80" s="21">
        <f>IF(D74="",0,IF($C13="Kg",D74*VLOOKUP($B13,'Crop definitions'!$B$5:$N$63,5,FALSE)/1000,IF($C13="Kg TS",D74,D74/VLOOKUP($B13,'Crop definitions'!$B$5:$N$63,8,FALSE))))</f>
        <v>6290</v>
      </c>
      <c r="E80" s="21">
        <f>IF(E74="",0,IF($C13="Kg",E74*VLOOKUP($B13,'Crop definitions'!$B$5:$N$63,5,FALSE)/1000,IF($C13="Kg TS",E74,E74/VLOOKUP($B13,'Crop definitions'!$B$5:$N$63,8,FALSE))))</f>
        <v>7480</v>
      </c>
      <c r="F80" s="21">
        <f>IF(F74="",0,IF($C13="Kg",F74*VLOOKUP($B13,'Crop definitions'!$B$5:$N$63,5,FALSE)/1000,IF($C13="Kg TS",F74,F74/VLOOKUP($B13,'Crop definitions'!$B$5:$N$63,8,FALSE))))</f>
        <v>7905</v>
      </c>
      <c r="G80" s="21">
        <f>IF(G74="",0,IF($C13="Kg",G74*VLOOKUP($B13,'Crop definitions'!$B$5:$N$63,5,FALSE)/1000,IF($C13="Kg TS",G74,G74/VLOOKUP($B13,'Crop definitions'!$B$5:$N$63,8,FALSE))))</f>
        <v>5950</v>
      </c>
      <c r="I80" s="20" t="str">
        <f t="shared" si="6"/>
        <v>Winter_wheat_grain, kg TS / ha</v>
      </c>
      <c r="J80" s="21">
        <f>IF(J74="",0,IF($C13="Kg",J74*VLOOKUP($B13,'Crop definitions'!$B$5:$N$63,5,FALSE)/1000,IF($C13="Kg TS",J74,J74/VLOOKUP($B13,'Crop definitions'!$B$5:$N$63,8,FALSE))))</f>
        <v>2711.5</v>
      </c>
      <c r="K80" s="21">
        <f>IF(K74="",0,IF($C13="Kg",K74*VLOOKUP($B13,'Crop definitions'!$B$5:$N$63,5,FALSE)/1000,IF($C13="Kg TS",K74,K74/VLOOKUP($B13,'Crop definitions'!$B$5:$N$63,8,FALSE))))</f>
        <v>3450.9999999999995</v>
      </c>
      <c r="L80" s="21">
        <f>IF(L74="",0,IF($C13="Kg",L74*VLOOKUP($B13,'Crop definitions'!$B$5:$N$63,5,FALSE)/1000,IF($C13="Kg TS",L74,L74/VLOOKUP($B13,'Crop definitions'!$B$5:$N$63,8,FALSE))))</f>
        <v>3648.2</v>
      </c>
      <c r="M80" s="21">
        <f>IF(M74="",0,IF($C13="Kg",M74*VLOOKUP($B13,'Crop definitions'!$B$5:$N$63,5,FALSE)/1000,IF($C13="Kg TS",M74,M74/VLOOKUP($B13,'Crop definitions'!$B$5:$N$63,8,FALSE))))</f>
        <v>3740</v>
      </c>
      <c r="N80" s="21">
        <f>IF(N74="",0,IF($C13="Kg",N74*VLOOKUP($B13,'Crop definitions'!$B$5:$N$63,5,FALSE)/1000,IF($C13="Kg TS",N74,N74/VLOOKUP($B13,'Crop definitions'!$B$5:$N$63,8,FALSE))))</f>
        <v>3952.5</v>
      </c>
      <c r="O80" s="21">
        <f>IF(O74="",0,IF($C13="Kg",O74*VLOOKUP($B13,'Crop definitions'!$B$5:$N$63,5,FALSE)/1000,IF($C13="Kg TS",O74,O74/VLOOKUP($B13,'Crop definitions'!$B$5:$N$63,8,FALSE))))</f>
        <v>3450.9999999999995</v>
      </c>
    </row>
    <row r="81" spans="1:15" x14ac:dyDescent="0.25">
      <c r="A81" s="20" t="str">
        <f>IF(B14="",CONCATENATE(A14,": Intet valgt"),CONCATENATE(B14,", kg TS / ha"))</f>
        <v>Winter_wheat_straw, kg TS / ha</v>
      </c>
      <c r="B81" s="21">
        <f>IF($B$14="",0,VLOOKUP($B$14,'Crop definitions'!$B$5:$T$63,19,FALSE)*B80)</f>
        <v>2571.25</v>
      </c>
      <c r="C81" s="21">
        <f>IF($B$14="",0,VLOOKUP($B$14,'Crop definitions'!$B$5:$T$63,19,FALSE)*C80)</f>
        <v>3272.5000000000005</v>
      </c>
      <c r="D81" s="21">
        <f>IF($B$14="",0,VLOOKUP($B$14,'Crop definitions'!$B$5:$T$63,19,FALSE)*D80)</f>
        <v>3459.5000000000005</v>
      </c>
      <c r="E81" s="21">
        <f>IF($B$14="",0,VLOOKUP($B$14,'Crop definitions'!$B$5:$T$63,19,FALSE)*E80)</f>
        <v>4114</v>
      </c>
      <c r="F81" s="21">
        <f>IF($B$14="",0,VLOOKUP($B$14,'Crop definitions'!$B$5:$T$63,19,FALSE)*F80)</f>
        <v>4347.75</v>
      </c>
      <c r="G81" s="21">
        <f>IF($B$14="",0,VLOOKUP($B$14,'Crop definitions'!$B$5:$T$63,19,FALSE)*G80)</f>
        <v>3272.5000000000005</v>
      </c>
      <c r="I81" s="20" t="str">
        <f t="shared" si="6"/>
        <v>Winter_wheat_straw, kg TS / ha</v>
      </c>
      <c r="J81" s="21">
        <f>IF($B$14="",0,VLOOKUP($B$14,'Crop definitions'!$B$5:$T$63,19,FALSE)*J80)</f>
        <v>1491.325</v>
      </c>
      <c r="K81" s="21">
        <f>IF($B$14="",0,VLOOKUP($B$14,'Crop definitions'!$B$5:$T$63,19,FALSE)*K80)</f>
        <v>1898.05</v>
      </c>
      <c r="L81" s="21">
        <f>IF($B$14="",0,VLOOKUP($B$14,'Crop definitions'!$B$5:$T$63,19,FALSE)*L80)</f>
        <v>2006.51</v>
      </c>
      <c r="M81" s="21">
        <f>IF($B$14="",0,VLOOKUP($B$14,'Crop definitions'!$B$5:$T$63,19,FALSE)*M80)</f>
        <v>2057</v>
      </c>
      <c r="N81" s="21">
        <f>IF($B$14="",0,VLOOKUP($B$14,'Crop definitions'!$B$5:$T$63,19,FALSE)*N80)</f>
        <v>2173.875</v>
      </c>
      <c r="O81" s="21">
        <f>IF($B$14="",0,VLOOKUP($B$14,'Crop definitions'!$B$5:$T$63,19,FALSE)*O80)</f>
        <v>1898.05</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7246.25</v>
      </c>
      <c r="C85" s="25">
        <f t="shared" si="7"/>
        <v>9222.5</v>
      </c>
      <c r="D85" s="25">
        <f t="shared" si="7"/>
        <v>9749.5</v>
      </c>
      <c r="E85" s="25">
        <f t="shared" si="7"/>
        <v>11594</v>
      </c>
      <c r="F85" s="25">
        <f t="shared" si="7"/>
        <v>12252.75</v>
      </c>
      <c r="G85" s="25">
        <f t="shared" si="7"/>
        <v>9222.5</v>
      </c>
      <c r="I85" s="24" t="s">
        <v>69</v>
      </c>
      <c r="J85" s="25">
        <f t="shared" ref="J85:O85" si="8">SUM(J80:J84)</f>
        <v>4202.8249999999998</v>
      </c>
      <c r="K85" s="25">
        <f t="shared" si="8"/>
        <v>5349.0499999999993</v>
      </c>
      <c r="L85" s="25">
        <f t="shared" si="8"/>
        <v>5654.71</v>
      </c>
      <c r="M85" s="25">
        <f t="shared" si="8"/>
        <v>5797</v>
      </c>
      <c r="N85" s="25">
        <f t="shared" si="8"/>
        <v>6126.375</v>
      </c>
      <c r="O85" s="25">
        <f t="shared" si="8"/>
        <v>5349.0499999999993</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Winter_wheat_grain, kg / ha</v>
      </c>
      <c r="B87" s="21">
        <f>IF(B80=0,0,B80/(VLOOKUP($B13,'Crop definitions'!$B$5:$N$63,5,FALSE)/1000))</f>
        <v>5500</v>
      </c>
      <c r="C87" s="21">
        <f>IF(C80=0,0,C80/(VLOOKUP($B13,'Crop definitions'!$B$5:$N$63,5,FALSE)/1000))</f>
        <v>7000</v>
      </c>
      <c r="D87" s="21">
        <f>IF(D80=0,0,D80/(VLOOKUP($B13,'Crop definitions'!$B$5:$N$63,5,FALSE)/1000))</f>
        <v>7400</v>
      </c>
      <c r="E87" s="21">
        <f>IF(E80=0,0,E80/(VLOOKUP($B13,'Crop definitions'!$B$5:$N$63,5,FALSE)/1000))</f>
        <v>8800</v>
      </c>
      <c r="F87" s="21">
        <f>IF(F80=0,0,F80/(VLOOKUP($B13,'Crop definitions'!$B$5:$N$63,5,FALSE)/1000))</f>
        <v>9300</v>
      </c>
      <c r="G87" s="21">
        <f>IF(G80=0,0,G80/(VLOOKUP($B13,'Crop definitions'!$B$5:$N$63,5,FALSE)/1000))</f>
        <v>7000</v>
      </c>
      <c r="I87" s="20" t="str">
        <f>A87</f>
        <v>Winter_wheat_grain, kg / ha</v>
      </c>
      <c r="J87" s="21">
        <f>IF(J80=0,0,J80/(VLOOKUP($B13,'Crop definitions'!$B$5:$N$63,5,FALSE)/1000))</f>
        <v>3190</v>
      </c>
      <c r="K87" s="21">
        <f>IF(K80=0,0,K80/(VLOOKUP($B13,'Crop definitions'!$B$5:$N$63,5,FALSE)/1000))</f>
        <v>4059.9999999999995</v>
      </c>
      <c r="L87" s="21">
        <f>IF(L80=0,0,L80/(VLOOKUP($B13,'Crop definitions'!$B$5:$N$63,5,FALSE)/1000))</f>
        <v>4292</v>
      </c>
      <c r="M87" s="21">
        <f>IF(M80=0,0,M80/(VLOOKUP($B13,'Crop definitions'!$B$5:$N$63,5,FALSE)/1000))</f>
        <v>4400</v>
      </c>
      <c r="N87" s="21">
        <f>IF(N80=0,0,N80/(VLOOKUP($B13,'Crop definitions'!$B$5:$N$63,5,FALSE)/1000))</f>
        <v>4650</v>
      </c>
      <c r="O87" s="21">
        <f>IF(O80=0,0,O80/(VLOOKUP($B13,'Crop definitions'!$B$5:$N$63,5,FALSE)/1000))</f>
        <v>4059.9999999999995</v>
      </c>
    </row>
    <row r="88" spans="1:15" x14ac:dyDescent="0.25">
      <c r="A88" s="20" t="str">
        <f>IF(B14="",CONCATENATE(A14,": Intet valgt"),CONCATENATE(B14,", kg / ha"))</f>
        <v>Winter_wheat_straw, kg / ha</v>
      </c>
      <c r="B88" s="21">
        <f>IF(B81=0,0,B81/(VLOOKUP($B14,'Crop definitions'!$B$5:$N$63,5,FALSE)/1000))</f>
        <v>3025</v>
      </c>
      <c r="C88" s="21">
        <f>IF(C81=0,0,C81/(VLOOKUP($B14,'Crop definitions'!$B$5:$N$63,5,FALSE)/1000))</f>
        <v>3850.0000000000005</v>
      </c>
      <c r="D88" s="21">
        <f>IF(D81=0,0,D81/(VLOOKUP($B14,'Crop definitions'!$B$5:$N$63,5,FALSE)/1000))</f>
        <v>4070.0000000000005</v>
      </c>
      <c r="E88" s="21">
        <f>IF(E81=0,0,E81/(VLOOKUP($B14,'Crop definitions'!$B$5:$N$63,5,FALSE)/1000))</f>
        <v>4840</v>
      </c>
      <c r="F88" s="21">
        <f>IF(F81=0,0,F81/(VLOOKUP($B14,'Crop definitions'!$B$5:$N$63,5,FALSE)/1000))</f>
        <v>5115</v>
      </c>
      <c r="G88" s="21">
        <f>IF(G81=0,0,G81/(VLOOKUP($B14,'Crop definitions'!$B$5:$N$63,5,FALSE)/1000))</f>
        <v>3850.0000000000005</v>
      </c>
      <c r="I88" s="20" t="str">
        <f t="shared" ref="I88:I93" si="9">A88</f>
        <v>Winter_wheat_straw, kg / ha</v>
      </c>
      <c r="J88" s="21">
        <f>IF(J81=0,0,J81/(VLOOKUP($B14,'Crop definitions'!$B$5:$N$63,5,FALSE)/1000))</f>
        <v>1754.5</v>
      </c>
      <c r="K88" s="21">
        <f>IF(K81=0,0,K81/(VLOOKUP($B14,'Crop definitions'!$B$5:$N$63,5,FALSE)/1000))</f>
        <v>2233</v>
      </c>
      <c r="L88" s="21">
        <f>IF(L81=0,0,L81/(VLOOKUP($B14,'Crop definitions'!$B$5:$N$63,5,FALSE)/1000))</f>
        <v>2360.6</v>
      </c>
      <c r="M88" s="21">
        <f>IF(M81=0,0,M81/(VLOOKUP($B14,'Crop definitions'!$B$5:$N$63,5,FALSE)/1000))</f>
        <v>2420</v>
      </c>
      <c r="N88" s="21">
        <f>IF(N81=0,0,N81/(VLOOKUP($B14,'Crop definitions'!$B$5:$N$63,5,FALSE)/1000))</f>
        <v>2557.5</v>
      </c>
      <c r="O88" s="21">
        <f>IF(O81=0,0,O81/(VLOOKUP($B14,'Crop definitions'!$B$5:$N$63,5,FALSE)/1000))</f>
        <v>2233</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8525</v>
      </c>
      <c r="C92" s="25">
        <f t="shared" si="10"/>
        <v>10850</v>
      </c>
      <c r="D92" s="25">
        <f t="shared" si="10"/>
        <v>11470</v>
      </c>
      <c r="E92" s="25">
        <f t="shared" si="10"/>
        <v>13640</v>
      </c>
      <c r="F92" s="25">
        <f t="shared" si="10"/>
        <v>14415</v>
      </c>
      <c r="G92" s="25">
        <f t="shared" si="10"/>
        <v>10850</v>
      </c>
      <c r="I92" s="24" t="str">
        <f t="shared" si="9"/>
        <v>Udbytte i alt, kg / ha</v>
      </c>
      <c r="J92" s="25">
        <f t="shared" ref="J92:O92" si="11">SUM(J87:J91)</f>
        <v>4944.5</v>
      </c>
      <c r="K92" s="25">
        <f t="shared" si="11"/>
        <v>6293</v>
      </c>
      <c r="L92" s="25">
        <f t="shared" si="11"/>
        <v>6652.6</v>
      </c>
      <c r="M92" s="25">
        <f t="shared" si="11"/>
        <v>6820</v>
      </c>
      <c r="N92" s="25">
        <f t="shared" si="11"/>
        <v>7207.5</v>
      </c>
      <c r="O92" s="25">
        <f t="shared" si="11"/>
        <v>6293</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Winter_wheat_grain, kg N / ha</v>
      </c>
      <c r="B95" s="21">
        <f>IF(B80=0,0,B80*VLOOKUP($B13,'Crop definitions'!$B$5:$K$63,10,FALSE)/1000)</f>
        <v>83.02800000000002</v>
      </c>
      <c r="C95" s="21">
        <f>IF(C80=0,0,C80*VLOOKUP($B13,'Crop definitions'!$B$5:$K$63,10,FALSE)/1000)</f>
        <v>105.67200000000001</v>
      </c>
      <c r="D95" s="21">
        <f>IF(D80=0,0,D80*VLOOKUP($B13,'Crop definitions'!$B$5:$K$63,10,FALSE)/1000)</f>
        <v>111.71040000000001</v>
      </c>
      <c r="E95" s="21">
        <f>IF(E80=0,0,E80*VLOOKUP($B13,'Crop definitions'!$B$5:$K$63,10,FALSE)/1000)</f>
        <v>132.84480000000002</v>
      </c>
      <c r="F95" s="21">
        <f>IF(F80=0,0,F80*VLOOKUP($B13,'Crop definitions'!$B$5:$K$63,10,FALSE)/1000)</f>
        <v>140.39280000000002</v>
      </c>
      <c r="G95" s="21">
        <f>IF(G80=0,0,G80*VLOOKUP($B13,'Crop definitions'!$B$5:$K$63,10,FALSE)/1000)</f>
        <v>105.67200000000001</v>
      </c>
      <c r="I95" s="20" t="str">
        <f t="shared" ref="I95:I100" si="14">A95</f>
        <v>Winter_wheat_grain, kg N / ha</v>
      </c>
      <c r="J95" s="21">
        <f>IF(J80=0,0,J80*VLOOKUP($B13,'Crop definitions'!$B$5:$K$63,10,FALSE)/1000)</f>
        <v>48.156240000000004</v>
      </c>
      <c r="K95" s="21">
        <f>IF(K80=0,0,K80*VLOOKUP($B13,'Crop definitions'!$B$5:$K$63,10,FALSE)/1000)</f>
        <v>61.289759999999994</v>
      </c>
      <c r="L95" s="21">
        <f>IF(L80=0,0,L80*VLOOKUP($B13,'Crop definitions'!$B$5:$K$63,10,FALSE)/1000)</f>
        <v>64.792032000000006</v>
      </c>
      <c r="M95" s="21">
        <f>IF(M80=0,0,M80*VLOOKUP($B13,'Crop definitions'!$B$5:$K$63,10,FALSE)/1000)</f>
        <v>66.42240000000001</v>
      </c>
      <c r="N95" s="21">
        <f>IF(N80=0,0,N80*VLOOKUP($B13,'Crop definitions'!$B$5:$K$63,10,FALSE)/1000)</f>
        <v>70.196400000000011</v>
      </c>
      <c r="O95" s="21">
        <f>IF(O80=0,0,O80*VLOOKUP($B13,'Crop definitions'!$B$5:$K$63,10,FALSE)/1000)</f>
        <v>61.289759999999994</v>
      </c>
    </row>
    <row r="96" spans="1:15" x14ac:dyDescent="0.25">
      <c r="A96" s="20" t="str">
        <f>IF(B14="",CONCATENATE(A14,": Intet valgt"),CONCATENATE(B14,", kg N / ha"))</f>
        <v>Winter_wheat_straw, kg N / ha</v>
      </c>
      <c r="B96" s="21">
        <f>IF(B81=0,0,B81*VLOOKUP($B14,'Crop definitions'!$B$5:$K$63,10,FALSE)/1000)</f>
        <v>13.5762</v>
      </c>
      <c r="C96" s="21">
        <f>IF(C81=0,0,C81*VLOOKUP($B14,'Crop definitions'!$B$5:$K$63,10,FALSE)/1000)</f>
        <v>17.278800000000004</v>
      </c>
      <c r="D96" s="21">
        <f>IF(D81=0,0,D81*VLOOKUP($B14,'Crop definitions'!$B$5:$K$63,10,FALSE)/1000)</f>
        <v>18.266160000000003</v>
      </c>
      <c r="E96" s="21">
        <f>IF(E81=0,0,E81*VLOOKUP($B14,'Crop definitions'!$B$5:$K$63,10,FALSE)/1000)</f>
        <v>21.721920000000001</v>
      </c>
      <c r="F96" s="21">
        <f>IF(F81=0,0,F81*VLOOKUP($B14,'Crop definitions'!$B$5:$K$63,10,FALSE)/1000)</f>
        <v>22.956120000000002</v>
      </c>
      <c r="G96" s="21">
        <f>IF(G81=0,0,G81*VLOOKUP($B14,'Crop definitions'!$B$5:$K$63,10,FALSE)/1000)</f>
        <v>17.278800000000004</v>
      </c>
      <c r="I96" s="20" t="str">
        <f t="shared" si="14"/>
        <v>Winter_wheat_straw, kg N / ha</v>
      </c>
      <c r="J96" s="21">
        <f>IF(J81=0,0,J81*VLOOKUP($B14,'Crop definitions'!$B$5:$K$63,10,FALSE)/1000)</f>
        <v>7.8741960000000004</v>
      </c>
      <c r="K96" s="21">
        <f>IF(K81=0,0,K81*VLOOKUP($B14,'Crop definitions'!$B$5:$K$63,10,FALSE)/1000)</f>
        <v>10.021704</v>
      </c>
      <c r="L96" s="21">
        <f>IF(L81=0,0,L81*VLOOKUP($B14,'Crop definitions'!$B$5:$K$63,10,FALSE)/1000)</f>
        <v>10.5943728</v>
      </c>
      <c r="M96" s="21">
        <f>IF(M81=0,0,M81*VLOOKUP($B14,'Crop definitions'!$B$5:$K$63,10,FALSE)/1000)</f>
        <v>10.86096</v>
      </c>
      <c r="N96" s="21">
        <f>IF(N81=0,0,N81*VLOOKUP($B14,'Crop definitions'!$B$5:$K$63,10,FALSE)/1000)</f>
        <v>11.478060000000001</v>
      </c>
      <c r="O96" s="21">
        <f>IF(O81=0,0,O81*VLOOKUP($B14,'Crop definitions'!$B$5:$K$63,10,FALSE)/1000)</f>
        <v>10.021704</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96.60420000000002</v>
      </c>
      <c r="C100" s="25">
        <f t="shared" si="15"/>
        <v>122.95080000000002</v>
      </c>
      <c r="D100" s="25">
        <f t="shared" si="15"/>
        <v>129.97656000000001</v>
      </c>
      <c r="E100" s="25">
        <f t="shared" si="15"/>
        <v>154.56672000000003</v>
      </c>
      <c r="F100" s="25">
        <f t="shared" si="15"/>
        <v>163.34892000000002</v>
      </c>
      <c r="G100" s="25">
        <f t="shared" si="15"/>
        <v>122.95080000000002</v>
      </c>
      <c r="I100" s="24" t="str">
        <f t="shared" si="14"/>
        <v>Udbytte i alt, kg N / ha</v>
      </c>
      <c r="J100" s="25">
        <f t="shared" ref="J100:O100" si="16">SUM(J95:J99)</f>
        <v>56.030436000000002</v>
      </c>
      <c r="K100" s="25">
        <f t="shared" si="16"/>
        <v>71.311464000000001</v>
      </c>
      <c r="L100" s="25">
        <f t="shared" si="16"/>
        <v>75.386404800000008</v>
      </c>
      <c r="M100" s="25">
        <f t="shared" si="16"/>
        <v>77.283360000000016</v>
      </c>
      <c r="N100" s="25">
        <f t="shared" si="16"/>
        <v>81.67446000000001</v>
      </c>
      <c r="O100" s="25">
        <f t="shared" si="16"/>
        <v>71.311464000000001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formula'!$J$5:$O$44,MATCH(Winter_wheat_1!$B$9,'N fixation formula'!$B$5:$B$44,0),MATCH(Winter_wheat_1!B104,'N fixation formula'!$J$4:$O$4,0))</f>
        <v>#N/A</v>
      </c>
      <c r="C109" s="48" t="e">
        <f>VLOOKUP($B$9,'N fixation formula'!$B$5:$O$44,7,FALSE)+VLOOKUP($B$9,'N fixation formula'!$B$5:$O$44,8,FALSE)+INDEX('N fixation formula'!$J$5:$O$44,MATCH(Winter_wheat_1!$B$9,'N fixation formula'!$B$5:$B$44,0),MATCH(Winter_wheat_1!C104,'N fixation formula'!$J$4:$O$4,0))</f>
        <v>#N/A</v>
      </c>
      <c r="D109" s="48" t="e">
        <f>VLOOKUP($B$9,'N fixation formula'!$B$5:$O$44,7,FALSE)+VLOOKUP($B$9,'N fixation formula'!$B$5:$O$44,8,FALSE)+INDEX('N fixation formula'!$J$5:$O$44,MATCH(Winter_wheat_1!$B$9,'N fixation formula'!$B$5:$B$44,0),MATCH(Winter_wheat_1!D104,'N fixation formula'!$J$4:$O$4,0))</f>
        <v>#N/A</v>
      </c>
      <c r="E109" s="48" t="e">
        <f>VLOOKUP($B$9,'N fixation formula'!$B$5:$O$44,7,FALSE)+VLOOKUP($B$9,'N fixation formula'!$B$5:$O$44,8,FALSE)+INDEX('N fixation formula'!$J$5:$O$44,MATCH(Winter_wheat_1!$B$9,'N fixation formula'!$B$5:$B$44,0),MATCH(Winter_wheat_1!E104,'N fixation formula'!$J$4:$O$4,0))</f>
        <v>#N/A</v>
      </c>
      <c r="F109" s="48" t="e">
        <f>VLOOKUP($B$9,'N fixation formula'!$B$5:$O$44,7,FALSE)+VLOOKUP($B$9,'N fixation formula'!$B$5:$O$44,8,FALSE)+INDEX('N fixation formula'!$J$5:$O$44,MATCH(Winter_wheat_1!$B$9,'N fixation formula'!$B$5:$B$44,0),MATCH(Winter_wheat_1!F104,'N fixation formula'!$J$4:$O$4,0))</f>
        <v>#N/A</v>
      </c>
      <c r="G109" s="48" t="e">
        <f>VLOOKUP($B$9,'N fixation formula'!$B$5:$O$44,7,FALSE)+VLOOKUP($B$9,'N fixation formula'!$B$5:$O$44,8,FALSE)+INDEX('N fixation formula'!$J$5:$O$44,MATCH(Winter_wheat_1!$B$9,'N fixation formula'!$B$5:$B$44,0),MATCH(Winter_wheat_1!G104,'N fixation formula'!$J$4:$O$4,0))</f>
        <v>#N/A</v>
      </c>
      <c r="H109" s="15"/>
      <c r="I109" s="40" t="str">
        <f t="shared" si="18"/>
        <v>P-rod+stub + P-trans-jord + P-immob</v>
      </c>
      <c r="J109" s="48" t="e">
        <f>VLOOKUP($B$9,'N fixation formula'!$B$5:$O$44,7,FALSE)+VLOOKUP($B$9,'N fixation formula'!$B$5:$O$44,8,FALSE)+INDEX('N fixation formula'!$J$5:$O$44,MATCH(Winter_wheat_1!$B$9,'N fixation formula'!$B$5:$B$44,0),MATCH(Winter_wheat_1!J104,'N fixation formula'!$J$4:$O$4,0))</f>
        <v>#N/A</v>
      </c>
      <c r="K109" s="48" t="e">
        <f>VLOOKUP($B$9,'N fixation formula'!$B$5:$O$44,7,FALSE)+VLOOKUP($B$9,'N fixation formula'!$B$5:$O$44,8,FALSE)+INDEX('N fixation formula'!$J$5:$O$44,MATCH(Winter_wheat_1!$B$9,'N fixation formula'!$B$5:$B$44,0),MATCH(Winter_wheat_1!K104,'N fixation formula'!$J$4:$O$4,0))</f>
        <v>#N/A</v>
      </c>
      <c r="L109" s="48" t="e">
        <f>VLOOKUP($B$9,'N fixation formula'!$B$5:$O$44,7,FALSE)+VLOOKUP($B$9,'N fixation formula'!$B$5:$O$44,8,FALSE)+INDEX('N fixation formula'!$J$5:$O$44,MATCH(Winter_wheat_1!$B$9,'N fixation formula'!$B$5:$B$44,0),MATCH(Winter_wheat_1!L104,'N fixation formula'!$J$4:$O$4,0))</f>
        <v>#N/A</v>
      </c>
      <c r="M109" s="48" t="e">
        <f>VLOOKUP($B$9,'N fixation formula'!$B$5:$O$44,7,FALSE)+VLOOKUP($B$9,'N fixation formula'!$B$5:$O$44,8,FALSE)+INDEX('N fixation formula'!$J$5:$O$44,MATCH(Winter_wheat_1!$B$9,'N fixation formula'!$B$5:$B$44,0),MATCH(Winter_wheat_1!M104,'N fixation formula'!$J$4:$O$4,0))</f>
        <v>#N/A</v>
      </c>
      <c r="N109" s="48" t="e">
        <f>VLOOKUP($B$9,'N fixation formula'!$B$5:$O$44,7,FALSE)+VLOOKUP($B$9,'N fixation formula'!$B$5:$O$44,8,FALSE)+INDEX('N fixation formula'!$J$5:$O$44,MATCH(Winter_wheat_1!$B$9,'N fixation formula'!$B$5:$B$44,0),MATCH(Winter_wheat_1!N104,'N fixation formula'!$J$4:$O$4,0))</f>
        <v>#N/A</v>
      </c>
      <c r="O109" s="48" t="e">
        <f>VLOOKUP($B$9,'N fixation formula'!$B$5:$O$44,7,FALSE)+VLOOKUP($B$9,'N fixation formula'!$B$5:$O$44,8,FALSE)+INDEX('N fixation formula'!$J$5:$O$44,MATCH(Winter_wheat_1!$B$9,'N fixation formula'!$B$5:$B$44,0),MATCH(Winter_wheat_1!O104,'N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26">
        <v>1</v>
      </c>
      <c r="K116" s="26">
        <v>1</v>
      </c>
      <c r="L116" s="26">
        <v>1</v>
      </c>
      <c r="M116" s="26">
        <v>1</v>
      </c>
      <c r="N116" s="26">
        <v>1</v>
      </c>
      <c r="O116" s="4">
        <v>1</v>
      </c>
    </row>
    <row r="117" spans="1:15" x14ac:dyDescent="0.25">
      <c r="A117" s="34" t="s">
        <v>155</v>
      </c>
      <c r="B117" s="3">
        <v>1</v>
      </c>
      <c r="C117" s="3">
        <v>1</v>
      </c>
      <c r="D117" s="3">
        <v>1</v>
      </c>
      <c r="E117" s="3">
        <v>1</v>
      </c>
      <c r="F117" s="3">
        <v>1</v>
      </c>
      <c r="G117" s="3">
        <v>1</v>
      </c>
      <c r="I117" s="29" t="str">
        <f t="shared" ref="I117:I130" si="24">IF(A117="","",A117)</f>
        <v>Såning med såsæt"</v>
      </c>
      <c r="J117" s="26">
        <v>1</v>
      </c>
      <c r="K117" s="26">
        <v>1</v>
      </c>
      <c r="L117" s="26">
        <v>1</v>
      </c>
      <c r="M117" s="26">
        <v>1</v>
      </c>
      <c r="N117" s="26">
        <v>1</v>
      </c>
      <c r="O117" s="4">
        <v>1</v>
      </c>
    </row>
    <row r="118" spans="1:15" x14ac:dyDescent="0.25">
      <c r="A118" s="34" t="s">
        <v>89</v>
      </c>
      <c r="B118" s="3">
        <v>2</v>
      </c>
      <c r="C118" s="3">
        <v>2</v>
      </c>
      <c r="D118" s="3">
        <v>2</v>
      </c>
      <c r="E118" s="3">
        <v>2</v>
      </c>
      <c r="F118" s="3">
        <v>2</v>
      </c>
      <c r="G118" s="3">
        <v>2</v>
      </c>
      <c r="I118" s="29" t="str">
        <f t="shared" si="24"/>
        <v>Kunstgødskning*</v>
      </c>
      <c r="J118" s="26"/>
      <c r="K118" s="26"/>
      <c r="L118" s="26"/>
      <c r="M118" s="26"/>
      <c r="N118" s="26"/>
      <c r="O118" s="4"/>
    </row>
    <row r="119" spans="1:15" x14ac:dyDescent="0.25">
      <c r="A119" s="34" t="s">
        <v>92</v>
      </c>
      <c r="B119" s="3">
        <v>5</v>
      </c>
      <c r="C119" s="3">
        <v>5</v>
      </c>
      <c r="D119" s="3">
        <v>5</v>
      </c>
      <c r="E119" s="3">
        <v>5</v>
      </c>
      <c r="F119" s="3">
        <v>5</v>
      </c>
      <c r="G119" s="3">
        <v>5</v>
      </c>
      <c r="I119" s="29" t="str">
        <f t="shared" si="24"/>
        <v>Sprøjtning*</v>
      </c>
      <c r="J119" s="26"/>
      <c r="K119" s="26"/>
      <c r="L119" s="26"/>
      <c r="M119" s="26"/>
      <c r="N119" s="26"/>
      <c r="O119" s="4"/>
    </row>
    <row r="120" spans="1:15" x14ac:dyDescent="0.25">
      <c r="A120" s="34" t="s">
        <v>93</v>
      </c>
      <c r="B120" s="3">
        <v>1</v>
      </c>
      <c r="C120" s="3">
        <v>1</v>
      </c>
      <c r="D120" s="3">
        <v>1</v>
      </c>
      <c r="E120" s="3">
        <v>1</v>
      </c>
      <c r="F120" s="3">
        <v>1</v>
      </c>
      <c r="G120" s="3">
        <v>1</v>
      </c>
      <c r="I120" s="29" t="str">
        <f t="shared" si="24"/>
        <v>Mejetærskning*</v>
      </c>
      <c r="J120" s="26">
        <v>1</v>
      </c>
      <c r="K120" s="26">
        <v>1</v>
      </c>
      <c r="L120" s="26">
        <v>1</v>
      </c>
      <c r="M120" s="26">
        <v>1</v>
      </c>
      <c r="N120" s="26">
        <v>1</v>
      </c>
      <c r="O120" s="4">
        <v>1</v>
      </c>
    </row>
    <row r="121" spans="1:15" x14ac:dyDescent="0.25">
      <c r="A121" s="34" t="s">
        <v>81</v>
      </c>
      <c r="B121" s="3"/>
      <c r="C121" s="3"/>
      <c r="D121" s="3"/>
      <c r="E121" s="3"/>
      <c r="F121" s="3"/>
      <c r="G121" s="3"/>
      <c r="I121" s="29" t="str">
        <f t="shared" si="24"/>
        <v>Stubharvning*</v>
      </c>
      <c r="J121" s="26">
        <v>3</v>
      </c>
      <c r="K121" s="26">
        <v>3</v>
      </c>
      <c r="L121" s="26">
        <v>3</v>
      </c>
      <c r="M121" s="26">
        <v>3</v>
      </c>
      <c r="N121" s="26">
        <v>3</v>
      </c>
      <c r="O121" s="4">
        <v>3</v>
      </c>
    </row>
    <row r="122" spans="1:15" x14ac:dyDescent="0.25">
      <c r="A122" s="34" t="s">
        <v>91</v>
      </c>
      <c r="B122" s="3"/>
      <c r="C122" s="26"/>
      <c r="D122" s="26"/>
      <c r="E122" s="26"/>
      <c r="F122" s="26"/>
      <c r="G122" s="26"/>
      <c r="I122" s="29" t="str">
        <f t="shared" si="24"/>
        <v>Ukrudstharvning*</v>
      </c>
      <c r="J122" s="26">
        <v>1</v>
      </c>
      <c r="K122" s="26">
        <v>1</v>
      </c>
      <c r="L122" s="26">
        <v>1</v>
      </c>
      <c r="M122" s="26">
        <v>1</v>
      </c>
      <c r="N122" s="26">
        <v>1</v>
      </c>
      <c r="O122" s="4">
        <v>1</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7.5524999999999993</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7.5524999999999993</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7.5524999999999993</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7.5524999999999993</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7.5524999999999993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7.5524999999999993</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1.8125999999999998</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1.8125999999999998</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1.8125999999999998</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2.0139999999999998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2.2153999999999998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2.2153999999999998</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53.773799999999994</v>
      </c>
      <c r="C147" s="25">
        <f t="shared" ref="C147:O147" si="27">SUM(C132:C146)</f>
        <v>53.773799999999994</v>
      </c>
      <c r="D147" s="25">
        <f t="shared" si="27"/>
        <v>53.773799999999994</v>
      </c>
      <c r="E147" s="25">
        <f t="shared" si="27"/>
        <v>56.895499999999998</v>
      </c>
      <c r="F147" s="25">
        <f t="shared" si="27"/>
        <v>60.017199999999995</v>
      </c>
      <c r="G147" s="25">
        <f t="shared" si="27"/>
        <v>60.017199999999995</v>
      </c>
      <c r="H147" s="5"/>
      <c r="I147" s="30" t="str">
        <f t="shared" si="26"/>
        <v>Dieselforbrug i alt per ha</v>
      </c>
      <c r="J147" s="25">
        <f t="shared" si="27"/>
        <v>63.038199999999989</v>
      </c>
      <c r="K147" s="25">
        <f t="shared" si="27"/>
        <v>63.038199999999989</v>
      </c>
      <c r="L147" s="25">
        <f t="shared" si="27"/>
        <v>63.038199999999989</v>
      </c>
      <c r="M147" s="25">
        <f t="shared" si="27"/>
        <v>68.475999999999985</v>
      </c>
      <c r="N147" s="25">
        <f t="shared" si="27"/>
        <v>73.913799999999995</v>
      </c>
      <c r="O147" s="25">
        <f t="shared" si="27"/>
        <v>73.913799999999995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600-000000000000}">
      <formula1>"Ja,Nej"</formula1>
    </dataValidation>
    <dataValidation type="list" allowBlank="1" showInputMessage="1" showErrorMessage="1" sqref="F13:F17" xr:uid="{00000000-0002-0000-0600-000001000000}">
      <formula1>"Ja, Nej / Ikke relevant"</formula1>
    </dataValidation>
    <dataValidation type="list" allowBlank="1" showInputMessage="1" showErrorMessage="1" sqref="E5" xr:uid="{00000000-0002-0000-06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600-000003000000}">
          <x14:formula1>
            <xm:f>'N fixation formula'!$B$5:$B$44</xm:f>
          </x14:formula1>
          <xm:sqref>B9</xm:sqref>
        </x14:dataValidation>
        <x14:dataValidation type="list" allowBlank="1" showInputMessage="1" showErrorMessage="1" xr:uid="{00000000-0002-0000-0600-000007000000}">
          <x14:formula1>
            <xm:f>Other_tabels!$F$5:$F$14</xm:f>
          </x14:formula1>
          <xm:sqref>E4</xm:sqref>
        </x14:dataValidation>
        <x14:dataValidation type="list" allowBlank="1" showInputMessage="1" showErrorMessage="1" xr:uid="{00000000-0002-0000-0600-000006000000}">
          <x14:formula1>
            <xm:f>'Crop definitions'!$B$5:$B$63</xm:f>
          </x14:formula1>
          <xm:sqref>B13:B17</xm:sqref>
        </x14:dataValidation>
        <x14:dataValidation type="list" allowBlank="1" showInputMessage="1" showErrorMessage="1" xr:uid="{00000000-0002-0000-0600-000005000000}">
          <x14:formula1>
            <xm:f>Seed!$B$5:$B$28</xm:f>
          </x14:formula1>
          <xm:sqref>B20:B23</xm:sqref>
        </x14:dataValidation>
        <x14:dataValidation type="list" allowBlank="1" showInputMessage="1" showErrorMessage="1" xr:uid="{00000000-0002-0000-0600-000004000000}">
          <x14:formula1>
            <xm:f>'Diesel consumption for field op'!$D$4:$D$77</xm:f>
          </x14:formula1>
          <xm:sqref>A116:A130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9" tint="-0.249977111117893"/>
  </sheetPr>
  <dimension ref="A1:O147"/>
  <sheetViews>
    <sheetView showGridLines="0" topLeftCell="D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478</v>
      </c>
      <c r="D4" s="20" t="s">
        <v>484</v>
      </c>
      <c r="E4" s="44" t="s">
        <v>487</v>
      </c>
    </row>
    <row r="5" spans="1:6" x14ac:dyDescent="0.25">
      <c r="A5" s="20" t="s">
        <v>50</v>
      </c>
      <c r="B5" s="44" t="s">
        <v>479</v>
      </c>
      <c r="D5" s="20" t="s">
        <v>582</v>
      </c>
      <c r="E5" s="44" t="s">
        <v>208</v>
      </c>
    </row>
    <row r="6" spans="1:6" x14ac:dyDescent="0.25">
      <c r="A6" s="20" t="s">
        <v>0</v>
      </c>
      <c r="B6" s="45" t="s">
        <v>477</v>
      </c>
    </row>
    <row r="7" spans="1:6" x14ac:dyDescent="0.25">
      <c r="A7" s="20" t="s">
        <v>76</v>
      </c>
      <c r="B7" s="45" t="s">
        <v>77</v>
      </c>
    </row>
    <row r="8" spans="1:6" x14ac:dyDescent="0.25">
      <c r="A8" s="20" t="s">
        <v>57</v>
      </c>
      <c r="B8" s="45" t="s">
        <v>79</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388</v>
      </c>
      <c r="C13" s="19" t="str">
        <f>IF(B13="","",VLOOKUP(B13,'Crop definitions'!$B$5:$G$63,6,FALSE))</f>
        <v>Kg</v>
      </c>
      <c r="D13" s="19" t="str">
        <f>IF(B13="","",VLOOKUP(B13,'Crop definitions'!$B$5:$G$63,3,FALSE))</f>
        <v>Grain_crop</v>
      </c>
      <c r="E13" s="3" t="s">
        <v>114</v>
      </c>
      <c r="F13" s="3" t="s">
        <v>113</v>
      </c>
    </row>
    <row r="14" spans="1:6" x14ac:dyDescent="0.25">
      <c r="A14" s="20" t="s">
        <v>458</v>
      </c>
      <c r="B14" s="3" t="s">
        <v>389</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388</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Winter_wheat_grain</v>
      </c>
      <c r="B30" s="200"/>
      <c r="C30" s="200"/>
      <c r="D30" s="200"/>
      <c r="E30" s="200"/>
      <c r="F30" s="200"/>
      <c r="G30" s="27"/>
      <c r="I30" s="201" t="str">
        <f>A30</f>
        <v>Gødningsnorm - Main product: Winter_wheat_grain</v>
      </c>
      <c r="J30" s="202"/>
      <c r="K30" s="202"/>
      <c r="L30" s="202"/>
      <c r="M30" s="202"/>
      <c r="N30" s="202"/>
      <c r="O30" s="203"/>
    </row>
    <row r="31" spans="1:15" x14ac:dyDescent="0.25">
      <c r="A31" s="20" t="s">
        <v>54</v>
      </c>
      <c r="B31" s="26">
        <v>175</v>
      </c>
      <c r="C31" s="26">
        <v>181</v>
      </c>
      <c r="D31" s="26">
        <v>202</v>
      </c>
      <c r="E31" s="26">
        <v>208</v>
      </c>
      <c r="F31" s="26">
        <v>221</v>
      </c>
      <c r="G31" s="26">
        <v>131</v>
      </c>
      <c r="I31" s="20" t="s">
        <v>54</v>
      </c>
      <c r="J31" s="26">
        <f>(B31-$B$10)*('Crop definitions'!$Z$5/100)</f>
        <v>94.5</v>
      </c>
      <c r="K31" s="26">
        <f>(C31-$B$10)*('Crop definitions'!$Z$5/100)</f>
        <v>97.740000000000009</v>
      </c>
      <c r="L31" s="26">
        <f>(D31-$B$10)*('Crop definitions'!$Z$5/100)</f>
        <v>109.08000000000001</v>
      </c>
      <c r="M31" s="26">
        <f>(E31-$B$10)*('Crop definitions'!$Z$5/100)</f>
        <v>112.32000000000001</v>
      </c>
      <c r="N31" s="26">
        <f>(F31-$B$10)*('Crop definitions'!$Z$5/100)</f>
        <v>119.34</v>
      </c>
      <c r="O31" s="26">
        <f>(G31-$B$10)*('Crop definitions'!$Z$5/100)</f>
        <v>70.740000000000009</v>
      </c>
    </row>
    <row r="32" spans="1:15" x14ac:dyDescent="0.25">
      <c r="A32" s="20" t="s">
        <v>55</v>
      </c>
      <c r="B32" s="26">
        <v>19</v>
      </c>
      <c r="C32" s="26">
        <v>19</v>
      </c>
      <c r="D32" s="26">
        <v>19</v>
      </c>
      <c r="E32" s="26">
        <v>19</v>
      </c>
      <c r="F32" s="26">
        <v>19</v>
      </c>
      <c r="G32" s="26">
        <v>19</v>
      </c>
      <c r="I32" s="20" t="s">
        <v>55</v>
      </c>
      <c r="J32" s="26">
        <f>IF($B$13="","",VLOOKUP($B$13,'Crop definitions'!$V$5:$X$63,2,FALSE)*B32)</f>
        <v>11.02</v>
      </c>
      <c r="K32" s="26">
        <f>IF($B$13="","",VLOOKUP($B$13,'Crop definitions'!$V$5:$X$63,2,FALSE)*C32)</f>
        <v>11.02</v>
      </c>
      <c r="L32" s="26">
        <f>IF($B$13="","",VLOOKUP($B$13,'Crop definitions'!$V$5:$X$63,2,FALSE)*D32)</f>
        <v>11.02</v>
      </c>
      <c r="M32" s="26">
        <f>IF($B$13="","",VLOOKUP($B$13,'Crop definitions'!$V$5:$X$63,2,FALSE)*E32)</f>
        <v>11.02</v>
      </c>
      <c r="N32" s="26">
        <f>IF($B$13="","",VLOOKUP($B$13,'Crop definitions'!$V$5:$X$63,2,FALSE)*F32)</f>
        <v>11.02</v>
      </c>
      <c r="O32" s="26">
        <f>IF($B$13="","",VLOOKUP($B$13,'Crop definitions'!$V$5:$X$63,2,FALSE)*G32)</f>
        <v>11.02</v>
      </c>
    </row>
    <row r="33" spans="1:15" x14ac:dyDescent="0.25">
      <c r="A33" s="20" t="s">
        <v>56</v>
      </c>
      <c r="B33" s="26">
        <v>71</v>
      </c>
      <c r="C33" s="26">
        <v>71</v>
      </c>
      <c r="D33" s="26">
        <v>71</v>
      </c>
      <c r="E33" s="26">
        <v>71</v>
      </c>
      <c r="F33" s="26">
        <v>71</v>
      </c>
      <c r="G33" s="26">
        <v>71</v>
      </c>
      <c r="I33" s="20" t="s">
        <v>56</v>
      </c>
      <c r="J33" s="26">
        <f>IF($B$13="","",VLOOKUP($B$13,'Crop definitions'!$V$5:$X$63,2,FALSE)*B33)</f>
        <v>41.18</v>
      </c>
      <c r="K33" s="26">
        <f>IF($B$13="","",VLOOKUP($B$13,'Crop definitions'!$V$5:$X$63,2,FALSE)*C33)</f>
        <v>41.18</v>
      </c>
      <c r="L33" s="26">
        <f>IF($B$13="","",VLOOKUP($B$13,'Crop definitions'!$V$5:$X$63,2,FALSE)*D33)</f>
        <v>41.18</v>
      </c>
      <c r="M33" s="26">
        <f>IF($B$13="","",VLOOKUP($B$13,'Crop definitions'!$V$5:$X$63,2,FALSE)*E33)</f>
        <v>41.18</v>
      </c>
      <c r="N33" s="26">
        <f>IF($B$13="","",VLOOKUP($B$13,'Crop definitions'!$V$5:$X$63,2,FALSE)*F33)</f>
        <v>41.18</v>
      </c>
      <c r="O33" s="26">
        <f>IF($B$13="","",VLOOKUP($B$13,'Crop definitions'!$V$5:$X$63,2,FALSE)*G33)</f>
        <v>41.18</v>
      </c>
    </row>
    <row r="34" spans="1:15" x14ac:dyDescent="0.25">
      <c r="A34" s="200" t="str">
        <f>IF(B14="",CONCATENATE("Gødningsnorm - ",A14,": Intet valgt"),CONCATENATE("Gødningsnorm - ",A14,": ",B14))</f>
        <v>Gødningsnorm - Straw product: Winter_wheat_straw</v>
      </c>
      <c r="B34" s="200"/>
      <c r="C34" s="200"/>
      <c r="D34" s="200"/>
      <c r="E34" s="200"/>
      <c r="F34" s="200"/>
      <c r="G34" s="200"/>
      <c r="I34" s="201" t="str">
        <f>A34</f>
        <v>Gødningsnorm - Straw product: Winter_wheat_straw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175</v>
      </c>
      <c r="C51" s="21">
        <f t="shared" si="0"/>
        <v>181</v>
      </c>
      <c r="D51" s="21">
        <f t="shared" si="0"/>
        <v>202</v>
      </c>
      <c r="E51" s="21">
        <f t="shared" si="0"/>
        <v>208</v>
      </c>
      <c r="F51" s="21">
        <f t="shared" si="0"/>
        <v>221</v>
      </c>
      <c r="G51" s="21">
        <f t="shared" si="0"/>
        <v>131</v>
      </c>
      <c r="I51" s="20" t="str">
        <f>A51</f>
        <v>N - før reduktion, kg / ha</v>
      </c>
      <c r="J51" s="21">
        <f t="shared" ref="J51:O51" si="1">J31+J35+J39+J43+J47</f>
        <v>94.5</v>
      </c>
      <c r="K51" s="21">
        <f t="shared" si="1"/>
        <v>97.740000000000009</v>
      </c>
      <c r="L51" s="21">
        <f t="shared" si="1"/>
        <v>109.08000000000001</v>
      </c>
      <c r="M51" s="21">
        <f t="shared" si="1"/>
        <v>112.32000000000001</v>
      </c>
      <c r="N51" s="21">
        <f t="shared" si="1"/>
        <v>119.34</v>
      </c>
      <c r="O51" s="21">
        <f t="shared" si="1"/>
        <v>70.740000000000009</v>
      </c>
    </row>
    <row r="52" spans="1:15" x14ac:dyDescent="0.25">
      <c r="A52" s="20" t="s">
        <v>126</v>
      </c>
      <c r="B52" s="21">
        <f t="shared" ref="B52:G52" si="2">IF($B$10="",B51,B51-$B$10)</f>
        <v>175</v>
      </c>
      <c r="C52" s="21">
        <f t="shared" si="2"/>
        <v>181</v>
      </c>
      <c r="D52" s="21">
        <f t="shared" si="2"/>
        <v>202</v>
      </c>
      <c r="E52" s="21">
        <f t="shared" si="2"/>
        <v>208</v>
      </c>
      <c r="F52" s="21">
        <f t="shared" si="2"/>
        <v>221</v>
      </c>
      <c r="G52" s="21">
        <f t="shared" si="2"/>
        <v>131</v>
      </c>
      <c r="I52" s="20" t="str">
        <f>A52</f>
        <v>N - efter reduktion, kg / ha</v>
      </c>
      <c r="J52" s="21">
        <f>IF($B$10="",J51,J51)</f>
        <v>94.5</v>
      </c>
      <c r="K52" s="21">
        <f t="shared" ref="K52:O52" si="3">IF($B$10="",K51,K51)</f>
        <v>97.740000000000009</v>
      </c>
      <c r="L52" s="21">
        <f t="shared" si="3"/>
        <v>109.08000000000001</v>
      </c>
      <c r="M52" s="21">
        <f t="shared" si="3"/>
        <v>112.32000000000001</v>
      </c>
      <c r="N52" s="21">
        <f t="shared" si="3"/>
        <v>119.34</v>
      </c>
      <c r="O52" s="21">
        <f t="shared" si="3"/>
        <v>70.740000000000009</v>
      </c>
    </row>
    <row r="53" spans="1:15" x14ac:dyDescent="0.25">
      <c r="A53" s="20" t="s">
        <v>55</v>
      </c>
      <c r="B53" s="21">
        <f t="shared" ref="B53:G54" si="4">B32+B36+B40+B44+B48</f>
        <v>19</v>
      </c>
      <c r="C53" s="21">
        <f t="shared" si="4"/>
        <v>19</v>
      </c>
      <c r="D53" s="21">
        <f t="shared" si="4"/>
        <v>19</v>
      </c>
      <c r="E53" s="21">
        <f t="shared" si="4"/>
        <v>19</v>
      </c>
      <c r="F53" s="21">
        <f t="shared" si="4"/>
        <v>19</v>
      </c>
      <c r="G53" s="21">
        <f t="shared" si="4"/>
        <v>19</v>
      </c>
      <c r="I53" s="20" t="s">
        <v>55</v>
      </c>
      <c r="J53" s="21">
        <f t="shared" ref="J53:O54" si="5">J32+J36+J40+J44+J48</f>
        <v>11.02</v>
      </c>
      <c r="K53" s="21">
        <f t="shared" si="5"/>
        <v>11.02</v>
      </c>
      <c r="L53" s="21">
        <f t="shared" si="5"/>
        <v>11.02</v>
      </c>
      <c r="M53" s="21">
        <f t="shared" si="5"/>
        <v>11.02</v>
      </c>
      <c r="N53" s="21">
        <f t="shared" si="5"/>
        <v>11.02</v>
      </c>
      <c r="O53" s="21">
        <f t="shared" si="5"/>
        <v>11.02</v>
      </c>
    </row>
    <row r="54" spans="1:15" x14ac:dyDescent="0.25">
      <c r="A54" s="20" t="s">
        <v>56</v>
      </c>
      <c r="B54" s="21">
        <f t="shared" si="4"/>
        <v>71</v>
      </c>
      <c r="C54" s="21">
        <f t="shared" si="4"/>
        <v>71</v>
      </c>
      <c r="D54" s="21">
        <f t="shared" si="4"/>
        <v>71</v>
      </c>
      <c r="E54" s="21">
        <f t="shared" si="4"/>
        <v>71</v>
      </c>
      <c r="F54" s="21">
        <f t="shared" si="4"/>
        <v>71</v>
      </c>
      <c r="G54" s="21">
        <f t="shared" si="4"/>
        <v>71</v>
      </c>
      <c r="I54" s="20" t="s">
        <v>56</v>
      </c>
      <c r="J54" s="21">
        <f t="shared" si="5"/>
        <v>41.18</v>
      </c>
      <c r="K54" s="21">
        <f t="shared" si="5"/>
        <v>41.18</v>
      </c>
      <c r="L54" s="21">
        <f t="shared" si="5"/>
        <v>41.18</v>
      </c>
      <c r="M54" s="21">
        <f t="shared" si="5"/>
        <v>41.18</v>
      </c>
      <c r="N54" s="21">
        <f t="shared" si="5"/>
        <v>41.18</v>
      </c>
      <c r="O54" s="21">
        <f t="shared" si="5"/>
        <v>41.18</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Winter_wheat_grain</v>
      </c>
      <c r="B60" s="26">
        <v>150</v>
      </c>
      <c r="C60" s="26">
        <v>150</v>
      </c>
      <c r="D60" s="26">
        <v>150</v>
      </c>
      <c r="E60" s="26">
        <v>150</v>
      </c>
      <c r="F60" s="26">
        <v>150</v>
      </c>
      <c r="G60" s="26">
        <v>150</v>
      </c>
      <c r="I60" s="20" t="str">
        <f>A60</f>
        <v>Winter_wheat_grain</v>
      </c>
      <c r="J60" s="26">
        <v>200</v>
      </c>
      <c r="K60" s="26">
        <v>200</v>
      </c>
      <c r="L60" s="26">
        <v>200</v>
      </c>
      <c r="M60" s="26">
        <v>200</v>
      </c>
      <c r="N60" s="26">
        <v>200</v>
      </c>
      <c r="O60" s="4">
        <v>200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Winter_wheat_grain, Kg / ha</v>
      </c>
      <c r="B74" s="26">
        <v>6100</v>
      </c>
      <c r="C74" s="26">
        <v>7700</v>
      </c>
      <c r="D74" s="26">
        <v>8100</v>
      </c>
      <c r="E74" s="26">
        <v>9700</v>
      </c>
      <c r="F74" s="26">
        <v>10200</v>
      </c>
      <c r="G74" s="26">
        <v>7000</v>
      </c>
      <c r="I74" s="20" t="str">
        <f t="shared" ref="I74:I84" si="6">A74</f>
        <v>Winter_wheat_grain, Kg / ha</v>
      </c>
      <c r="J74" s="26">
        <f>IF($B$13="","",VLOOKUP($B$13,'Crop definitions'!$V$5:$X$63,2,FALSE)*B74)</f>
        <v>3537.9999999999995</v>
      </c>
      <c r="K74" s="26">
        <f>IF($B$13="","",VLOOKUP($B$13,'Crop definitions'!$V$5:$X$63,2,FALSE)*C74)</f>
        <v>4466</v>
      </c>
      <c r="L74" s="26">
        <f>IF($B$13="","",VLOOKUP($B$13,'Crop definitions'!$V$5:$X$63,2,FALSE)*D74)</f>
        <v>4698</v>
      </c>
      <c r="M74" s="26">
        <f>IF($B$13="","",VLOOKUP($B$13,'Crop definitions'!$V$5:$X$63,3,FALSE)*E74)</f>
        <v>4850</v>
      </c>
      <c r="N74" s="26">
        <f>IF($B$13="","",VLOOKUP($B$13,'Crop definitions'!$V$5:$X$63,3,FALSE)*F74)</f>
        <v>5100</v>
      </c>
      <c r="O74" s="59">
        <f>IF($B$13="","",VLOOKUP($B$13,'Crop definitions'!$V$5:$X$63,2,FALSE)*G74)</f>
        <v>4059.9999999999995</v>
      </c>
    </row>
    <row r="75" spans="1:15" x14ac:dyDescent="0.25">
      <c r="A75" s="20" t="str">
        <f>IF(B14="",CONCATENATE(A14,": Intet valgt"),CONCATENATE(B14,", ",C14," / ha"))</f>
        <v>Winter_wheat_straw, Kg / ha</v>
      </c>
      <c r="B75" s="135">
        <f>IF($B$14="","",B81/(VLOOKUP($B$14,'Crop definitions'!$B$5:$F$63,5,FALSE)/1000))</f>
        <v>3355.0000000000005</v>
      </c>
      <c r="C75" s="135">
        <f>IF($B$14="","",C81/(VLOOKUP($B$14,'Crop definitions'!$B$5:$F$63,5,FALSE)/1000))</f>
        <v>4235.0000000000009</v>
      </c>
      <c r="D75" s="135">
        <f>IF($B$14="","",D81/(VLOOKUP($B$14,'Crop definitions'!$B$5:$F$63,5,FALSE)/1000))</f>
        <v>4455.0000000000009</v>
      </c>
      <c r="E75" s="135">
        <f>IF($B$14="","",E81/(VLOOKUP($B$14,'Crop definitions'!$B$5:$F$63,5,FALSE)/1000))</f>
        <v>5335</v>
      </c>
      <c r="F75" s="135">
        <f>IF($B$14="","",F81/(VLOOKUP($B$14,'Crop definitions'!$B$5:$F$63,5,FALSE)/1000))</f>
        <v>5610</v>
      </c>
      <c r="G75" s="135">
        <f>IF($B$14="","",G81/(VLOOKUP($B$14,'Crop definitions'!$B$5:$F$63,5,FALSE)/1000))</f>
        <v>3850.0000000000005</v>
      </c>
      <c r="I75" s="20" t="str">
        <f t="shared" si="6"/>
        <v>Winter_wheat_straw, Kg / ha</v>
      </c>
      <c r="J75" s="135">
        <f>IF($B$14="","",J81/(VLOOKUP($B$14,'Crop definitions'!$B$5:$F$63,5,FALSE)/1000))</f>
        <v>1945.8999999999999</v>
      </c>
      <c r="K75" s="135">
        <f>IF($B$14="","",K81/(VLOOKUP($B$14,'Crop definitions'!$B$5:$F$63,5,FALSE)/1000))</f>
        <v>2456.3000000000002</v>
      </c>
      <c r="L75" s="135">
        <f>IF($B$14="","",L81/(VLOOKUP($B$14,'Crop definitions'!$B$5:$F$63,5,FALSE)/1000))</f>
        <v>2583.9</v>
      </c>
      <c r="M75" s="135">
        <f>IF($B$14="","",M81/(VLOOKUP($B$14,'Crop definitions'!$B$5:$F$63,5,FALSE)/1000))</f>
        <v>2667.5</v>
      </c>
      <c r="N75" s="135">
        <f>IF($B$14="","",N81/(VLOOKUP($B$14,'Crop definitions'!$B$5:$F$63,5,FALSE)/1000))</f>
        <v>2805</v>
      </c>
      <c r="O75" s="136">
        <f>IF($B$14="","",O81/(VLOOKUP($B$14,'Crop definitions'!$B$5:$F$63,5,FALSE)/1000))</f>
        <v>2233</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Winter_wheat_grain, kg TS / ha</v>
      </c>
      <c r="B80" s="21">
        <f>IF(B74="",0,IF($C13="Kg",B74*VLOOKUP($B13,'Crop definitions'!$B$5:$N$63,5,FALSE)/1000,IF($C13="Kg TS",B74,B74/VLOOKUP($B13,'Crop definitions'!$B$5:$N$63,8,FALSE))))</f>
        <v>5185</v>
      </c>
      <c r="C80" s="21">
        <f>IF(C74="",0,IF($C13="Kg",C74*VLOOKUP($B13,'Crop definitions'!$B$5:$N$63,5,FALSE)/1000,IF($C13="Kg TS",C74,C74/VLOOKUP($B13,'Crop definitions'!$B$5:$N$63,8,FALSE))))</f>
        <v>6545</v>
      </c>
      <c r="D80" s="21">
        <f>IF(D74="",0,IF($C13="Kg",D74*VLOOKUP($B13,'Crop definitions'!$B$5:$N$63,5,FALSE)/1000,IF($C13="Kg TS",D74,D74/VLOOKUP($B13,'Crop definitions'!$B$5:$N$63,8,FALSE))))</f>
        <v>6885</v>
      </c>
      <c r="E80" s="21">
        <f>IF(E74="",0,IF($C13="Kg",E74*VLOOKUP($B13,'Crop definitions'!$B$5:$N$63,5,FALSE)/1000,IF($C13="Kg TS",E74,E74/VLOOKUP($B13,'Crop definitions'!$B$5:$N$63,8,FALSE))))</f>
        <v>8245</v>
      </c>
      <c r="F80" s="21">
        <f>IF(F74="",0,IF($C13="Kg",F74*VLOOKUP($B13,'Crop definitions'!$B$5:$N$63,5,FALSE)/1000,IF($C13="Kg TS",F74,F74/VLOOKUP($B13,'Crop definitions'!$B$5:$N$63,8,FALSE))))</f>
        <v>8670</v>
      </c>
      <c r="G80" s="21">
        <f>IF(G74="",0,IF($C13="Kg",G74*VLOOKUP($B13,'Crop definitions'!$B$5:$N$63,5,FALSE)/1000,IF($C13="Kg TS",G74,G74/VLOOKUP($B13,'Crop definitions'!$B$5:$N$63,8,FALSE))))</f>
        <v>5950</v>
      </c>
      <c r="I80" s="20" t="str">
        <f t="shared" si="6"/>
        <v>Winter_wheat_grain, kg TS / ha</v>
      </c>
      <c r="J80" s="21">
        <f>IF(J74="",0,IF($C13="Kg",J74*VLOOKUP($B13,'Crop definitions'!$B$5:$N$63,5,FALSE)/1000,IF($C13="Kg TS",J74,J74/VLOOKUP($B13,'Crop definitions'!$B$5:$N$63,8,FALSE))))</f>
        <v>3007.2999999999997</v>
      </c>
      <c r="K80" s="21">
        <f>IF(K74="",0,IF($C13="Kg",K74*VLOOKUP($B13,'Crop definitions'!$B$5:$N$63,5,FALSE)/1000,IF($C13="Kg TS",K74,K74/VLOOKUP($B13,'Crop definitions'!$B$5:$N$63,8,FALSE))))</f>
        <v>3796.1</v>
      </c>
      <c r="L80" s="21">
        <f>IF(L74="",0,IF($C13="Kg",L74*VLOOKUP($B13,'Crop definitions'!$B$5:$N$63,5,FALSE)/1000,IF($C13="Kg TS",L74,L74/VLOOKUP($B13,'Crop definitions'!$B$5:$N$63,8,FALSE))))</f>
        <v>3993.3</v>
      </c>
      <c r="M80" s="21">
        <f>IF(M74="",0,IF($C13="Kg",M74*VLOOKUP($B13,'Crop definitions'!$B$5:$N$63,5,FALSE)/1000,IF($C13="Kg TS",M74,M74/VLOOKUP($B13,'Crop definitions'!$B$5:$N$63,8,FALSE))))</f>
        <v>4122.5</v>
      </c>
      <c r="N80" s="21">
        <f>IF(N74="",0,IF($C13="Kg",N74*VLOOKUP($B13,'Crop definitions'!$B$5:$N$63,5,FALSE)/1000,IF($C13="Kg TS",N74,N74/VLOOKUP($B13,'Crop definitions'!$B$5:$N$63,8,FALSE))))</f>
        <v>4335</v>
      </c>
      <c r="O80" s="21">
        <f>IF(O74="",0,IF($C13="Kg",O74*VLOOKUP($B13,'Crop definitions'!$B$5:$N$63,5,FALSE)/1000,IF($C13="Kg TS",O74,O74/VLOOKUP($B13,'Crop definitions'!$B$5:$N$63,8,FALSE))))</f>
        <v>3450.9999999999995</v>
      </c>
    </row>
    <row r="81" spans="1:15" x14ac:dyDescent="0.25">
      <c r="A81" s="20" t="str">
        <f>IF(B14="",CONCATENATE(A14,": Intet valgt"),CONCATENATE(B14,", kg TS / ha"))</f>
        <v>Winter_wheat_straw, kg TS / ha</v>
      </c>
      <c r="B81" s="21">
        <f>IF($B$14="",0,VLOOKUP($B$14,'Crop definitions'!$B$5:$T$63,19,FALSE)*B80)</f>
        <v>2851.7500000000005</v>
      </c>
      <c r="C81" s="21">
        <f>IF($B$14="",0,VLOOKUP($B$14,'Crop definitions'!$B$5:$T$63,19,FALSE)*C80)</f>
        <v>3599.7500000000005</v>
      </c>
      <c r="D81" s="21">
        <f>IF($B$14="",0,VLOOKUP($B$14,'Crop definitions'!$B$5:$T$63,19,FALSE)*D80)</f>
        <v>3786.7500000000005</v>
      </c>
      <c r="E81" s="21">
        <f>IF($B$14="",0,VLOOKUP($B$14,'Crop definitions'!$B$5:$T$63,19,FALSE)*E80)</f>
        <v>4534.75</v>
      </c>
      <c r="F81" s="21">
        <f>IF($B$14="",0,VLOOKUP($B$14,'Crop definitions'!$B$5:$T$63,19,FALSE)*F80)</f>
        <v>4768.5</v>
      </c>
      <c r="G81" s="21">
        <f>IF($B$14="",0,VLOOKUP($B$14,'Crop definitions'!$B$5:$T$63,19,FALSE)*G80)</f>
        <v>3272.5000000000005</v>
      </c>
      <c r="I81" s="20" t="str">
        <f t="shared" si="6"/>
        <v>Winter_wheat_straw, kg TS / ha</v>
      </c>
      <c r="J81" s="21">
        <f>IF($B$14="",0,VLOOKUP($B$14,'Crop definitions'!$B$5:$T$63,19,FALSE)*J80)</f>
        <v>1654.0149999999999</v>
      </c>
      <c r="K81" s="21">
        <f>IF($B$14="",0,VLOOKUP($B$14,'Crop definitions'!$B$5:$T$63,19,FALSE)*K80)</f>
        <v>2087.855</v>
      </c>
      <c r="L81" s="21">
        <f>IF($B$14="",0,VLOOKUP($B$14,'Crop definitions'!$B$5:$T$63,19,FALSE)*L80)</f>
        <v>2196.3150000000001</v>
      </c>
      <c r="M81" s="21">
        <f>IF($B$14="",0,VLOOKUP($B$14,'Crop definitions'!$B$5:$T$63,19,FALSE)*M80)</f>
        <v>2267.375</v>
      </c>
      <c r="N81" s="21">
        <f>IF($B$14="",0,VLOOKUP($B$14,'Crop definitions'!$B$5:$T$63,19,FALSE)*N80)</f>
        <v>2384.25</v>
      </c>
      <c r="O81" s="21">
        <f>IF($B$14="",0,VLOOKUP($B$14,'Crop definitions'!$B$5:$T$63,19,FALSE)*O80)</f>
        <v>1898.05</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8036.75</v>
      </c>
      <c r="C85" s="25">
        <f t="shared" si="7"/>
        <v>10144.75</v>
      </c>
      <c r="D85" s="25">
        <f t="shared" si="7"/>
        <v>10671.75</v>
      </c>
      <c r="E85" s="25">
        <f t="shared" si="7"/>
        <v>12779.75</v>
      </c>
      <c r="F85" s="25">
        <f t="shared" si="7"/>
        <v>13438.5</v>
      </c>
      <c r="G85" s="25">
        <f t="shared" si="7"/>
        <v>9222.5</v>
      </c>
      <c r="I85" s="24" t="s">
        <v>69</v>
      </c>
      <c r="J85" s="25">
        <f t="shared" ref="J85:O85" si="8">SUM(J80:J84)</f>
        <v>4661.3149999999996</v>
      </c>
      <c r="K85" s="25">
        <f t="shared" si="8"/>
        <v>5883.9549999999999</v>
      </c>
      <c r="L85" s="25">
        <f t="shared" si="8"/>
        <v>6189.6149999999998</v>
      </c>
      <c r="M85" s="25">
        <f t="shared" si="8"/>
        <v>6389.875</v>
      </c>
      <c r="N85" s="25">
        <f t="shared" si="8"/>
        <v>6719.25</v>
      </c>
      <c r="O85" s="25">
        <f t="shared" si="8"/>
        <v>5349.0499999999993</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Winter_wheat_grain, kg / ha</v>
      </c>
      <c r="B87" s="21">
        <f>IF(B80=0,0,B80/(VLOOKUP($B13,'Crop definitions'!$B$5:$N$63,5,FALSE)/1000))</f>
        <v>6100</v>
      </c>
      <c r="C87" s="21">
        <f>IF(C80=0,0,C80/(VLOOKUP($B13,'Crop definitions'!$B$5:$N$63,5,FALSE)/1000))</f>
        <v>7700</v>
      </c>
      <c r="D87" s="21">
        <f>IF(D80=0,0,D80/(VLOOKUP($B13,'Crop definitions'!$B$5:$N$63,5,FALSE)/1000))</f>
        <v>8100</v>
      </c>
      <c r="E87" s="21">
        <f>IF(E80=0,0,E80/(VLOOKUP($B13,'Crop definitions'!$B$5:$N$63,5,FALSE)/1000))</f>
        <v>9700</v>
      </c>
      <c r="F87" s="21">
        <f>IF(F80=0,0,F80/(VLOOKUP($B13,'Crop definitions'!$B$5:$N$63,5,FALSE)/1000))</f>
        <v>10200</v>
      </c>
      <c r="G87" s="21">
        <f>IF(G80=0,0,G80/(VLOOKUP($B13,'Crop definitions'!$B$5:$N$63,5,FALSE)/1000))</f>
        <v>7000</v>
      </c>
      <c r="I87" s="20" t="str">
        <f>A87</f>
        <v>Winter_wheat_grain, kg / ha</v>
      </c>
      <c r="J87" s="21">
        <f>IF(J80=0,0,J80/(VLOOKUP($B13,'Crop definitions'!$B$5:$N$63,5,FALSE)/1000))</f>
        <v>3537.9999999999995</v>
      </c>
      <c r="K87" s="21">
        <f>IF(K80=0,0,K80/(VLOOKUP($B13,'Crop definitions'!$B$5:$N$63,5,FALSE)/1000))</f>
        <v>4466</v>
      </c>
      <c r="L87" s="21">
        <f>IF(L80=0,0,L80/(VLOOKUP($B13,'Crop definitions'!$B$5:$N$63,5,FALSE)/1000))</f>
        <v>4698</v>
      </c>
      <c r="M87" s="21">
        <f>IF(M80=0,0,M80/(VLOOKUP($B13,'Crop definitions'!$B$5:$N$63,5,FALSE)/1000))</f>
        <v>4850</v>
      </c>
      <c r="N87" s="21">
        <f>IF(N80=0,0,N80/(VLOOKUP($B13,'Crop definitions'!$B$5:$N$63,5,FALSE)/1000))</f>
        <v>5100</v>
      </c>
      <c r="O87" s="21">
        <f>IF(O80=0,0,O80/(VLOOKUP($B13,'Crop definitions'!$B$5:$N$63,5,FALSE)/1000))</f>
        <v>4059.9999999999995</v>
      </c>
    </row>
    <row r="88" spans="1:15" x14ac:dyDescent="0.25">
      <c r="A88" s="20" t="str">
        <f>IF(B14="",CONCATENATE(A14,": Intet valgt"),CONCATENATE(B14,", kg / ha"))</f>
        <v>Winter_wheat_straw, kg / ha</v>
      </c>
      <c r="B88" s="21">
        <f>IF(B81=0,0,B81/(VLOOKUP($B14,'Crop definitions'!$B$5:$N$63,5,FALSE)/1000))</f>
        <v>3355.0000000000005</v>
      </c>
      <c r="C88" s="21">
        <f>IF(C81=0,0,C81/(VLOOKUP($B14,'Crop definitions'!$B$5:$N$63,5,FALSE)/1000))</f>
        <v>4235.0000000000009</v>
      </c>
      <c r="D88" s="21">
        <f>IF(D81=0,0,D81/(VLOOKUP($B14,'Crop definitions'!$B$5:$N$63,5,FALSE)/1000))</f>
        <v>4455.0000000000009</v>
      </c>
      <c r="E88" s="21">
        <f>IF(E81=0,0,E81/(VLOOKUP($B14,'Crop definitions'!$B$5:$N$63,5,FALSE)/1000))</f>
        <v>5335</v>
      </c>
      <c r="F88" s="21">
        <f>IF(F81=0,0,F81/(VLOOKUP($B14,'Crop definitions'!$B$5:$N$63,5,FALSE)/1000))</f>
        <v>5610</v>
      </c>
      <c r="G88" s="21">
        <f>IF(G81=0,0,G81/(VLOOKUP($B14,'Crop definitions'!$B$5:$N$63,5,FALSE)/1000))</f>
        <v>3850.0000000000005</v>
      </c>
      <c r="I88" s="20" t="str">
        <f t="shared" ref="I88:I93" si="9">A88</f>
        <v>Winter_wheat_straw, kg / ha</v>
      </c>
      <c r="J88" s="21">
        <f>IF(J81=0,0,J81/(VLOOKUP($B14,'Crop definitions'!$B$5:$N$63,5,FALSE)/1000))</f>
        <v>1945.8999999999999</v>
      </c>
      <c r="K88" s="21">
        <f>IF(K81=0,0,K81/(VLOOKUP($B14,'Crop definitions'!$B$5:$N$63,5,FALSE)/1000))</f>
        <v>2456.3000000000002</v>
      </c>
      <c r="L88" s="21">
        <f>IF(L81=0,0,L81/(VLOOKUP($B14,'Crop definitions'!$B$5:$N$63,5,FALSE)/1000))</f>
        <v>2583.9</v>
      </c>
      <c r="M88" s="21">
        <f>IF(M81=0,0,M81/(VLOOKUP($B14,'Crop definitions'!$B$5:$N$63,5,FALSE)/1000))</f>
        <v>2667.5</v>
      </c>
      <c r="N88" s="21">
        <f>IF(N81=0,0,N81/(VLOOKUP($B14,'Crop definitions'!$B$5:$N$63,5,FALSE)/1000))</f>
        <v>2805</v>
      </c>
      <c r="O88" s="21">
        <f>IF(O81=0,0,O81/(VLOOKUP($B14,'Crop definitions'!$B$5:$N$63,5,FALSE)/1000))</f>
        <v>2233</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9455</v>
      </c>
      <c r="C92" s="25">
        <f t="shared" si="10"/>
        <v>11935</v>
      </c>
      <c r="D92" s="25">
        <f t="shared" si="10"/>
        <v>12555</v>
      </c>
      <c r="E92" s="25">
        <f t="shared" si="10"/>
        <v>15035</v>
      </c>
      <c r="F92" s="25">
        <f t="shared" si="10"/>
        <v>15810</v>
      </c>
      <c r="G92" s="25">
        <f t="shared" si="10"/>
        <v>10850</v>
      </c>
      <c r="I92" s="24" t="str">
        <f t="shared" si="9"/>
        <v>Udbytte i alt, kg / ha</v>
      </c>
      <c r="J92" s="25">
        <f t="shared" ref="J92:O92" si="11">SUM(J87:J91)</f>
        <v>5483.9</v>
      </c>
      <c r="K92" s="25">
        <f t="shared" si="11"/>
        <v>6922.3</v>
      </c>
      <c r="L92" s="25">
        <f t="shared" si="11"/>
        <v>7281.9</v>
      </c>
      <c r="M92" s="25">
        <f t="shared" si="11"/>
        <v>7517.5</v>
      </c>
      <c r="N92" s="25">
        <f t="shared" si="11"/>
        <v>7905</v>
      </c>
      <c r="O92" s="25">
        <f t="shared" si="11"/>
        <v>6293</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Winter_wheat_grain, kg N / ha</v>
      </c>
      <c r="B95" s="21">
        <f>IF(B80=0,0,B80*VLOOKUP($B13,'Crop definitions'!$B$5:$K$63,10,FALSE)/1000)</f>
        <v>92.085599999999999</v>
      </c>
      <c r="C95" s="21">
        <f>IF(C80=0,0,C80*VLOOKUP($B13,'Crop definitions'!$B$5:$K$63,10,FALSE)/1000)</f>
        <v>116.23920000000001</v>
      </c>
      <c r="D95" s="21">
        <f>IF(D80=0,0,D80*VLOOKUP($B13,'Crop definitions'!$B$5:$K$63,10,FALSE)/1000)</f>
        <v>122.27760000000001</v>
      </c>
      <c r="E95" s="21">
        <f>IF(E80=0,0,E80*VLOOKUP($B13,'Crop definitions'!$B$5:$K$63,10,FALSE)/1000)</f>
        <v>146.43120000000002</v>
      </c>
      <c r="F95" s="21">
        <f>IF(F80=0,0,F80*VLOOKUP($B13,'Crop definitions'!$B$5:$K$63,10,FALSE)/1000)</f>
        <v>153.97920000000002</v>
      </c>
      <c r="G95" s="21">
        <f>IF(G80=0,0,G80*VLOOKUP($B13,'Crop definitions'!$B$5:$K$63,10,FALSE)/1000)</f>
        <v>105.67200000000001</v>
      </c>
      <c r="I95" s="20" t="str">
        <f t="shared" ref="I95:I100" si="14">A95</f>
        <v>Winter_wheat_grain, kg N / ha</v>
      </c>
      <c r="J95" s="21">
        <f>IF(J80=0,0,J80*VLOOKUP($B13,'Crop definitions'!$B$5:$K$63,10,FALSE)/1000)</f>
        <v>53.409648000000004</v>
      </c>
      <c r="K95" s="21">
        <f>IF(K80=0,0,K80*VLOOKUP($B13,'Crop definitions'!$B$5:$K$63,10,FALSE)/1000)</f>
        <v>67.41873600000001</v>
      </c>
      <c r="L95" s="21">
        <f>IF(L80=0,0,L80*VLOOKUP($B13,'Crop definitions'!$B$5:$K$63,10,FALSE)/1000)</f>
        <v>70.921008000000015</v>
      </c>
      <c r="M95" s="21">
        <f>IF(M80=0,0,M80*VLOOKUP($B13,'Crop definitions'!$B$5:$K$63,10,FALSE)/1000)</f>
        <v>73.215600000000009</v>
      </c>
      <c r="N95" s="21">
        <f>IF(N80=0,0,N80*VLOOKUP($B13,'Crop definitions'!$B$5:$K$63,10,FALSE)/1000)</f>
        <v>76.98960000000001</v>
      </c>
      <c r="O95" s="21">
        <f>IF(O80=0,0,O80*VLOOKUP($B13,'Crop definitions'!$B$5:$K$63,10,FALSE)/1000)</f>
        <v>61.289759999999994</v>
      </c>
    </row>
    <row r="96" spans="1:15" x14ac:dyDescent="0.25">
      <c r="A96" s="20" t="str">
        <f>IF(B14="",CONCATENATE(A14,": Intet valgt"),CONCATENATE(B14,", kg N / ha"))</f>
        <v>Winter_wheat_straw, kg N / ha</v>
      </c>
      <c r="B96" s="21">
        <f>IF(B81=0,0,B81*VLOOKUP($B14,'Crop definitions'!$B$5:$K$63,10,FALSE)/1000)</f>
        <v>15.057240000000004</v>
      </c>
      <c r="C96" s="21">
        <f>IF(C81=0,0,C81*VLOOKUP($B14,'Crop definitions'!$B$5:$K$63,10,FALSE)/1000)</f>
        <v>19.006680000000003</v>
      </c>
      <c r="D96" s="21">
        <f>IF(D81=0,0,D81*VLOOKUP($B14,'Crop definitions'!$B$5:$K$63,10,FALSE)/1000)</f>
        <v>19.994040000000005</v>
      </c>
      <c r="E96" s="21">
        <f>IF(E81=0,0,E81*VLOOKUP($B14,'Crop definitions'!$B$5:$K$63,10,FALSE)/1000)</f>
        <v>23.943480000000001</v>
      </c>
      <c r="F96" s="21">
        <f>IF(F81=0,0,F81*VLOOKUP($B14,'Crop definitions'!$B$5:$K$63,10,FALSE)/1000)</f>
        <v>25.177679999999999</v>
      </c>
      <c r="G96" s="21">
        <f>IF(G81=0,0,G81*VLOOKUP($B14,'Crop definitions'!$B$5:$K$63,10,FALSE)/1000)</f>
        <v>17.278800000000004</v>
      </c>
      <c r="I96" s="20" t="str">
        <f t="shared" si="14"/>
        <v>Winter_wheat_straw, kg N / ha</v>
      </c>
      <c r="J96" s="21">
        <f>IF(J81=0,0,J81*VLOOKUP($B14,'Crop definitions'!$B$5:$K$63,10,FALSE)/1000)</f>
        <v>8.7331991999999996</v>
      </c>
      <c r="K96" s="21">
        <f>IF(K81=0,0,K81*VLOOKUP($B14,'Crop definitions'!$B$5:$K$63,10,FALSE)/1000)</f>
        <v>11.0238744</v>
      </c>
      <c r="L96" s="21">
        <f>IF(L81=0,0,L81*VLOOKUP($B14,'Crop definitions'!$B$5:$K$63,10,FALSE)/1000)</f>
        <v>11.596543199999999</v>
      </c>
      <c r="M96" s="21">
        <f>IF(M81=0,0,M81*VLOOKUP($B14,'Crop definitions'!$B$5:$K$63,10,FALSE)/1000)</f>
        <v>11.97174</v>
      </c>
      <c r="N96" s="21">
        <f>IF(N81=0,0,N81*VLOOKUP($B14,'Crop definitions'!$B$5:$K$63,10,FALSE)/1000)</f>
        <v>12.588839999999999</v>
      </c>
      <c r="O96" s="21">
        <f>IF(O81=0,0,O81*VLOOKUP($B14,'Crop definitions'!$B$5:$K$63,10,FALSE)/1000)</f>
        <v>10.021704</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107.14284000000001</v>
      </c>
      <c r="C100" s="25">
        <f t="shared" si="15"/>
        <v>135.24588</v>
      </c>
      <c r="D100" s="25">
        <f t="shared" si="15"/>
        <v>142.27164000000002</v>
      </c>
      <c r="E100" s="25">
        <f t="shared" si="15"/>
        <v>170.37468000000001</v>
      </c>
      <c r="F100" s="25">
        <f t="shared" si="15"/>
        <v>179.15688000000003</v>
      </c>
      <c r="G100" s="25">
        <f t="shared" si="15"/>
        <v>122.95080000000002</v>
      </c>
      <c r="I100" s="24" t="str">
        <f t="shared" si="14"/>
        <v>Udbytte i alt, kg N / ha</v>
      </c>
      <c r="J100" s="25">
        <f t="shared" ref="J100:O100" si="16">SUM(J95:J99)</f>
        <v>62.142847200000006</v>
      </c>
      <c r="K100" s="25">
        <f t="shared" si="16"/>
        <v>78.442610400000007</v>
      </c>
      <c r="L100" s="25">
        <f t="shared" si="16"/>
        <v>82.517551200000014</v>
      </c>
      <c r="M100" s="25">
        <f t="shared" si="16"/>
        <v>85.187340000000006</v>
      </c>
      <c r="N100" s="25">
        <f t="shared" si="16"/>
        <v>89.578440000000015</v>
      </c>
      <c r="O100" s="25">
        <f t="shared" si="16"/>
        <v>71.311464000000001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formula'!$J$5:$O$44,MATCH(Winter_wheat_2!$B$9,'N fixation formula'!$B$5:$B$44,0),MATCH(Winter_wheat_2!B104,'N fixation formula'!$J$4:$O$4,0))</f>
        <v>#N/A</v>
      </c>
      <c r="C109" s="48" t="e">
        <f>VLOOKUP($B$9,'N fixation formula'!$B$5:$O$44,7,FALSE)+VLOOKUP($B$9,'N fixation formula'!$B$5:$O$44,8,FALSE)+INDEX('N fixation formula'!$J$5:$O$44,MATCH(Winter_wheat_2!$B$9,'N fixation formula'!$B$5:$B$44,0),MATCH(Winter_wheat_2!C104,'N fixation formula'!$J$4:$O$4,0))</f>
        <v>#N/A</v>
      </c>
      <c r="D109" s="48" t="e">
        <f>VLOOKUP($B$9,'N fixation formula'!$B$5:$O$44,7,FALSE)+VLOOKUP($B$9,'N fixation formula'!$B$5:$O$44,8,FALSE)+INDEX('N fixation formula'!$J$5:$O$44,MATCH(Winter_wheat_2!$B$9,'N fixation formula'!$B$5:$B$44,0),MATCH(Winter_wheat_2!D104,'N fixation formula'!$J$4:$O$4,0))</f>
        <v>#N/A</v>
      </c>
      <c r="E109" s="48" t="e">
        <f>VLOOKUP($B$9,'N fixation formula'!$B$5:$O$44,7,FALSE)+VLOOKUP($B$9,'N fixation formula'!$B$5:$O$44,8,FALSE)+INDEX('N fixation formula'!$J$5:$O$44,MATCH(Winter_wheat_2!$B$9,'N fixation formula'!$B$5:$B$44,0),MATCH(Winter_wheat_2!E104,'N fixation formula'!$J$4:$O$4,0))</f>
        <v>#N/A</v>
      </c>
      <c r="F109" s="48" t="e">
        <f>VLOOKUP($B$9,'N fixation formula'!$B$5:$O$44,7,FALSE)+VLOOKUP($B$9,'N fixation formula'!$B$5:$O$44,8,FALSE)+INDEX('N fixation formula'!$J$5:$O$44,MATCH(Winter_wheat_2!$B$9,'N fixation formula'!$B$5:$B$44,0),MATCH(Winter_wheat_2!F104,'N fixation formula'!$J$4:$O$4,0))</f>
        <v>#N/A</v>
      </c>
      <c r="G109" s="48" t="e">
        <f>VLOOKUP($B$9,'N fixation formula'!$B$5:$O$44,7,FALSE)+VLOOKUP($B$9,'N fixation formula'!$B$5:$O$44,8,FALSE)+INDEX('N fixation formula'!$J$5:$O$44,MATCH(Winter_wheat_2!$B$9,'N fixation formula'!$B$5:$B$44,0),MATCH(Winter_wheat_2!G104,'N fixation formula'!$J$4:$O$4,0))</f>
        <v>#N/A</v>
      </c>
      <c r="H109" s="15"/>
      <c r="I109" s="40" t="str">
        <f t="shared" si="18"/>
        <v>P-rod+stub + P-trans-jord + P-immob</v>
      </c>
      <c r="J109" s="48" t="e">
        <f>VLOOKUP($B$9,'N fixation formula'!$B$5:$O$44,7,FALSE)+VLOOKUP($B$9,'N fixation formula'!$B$5:$O$44,8,FALSE)+INDEX('N fixation formula'!$J$5:$O$44,MATCH(Winter_wheat_2!$B$9,'N fixation formula'!$B$5:$B$44,0),MATCH(Winter_wheat_2!J104,'N fixation formula'!$J$4:$O$4,0))</f>
        <v>#N/A</v>
      </c>
      <c r="K109" s="48" t="e">
        <f>VLOOKUP($B$9,'N fixation formula'!$B$5:$O$44,7,FALSE)+VLOOKUP($B$9,'N fixation formula'!$B$5:$O$44,8,FALSE)+INDEX('N fixation formula'!$J$5:$O$44,MATCH(Winter_wheat_2!$B$9,'N fixation formula'!$B$5:$B$44,0),MATCH(Winter_wheat_2!K104,'N fixation formula'!$J$4:$O$4,0))</f>
        <v>#N/A</v>
      </c>
      <c r="L109" s="48" t="e">
        <f>VLOOKUP($B$9,'N fixation formula'!$B$5:$O$44,7,FALSE)+VLOOKUP($B$9,'N fixation formula'!$B$5:$O$44,8,FALSE)+INDEX('N fixation formula'!$J$5:$O$44,MATCH(Winter_wheat_2!$B$9,'N fixation formula'!$B$5:$B$44,0),MATCH(Winter_wheat_2!L104,'N fixation formula'!$J$4:$O$4,0))</f>
        <v>#N/A</v>
      </c>
      <c r="M109" s="48" t="e">
        <f>VLOOKUP($B$9,'N fixation formula'!$B$5:$O$44,7,FALSE)+VLOOKUP($B$9,'N fixation formula'!$B$5:$O$44,8,FALSE)+INDEX('N fixation formula'!$J$5:$O$44,MATCH(Winter_wheat_2!$B$9,'N fixation formula'!$B$5:$B$44,0),MATCH(Winter_wheat_2!M104,'N fixation formula'!$J$4:$O$4,0))</f>
        <v>#N/A</v>
      </c>
      <c r="N109" s="48" t="e">
        <f>VLOOKUP($B$9,'N fixation formula'!$B$5:$O$44,7,FALSE)+VLOOKUP($B$9,'N fixation formula'!$B$5:$O$44,8,FALSE)+INDEX('N fixation formula'!$J$5:$O$44,MATCH(Winter_wheat_2!$B$9,'N fixation formula'!$B$5:$B$44,0),MATCH(Winter_wheat_2!N104,'N fixation formula'!$J$4:$O$4,0))</f>
        <v>#N/A</v>
      </c>
      <c r="O109" s="48" t="e">
        <f>VLOOKUP($B$9,'N fixation formula'!$B$5:$O$44,7,FALSE)+VLOOKUP($B$9,'N fixation formula'!$B$5:$O$44,8,FALSE)+INDEX('N fixation formula'!$J$5:$O$44,MATCH(Winter_wheat_2!$B$9,'N fixation formula'!$B$5:$B$44,0),MATCH(Winter_wheat_2!O104,'N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2</v>
      </c>
      <c r="C118" s="3">
        <v>2</v>
      </c>
      <c r="D118" s="3">
        <v>2</v>
      </c>
      <c r="E118" s="3">
        <v>2</v>
      </c>
      <c r="F118" s="3">
        <v>2</v>
      </c>
      <c r="G118" s="3">
        <v>2</v>
      </c>
      <c r="I118" s="29" t="str">
        <f t="shared" si="24"/>
        <v>Kunstgødskning*</v>
      </c>
      <c r="J118" s="60"/>
      <c r="K118" s="60"/>
      <c r="L118" s="60"/>
      <c r="M118" s="60"/>
      <c r="N118" s="60"/>
      <c r="O118" s="61"/>
    </row>
    <row r="119" spans="1:15" x14ac:dyDescent="0.25">
      <c r="A119" s="34" t="s">
        <v>92</v>
      </c>
      <c r="B119" s="3">
        <v>5</v>
      </c>
      <c r="C119" s="3">
        <v>5</v>
      </c>
      <c r="D119" s="3">
        <v>5</v>
      </c>
      <c r="E119" s="3">
        <v>5</v>
      </c>
      <c r="F119" s="3">
        <v>5</v>
      </c>
      <c r="G119" s="3">
        <v>5</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81</v>
      </c>
      <c r="B121" s="3"/>
      <c r="C121" s="3"/>
      <c r="D121" s="3"/>
      <c r="E121" s="3"/>
      <c r="F121" s="3"/>
      <c r="G121" s="3"/>
      <c r="I121" s="29" t="str">
        <f t="shared" si="24"/>
        <v>Stubharvning*</v>
      </c>
      <c r="J121" s="60">
        <v>3</v>
      </c>
      <c r="K121" s="60">
        <v>3</v>
      </c>
      <c r="L121" s="60">
        <v>3</v>
      </c>
      <c r="M121" s="60">
        <v>3</v>
      </c>
      <c r="N121" s="60">
        <v>3</v>
      </c>
      <c r="O121" s="61">
        <v>3</v>
      </c>
    </row>
    <row r="122" spans="1:15" x14ac:dyDescent="0.25">
      <c r="A122" s="34" t="s">
        <v>91</v>
      </c>
      <c r="B122" s="3"/>
      <c r="C122" s="26"/>
      <c r="D122" s="26"/>
      <c r="E122" s="26"/>
      <c r="F122" s="26"/>
      <c r="G122" s="26"/>
      <c r="I122" s="29" t="str">
        <f t="shared" si="24"/>
        <v>Ukrudstharvning*</v>
      </c>
      <c r="J122" s="60">
        <v>1</v>
      </c>
      <c r="K122" s="60">
        <v>1</v>
      </c>
      <c r="L122" s="60">
        <v>1</v>
      </c>
      <c r="M122" s="60">
        <v>1</v>
      </c>
      <c r="N122" s="60">
        <v>1</v>
      </c>
      <c r="O122" s="61">
        <v>1</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7.5524999999999993</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7.5524999999999993</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7.5524999999999993</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7.5524999999999993</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7.5524999999999993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7.5524999999999993</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1.8125999999999998</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1.8125999999999998</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1.8125999999999998</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2.0139999999999998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2.2153999999999998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2.2153999999999998</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143">
        <f>SUM(B132:B146)</f>
        <v>53.773799999999994</v>
      </c>
      <c r="C147" s="25">
        <f t="shared" ref="C147:O147" si="27">SUM(C132:C146)</f>
        <v>53.773799999999994</v>
      </c>
      <c r="D147" s="25">
        <f t="shared" si="27"/>
        <v>53.773799999999994</v>
      </c>
      <c r="E147" s="25">
        <f t="shared" si="27"/>
        <v>56.895499999999998</v>
      </c>
      <c r="F147" s="25">
        <f t="shared" si="27"/>
        <v>60.017199999999995</v>
      </c>
      <c r="G147" s="25">
        <f t="shared" si="27"/>
        <v>60.017199999999995</v>
      </c>
      <c r="H147" s="5"/>
      <c r="I147" s="30" t="str">
        <f t="shared" si="26"/>
        <v>Dieselforbrug i alt per ha</v>
      </c>
      <c r="J147" s="143">
        <f t="shared" si="27"/>
        <v>63.038199999999989</v>
      </c>
      <c r="K147" s="25">
        <f t="shared" si="27"/>
        <v>63.038199999999989</v>
      </c>
      <c r="L147" s="25">
        <f t="shared" si="27"/>
        <v>63.038199999999989</v>
      </c>
      <c r="M147" s="25">
        <f t="shared" si="27"/>
        <v>68.475999999999985</v>
      </c>
      <c r="N147" s="25">
        <f t="shared" si="27"/>
        <v>73.913799999999995</v>
      </c>
      <c r="O147" s="25">
        <f t="shared" si="27"/>
        <v>73.913799999999995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700-000000000000}">
      <formula1>"Ja,Nej"</formula1>
    </dataValidation>
    <dataValidation type="list" allowBlank="1" showInputMessage="1" showErrorMessage="1" sqref="F13:F17" xr:uid="{00000000-0002-0000-0700-000001000000}">
      <formula1>"Ja, Nej / Ikke relevant"</formula1>
    </dataValidation>
    <dataValidation type="list" allowBlank="1" showInputMessage="1" showErrorMessage="1" sqref="E5" xr:uid="{00000000-0002-0000-07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3000000}">
          <x14:formula1>
            <xm:f>'N fixation formula'!$B$5:$B$44</xm:f>
          </x14:formula1>
          <xm:sqref>B9</xm:sqref>
        </x14:dataValidation>
        <x14:dataValidation type="list" allowBlank="1" showInputMessage="1" showErrorMessage="1" xr:uid="{00000000-0002-0000-0700-000007000000}">
          <x14:formula1>
            <xm:f>Other_tabels!$F$5:$F$14</xm:f>
          </x14:formula1>
          <xm:sqref>E4</xm:sqref>
        </x14:dataValidation>
        <x14:dataValidation type="list" allowBlank="1" showInputMessage="1" showErrorMessage="1" xr:uid="{00000000-0002-0000-0700-000006000000}">
          <x14:formula1>
            <xm:f>'Crop definitions'!$B$5:$B$63</xm:f>
          </x14:formula1>
          <xm:sqref>B13:B17</xm:sqref>
        </x14:dataValidation>
        <x14:dataValidation type="list" allowBlank="1" showInputMessage="1" showErrorMessage="1" xr:uid="{00000000-0002-0000-0700-000005000000}">
          <x14:formula1>
            <xm:f>Seed!$B$5:$B$28</xm:f>
          </x14:formula1>
          <xm:sqref>B20:B23</xm:sqref>
        </x14:dataValidation>
        <x14:dataValidation type="list" allowBlank="1" showInputMessage="1" showErrorMessage="1" xr:uid="{00000000-0002-0000-0700-000004000000}">
          <x14:formula1>
            <xm:f>'Diesel consumption for field op'!$D$4:$D$77</xm:f>
          </x14:formula1>
          <xm:sqref>A116:A130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9" tint="-0.249977111117893"/>
  </sheetPr>
  <dimension ref="A1:O147"/>
  <sheetViews>
    <sheetView showGridLines="0" topLeftCell="E124"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501</v>
      </c>
      <c r="D4" s="20" t="s">
        <v>484</v>
      </c>
      <c r="E4" s="44" t="s">
        <v>487</v>
      </c>
    </row>
    <row r="5" spans="1:6" x14ac:dyDescent="0.25">
      <c r="A5" s="20" t="s">
        <v>50</v>
      </c>
      <c r="B5" s="44" t="s">
        <v>502</v>
      </c>
      <c r="D5" s="20" t="s">
        <v>582</v>
      </c>
      <c r="E5" s="44" t="s">
        <v>208</v>
      </c>
    </row>
    <row r="6" spans="1:6" x14ac:dyDescent="0.25">
      <c r="A6" s="20" t="s">
        <v>0</v>
      </c>
      <c r="B6" s="45" t="s">
        <v>503</v>
      </c>
    </row>
    <row r="7" spans="1:6" x14ac:dyDescent="0.25">
      <c r="A7" s="20" t="s">
        <v>76</v>
      </c>
      <c r="B7" s="45" t="s">
        <v>4</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395</v>
      </c>
      <c r="C13" s="19" t="str">
        <f>IF(B13="","",VLOOKUP(B13,'Crop definitions'!$B$5:$G$63,6,FALSE))</f>
        <v>Kg</v>
      </c>
      <c r="D13" s="19" t="str">
        <f>IF(B13="","",VLOOKUP(B13,'Crop definitions'!$B$5:$G$63,3,FALSE))</f>
        <v>Grain_crop</v>
      </c>
      <c r="E13" s="3" t="s">
        <v>114</v>
      </c>
      <c r="F13" s="3" t="s">
        <v>113</v>
      </c>
    </row>
    <row r="14" spans="1:6" x14ac:dyDescent="0.25">
      <c r="A14" s="20" t="s">
        <v>458</v>
      </c>
      <c r="B14" s="3" t="s">
        <v>396</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395</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Winter_rye_grain</v>
      </c>
      <c r="B30" s="200"/>
      <c r="C30" s="200"/>
      <c r="D30" s="200"/>
      <c r="E30" s="200"/>
      <c r="F30" s="200"/>
      <c r="G30" s="27"/>
      <c r="I30" s="201" t="str">
        <f>A30</f>
        <v>Gødningsnorm - Main product: Winter_rye_grain</v>
      </c>
      <c r="J30" s="202"/>
      <c r="K30" s="202"/>
      <c r="L30" s="202"/>
      <c r="M30" s="202"/>
      <c r="N30" s="202"/>
      <c r="O30" s="203"/>
    </row>
    <row r="31" spans="1:15" x14ac:dyDescent="0.25">
      <c r="A31" s="20" t="s">
        <v>54</v>
      </c>
      <c r="B31" s="26">
        <v>150</v>
      </c>
      <c r="C31" s="26">
        <v>153</v>
      </c>
      <c r="D31" s="26">
        <v>168</v>
      </c>
      <c r="E31" s="26">
        <v>166</v>
      </c>
      <c r="F31" s="26">
        <v>177</v>
      </c>
      <c r="G31" s="26">
        <v>103</v>
      </c>
      <c r="I31" s="20" t="s">
        <v>54</v>
      </c>
      <c r="J31" s="26">
        <f>(B31-$B$10)*('Crop definitions'!$Z$5/100)</f>
        <v>81</v>
      </c>
      <c r="K31" s="26">
        <f>(C31-$B$10)*('Crop definitions'!$Z$5/100)</f>
        <v>82.62</v>
      </c>
      <c r="L31" s="26">
        <f>(D31-$B$10)*('Crop definitions'!$Z$5/100)</f>
        <v>90.72</v>
      </c>
      <c r="M31" s="26">
        <f>(E31-$B$10)*('Crop definitions'!$Z$5/100)</f>
        <v>89.64</v>
      </c>
      <c r="N31" s="26">
        <f>(F31-$B$10)*('Crop definitions'!$Z$5/100)</f>
        <v>95.580000000000013</v>
      </c>
      <c r="O31" s="26">
        <f>(G31-$B$10)*('Crop definitions'!$Z$5/100)</f>
        <v>55.620000000000005</v>
      </c>
    </row>
    <row r="32" spans="1:15" x14ac:dyDescent="0.25">
      <c r="A32" s="20" t="s">
        <v>55</v>
      </c>
      <c r="B32" s="26">
        <v>22</v>
      </c>
      <c r="C32" s="26">
        <v>22</v>
      </c>
      <c r="D32" s="26">
        <v>22</v>
      </c>
      <c r="E32" s="26">
        <v>22</v>
      </c>
      <c r="F32" s="26">
        <v>22</v>
      </c>
      <c r="G32" s="26">
        <v>22</v>
      </c>
      <c r="I32" s="20" t="s">
        <v>55</v>
      </c>
      <c r="J32" s="26">
        <f>IF($B$13="","",VLOOKUP($B$13,'Crop definitions'!$V$5:$X$63,2,FALSE)*B32)</f>
        <v>12.76</v>
      </c>
      <c r="K32" s="26">
        <f>IF($B$13="","",VLOOKUP($B$13,'Crop definitions'!$V$5:$X$63,2,FALSE)*C32)</f>
        <v>12.76</v>
      </c>
      <c r="L32" s="26">
        <f>IF($B$13="","",VLOOKUP($B$13,'Crop definitions'!$V$5:$X$63,2,FALSE)*D32)</f>
        <v>12.76</v>
      </c>
      <c r="M32" s="26">
        <f>IF($B$13="","",VLOOKUP($B$13,'Crop definitions'!$V$5:$X$63,2,FALSE)*E32)</f>
        <v>12.76</v>
      </c>
      <c r="N32" s="26">
        <f>IF($B$13="","",VLOOKUP($B$13,'Crop definitions'!$V$5:$X$63,2,FALSE)*F32)</f>
        <v>12.76</v>
      </c>
      <c r="O32" s="26">
        <f>IF($B$13="","",VLOOKUP($B$13,'Crop definitions'!$V$5:$X$63,2,FALSE)*G32)</f>
        <v>12.76</v>
      </c>
    </row>
    <row r="33" spans="1:15" x14ac:dyDescent="0.25">
      <c r="A33" s="20" t="s">
        <v>56</v>
      </c>
      <c r="B33" s="26">
        <v>63</v>
      </c>
      <c r="C33" s="26">
        <v>63</v>
      </c>
      <c r="D33" s="26">
        <v>63</v>
      </c>
      <c r="E33" s="26">
        <v>63</v>
      </c>
      <c r="F33" s="26">
        <v>63</v>
      </c>
      <c r="G33" s="26">
        <v>63</v>
      </c>
      <c r="I33" s="20" t="s">
        <v>56</v>
      </c>
      <c r="J33" s="26">
        <f>IF($B$13="","",VLOOKUP($B$13,'Crop definitions'!$V$5:$X$63,2,FALSE)*B33)</f>
        <v>36.54</v>
      </c>
      <c r="K33" s="26">
        <f>IF($B$13="","",VLOOKUP($B$13,'Crop definitions'!$V$5:$X$63,2,FALSE)*C33)</f>
        <v>36.54</v>
      </c>
      <c r="L33" s="26">
        <f>IF($B$13="","",VLOOKUP($B$13,'Crop definitions'!$V$5:$X$63,2,FALSE)*D33)</f>
        <v>36.54</v>
      </c>
      <c r="M33" s="26">
        <f>IF($B$13="","",VLOOKUP($B$13,'Crop definitions'!$V$5:$X$63,2,FALSE)*E33)</f>
        <v>36.54</v>
      </c>
      <c r="N33" s="26">
        <f>IF($B$13="","",VLOOKUP($B$13,'Crop definitions'!$V$5:$X$63,2,FALSE)*F33)</f>
        <v>36.54</v>
      </c>
      <c r="O33" s="26">
        <f>IF($B$13="","",VLOOKUP($B$13,'Crop definitions'!$V$5:$X$63,2,FALSE)*G33)</f>
        <v>36.54</v>
      </c>
    </row>
    <row r="34" spans="1:15" x14ac:dyDescent="0.25">
      <c r="A34" s="200" t="str">
        <f>IF(B14="",CONCATENATE("Gødningsnorm - ",A14,": Intet valgt"),CONCATENATE("Gødningsnorm - ",A14,": ",B14))</f>
        <v>Gødningsnorm - Straw product: Winter_rye_straw</v>
      </c>
      <c r="B34" s="200"/>
      <c r="C34" s="200"/>
      <c r="D34" s="200"/>
      <c r="E34" s="200"/>
      <c r="F34" s="200"/>
      <c r="G34" s="200"/>
      <c r="I34" s="201" t="str">
        <f>A34</f>
        <v>Gødningsnorm - Straw product: Winter_rye_straw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150</v>
      </c>
      <c r="C51" s="21">
        <f t="shared" si="0"/>
        <v>153</v>
      </c>
      <c r="D51" s="21">
        <f t="shared" si="0"/>
        <v>168</v>
      </c>
      <c r="E51" s="21">
        <f t="shared" si="0"/>
        <v>166</v>
      </c>
      <c r="F51" s="21">
        <f t="shared" si="0"/>
        <v>177</v>
      </c>
      <c r="G51" s="21">
        <f t="shared" si="0"/>
        <v>103</v>
      </c>
      <c r="I51" s="20" t="str">
        <f>A51</f>
        <v>N - før reduktion, kg / ha</v>
      </c>
      <c r="J51" s="21">
        <f t="shared" ref="J51:O51" si="1">J31+J35+J39+J43+J47</f>
        <v>81</v>
      </c>
      <c r="K51" s="21">
        <f t="shared" si="1"/>
        <v>82.62</v>
      </c>
      <c r="L51" s="21">
        <f t="shared" si="1"/>
        <v>90.72</v>
      </c>
      <c r="M51" s="21">
        <f t="shared" si="1"/>
        <v>89.64</v>
      </c>
      <c r="N51" s="21">
        <f t="shared" si="1"/>
        <v>95.580000000000013</v>
      </c>
      <c r="O51" s="21">
        <f t="shared" si="1"/>
        <v>55.620000000000005</v>
      </c>
    </row>
    <row r="52" spans="1:15" x14ac:dyDescent="0.25">
      <c r="A52" s="20" t="s">
        <v>126</v>
      </c>
      <c r="B52" s="21">
        <f t="shared" ref="B52:G52" si="2">IF($B$10="",B51,B51-$B$10)</f>
        <v>150</v>
      </c>
      <c r="C52" s="21">
        <f t="shared" si="2"/>
        <v>153</v>
      </c>
      <c r="D52" s="21">
        <f t="shared" si="2"/>
        <v>168</v>
      </c>
      <c r="E52" s="21">
        <f t="shared" si="2"/>
        <v>166</v>
      </c>
      <c r="F52" s="21">
        <f t="shared" si="2"/>
        <v>177</v>
      </c>
      <c r="G52" s="21">
        <f t="shared" si="2"/>
        <v>103</v>
      </c>
      <c r="I52" s="20" t="str">
        <f>A52</f>
        <v>N - efter reduktion, kg / ha</v>
      </c>
      <c r="J52" s="21">
        <f>IF($B$10="",J51,J51)</f>
        <v>81</v>
      </c>
      <c r="K52" s="21">
        <f t="shared" ref="K52:O52" si="3">IF($B$10="",K51,K51)</f>
        <v>82.62</v>
      </c>
      <c r="L52" s="21">
        <f t="shared" si="3"/>
        <v>90.72</v>
      </c>
      <c r="M52" s="21">
        <f t="shared" si="3"/>
        <v>89.64</v>
      </c>
      <c r="N52" s="21">
        <f t="shared" si="3"/>
        <v>95.580000000000013</v>
      </c>
      <c r="O52" s="21">
        <f t="shared" si="3"/>
        <v>55.620000000000005</v>
      </c>
    </row>
    <row r="53" spans="1:15" x14ac:dyDescent="0.25">
      <c r="A53" s="20" t="s">
        <v>55</v>
      </c>
      <c r="B53" s="21">
        <f t="shared" ref="B53:G54" si="4">B32+B36+B40+B44+B48</f>
        <v>22</v>
      </c>
      <c r="C53" s="21">
        <f t="shared" si="4"/>
        <v>22</v>
      </c>
      <c r="D53" s="21">
        <f t="shared" si="4"/>
        <v>22</v>
      </c>
      <c r="E53" s="21">
        <f t="shared" si="4"/>
        <v>22</v>
      </c>
      <c r="F53" s="21">
        <f t="shared" si="4"/>
        <v>22</v>
      </c>
      <c r="G53" s="21">
        <f t="shared" si="4"/>
        <v>22</v>
      </c>
      <c r="I53" s="20" t="s">
        <v>55</v>
      </c>
      <c r="J53" s="21">
        <f t="shared" ref="J53:O54" si="5">J32+J36+J40+J44+J48</f>
        <v>12.76</v>
      </c>
      <c r="K53" s="21">
        <f t="shared" si="5"/>
        <v>12.76</v>
      </c>
      <c r="L53" s="21">
        <f t="shared" si="5"/>
        <v>12.76</v>
      </c>
      <c r="M53" s="21">
        <f t="shared" si="5"/>
        <v>12.76</v>
      </c>
      <c r="N53" s="21">
        <f t="shared" si="5"/>
        <v>12.76</v>
      </c>
      <c r="O53" s="21">
        <f t="shared" si="5"/>
        <v>12.76</v>
      </c>
    </row>
    <row r="54" spans="1:15" x14ac:dyDescent="0.25">
      <c r="A54" s="20" t="s">
        <v>56</v>
      </c>
      <c r="B54" s="21">
        <f t="shared" si="4"/>
        <v>63</v>
      </c>
      <c r="C54" s="21">
        <f t="shared" si="4"/>
        <v>63</v>
      </c>
      <c r="D54" s="21">
        <f t="shared" si="4"/>
        <v>63</v>
      </c>
      <c r="E54" s="21">
        <f t="shared" si="4"/>
        <v>63</v>
      </c>
      <c r="F54" s="21">
        <f t="shared" si="4"/>
        <v>63</v>
      </c>
      <c r="G54" s="21">
        <f t="shared" si="4"/>
        <v>63</v>
      </c>
      <c r="I54" s="20" t="s">
        <v>56</v>
      </c>
      <c r="J54" s="21">
        <f t="shared" si="5"/>
        <v>36.54</v>
      </c>
      <c r="K54" s="21">
        <f t="shared" si="5"/>
        <v>36.54</v>
      </c>
      <c r="L54" s="21">
        <f t="shared" si="5"/>
        <v>36.54</v>
      </c>
      <c r="M54" s="21">
        <f t="shared" si="5"/>
        <v>36.54</v>
      </c>
      <c r="N54" s="21">
        <f t="shared" si="5"/>
        <v>36.54</v>
      </c>
      <c r="O54" s="21">
        <f t="shared" si="5"/>
        <v>36.54</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Winter_rye_grain</v>
      </c>
      <c r="B60" s="26">
        <v>63.75</v>
      </c>
      <c r="C60" s="26">
        <v>63.75</v>
      </c>
      <c r="D60" s="26">
        <v>63.75</v>
      </c>
      <c r="E60" s="26">
        <v>63.75</v>
      </c>
      <c r="F60" s="26">
        <v>63.75</v>
      </c>
      <c r="G60" s="26">
        <v>63.75</v>
      </c>
      <c r="I60" s="20" t="str">
        <f>A60</f>
        <v>Winter_rye_grain</v>
      </c>
      <c r="J60" s="26">
        <v>63.75</v>
      </c>
      <c r="K60" s="26">
        <v>63.75</v>
      </c>
      <c r="L60" s="26">
        <v>63.75</v>
      </c>
      <c r="M60" s="26">
        <v>63.75</v>
      </c>
      <c r="N60" s="26">
        <v>63.75</v>
      </c>
      <c r="O60" s="62">
        <v>63.75</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Winter_rye_grain, Kg / ha</v>
      </c>
      <c r="B74" s="26">
        <v>6200</v>
      </c>
      <c r="C74" s="26">
        <v>6200</v>
      </c>
      <c r="D74" s="26">
        <v>7700</v>
      </c>
      <c r="E74" s="26">
        <v>8800</v>
      </c>
      <c r="F74" s="26">
        <v>9300</v>
      </c>
      <c r="G74" s="26">
        <v>7700</v>
      </c>
      <c r="I74" s="20" t="str">
        <f t="shared" ref="I74:I84" si="6">A74</f>
        <v>Winter_rye_grain, Kg / ha</v>
      </c>
      <c r="J74" s="26">
        <f>IF($B$13="","",VLOOKUP($B$13,'Crop definitions'!$V$5:$X$63,2,FALSE)*B74)</f>
        <v>3595.9999999999995</v>
      </c>
      <c r="K74" s="26">
        <f>IF($B$13="","",VLOOKUP($B$13,'Crop definitions'!$V$5:$X$63,2,FALSE)*C74)</f>
        <v>3595.9999999999995</v>
      </c>
      <c r="L74" s="26">
        <f>IF($B$13="","",VLOOKUP($B$13,'Crop definitions'!$V$5:$X$63,2,FALSE)*D74)</f>
        <v>4466</v>
      </c>
      <c r="M74" s="26">
        <f>IF($B$13="","",VLOOKUP($B$13,'Crop definitions'!$V$5:$X$63,3,FALSE)*E74)</f>
        <v>4400</v>
      </c>
      <c r="N74" s="26">
        <f>IF($B$13="","",VLOOKUP($B$13,'Crop definitions'!$V$5:$X$63,3,FALSE)*F74)</f>
        <v>4650</v>
      </c>
      <c r="O74" s="26">
        <f>IF($B$13="","",VLOOKUP($B$13,'Crop definitions'!$V$5:$X$63,2,FALSE)*G74)</f>
        <v>4466</v>
      </c>
    </row>
    <row r="75" spans="1:15" x14ac:dyDescent="0.25">
      <c r="A75" s="20" t="str">
        <f>IF(B14="",CONCATENATE(A14,": Intet valgt"),CONCATENATE(B14,", ",C14," / ha"))</f>
        <v>Winter_rye_straw, Kg / ha</v>
      </c>
      <c r="B75" s="135">
        <f>IF($B$14="","",B81/(VLOOKUP($B$14,'Crop definitions'!$B$5:$F$63,5,FALSE)/1000))</f>
        <v>4960</v>
      </c>
      <c r="C75" s="135">
        <f>IF($B$14="","",C81/(VLOOKUP($B$14,'Crop definitions'!$B$5:$F$63,5,FALSE)/1000))</f>
        <v>4960</v>
      </c>
      <c r="D75" s="135">
        <f>IF($B$14="","",D81/(VLOOKUP($B$14,'Crop definitions'!$B$5:$F$63,5,FALSE)/1000))</f>
        <v>6160</v>
      </c>
      <c r="E75" s="135">
        <f>IF($B$14="","",E81/(VLOOKUP($B$14,'Crop definitions'!$B$5:$F$63,5,FALSE)/1000))</f>
        <v>7040</v>
      </c>
      <c r="F75" s="135">
        <f>IF($B$14="","",F81/(VLOOKUP($B$14,'Crop definitions'!$B$5:$F$63,5,FALSE)/1000))</f>
        <v>7440</v>
      </c>
      <c r="G75" s="135">
        <f>IF($B$14="","",G81/(VLOOKUP($B$14,'Crop definitions'!$B$5:$F$63,5,FALSE)/1000))</f>
        <v>6160</v>
      </c>
      <c r="I75" s="20" t="str">
        <f t="shared" si="6"/>
        <v>Winter_rye_straw, Kg / ha</v>
      </c>
      <c r="J75" s="135">
        <f>IF($B$14="","",J81/(VLOOKUP($B$14,'Crop definitions'!$B$5:$F$63,5,FALSE)/1000))</f>
        <v>2876.7999999999997</v>
      </c>
      <c r="K75" s="135">
        <f>IF($B$14="","",K81/(VLOOKUP($B$14,'Crop definitions'!$B$5:$F$63,5,FALSE)/1000))</f>
        <v>2876.7999999999997</v>
      </c>
      <c r="L75" s="135">
        <f>IF($B$14="","",L81/(VLOOKUP($B$14,'Crop definitions'!$B$5:$F$63,5,FALSE)/1000))</f>
        <v>3572.8</v>
      </c>
      <c r="M75" s="135">
        <f>IF($B$14="","",M81/(VLOOKUP($B$14,'Crop definitions'!$B$5:$F$63,5,FALSE)/1000))</f>
        <v>3520</v>
      </c>
      <c r="N75" s="135">
        <f>IF($B$14="","",N81/(VLOOKUP($B$14,'Crop definitions'!$B$5:$F$63,5,FALSE)/1000))</f>
        <v>3720</v>
      </c>
      <c r="O75" s="136">
        <f>IF($B$14="","",O81/(VLOOKUP($B$14,'Crop definitions'!$B$5:$F$63,5,FALSE)/1000))</f>
        <v>3572.8</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Winter_rye_grain, kg TS / ha</v>
      </c>
      <c r="B80" s="21">
        <f>IF(B74="",0,IF($C13="Kg",B74*VLOOKUP($B13,'Crop definitions'!$B$5:$N$63,5,FALSE)/1000,IF($C13="Kg TS",B74,B74/VLOOKUP($B13,'Crop definitions'!$B$5:$N$63,8,FALSE))))</f>
        <v>5270</v>
      </c>
      <c r="C80" s="21">
        <f>IF(C74="",0,IF($C13="Kg",C74*VLOOKUP($B13,'Crop definitions'!$B$5:$N$63,5,FALSE)/1000,IF($C13="Kg TS",C74,C74/VLOOKUP($B13,'Crop definitions'!$B$5:$N$63,8,FALSE))))</f>
        <v>5270</v>
      </c>
      <c r="D80" s="21">
        <f>IF(D74="",0,IF($C13="Kg",D74*VLOOKUP($B13,'Crop definitions'!$B$5:$N$63,5,FALSE)/1000,IF($C13="Kg TS",D74,D74/VLOOKUP($B13,'Crop definitions'!$B$5:$N$63,8,FALSE))))</f>
        <v>6545</v>
      </c>
      <c r="E80" s="21">
        <f>IF(E74="",0,IF($C13="Kg",E74*VLOOKUP($B13,'Crop definitions'!$B$5:$N$63,5,FALSE)/1000,IF($C13="Kg TS",E74,E74/VLOOKUP($B13,'Crop definitions'!$B$5:$N$63,8,FALSE))))</f>
        <v>7480</v>
      </c>
      <c r="F80" s="21">
        <f>IF(F74="",0,IF($C13="Kg",F74*VLOOKUP($B13,'Crop definitions'!$B$5:$N$63,5,FALSE)/1000,IF($C13="Kg TS",F74,F74/VLOOKUP($B13,'Crop definitions'!$B$5:$N$63,8,FALSE))))</f>
        <v>7905</v>
      </c>
      <c r="G80" s="21">
        <f>IF(G74="",0,IF($C13="Kg",G74*VLOOKUP($B13,'Crop definitions'!$B$5:$N$63,5,FALSE)/1000,IF($C13="Kg TS",G74,G74/VLOOKUP($B13,'Crop definitions'!$B$5:$N$63,8,FALSE))))</f>
        <v>6545</v>
      </c>
      <c r="I80" s="20" t="str">
        <f t="shared" si="6"/>
        <v>Winter_rye_grain, kg TS / ha</v>
      </c>
      <c r="J80" s="21">
        <f>IF(J74="",0,IF($C13="Kg",J74*VLOOKUP($B13,'Crop definitions'!$B$5:$N$63,5,FALSE)/1000,IF($C13="Kg TS",J74,J74/VLOOKUP($B13,'Crop definitions'!$B$5:$N$63,8,FALSE))))</f>
        <v>3056.5999999999995</v>
      </c>
      <c r="K80" s="21">
        <f>IF(K74="",0,IF($C13="Kg",K74*VLOOKUP($B13,'Crop definitions'!$B$5:$N$63,5,FALSE)/1000,IF($C13="Kg TS",K74,K74/VLOOKUP($B13,'Crop definitions'!$B$5:$N$63,8,FALSE))))</f>
        <v>3056.5999999999995</v>
      </c>
      <c r="L80" s="21">
        <f>IF(L74="",0,IF($C13="Kg",L74*VLOOKUP($B13,'Crop definitions'!$B$5:$N$63,5,FALSE)/1000,IF($C13="Kg TS",L74,L74/VLOOKUP($B13,'Crop definitions'!$B$5:$N$63,8,FALSE))))</f>
        <v>3796.1</v>
      </c>
      <c r="M80" s="21">
        <f>IF(M74="",0,IF($C13="Kg",M74*VLOOKUP($B13,'Crop definitions'!$B$5:$N$63,5,FALSE)/1000,IF($C13="Kg TS",M74,M74/VLOOKUP($B13,'Crop definitions'!$B$5:$N$63,8,FALSE))))</f>
        <v>3740</v>
      </c>
      <c r="N80" s="21">
        <f>IF(N74="",0,IF($C13="Kg",N74*VLOOKUP($B13,'Crop definitions'!$B$5:$N$63,5,FALSE)/1000,IF($C13="Kg TS",N74,N74/VLOOKUP($B13,'Crop definitions'!$B$5:$N$63,8,FALSE))))</f>
        <v>3952.5</v>
      </c>
      <c r="O80" s="21">
        <f>IF(O74="",0,IF($C13="Kg",O74*VLOOKUP($B13,'Crop definitions'!$B$5:$N$63,5,FALSE)/1000,IF($C13="Kg TS",O74,O74/VLOOKUP($B13,'Crop definitions'!$B$5:$N$63,8,FALSE))))</f>
        <v>3796.1</v>
      </c>
    </row>
    <row r="81" spans="1:15" x14ac:dyDescent="0.25">
      <c r="A81" s="20" t="str">
        <f>IF(B14="",CONCATENATE(A14,": Intet valgt"),CONCATENATE(B14,", kg TS / ha"))</f>
        <v>Winter_rye_straw, kg TS / ha</v>
      </c>
      <c r="B81" s="21">
        <f>IF($B$14="",0,VLOOKUP($B$14,'Crop definitions'!$B$5:$T$63,19,FALSE)*B80)</f>
        <v>4216</v>
      </c>
      <c r="C81" s="21">
        <f>IF($B$14="",0,VLOOKUP($B$14,'Crop definitions'!$B$5:$T$63,19,FALSE)*C80)</f>
        <v>4216</v>
      </c>
      <c r="D81" s="21">
        <f>IF($B$14="",0,VLOOKUP($B$14,'Crop definitions'!$B$5:$T$63,19,FALSE)*D80)</f>
        <v>5236</v>
      </c>
      <c r="E81" s="21">
        <f>IF($B$14="",0,VLOOKUP($B$14,'Crop definitions'!$B$5:$T$63,19,FALSE)*E80)</f>
        <v>5984</v>
      </c>
      <c r="F81" s="21">
        <f>IF($B$14="",0,VLOOKUP($B$14,'Crop definitions'!$B$5:$T$63,19,FALSE)*F80)</f>
        <v>6324</v>
      </c>
      <c r="G81" s="21">
        <f>IF($B$14="",0,VLOOKUP($B$14,'Crop definitions'!$B$5:$T$63,19,FALSE)*G80)</f>
        <v>5236</v>
      </c>
      <c r="I81" s="20" t="str">
        <f t="shared" si="6"/>
        <v>Winter_rye_straw, kg TS / ha</v>
      </c>
      <c r="J81" s="21">
        <f>IF($B$14="",0,VLOOKUP($B$14,'Crop definitions'!$B$5:$T$63,19,FALSE)*J80)</f>
        <v>2445.2799999999997</v>
      </c>
      <c r="K81" s="21">
        <f>IF($B$14="",0,VLOOKUP($B$14,'Crop definitions'!$B$5:$T$63,19,FALSE)*K80)</f>
        <v>2445.2799999999997</v>
      </c>
      <c r="L81" s="21">
        <f>IF($B$14="",0,VLOOKUP($B$14,'Crop definitions'!$B$5:$T$63,19,FALSE)*L80)</f>
        <v>3036.88</v>
      </c>
      <c r="M81" s="21">
        <f>IF($B$14="",0,VLOOKUP($B$14,'Crop definitions'!$B$5:$T$63,19,FALSE)*M80)</f>
        <v>2992</v>
      </c>
      <c r="N81" s="21">
        <f>IF($B$14="",0,VLOOKUP($B$14,'Crop definitions'!$B$5:$T$63,19,FALSE)*N80)</f>
        <v>3162</v>
      </c>
      <c r="O81" s="21">
        <f>IF($B$14="",0,VLOOKUP($B$14,'Crop definitions'!$B$5:$T$63,19,FALSE)*O80)</f>
        <v>3036.88</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9486</v>
      </c>
      <c r="C85" s="25">
        <f t="shared" si="7"/>
        <v>9486</v>
      </c>
      <c r="D85" s="25">
        <f t="shared" si="7"/>
        <v>11781</v>
      </c>
      <c r="E85" s="25">
        <f t="shared" si="7"/>
        <v>13464</v>
      </c>
      <c r="F85" s="25">
        <f t="shared" si="7"/>
        <v>14229</v>
      </c>
      <c r="G85" s="25">
        <f t="shared" si="7"/>
        <v>11781</v>
      </c>
      <c r="I85" s="24" t="s">
        <v>69</v>
      </c>
      <c r="J85" s="25">
        <f t="shared" ref="J85:O85" si="8">SUM(J80:J84)</f>
        <v>5501.8799999999992</v>
      </c>
      <c r="K85" s="25">
        <f t="shared" si="8"/>
        <v>5501.8799999999992</v>
      </c>
      <c r="L85" s="25">
        <f t="shared" si="8"/>
        <v>6832.98</v>
      </c>
      <c r="M85" s="25">
        <f t="shared" si="8"/>
        <v>6732</v>
      </c>
      <c r="N85" s="25">
        <f t="shared" si="8"/>
        <v>7114.5</v>
      </c>
      <c r="O85" s="25">
        <f t="shared" si="8"/>
        <v>6832.98</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Winter_rye_grain, kg / ha</v>
      </c>
      <c r="B87" s="21">
        <f>IF(B80=0,0,B80/(VLOOKUP($B13,'Crop definitions'!$B$5:$N$63,5,FALSE)/1000))</f>
        <v>6200</v>
      </c>
      <c r="C87" s="21">
        <f>IF(C80=0,0,C80/(VLOOKUP($B13,'Crop definitions'!$B$5:$N$63,5,FALSE)/1000))</f>
        <v>6200</v>
      </c>
      <c r="D87" s="21">
        <f>IF(D80=0,0,D80/(VLOOKUP($B13,'Crop definitions'!$B$5:$N$63,5,FALSE)/1000))</f>
        <v>7700</v>
      </c>
      <c r="E87" s="21">
        <f>IF(E80=0,0,E80/(VLOOKUP($B13,'Crop definitions'!$B$5:$N$63,5,FALSE)/1000))</f>
        <v>8800</v>
      </c>
      <c r="F87" s="21">
        <f>IF(F80=0,0,F80/(VLOOKUP($B13,'Crop definitions'!$B$5:$N$63,5,FALSE)/1000))</f>
        <v>9300</v>
      </c>
      <c r="G87" s="21">
        <f>IF(G80=0,0,G80/(VLOOKUP($B13,'Crop definitions'!$B$5:$N$63,5,FALSE)/1000))</f>
        <v>7700</v>
      </c>
      <c r="I87" s="20" t="str">
        <f>A87</f>
        <v>Winter_rye_grain, kg / ha</v>
      </c>
      <c r="J87" s="21">
        <f>IF(J80=0,0,J80/(VLOOKUP($B13,'Crop definitions'!$B$5:$N$63,5,FALSE)/1000))</f>
        <v>3595.9999999999995</v>
      </c>
      <c r="K87" s="21">
        <f>IF(K80=0,0,K80/(VLOOKUP($B13,'Crop definitions'!$B$5:$N$63,5,FALSE)/1000))</f>
        <v>3595.9999999999995</v>
      </c>
      <c r="L87" s="21">
        <f>IF(L80=0,0,L80/(VLOOKUP($B13,'Crop definitions'!$B$5:$N$63,5,FALSE)/1000))</f>
        <v>4466</v>
      </c>
      <c r="M87" s="21">
        <f>IF(M80=0,0,M80/(VLOOKUP($B13,'Crop definitions'!$B$5:$N$63,5,FALSE)/1000))</f>
        <v>4400</v>
      </c>
      <c r="N87" s="21">
        <f>IF(N80=0,0,N80/(VLOOKUP($B13,'Crop definitions'!$B$5:$N$63,5,FALSE)/1000))</f>
        <v>4650</v>
      </c>
      <c r="O87" s="21">
        <f>IF(O80=0,0,O80/(VLOOKUP($B13,'Crop definitions'!$B$5:$N$63,5,FALSE)/1000))</f>
        <v>4466</v>
      </c>
    </row>
    <row r="88" spans="1:15" x14ac:dyDescent="0.25">
      <c r="A88" s="20" t="str">
        <f>IF(B14="",CONCATENATE(A14,": Intet valgt"),CONCATENATE(B14,", kg / ha"))</f>
        <v>Winter_rye_straw, kg / ha</v>
      </c>
      <c r="B88" s="21">
        <f>IF(B81=0,0,B81/(VLOOKUP($B14,'Crop definitions'!$B$5:$N$63,5,FALSE)/1000))</f>
        <v>4960</v>
      </c>
      <c r="C88" s="21">
        <f>IF(C81=0,0,C81/(VLOOKUP($B14,'Crop definitions'!$B$5:$N$63,5,FALSE)/1000))</f>
        <v>4960</v>
      </c>
      <c r="D88" s="21">
        <f>IF(D81=0,0,D81/(VLOOKUP($B14,'Crop definitions'!$B$5:$N$63,5,FALSE)/1000))</f>
        <v>6160</v>
      </c>
      <c r="E88" s="21">
        <f>IF(E81=0,0,E81/(VLOOKUP($B14,'Crop definitions'!$B$5:$N$63,5,FALSE)/1000))</f>
        <v>7040</v>
      </c>
      <c r="F88" s="21">
        <f>IF(F81=0,0,F81/(VLOOKUP($B14,'Crop definitions'!$B$5:$N$63,5,FALSE)/1000))</f>
        <v>7440</v>
      </c>
      <c r="G88" s="21">
        <f>IF(G81=0,0,G81/(VLOOKUP($B14,'Crop definitions'!$B$5:$N$63,5,FALSE)/1000))</f>
        <v>6160</v>
      </c>
      <c r="I88" s="20" t="str">
        <f t="shared" ref="I88:I93" si="9">A88</f>
        <v>Winter_rye_straw, kg / ha</v>
      </c>
      <c r="J88" s="21">
        <f>IF(J81=0,0,J81/(VLOOKUP($B14,'Crop definitions'!$B$5:$N$63,5,FALSE)/1000))</f>
        <v>2876.7999999999997</v>
      </c>
      <c r="K88" s="21">
        <f>IF(K81=0,0,K81/(VLOOKUP($B14,'Crop definitions'!$B$5:$N$63,5,FALSE)/1000))</f>
        <v>2876.7999999999997</v>
      </c>
      <c r="L88" s="21">
        <f>IF(L81=0,0,L81/(VLOOKUP($B14,'Crop definitions'!$B$5:$N$63,5,FALSE)/1000))</f>
        <v>3572.8</v>
      </c>
      <c r="M88" s="21">
        <f>IF(M81=0,0,M81/(VLOOKUP($B14,'Crop definitions'!$B$5:$N$63,5,FALSE)/1000))</f>
        <v>3520</v>
      </c>
      <c r="N88" s="21">
        <f>IF(N81=0,0,N81/(VLOOKUP($B14,'Crop definitions'!$B$5:$N$63,5,FALSE)/1000))</f>
        <v>3720</v>
      </c>
      <c r="O88" s="21">
        <f>IF(O81=0,0,O81/(VLOOKUP($B14,'Crop definitions'!$B$5:$N$63,5,FALSE)/1000))</f>
        <v>3572.8</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11160</v>
      </c>
      <c r="C92" s="25">
        <f t="shared" si="10"/>
        <v>11160</v>
      </c>
      <c r="D92" s="25">
        <f t="shared" si="10"/>
        <v>13860</v>
      </c>
      <c r="E92" s="25">
        <f t="shared" si="10"/>
        <v>15840</v>
      </c>
      <c r="F92" s="25">
        <f t="shared" si="10"/>
        <v>16740</v>
      </c>
      <c r="G92" s="25">
        <f t="shared" si="10"/>
        <v>13860</v>
      </c>
      <c r="I92" s="24" t="str">
        <f t="shared" si="9"/>
        <v>Udbytte i alt, kg / ha</v>
      </c>
      <c r="J92" s="25">
        <f t="shared" ref="J92:O92" si="11">SUM(J87:J91)</f>
        <v>6472.7999999999993</v>
      </c>
      <c r="K92" s="25">
        <f t="shared" si="11"/>
        <v>6472.7999999999993</v>
      </c>
      <c r="L92" s="25">
        <f t="shared" si="11"/>
        <v>8038.8</v>
      </c>
      <c r="M92" s="25">
        <f t="shared" si="11"/>
        <v>7920</v>
      </c>
      <c r="N92" s="25">
        <f t="shared" si="11"/>
        <v>8370</v>
      </c>
      <c r="O92" s="25">
        <f t="shared" si="11"/>
        <v>8038.8</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Winter_rye_grain, kg N / ha</v>
      </c>
      <c r="B95" s="21">
        <f>IF(B80=0,0,B80*VLOOKUP($B13,'Crop definitions'!$B$5:$K$63,10,FALSE)/1000)</f>
        <v>75.044800000000009</v>
      </c>
      <c r="C95" s="21">
        <f>IF(C80=0,0,C80*VLOOKUP($B13,'Crop definitions'!$B$5:$K$63,10,FALSE)/1000)</f>
        <v>75.044800000000009</v>
      </c>
      <c r="D95" s="21">
        <f>IF(D80=0,0,D80*VLOOKUP($B13,'Crop definitions'!$B$5:$K$63,10,FALSE)/1000)</f>
        <v>93.200800000000001</v>
      </c>
      <c r="E95" s="21">
        <f>IF(E80=0,0,E80*VLOOKUP($B13,'Crop definitions'!$B$5:$K$63,10,FALSE)/1000)</f>
        <v>106.51519999999999</v>
      </c>
      <c r="F95" s="21">
        <f>IF(F80=0,0,F80*VLOOKUP($B13,'Crop definitions'!$B$5:$K$63,10,FALSE)/1000)</f>
        <v>112.5672</v>
      </c>
      <c r="G95" s="21">
        <f>IF(G80=0,0,G80*VLOOKUP($B13,'Crop definitions'!$B$5:$K$63,10,FALSE)/1000)</f>
        <v>93.200800000000001</v>
      </c>
      <c r="I95" s="20" t="str">
        <f t="shared" ref="I95:I100" si="14">A95</f>
        <v>Winter_rye_grain, kg N / ha</v>
      </c>
      <c r="J95" s="21">
        <f>IF(J80=0,0,J80*VLOOKUP($B13,'Crop definitions'!$B$5:$K$63,10,FALSE)/1000)</f>
        <v>43.525983999999987</v>
      </c>
      <c r="K95" s="21">
        <f>IF(K80=0,0,K80*VLOOKUP($B13,'Crop definitions'!$B$5:$K$63,10,FALSE)/1000)</f>
        <v>43.525983999999987</v>
      </c>
      <c r="L95" s="21">
        <f>IF(L80=0,0,L80*VLOOKUP($B13,'Crop definitions'!$B$5:$K$63,10,FALSE)/1000)</f>
        <v>54.056463999999998</v>
      </c>
      <c r="M95" s="21">
        <f>IF(M80=0,0,M80*VLOOKUP($B13,'Crop definitions'!$B$5:$K$63,10,FALSE)/1000)</f>
        <v>53.257599999999996</v>
      </c>
      <c r="N95" s="21">
        <f>IF(N80=0,0,N80*VLOOKUP($B13,'Crop definitions'!$B$5:$K$63,10,FALSE)/1000)</f>
        <v>56.2836</v>
      </c>
      <c r="O95" s="21">
        <f>IF(O80=0,0,O80*VLOOKUP($B13,'Crop definitions'!$B$5:$K$63,10,FALSE)/1000)</f>
        <v>54.056463999999998</v>
      </c>
    </row>
    <row r="96" spans="1:15" x14ac:dyDescent="0.25">
      <c r="A96" s="20" t="str">
        <f>IF(B14="",CONCATENATE(A14,": Intet valgt"),CONCATENATE(B14,", kg N / ha"))</f>
        <v>Winter_rye_straw, kg N / ha</v>
      </c>
      <c r="B96" s="21">
        <f>IF(B81=0,0,B81*VLOOKUP($B14,'Crop definitions'!$B$5:$K$63,10,FALSE)/1000)</f>
        <v>25.633279999999999</v>
      </c>
      <c r="C96" s="21">
        <f>IF(C81=0,0,C81*VLOOKUP($B14,'Crop definitions'!$B$5:$K$63,10,FALSE)/1000)</f>
        <v>25.633279999999999</v>
      </c>
      <c r="D96" s="21">
        <f>IF(D81=0,0,D81*VLOOKUP($B14,'Crop definitions'!$B$5:$K$63,10,FALSE)/1000)</f>
        <v>31.834880000000002</v>
      </c>
      <c r="E96" s="21">
        <f>IF(E81=0,0,E81*VLOOKUP($B14,'Crop definitions'!$B$5:$K$63,10,FALSE)/1000)</f>
        <v>36.382719999999999</v>
      </c>
      <c r="F96" s="21">
        <f>IF(F81=0,0,F81*VLOOKUP($B14,'Crop definitions'!$B$5:$K$63,10,FALSE)/1000)</f>
        <v>38.449919999999999</v>
      </c>
      <c r="G96" s="21">
        <f>IF(G81=0,0,G81*VLOOKUP($B14,'Crop definitions'!$B$5:$K$63,10,FALSE)/1000)</f>
        <v>31.834880000000002</v>
      </c>
      <c r="I96" s="20" t="str">
        <f t="shared" si="14"/>
        <v>Winter_rye_straw, kg N / ha</v>
      </c>
      <c r="J96" s="21">
        <f>IF(J81=0,0,J81*VLOOKUP($B14,'Crop definitions'!$B$5:$K$63,10,FALSE)/1000)</f>
        <v>14.867302399999998</v>
      </c>
      <c r="K96" s="21">
        <f>IF(K81=0,0,K81*VLOOKUP($B14,'Crop definitions'!$B$5:$K$63,10,FALSE)/1000)</f>
        <v>14.867302399999998</v>
      </c>
      <c r="L96" s="21">
        <f>IF(L81=0,0,L81*VLOOKUP($B14,'Crop definitions'!$B$5:$K$63,10,FALSE)/1000)</f>
        <v>18.464230400000002</v>
      </c>
      <c r="M96" s="21">
        <f>IF(M81=0,0,M81*VLOOKUP($B14,'Crop definitions'!$B$5:$K$63,10,FALSE)/1000)</f>
        <v>18.19136</v>
      </c>
      <c r="N96" s="21">
        <f>IF(N81=0,0,N81*VLOOKUP($B14,'Crop definitions'!$B$5:$K$63,10,FALSE)/1000)</f>
        <v>19.224959999999999</v>
      </c>
      <c r="O96" s="21">
        <f>IF(O81=0,0,O81*VLOOKUP($B14,'Crop definitions'!$B$5:$K$63,10,FALSE)/1000)</f>
        <v>18.464230400000002</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100.67808000000001</v>
      </c>
      <c r="C100" s="25">
        <f t="shared" si="15"/>
        <v>100.67808000000001</v>
      </c>
      <c r="D100" s="25">
        <f t="shared" si="15"/>
        <v>125.03568</v>
      </c>
      <c r="E100" s="25">
        <f t="shared" si="15"/>
        <v>142.89792</v>
      </c>
      <c r="F100" s="25">
        <f t="shared" si="15"/>
        <v>151.01712000000001</v>
      </c>
      <c r="G100" s="25">
        <f t="shared" si="15"/>
        <v>125.03568</v>
      </c>
      <c r="I100" s="24" t="str">
        <f t="shared" si="14"/>
        <v>Udbytte i alt, kg N / ha</v>
      </c>
      <c r="J100" s="25">
        <f t="shared" ref="J100:O100" si="16">SUM(J95:J99)</f>
        <v>58.393286399999987</v>
      </c>
      <c r="K100" s="25">
        <f t="shared" si="16"/>
        <v>58.393286399999987</v>
      </c>
      <c r="L100" s="25">
        <f t="shared" si="16"/>
        <v>72.520694399999996</v>
      </c>
      <c r="M100" s="25">
        <f t="shared" si="16"/>
        <v>71.44896</v>
      </c>
      <c r="N100" s="25">
        <f t="shared" si="16"/>
        <v>75.508560000000003</v>
      </c>
      <c r="O100" s="25">
        <f t="shared" si="16"/>
        <v>72.520694399999996</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formula'!$J$5:$O$44,MATCH(Rye_1!$B$9,'N fixation formula'!$B$5:$B$44,0),MATCH(Rye_1!B104,'N fixation formula'!$J$4:$O$4,0))</f>
        <v>#N/A</v>
      </c>
      <c r="C109" s="48" t="e">
        <f>VLOOKUP($B$9,'N fixation formula'!$B$5:$O$44,7,FALSE)+VLOOKUP($B$9,'N fixation formula'!$B$5:$O$44,8,FALSE)+INDEX('N fixation formula'!$J$5:$O$44,MATCH(Rye_1!$B$9,'N fixation formula'!$B$5:$B$44,0),MATCH(Rye_1!C104,'N fixation formula'!$J$4:$O$4,0))</f>
        <v>#N/A</v>
      </c>
      <c r="D109" s="48" t="e">
        <f>VLOOKUP($B$9,'N fixation formula'!$B$5:$O$44,7,FALSE)+VLOOKUP($B$9,'N fixation formula'!$B$5:$O$44,8,FALSE)+INDEX('N fixation formula'!$J$5:$O$44,MATCH(Rye_1!$B$9,'N fixation formula'!$B$5:$B$44,0),MATCH(Rye_1!D104,'N fixation formula'!$J$4:$O$4,0))</f>
        <v>#N/A</v>
      </c>
      <c r="E109" s="48" t="e">
        <f>VLOOKUP($B$9,'N fixation formula'!$B$5:$O$44,7,FALSE)+VLOOKUP($B$9,'N fixation formula'!$B$5:$O$44,8,FALSE)+INDEX('N fixation formula'!$J$5:$O$44,MATCH(Rye_1!$B$9,'N fixation formula'!$B$5:$B$44,0),MATCH(Rye_1!E104,'N fixation formula'!$J$4:$O$4,0))</f>
        <v>#N/A</v>
      </c>
      <c r="F109" s="48" t="e">
        <f>VLOOKUP($B$9,'N fixation formula'!$B$5:$O$44,7,FALSE)+VLOOKUP($B$9,'N fixation formula'!$B$5:$O$44,8,FALSE)+INDEX('N fixation formula'!$J$5:$O$44,MATCH(Rye_1!$B$9,'N fixation formula'!$B$5:$B$44,0),MATCH(Rye_1!F104,'N fixation formula'!$J$4:$O$4,0))</f>
        <v>#N/A</v>
      </c>
      <c r="G109" s="48" t="e">
        <f>VLOOKUP($B$9,'N fixation formula'!$B$5:$O$44,7,FALSE)+VLOOKUP($B$9,'N fixation formula'!$B$5:$O$44,8,FALSE)+INDEX('N fixation formula'!$J$5:$O$44,MATCH(Rye_1!$B$9,'N fixation formula'!$B$5:$B$44,0),MATCH(Rye_1!G104,'N fixation formula'!$J$4:$O$4,0))</f>
        <v>#N/A</v>
      </c>
      <c r="H109" s="15"/>
      <c r="I109" s="40" t="str">
        <f t="shared" si="18"/>
        <v>P-rod+stub + P-trans-jord + P-immob</v>
      </c>
      <c r="J109" s="48" t="e">
        <f>VLOOKUP($B$9,'N fixation formula'!$B$5:$O$44,7,FALSE)+VLOOKUP($B$9,'N fixation formula'!$B$5:$O$44,8,FALSE)+INDEX('N fixation formula'!$J$5:$O$44,MATCH(Rye_1!$B$9,'N fixation formula'!$B$5:$B$44,0),MATCH(Rye_1!J104,'N fixation formula'!$J$4:$O$4,0))</f>
        <v>#N/A</v>
      </c>
      <c r="K109" s="48" t="e">
        <f>VLOOKUP($B$9,'N fixation formula'!$B$5:$O$44,7,FALSE)+VLOOKUP($B$9,'N fixation formula'!$B$5:$O$44,8,FALSE)+INDEX('N fixation formula'!$J$5:$O$44,MATCH(Rye_1!$B$9,'N fixation formula'!$B$5:$B$44,0),MATCH(Rye_1!K104,'N fixation formula'!$J$4:$O$4,0))</f>
        <v>#N/A</v>
      </c>
      <c r="L109" s="48" t="e">
        <f>VLOOKUP($B$9,'N fixation formula'!$B$5:$O$44,7,FALSE)+VLOOKUP($B$9,'N fixation formula'!$B$5:$O$44,8,FALSE)+INDEX('N fixation formula'!$J$5:$O$44,MATCH(Rye_1!$B$9,'N fixation formula'!$B$5:$B$44,0),MATCH(Rye_1!L104,'N fixation formula'!$J$4:$O$4,0))</f>
        <v>#N/A</v>
      </c>
      <c r="M109" s="48" t="e">
        <f>VLOOKUP($B$9,'N fixation formula'!$B$5:$O$44,7,FALSE)+VLOOKUP($B$9,'N fixation formula'!$B$5:$O$44,8,FALSE)+INDEX('N fixation formula'!$J$5:$O$44,MATCH(Rye_1!$B$9,'N fixation formula'!$B$5:$B$44,0),MATCH(Rye_1!M104,'N fixation formula'!$J$4:$O$4,0))</f>
        <v>#N/A</v>
      </c>
      <c r="N109" s="48" t="e">
        <f>VLOOKUP($B$9,'N fixation formula'!$B$5:$O$44,7,FALSE)+VLOOKUP($B$9,'N fixation formula'!$B$5:$O$44,8,FALSE)+INDEX('N fixation formula'!$J$5:$O$44,MATCH(Rye_1!$B$9,'N fixation formula'!$B$5:$B$44,0),MATCH(Rye_1!N104,'N fixation formula'!$J$4:$O$4,0))</f>
        <v>#N/A</v>
      </c>
      <c r="O109" s="48" t="e">
        <f>VLOOKUP($B$9,'N fixation formula'!$B$5:$O$44,7,FALSE)+VLOOKUP($B$9,'N fixation formula'!$B$5:$O$44,8,FALSE)+INDEX('N fixation formula'!$J$5:$O$44,MATCH(Rye_1!$B$9,'N fixation formula'!$B$5:$B$44,0),MATCH(Rye_1!O104,'N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2</v>
      </c>
      <c r="C118" s="3">
        <v>2</v>
      </c>
      <c r="D118" s="3">
        <v>2</v>
      </c>
      <c r="E118" s="3">
        <v>2</v>
      </c>
      <c r="F118" s="3">
        <v>2</v>
      </c>
      <c r="G118" s="3">
        <v>2</v>
      </c>
      <c r="I118" s="29" t="str">
        <f t="shared" si="24"/>
        <v>Kunstgødskning*</v>
      </c>
      <c r="J118" s="60"/>
      <c r="K118" s="60"/>
      <c r="L118" s="60"/>
      <c r="M118" s="60"/>
      <c r="N118" s="60"/>
      <c r="O118" s="61"/>
    </row>
    <row r="119" spans="1:15" x14ac:dyDescent="0.25">
      <c r="A119" s="34" t="s">
        <v>92</v>
      </c>
      <c r="B119" s="3">
        <v>4</v>
      </c>
      <c r="C119" s="3">
        <v>4</v>
      </c>
      <c r="D119" s="3">
        <v>4</v>
      </c>
      <c r="E119" s="3">
        <v>4</v>
      </c>
      <c r="F119" s="3">
        <v>4</v>
      </c>
      <c r="G119" s="3">
        <v>4</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81</v>
      </c>
      <c r="B121" s="3"/>
      <c r="C121" s="3"/>
      <c r="D121" s="3"/>
      <c r="E121" s="3"/>
      <c r="F121" s="3"/>
      <c r="G121" s="3"/>
      <c r="I121" s="29" t="str">
        <f t="shared" si="24"/>
        <v>Stubharvning*</v>
      </c>
      <c r="J121" s="60">
        <v>3</v>
      </c>
      <c r="K121" s="60">
        <v>3</v>
      </c>
      <c r="L121" s="60">
        <v>3</v>
      </c>
      <c r="M121" s="60">
        <v>3</v>
      </c>
      <c r="N121" s="60">
        <v>3</v>
      </c>
      <c r="O121" s="61">
        <v>3</v>
      </c>
    </row>
    <row r="122" spans="1:15" x14ac:dyDescent="0.25">
      <c r="A122" s="34" t="s">
        <v>91</v>
      </c>
      <c r="B122" s="3"/>
      <c r="C122" s="26"/>
      <c r="D122" s="26"/>
      <c r="E122" s="26"/>
      <c r="F122" s="26"/>
      <c r="G122" s="26"/>
      <c r="I122" s="29" t="str">
        <f t="shared" si="24"/>
        <v>Ukrudstharvning*</v>
      </c>
      <c r="J122" s="60">
        <v>1</v>
      </c>
      <c r="K122" s="60">
        <v>1</v>
      </c>
      <c r="L122" s="60">
        <v>1</v>
      </c>
      <c r="M122" s="60">
        <v>1</v>
      </c>
      <c r="N122" s="60">
        <v>1</v>
      </c>
      <c r="O122" s="61">
        <v>1</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1.8125999999999998</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1.8125999999999998</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1.8125999999999998</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2.0139999999999998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2.2153999999999998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2.2153999999999998</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52.263299999999994</v>
      </c>
      <c r="C147" s="25">
        <f t="shared" ref="C147:O147" si="27">SUM(C132:C146)</f>
        <v>52.263299999999994</v>
      </c>
      <c r="D147" s="25">
        <f t="shared" si="27"/>
        <v>52.263299999999994</v>
      </c>
      <c r="E147" s="25">
        <f t="shared" si="27"/>
        <v>55.384999999999998</v>
      </c>
      <c r="F147" s="25">
        <f t="shared" si="27"/>
        <v>58.506699999999995</v>
      </c>
      <c r="G147" s="25">
        <f t="shared" si="27"/>
        <v>58.506699999999995</v>
      </c>
      <c r="H147" s="5"/>
      <c r="I147" s="30" t="str">
        <f t="shared" si="26"/>
        <v>Dieselforbrug i alt per ha</v>
      </c>
      <c r="J147" s="25">
        <f t="shared" si="27"/>
        <v>63.038199999999989</v>
      </c>
      <c r="K147" s="25">
        <f t="shared" si="27"/>
        <v>63.038199999999989</v>
      </c>
      <c r="L147" s="25">
        <f t="shared" si="27"/>
        <v>63.038199999999989</v>
      </c>
      <c r="M147" s="25">
        <f t="shared" si="27"/>
        <v>68.475999999999985</v>
      </c>
      <c r="N147" s="25">
        <f t="shared" si="27"/>
        <v>73.913799999999995</v>
      </c>
      <c r="O147" s="25">
        <f t="shared" si="27"/>
        <v>73.913799999999995</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0800-000000000000}">
      <formula1>"Ja,Nej"</formula1>
    </dataValidation>
    <dataValidation type="list" allowBlank="1" showInputMessage="1" showErrorMessage="1" sqref="F13:F17" xr:uid="{00000000-0002-0000-0800-000001000000}">
      <formula1>"Ja, Nej / Ikke relevant"</formula1>
    </dataValidation>
    <dataValidation type="list" allowBlank="1" showInputMessage="1" showErrorMessage="1" sqref="E5" xr:uid="{00000000-0002-0000-08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3000000}">
          <x14:formula1>
            <xm:f>'N fixation formula'!$B$5:$B$44</xm:f>
          </x14:formula1>
          <xm:sqref>B9</xm:sqref>
        </x14:dataValidation>
        <x14:dataValidation type="list" allowBlank="1" showInputMessage="1" showErrorMessage="1" xr:uid="{00000000-0002-0000-0800-000007000000}">
          <x14:formula1>
            <xm:f>Other_tabels!$F$5:$F$14</xm:f>
          </x14:formula1>
          <xm:sqref>E4</xm:sqref>
        </x14:dataValidation>
        <x14:dataValidation type="list" allowBlank="1" showInputMessage="1" showErrorMessage="1" xr:uid="{00000000-0002-0000-0800-000006000000}">
          <x14:formula1>
            <xm:f>'Crop definitions'!$B$5:$B$63</xm:f>
          </x14:formula1>
          <xm:sqref>B13:B17</xm:sqref>
        </x14:dataValidation>
        <x14:dataValidation type="list" allowBlank="1" showInputMessage="1" showErrorMessage="1" xr:uid="{00000000-0002-0000-0800-000005000000}">
          <x14:formula1>
            <xm:f>Seed!$B$5:$B$28</xm:f>
          </x14:formula1>
          <xm:sqref>B20:B23</xm:sqref>
        </x14:dataValidation>
        <x14:dataValidation type="list" allowBlank="1" showInputMessage="1" showErrorMessage="1" xr:uid="{00000000-0002-0000-0800-000004000000}">
          <x14:formula1>
            <xm:f>'Diesel consumption for field op'!$D$4:$D$77</xm:f>
          </x14:formula1>
          <xm:sqref>A116:A130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6">
    <tabColor theme="9" tint="-0.249977111117893"/>
  </sheetPr>
  <dimension ref="A1:O147"/>
  <sheetViews>
    <sheetView showGridLines="0" topLeftCell="D124" workbookViewId="0">
      <selection activeCell="K149" sqref="K149"/>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504</v>
      </c>
      <c r="D4" s="20" t="s">
        <v>484</v>
      </c>
      <c r="E4" s="44" t="s">
        <v>487</v>
      </c>
    </row>
    <row r="5" spans="1:6" x14ac:dyDescent="0.25">
      <c r="A5" s="20" t="s">
        <v>50</v>
      </c>
      <c r="B5" s="44" t="s">
        <v>505</v>
      </c>
      <c r="D5" s="20" t="s">
        <v>582</v>
      </c>
      <c r="E5" s="44" t="s">
        <v>208</v>
      </c>
    </row>
    <row r="6" spans="1:6" x14ac:dyDescent="0.25">
      <c r="A6" s="20" t="s">
        <v>0</v>
      </c>
      <c r="B6" s="45" t="s">
        <v>506</v>
      </c>
    </row>
    <row r="7" spans="1:6" x14ac:dyDescent="0.25">
      <c r="A7" s="20" t="s">
        <v>76</v>
      </c>
      <c r="B7" s="45" t="s">
        <v>77</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395</v>
      </c>
      <c r="C13" s="19" t="str">
        <f>IF(B13="","",VLOOKUP(B13,'Crop definitions'!$B$5:$G$63,6,FALSE))</f>
        <v>Kg</v>
      </c>
      <c r="D13" s="19" t="str">
        <f>IF(B13="","",VLOOKUP(B13,'Crop definitions'!$B$5:$G$63,3,FALSE))</f>
        <v>Grain_crop</v>
      </c>
      <c r="E13" s="3" t="s">
        <v>114</v>
      </c>
      <c r="F13" s="3" t="s">
        <v>113</v>
      </c>
    </row>
    <row r="14" spans="1:6" x14ac:dyDescent="0.25">
      <c r="A14" s="20" t="s">
        <v>458</v>
      </c>
      <c r="B14" s="3" t="s">
        <v>396</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395</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Winter_rye_grain</v>
      </c>
      <c r="B30" s="200"/>
      <c r="C30" s="200"/>
      <c r="D30" s="200"/>
      <c r="E30" s="200"/>
      <c r="F30" s="200"/>
      <c r="G30" s="27"/>
      <c r="I30" s="201" t="str">
        <f>A30</f>
        <v>Gødningsnorm - Main product: Winter_rye_grain</v>
      </c>
      <c r="J30" s="202"/>
      <c r="K30" s="202"/>
      <c r="L30" s="202"/>
      <c r="M30" s="202"/>
      <c r="N30" s="202"/>
      <c r="O30" s="203"/>
    </row>
    <row r="31" spans="1:15" x14ac:dyDescent="0.25">
      <c r="A31" s="20" t="s">
        <v>54</v>
      </c>
      <c r="B31" s="26">
        <v>150</v>
      </c>
      <c r="C31" s="26">
        <v>153</v>
      </c>
      <c r="D31" s="26">
        <v>168</v>
      </c>
      <c r="E31" s="26">
        <v>166</v>
      </c>
      <c r="F31" s="26">
        <v>177</v>
      </c>
      <c r="G31" s="26">
        <v>103</v>
      </c>
      <c r="I31" s="20" t="s">
        <v>54</v>
      </c>
      <c r="J31" s="26">
        <f>(B31-$B$10)*('Crop definitions'!$Z$5/100)</f>
        <v>81</v>
      </c>
      <c r="K31" s="26">
        <f>(C31-$B$10)*('Crop definitions'!$Z$5/100)</f>
        <v>82.62</v>
      </c>
      <c r="L31" s="26">
        <f>(D31-$B$10)*('Crop definitions'!$Z$5/100)</f>
        <v>90.72</v>
      </c>
      <c r="M31" s="26">
        <f>(E31-$B$10)*('Crop definitions'!$Z$5/100)</f>
        <v>89.64</v>
      </c>
      <c r="N31" s="26">
        <f>(F31-$B$10)*('Crop definitions'!$Z$5/100)</f>
        <v>95.580000000000013</v>
      </c>
      <c r="O31" s="26">
        <f>(G31-$B$10)*('Crop definitions'!$Z$5/100)</f>
        <v>55.620000000000005</v>
      </c>
    </row>
    <row r="32" spans="1:15" x14ac:dyDescent="0.25">
      <c r="A32" s="20" t="s">
        <v>55</v>
      </c>
      <c r="B32" s="26">
        <v>22</v>
      </c>
      <c r="C32" s="26">
        <v>22</v>
      </c>
      <c r="D32" s="26">
        <v>22</v>
      </c>
      <c r="E32" s="26">
        <v>22</v>
      </c>
      <c r="F32" s="26">
        <v>22</v>
      </c>
      <c r="G32" s="26">
        <v>22</v>
      </c>
      <c r="I32" s="20" t="s">
        <v>55</v>
      </c>
      <c r="J32" s="26">
        <f>IF($B$13="","",VLOOKUP($B$13,'Crop definitions'!$V$5:$X$63,2,FALSE)*B32)</f>
        <v>12.76</v>
      </c>
      <c r="K32" s="26">
        <f>IF($B$13="","",VLOOKUP($B$13,'Crop definitions'!$V$5:$X$63,2,FALSE)*C32)</f>
        <v>12.76</v>
      </c>
      <c r="L32" s="26">
        <f>IF($B$13="","",VLOOKUP($B$13,'Crop definitions'!$V$5:$X$63,2,FALSE)*D32)</f>
        <v>12.76</v>
      </c>
      <c r="M32" s="26">
        <f>IF($B$13="","",VLOOKUP($B$13,'Crop definitions'!$V$5:$X$63,2,FALSE)*E32)</f>
        <v>12.76</v>
      </c>
      <c r="N32" s="26">
        <f>IF($B$13="","",VLOOKUP($B$13,'Crop definitions'!$V$5:$X$63,2,FALSE)*F32)</f>
        <v>12.76</v>
      </c>
      <c r="O32" s="26">
        <f>IF($B$13="","",VLOOKUP($B$13,'Crop definitions'!$V$5:$X$63,2,FALSE)*G32)</f>
        <v>12.76</v>
      </c>
    </row>
    <row r="33" spans="1:15" x14ac:dyDescent="0.25">
      <c r="A33" s="20" t="s">
        <v>56</v>
      </c>
      <c r="B33" s="26">
        <v>63</v>
      </c>
      <c r="C33" s="26">
        <v>63</v>
      </c>
      <c r="D33" s="26">
        <v>63</v>
      </c>
      <c r="E33" s="26">
        <v>63</v>
      </c>
      <c r="F33" s="26">
        <v>63</v>
      </c>
      <c r="G33" s="26">
        <v>63</v>
      </c>
      <c r="I33" s="20" t="s">
        <v>56</v>
      </c>
      <c r="J33" s="26">
        <f>IF($B$13="","",VLOOKUP($B$13,'Crop definitions'!$V$5:$X$63,2,FALSE)*B33)</f>
        <v>36.54</v>
      </c>
      <c r="K33" s="26">
        <f>IF($B$13="","",VLOOKUP($B$13,'Crop definitions'!$V$5:$X$63,2,FALSE)*C33)</f>
        <v>36.54</v>
      </c>
      <c r="L33" s="26">
        <f>IF($B$13="","",VLOOKUP($B$13,'Crop definitions'!$V$5:$X$63,2,FALSE)*D33)</f>
        <v>36.54</v>
      </c>
      <c r="M33" s="26">
        <f>IF($B$13="","",VLOOKUP($B$13,'Crop definitions'!$V$5:$X$63,2,FALSE)*E33)</f>
        <v>36.54</v>
      </c>
      <c r="N33" s="26">
        <f>IF($B$13="","",VLOOKUP($B$13,'Crop definitions'!$V$5:$X$63,2,FALSE)*F33)</f>
        <v>36.54</v>
      </c>
      <c r="O33" s="26">
        <f>IF($B$13="","",VLOOKUP($B$13,'Crop definitions'!$V$5:$X$63,2,FALSE)*G33)</f>
        <v>36.54</v>
      </c>
    </row>
    <row r="34" spans="1:15" x14ac:dyDescent="0.25">
      <c r="A34" s="200" t="str">
        <f>IF(B14="",CONCATENATE("Gødningsnorm - ",A14,": Intet valgt"),CONCATENATE("Gødningsnorm - ",A14,": ",B14))</f>
        <v>Gødningsnorm - Straw product: Winter_rye_straw</v>
      </c>
      <c r="B34" s="200"/>
      <c r="C34" s="200"/>
      <c r="D34" s="200"/>
      <c r="E34" s="200"/>
      <c r="F34" s="200"/>
      <c r="G34" s="200"/>
      <c r="I34" s="201" t="str">
        <f>A34</f>
        <v>Gødningsnorm - Straw product: Winter_rye_straw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150</v>
      </c>
      <c r="C51" s="21">
        <f t="shared" si="0"/>
        <v>153</v>
      </c>
      <c r="D51" s="21">
        <f t="shared" si="0"/>
        <v>168</v>
      </c>
      <c r="E51" s="21">
        <f t="shared" si="0"/>
        <v>166</v>
      </c>
      <c r="F51" s="21">
        <f t="shared" si="0"/>
        <v>177</v>
      </c>
      <c r="G51" s="21">
        <f t="shared" si="0"/>
        <v>103</v>
      </c>
      <c r="I51" s="20" t="str">
        <f>A51</f>
        <v>N - før reduktion, kg / ha</v>
      </c>
      <c r="J51" s="21">
        <f t="shared" ref="J51:O51" si="1">J31+J35+J39+J43+J47</f>
        <v>81</v>
      </c>
      <c r="K51" s="21">
        <f t="shared" si="1"/>
        <v>82.62</v>
      </c>
      <c r="L51" s="21">
        <f t="shared" si="1"/>
        <v>90.72</v>
      </c>
      <c r="M51" s="21">
        <f t="shared" si="1"/>
        <v>89.64</v>
      </c>
      <c r="N51" s="21">
        <f t="shared" si="1"/>
        <v>95.580000000000013</v>
      </c>
      <c r="O51" s="21">
        <f t="shared" si="1"/>
        <v>55.620000000000005</v>
      </c>
    </row>
    <row r="52" spans="1:15" x14ac:dyDescent="0.25">
      <c r="A52" s="20" t="s">
        <v>126</v>
      </c>
      <c r="B52" s="21">
        <f t="shared" ref="B52:G52" si="2">IF($B$10="",B51,B51-$B$10)</f>
        <v>150</v>
      </c>
      <c r="C52" s="21">
        <f t="shared" si="2"/>
        <v>153</v>
      </c>
      <c r="D52" s="21">
        <f t="shared" si="2"/>
        <v>168</v>
      </c>
      <c r="E52" s="21">
        <f t="shared" si="2"/>
        <v>166</v>
      </c>
      <c r="F52" s="21">
        <f t="shared" si="2"/>
        <v>177</v>
      </c>
      <c r="G52" s="21">
        <f t="shared" si="2"/>
        <v>103</v>
      </c>
      <c r="I52" s="20" t="str">
        <f>A52</f>
        <v>N - efter reduktion, kg / ha</v>
      </c>
      <c r="J52" s="21">
        <f>IF($B$10="",J51,J51)</f>
        <v>81</v>
      </c>
      <c r="K52" s="21">
        <f t="shared" ref="K52:O52" si="3">IF($B$10="",K51,K51)</f>
        <v>82.62</v>
      </c>
      <c r="L52" s="21">
        <f t="shared" si="3"/>
        <v>90.72</v>
      </c>
      <c r="M52" s="21">
        <f t="shared" si="3"/>
        <v>89.64</v>
      </c>
      <c r="N52" s="21">
        <f t="shared" si="3"/>
        <v>95.580000000000013</v>
      </c>
      <c r="O52" s="21">
        <f t="shared" si="3"/>
        <v>55.620000000000005</v>
      </c>
    </row>
    <row r="53" spans="1:15" x14ac:dyDescent="0.25">
      <c r="A53" s="20" t="s">
        <v>55</v>
      </c>
      <c r="B53" s="21">
        <f t="shared" ref="B53:G54" si="4">B32+B36+B40+B44+B48</f>
        <v>22</v>
      </c>
      <c r="C53" s="21">
        <f t="shared" si="4"/>
        <v>22</v>
      </c>
      <c r="D53" s="21">
        <f t="shared" si="4"/>
        <v>22</v>
      </c>
      <c r="E53" s="21">
        <f t="shared" si="4"/>
        <v>22</v>
      </c>
      <c r="F53" s="21">
        <f t="shared" si="4"/>
        <v>22</v>
      </c>
      <c r="G53" s="21">
        <f t="shared" si="4"/>
        <v>22</v>
      </c>
      <c r="I53" s="20" t="s">
        <v>55</v>
      </c>
      <c r="J53" s="21">
        <f t="shared" ref="J53:O54" si="5">J32+J36+J40+J44+J48</f>
        <v>12.76</v>
      </c>
      <c r="K53" s="21">
        <f t="shared" si="5"/>
        <v>12.76</v>
      </c>
      <c r="L53" s="21">
        <f t="shared" si="5"/>
        <v>12.76</v>
      </c>
      <c r="M53" s="21">
        <f t="shared" si="5"/>
        <v>12.76</v>
      </c>
      <c r="N53" s="21">
        <f t="shared" si="5"/>
        <v>12.76</v>
      </c>
      <c r="O53" s="21">
        <f t="shared" si="5"/>
        <v>12.76</v>
      </c>
    </row>
    <row r="54" spans="1:15" x14ac:dyDescent="0.25">
      <c r="A54" s="20" t="s">
        <v>56</v>
      </c>
      <c r="B54" s="21">
        <f t="shared" si="4"/>
        <v>63</v>
      </c>
      <c r="C54" s="21">
        <f t="shared" si="4"/>
        <v>63</v>
      </c>
      <c r="D54" s="21">
        <f t="shared" si="4"/>
        <v>63</v>
      </c>
      <c r="E54" s="21">
        <f t="shared" si="4"/>
        <v>63</v>
      </c>
      <c r="F54" s="21">
        <f t="shared" si="4"/>
        <v>63</v>
      </c>
      <c r="G54" s="21">
        <f t="shared" si="4"/>
        <v>63</v>
      </c>
      <c r="I54" s="20" t="s">
        <v>56</v>
      </c>
      <c r="J54" s="21">
        <f t="shared" si="5"/>
        <v>36.54</v>
      </c>
      <c r="K54" s="21">
        <f t="shared" si="5"/>
        <v>36.54</v>
      </c>
      <c r="L54" s="21">
        <f t="shared" si="5"/>
        <v>36.54</v>
      </c>
      <c r="M54" s="21">
        <f t="shared" si="5"/>
        <v>36.54</v>
      </c>
      <c r="N54" s="21">
        <f t="shared" si="5"/>
        <v>36.54</v>
      </c>
      <c r="O54" s="21">
        <f t="shared" si="5"/>
        <v>36.54</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Winter_rye_grain</v>
      </c>
      <c r="B60" s="26">
        <v>63.75</v>
      </c>
      <c r="C60" s="26">
        <v>63.75</v>
      </c>
      <c r="D60" s="26">
        <v>63.75</v>
      </c>
      <c r="E60" s="26">
        <v>63.75</v>
      </c>
      <c r="F60" s="26">
        <v>63.75</v>
      </c>
      <c r="G60" s="26">
        <v>63.75</v>
      </c>
      <c r="I60" s="20" t="str">
        <f>A60</f>
        <v>Winter_rye_grain</v>
      </c>
      <c r="J60" s="26">
        <v>63.75</v>
      </c>
      <c r="K60" s="26">
        <v>63.75</v>
      </c>
      <c r="L60" s="26">
        <v>63.75</v>
      </c>
      <c r="M60" s="26">
        <v>63.75</v>
      </c>
      <c r="N60" s="26">
        <v>63.75</v>
      </c>
      <c r="O60" s="62">
        <v>63.75</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Winter_rye_grain, Kg / ha</v>
      </c>
      <c r="B74" s="26">
        <v>6800</v>
      </c>
      <c r="C74" s="26">
        <v>8500</v>
      </c>
      <c r="D74" s="26">
        <v>8500</v>
      </c>
      <c r="E74" s="26">
        <v>9700</v>
      </c>
      <c r="F74" s="26">
        <v>10200</v>
      </c>
      <c r="G74" s="26">
        <v>7700</v>
      </c>
      <c r="I74" s="20" t="str">
        <f t="shared" ref="I74:I84" si="6">A74</f>
        <v>Winter_rye_grain, Kg / ha</v>
      </c>
      <c r="J74" s="26">
        <f>IF($B$13="","",VLOOKUP($B$13,'Crop definitions'!$V$5:$X$63,2,FALSE)*B74)</f>
        <v>3943.9999999999995</v>
      </c>
      <c r="K74" s="26">
        <f>IF($B$13="","",VLOOKUP($B$13,'Crop definitions'!$V$5:$X$63,2,FALSE)*C74)</f>
        <v>4930</v>
      </c>
      <c r="L74" s="26">
        <f>IF($B$13="","",VLOOKUP($B$13,'Crop definitions'!$V$5:$X$63,2,FALSE)*D74)</f>
        <v>4930</v>
      </c>
      <c r="M74" s="26">
        <f>IF($B$13="","",VLOOKUP($B$13,'Crop definitions'!$V$5:$X$63,3,FALSE)*E74)</f>
        <v>4850</v>
      </c>
      <c r="N74" s="26">
        <f>IF($B$13="","",VLOOKUP($B$13,'Crop definitions'!$V$5:$X$63,3,FALSE)*F74)</f>
        <v>5100</v>
      </c>
      <c r="O74" s="26">
        <f>IF($B$13="","",VLOOKUP($B$13,'Crop definitions'!$V$5:$X$63,2,FALSE)*G74)</f>
        <v>4466</v>
      </c>
    </row>
    <row r="75" spans="1:15" x14ac:dyDescent="0.25">
      <c r="A75" s="20" t="str">
        <f>IF(B14="",CONCATENATE(A14,": Intet valgt"),CONCATENATE(B14,", ",C14," / ha"))</f>
        <v>Winter_rye_straw, Kg / ha</v>
      </c>
      <c r="B75" s="135">
        <f>IF($B$14="","",B81/(VLOOKUP($B$14,'Crop definitions'!$B$5:$F$63,5,FALSE)/1000))</f>
        <v>5440</v>
      </c>
      <c r="C75" s="135">
        <f>IF($B$14="","",C81/(VLOOKUP($B$14,'Crop definitions'!$B$5:$F$63,5,FALSE)/1000))</f>
        <v>6800</v>
      </c>
      <c r="D75" s="135">
        <f>IF($B$14="","",D81/(VLOOKUP($B$14,'Crop definitions'!$B$5:$F$63,5,FALSE)/1000))</f>
        <v>6800</v>
      </c>
      <c r="E75" s="135">
        <f>IF($B$14="","",E81/(VLOOKUP($B$14,'Crop definitions'!$B$5:$F$63,5,FALSE)/1000))</f>
        <v>7760</v>
      </c>
      <c r="F75" s="135">
        <f>IF($B$14="","",F81/(VLOOKUP($B$14,'Crop definitions'!$B$5:$F$63,5,FALSE)/1000))</f>
        <v>8160</v>
      </c>
      <c r="G75" s="135">
        <f>IF($B$14="","",G81/(VLOOKUP($B$14,'Crop definitions'!$B$5:$F$63,5,FALSE)/1000))</f>
        <v>6160</v>
      </c>
      <c r="I75" s="20" t="str">
        <f t="shared" si="6"/>
        <v>Winter_rye_straw, Kg / ha</v>
      </c>
      <c r="J75" s="135">
        <f>IF($B$14="","",J81/(VLOOKUP($B$14,'Crop definitions'!$B$5:$F$63,5,FALSE)/1000))</f>
        <v>3155.2000000000003</v>
      </c>
      <c r="K75" s="135">
        <f>IF($B$14="","",K81/(VLOOKUP($B$14,'Crop definitions'!$B$5:$F$63,5,FALSE)/1000))</f>
        <v>3944</v>
      </c>
      <c r="L75" s="135">
        <f>IF($B$14="","",L81/(VLOOKUP($B$14,'Crop definitions'!$B$5:$F$63,5,FALSE)/1000))</f>
        <v>3944</v>
      </c>
      <c r="M75" s="135">
        <f>IF($B$14="","",M81/(VLOOKUP($B$14,'Crop definitions'!$B$5:$F$63,5,FALSE)/1000))</f>
        <v>3880</v>
      </c>
      <c r="N75" s="135">
        <f>IF($B$14="","",N81/(VLOOKUP($B$14,'Crop definitions'!$B$5:$F$63,5,FALSE)/1000))</f>
        <v>4080</v>
      </c>
      <c r="O75" s="136">
        <f>IF($B$14="","",O81/(VLOOKUP($B$14,'Crop definitions'!$B$5:$F$63,5,FALSE)/1000))</f>
        <v>3572.8</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Winter_rye_grain, kg TS / ha</v>
      </c>
      <c r="B80" s="21">
        <f>IF(B74="",0,IF($C13="Kg",B74*VLOOKUP($B13,'Crop definitions'!$B$5:$N$63,5,FALSE)/1000,IF($C13="Kg TS",B74,B74/VLOOKUP($B13,'Crop definitions'!$B$5:$N$63,8,FALSE))))</f>
        <v>5780</v>
      </c>
      <c r="C80" s="21">
        <f>IF(C74="",0,IF($C13="Kg",C74*VLOOKUP($B13,'Crop definitions'!$B$5:$N$63,5,FALSE)/1000,IF($C13="Kg TS",C74,C74/VLOOKUP($B13,'Crop definitions'!$B$5:$N$63,8,FALSE))))</f>
        <v>7225</v>
      </c>
      <c r="D80" s="21">
        <f>IF(D74="",0,IF($C13="Kg",D74*VLOOKUP($B13,'Crop definitions'!$B$5:$N$63,5,FALSE)/1000,IF($C13="Kg TS",D74,D74/VLOOKUP($B13,'Crop definitions'!$B$5:$N$63,8,FALSE))))</f>
        <v>7225</v>
      </c>
      <c r="E80" s="21">
        <f>IF(E74="",0,IF($C13="Kg",E74*VLOOKUP($B13,'Crop definitions'!$B$5:$N$63,5,FALSE)/1000,IF($C13="Kg TS",E74,E74/VLOOKUP($B13,'Crop definitions'!$B$5:$N$63,8,FALSE))))</f>
        <v>8245</v>
      </c>
      <c r="F80" s="21">
        <f>IF(F74="",0,IF($C13="Kg",F74*VLOOKUP($B13,'Crop definitions'!$B$5:$N$63,5,FALSE)/1000,IF($C13="Kg TS",F74,F74/VLOOKUP($B13,'Crop definitions'!$B$5:$N$63,8,FALSE))))</f>
        <v>8670</v>
      </c>
      <c r="G80" s="21">
        <f>IF(G74="",0,IF($C13="Kg",G74*VLOOKUP($B13,'Crop definitions'!$B$5:$N$63,5,FALSE)/1000,IF($C13="Kg TS",G74,G74/VLOOKUP($B13,'Crop definitions'!$B$5:$N$63,8,FALSE))))</f>
        <v>6545</v>
      </c>
      <c r="I80" s="20" t="str">
        <f t="shared" si="6"/>
        <v>Winter_rye_grain, kg TS / ha</v>
      </c>
      <c r="J80" s="21">
        <f>IF(J74="",0,IF($C13="Kg",J74*VLOOKUP($B13,'Crop definitions'!$B$5:$N$63,5,FALSE)/1000,IF($C13="Kg TS",J74,J74/VLOOKUP($B13,'Crop definitions'!$B$5:$N$63,8,FALSE))))</f>
        <v>3352.3999999999996</v>
      </c>
      <c r="K80" s="21">
        <f>IF(K74="",0,IF($C13="Kg",K74*VLOOKUP($B13,'Crop definitions'!$B$5:$N$63,5,FALSE)/1000,IF($C13="Kg TS",K74,K74/VLOOKUP($B13,'Crop definitions'!$B$5:$N$63,8,FALSE))))</f>
        <v>4190.5</v>
      </c>
      <c r="L80" s="21">
        <f>IF(L74="",0,IF($C13="Kg",L74*VLOOKUP($B13,'Crop definitions'!$B$5:$N$63,5,FALSE)/1000,IF($C13="Kg TS",L74,L74/VLOOKUP($B13,'Crop definitions'!$B$5:$N$63,8,FALSE))))</f>
        <v>4190.5</v>
      </c>
      <c r="M80" s="21">
        <f>IF(M74="",0,IF($C13="Kg",M74*VLOOKUP($B13,'Crop definitions'!$B$5:$N$63,5,FALSE)/1000,IF($C13="Kg TS",M74,M74/VLOOKUP($B13,'Crop definitions'!$B$5:$N$63,8,FALSE))))</f>
        <v>4122.5</v>
      </c>
      <c r="N80" s="21">
        <f>IF(N74="",0,IF($C13="Kg",N74*VLOOKUP($B13,'Crop definitions'!$B$5:$N$63,5,FALSE)/1000,IF($C13="Kg TS",N74,N74/VLOOKUP($B13,'Crop definitions'!$B$5:$N$63,8,FALSE))))</f>
        <v>4335</v>
      </c>
      <c r="O80" s="21">
        <f>IF(O74="",0,IF($C13="Kg",O74*VLOOKUP($B13,'Crop definitions'!$B$5:$N$63,5,FALSE)/1000,IF($C13="Kg TS",O74,O74/VLOOKUP($B13,'Crop definitions'!$B$5:$N$63,8,FALSE))))</f>
        <v>3796.1</v>
      </c>
    </row>
    <row r="81" spans="1:15" x14ac:dyDescent="0.25">
      <c r="A81" s="20" t="str">
        <f>IF(B14="",CONCATENATE(A14,": Intet valgt"),CONCATENATE(B14,", kg TS / ha"))</f>
        <v>Winter_rye_straw, kg TS / ha</v>
      </c>
      <c r="B81" s="21">
        <f>IF($B$14="",0,VLOOKUP($B$14,'Crop definitions'!$B$5:$T$63,19,FALSE)*B80)</f>
        <v>4624</v>
      </c>
      <c r="C81" s="21">
        <f>IF($B$14="",0,VLOOKUP($B$14,'Crop definitions'!$B$5:$T$63,19,FALSE)*C80)</f>
        <v>5780</v>
      </c>
      <c r="D81" s="21">
        <f>IF($B$14="",0,VLOOKUP($B$14,'Crop definitions'!$B$5:$T$63,19,FALSE)*D80)</f>
        <v>5780</v>
      </c>
      <c r="E81" s="21">
        <f>IF($B$14="",0,VLOOKUP($B$14,'Crop definitions'!$B$5:$T$63,19,FALSE)*E80)</f>
        <v>6596</v>
      </c>
      <c r="F81" s="21">
        <f>IF($B$14="",0,VLOOKUP($B$14,'Crop definitions'!$B$5:$T$63,19,FALSE)*F80)</f>
        <v>6936</v>
      </c>
      <c r="G81" s="21">
        <f>IF($B$14="",0,VLOOKUP($B$14,'Crop definitions'!$B$5:$T$63,19,FALSE)*G80)</f>
        <v>5236</v>
      </c>
      <c r="I81" s="20" t="str">
        <f t="shared" si="6"/>
        <v>Winter_rye_straw, kg TS / ha</v>
      </c>
      <c r="J81" s="21">
        <f>IF($B$14="",0,VLOOKUP($B$14,'Crop definitions'!$B$5:$T$63,19,FALSE)*J80)</f>
        <v>2681.92</v>
      </c>
      <c r="K81" s="21">
        <f>IF($B$14="",0,VLOOKUP($B$14,'Crop definitions'!$B$5:$T$63,19,FALSE)*K80)</f>
        <v>3352.4</v>
      </c>
      <c r="L81" s="21">
        <f>IF($B$14="",0,VLOOKUP($B$14,'Crop definitions'!$B$5:$T$63,19,FALSE)*L80)</f>
        <v>3352.4</v>
      </c>
      <c r="M81" s="21">
        <f>IF($B$14="",0,VLOOKUP($B$14,'Crop definitions'!$B$5:$T$63,19,FALSE)*M80)</f>
        <v>3298</v>
      </c>
      <c r="N81" s="21">
        <f>IF($B$14="",0,VLOOKUP($B$14,'Crop definitions'!$B$5:$T$63,19,FALSE)*N80)</f>
        <v>3468</v>
      </c>
      <c r="O81" s="21">
        <f>IF($B$14="",0,VLOOKUP($B$14,'Crop definitions'!$B$5:$T$63,19,FALSE)*O80)</f>
        <v>3036.88</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10404</v>
      </c>
      <c r="C85" s="25">
        <f t="shared" si="7"/>
        <v>13005</v>
      </c>
      <c r="D85" s="25">
        <f t="shared" si="7"/>
        <v>13005</v>
      </c>
      <c r="E85" s="25">
        <f t="shared" si="7"/>
        <v>14841</v>
      </c>
      <c r="F85" s="25">
        <f t="shared" si="7"/>
        <v>15606</v>
      </c>
      <c r="G85" s="25">
        <f t="shared" si="7"/>
        <v>11781</v>
      </c>
      <c r="I85" s="24" t="s">
        <v>69</v>
      </c>
      <c r="J85" s="25">
        <f t="shared" ref="J85:O85" si="8">SUM(J80:J84)</f>
        <v>6034.32</v>
      </c>
      <c r="K85" s="25">
        <f t="shared" si="8"/>
        <v>7542.9</v>
      </c>
      <c r="L85" s="25">
        <f t="shared" si="8"/>
        <v>7542.9</v>
      </c>
      <c r="M85" s="25">
        <f t="shared" si="8"/>
        <v>7420.5</v>
      </c>
      <c r="N85" s="25">
        <f t="shared" si="8"/>
        <v>7803</v>
      </c>
      <c r="O85" s="25">
        <f t="shared" si="8"/>
        <v>6832.98</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Winter_rye_grain, kg / ha</v>
      </c>
      <c r="B87" s="21">
        <f>IF(B80=0,0,B80/(VLOOKUP($B13,'Crop definitions'!$B$5:$N$63,5,FALSE)/1000))</f>
        <v>6800</v>
      </c>
      <c r="C87" s="21">
        <f>IF(C80=0,0,C80/(VLOOKUP($B13,'Crop definitions'!$B$5:$N$63,5,FALSE)/1000))</f>
        <v>8500</v>
      </c>
      <c r="D87" s="21">
        <f>IF(D80=0,0,D80/(VLOOKUP($B13,'Crop definitions'!$B$5:$N$63,5,FALSE)/1000))</f>
        <v>8500</v>
      </c>
      <c r="E87" s="21">
        <f>IF(E80=0,0,E80/(VLOOKUP($B13,'Crop definitions'!$B$5:$N$63,5,FALSE)/1000))</f>
        <v>9700</v>
      </c>
      <c r="F87" s="21">
        <f>IF(F80=0,0,F80/(VLOOKUP($B13,'Crop definitions'!$B$5:$N$63,5,FALSE)/1000))</f>
        <v>10200</v>
      </c>
      <c r="G87" s="21">
        <f>IF(G80=0,0,G80/(VLOOKUP($B13,'Crop definitions'!$B$5:$N$63,5,FALSE)/1000))</f>
        <v>7700</v>
      </c>
      <c r="I87" s="20" t="str">
        <f>A87</f>
        <v>Winter_rye_grain, kg / ha</v>
      </c>
      <c r="J87" s="21">
        <f>IF(J80=0,0,J80/(VLOOKUP($B13,'Crop definitions'!$B$5:$N$63,5,FALSE)/1000))</f>
        <v>3943.9999999999995</v>
      </c>
      <c r="K87" s="21">
        <f>IF(K80=0,0,K80/(VLOOKUP($B13,'Crop definitions'!$B$5:$N$63,5,FALSE)/1000))</f>
        <v>4930</v>
      </c>
      <c r="L87" s="21">
        <f>IF(L80=0,0,L80/(VLOOKUP($B13,'Crop definitions'!$B$5:$N$63,5,FALSE)/1000))</f>
        <v>4930</v>
      </c>
      <c r="M87" s="21">
        <f>IF(M80=0,0,M80/(VLOOKUP($B13,'Crop definitions'!$B$5:$N$63,5,FALSE)/1000))</f>
        <v>4850</v>
      </c>
      <c r="N87" s="21">
        <f>IF(N80=0,0,N80/(VLOOKUP($B13,'Crop definitions'!$B$5:$N$63,5,FALSE)/1000))</f>
        <v>5100</v>
      </c>
      <c r="O87" s="21">
        <f>IF(O80=0,0,O80/(VLOOKUP($B13,'Crop definitions'!$B$5:$N$63,5,FALSE)/1000))</f>
        <v>4466</v>
      </c>
    </row>
    <row r="88" spans="1:15" x14ac:dyDescent="0.25">
      <c r="A88" s="20" t="str">
        <f>IF(B14="",CONCATENATE(A14,": Intet valgt"),CONCATENATE(B14,", kg / ha"))</f>
        <v>Winter_rye_straw, kg / ha</v>
      </c>
      <c r="B88" s="21">
        <f>IF(B81=0,0,B81/(VLOOKUP($B14,'Crop definitions'!$B$5:$N$63,5,FALSE)/1000))</f>
        <v>5440</v>
      </c>
      <c r="C88" s="21">
        <f>IF(C81=0,0,C81/(VLOOKUP($B14,'Crop definitions'!$B$5:$N$63,5,FALSE)/1000))</f>
        <v>6800</v>
      </c>
      <c r="D88" s="21">
        <f>IF(D81=0,0,D81/(VLOOKUP($B14,'Crop definitions'!$B$5:$N$63,5,FALSE)/1000))</f>
        <v>6800</v>
      </c>
      <c r="E88" s="21">
        <f>IF(E81=0,0,E81/(VLOOKUP($B14,'Crop definitions'!$B$5:$N$63,5,FALSE)/1000))</f>
        <v>7760</v>
      </c>
      <c r="F88" s="21">
        <f>IF(F81=0,0,F81/(VLOOKUP($B14,'Crop definitions'!$B$5:$N$63,5,FALSE)/1000))</f>
        <v>8160</v>
      </c>
      <c r="G88" s="21">
        <f>IF(G81=0,0,G81/(VLOOKUP($B14,'Crop definitions'!$B$5:$N$63,5,FALSE)/1000))</f>
        <v>6160</v>
      </c>
      <c r="I88" s="20" t="str">
        <f t="shared" ref="I88:I93" si="9">A88</f>
        <v>Winter_rye_straw, kg / ha</v>
      </c>
      <c r="J88" s="21">
        <f>IF(J81=0,0,J81/(VLOOKUP($B14,'Crop definitions'!$B$5:$N$63,5,FALSE)/1000))</f>
        <v>3155.2000000000003</v>
      </c>
      <c r="K88" s="21">
        <f>IF(K81=0,0,K81/(VLOOKUP($B14,'Crop definitions'!$B$5:$N$63,5,FALSE)/1000))</f>
        <v>3944</v>
      </c>
      <c r="L88" s="21">
        <f>IF(L81=0,0,L81/(VLOOKUP($B14,'Crop definitions'!$B$5:$N$63,5,FALSE)/1000))</f>
        <v>3944</v>
      </c>
      <c r="M88" s="21">
        <f>IF(M81=0,0,M81/(VLOOKUP($B14,'Crop definitions'!$B$5:$N$63,5,FALSE)/1000))</f>
        <v>3880</v>
      </c>
      <c r="N88" s="21">
        <f>IF(N81=0,0,N81/(VLOOKUP($B14,'Crop definitions'!$B$5:$N$63,5,FALSE)/1000))</f>
        <v>4080</v>
      </c>
      <c r="O88" s="21">
        <f>IF(O81=0,0,O81/(VLOOKUP($B14,'Crop definitions'!$B$5:$N$63,5,FALSE)/1000))</f>
        <v>3572.8</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12240</v>
      </c>
      <c r="C92" s="25">
        <f t="shared" si="10"/>
        <v>15300</v>
      </c>
      <c r="D92" s="25">
        <f t="shared" si="10"/>
        <v>15300</v>
      </c>
      <c r="E92" s="25">
        <f t="shared" si="10"/>
        <v>17460</v>
      </c>
      <c r="F92" s="25">
        <f t="shared" si="10"/>
        <v>18360</v>
      </c>
      <c r="G92" s="25">
        <f t="shared" si="10"/>
        <v>13860</v>
      </c>
      <c r="I92" s="24" t="str">
        <f t="shared" si="9"/>
        <v>Udbytte i alt, kg / ha</v>
      </c>
      <c r="J92" s="25">
        <f t="shared" ref="J92:O92" si="11">SUM(J87:J91)</f>
        <v>7099.2</v>
      </c>
      <c r="K92" s="25">
        <f t="shared" si="11"/>
        <v>8874</v>
      </c>
      <c r="L92" s="25">
        <f t="shared" si="11"/>
        <v>8874</v>
      </c>
      <c r="M92" s="25">
        <f t="shared" si="11"/>
        <v>8730</v>
      </c>
      <c r="N92" s="25">
        <f t="shared" si="11"/>
        <v>9180</v>
      </c>
      <c r="O92" s="25">
        <f t="shared" si="11"/>
        <v>8038.8</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Winter_rye_grain, kg N / ha</v>
      </c>
      <c r="B95" s="21">
        <f>IF(B80=0,0,B80*VLOOKUP($B13,'Crop definitions'!$B$5:$K$63,10,FALSE)/1000)</f>
        <v>82.307199999999995</v>
      </c>
      <c r="C95" s="21">
        <f>IF(C80=0,0,C80*VLOOKUP($B13,'Crop definitions'!$B$5:$K$63,10,FALSE)/1000)</f>
        <v>102.884</v>
      </c>
      <c r="D95" s="21">
        <f>IF(D80=0,0,D80*VLOOKUP($B13,'Crop definitions'!$B$5:$K$63,10,FALSE)/1000)</f>
        <v>102.884</v>
      </c>
      <c r="E95" s="21">
        <f>IF(E80=0,0,E80*VLOOKUP($B13,'Crop definitions'!$B$5:$K$63,10,FALSE)/1000)</f>
        <v>117.4088</v>
      </c>
      <c r="F95" s="21">
        <f>IF(F80=0,0,F80*VLOOKUP($B13,'Crop definitions'!$B$5:$K$63,10,FALSE)/1000)</f>
        <v>123.46080000000001</v>
      </c>
      <c r="G95" s="21">
        <f>IF(G80=0,0,G80*VLOOKUP($B13,'Crop definitions'!$B$5:$K$63,10,FALSE)/1000)</f>
        <v>93.200800000000001</v>
      </c>
      <c r="I95" s="20" t="str">
        <f t="shared" ref="I95:I100" si="14">A95</f>
        <v>Winter_rye_grain, kg N / ha</v>
      </c>
      <c r="J95" s="21">
        <f>IF(J80=0,0,J80*VLOOKUP($B13,'Crop definitions'!$B$5:$K$63,10,FALSE)/1000)</f>
        <v>47.738175999999996</v>
      </c>
      <c r="K95" s="21">
        <f>IF(K80=0,0,K80*VLOOKUP($B13,'Crop definitions'!$B$5:$K$63,10,FALSE)/1000)</f>
        <v>59.672719999999998</v>
      </c>
      <c r="L95" s="21">
        <f>IF(L80=0,0,L80*VLOOKUP($B13,'Crop definitions'!$B$5:$K$63,10,FALSE)/1000)</f>
        <v>59.672719999999998</v>
      </c>
      <c r="M95" s="21">
        <f>IF(M80=0,0,M80*VLOOKUP($B13,'Crop definitions'!$B$5:$K$63,10,FALSE)/1000)</f>
        <v>58.7044</v>
      </c>
      <c r="N95" s="21">
        <f>IF(N80=0,0,N80*VLOOKUP($B13,'Crop definitions'!$B$5:$K$63,10,FALSE)/1000)</f>
        <v>61.730400000000003</v>
      </c>
      <c r="O95" s="21">
        <f>IF(O80=0,0,O80*VLOOKUP($B13,'Crop definitions'!$B$5:$K$63,10,FALSE)/1000)</f>
        <v>54.056463999999998</v>
      </c>
    </row>
    <row r="96" spans="1:15" x14ac:dyDescent="0.25">
      <c r="A96" s="20" t="str">
        <f>IF(B14="",CONCATENATE(A14,": Intet valgt"),CONCATENATE(B14,", kg N / ha"))</f>
        <v>Winter_rye_straw, kg N / ha</v>
      </c>
      <c r="B96" s="21">
        <f>IF(B81=0,0,B81*VLOOKUP($B14,'Crop definitions'!$B$5:$K$63,10,FALSE)/1000)</f>
        <v>28.11392</v>
      </c>
      <c r="C96" s="21">
        <f>IF(C81=0,0,C81*VLOOKUP($B14,'Crop definitions'!$B$5:$K$63,10,FALSE)/1000)</f>
        <v>35.142400000000002</v>
      </c>
      <c r="D96" s="21">
        <f>IF(D81=0,0,D81*VLOOKUP($B14,'Crop definitions'!$B$5:$K$63,10,FALSE)/1000)</f>
        <v>35.142400000000002</v>
      </c>
      <c r="E96" s="21">
        <f>IF(E81=0,0,E81*VLOOKUP($B14,'Crop definitions'!$B$5:$K$63,10,FALSE)/1000)</f>
        <v>40.103679999999997</v>
      </c>
      <c r="F96" s="21">
        <f>IF(F81=0,0,F81*VLOOKUP($B14,'Crop definitions'!$B$5:$K$63,10,FALSE)/1000)</f>
        <v>42.170879999999997</v>
      </c>
      <c r="G96" s="21">
        <f>IF(G81=0,0,G81*VLOOKUP($B14,'Crop definitions'!$B$5:$K$63,10,FALSE)/1000)</f>
        <v>31.834880000000002</v>
      </c>
      <c r="I96" s="20" t="str">
        <f t="shared" si="14"/>
        <v>Winter_rye_straw, kg N / ha</v>
      </c>
      <c r="J96" s="21">
        <f>IF(J81=0,0,J81*VLOOKUP($B14,'Crop definitions'!$B$5:$K$63,10,FALSE)/1000)</f>
        <v>16.306073600000001</v>
      </c>
      <c r="K96" s="21">
        <f>IF(K81=0,0,K81*VLOOKUP($B14,'Crop definitions'!$B$5:$K$63,10,FALSE)/1000)</f>
        <v>20.382591999999999</v>
      </c>
      <c r="L96" s="21">
        <f>IF(L81=0,0,L81*VLOOKUP($B14,'Crop definitions'!$B$5:$K$63,10,FALSE)/1000)</f>
        <v>20.382591999999999</v>
      </c>
      <c r="M96" s="21">
        <f>IF(M81=0,0,M81*VLOOKUP($B14,'Crop definitions'!$B$5:$K$63,10,FALSE)/1000)</f>
        <v>20.051839999999999</v>
      </c>
      <c r="N96" s="21">
        <f>IF(N81=0,0,N81*VLOOKUP($B14,'Crop definitions'!$B$5:$K$63,10,FALSE)/1000)</f>
        <v>21.085439999999998</v>
      </c>
      <c r="O96" s="21">
        <f>IF(O81=0,0,O81*VLOOKUP($B14,'Crop definitions'!$B$5:$K$63,10,FALSE)/1000)</f>
        <v>18.464230400000002</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110.42112</v>
      </c>
      <c r="C100" s="25">
        <f t="shared" si="15"/>
        <v>138.0264</v>
      </c>
      <c r="D100" s="25">
        <f t="shared" si="15"/>
        <v>138.0264</v>
      </c>
      <c r="E100" s="25">
        <f t="shared" si="15"/>
        <v>157.51247999999998</v>
      </c>
      <c r="F100" s="25">
        <f t="shared" si="15"/>
        <v>165.63168000000002</v>
      </c>
      <c r="G100" s="25">
        <f t="shared" si="15"/>
        <v>125.03568</v>
      </c>
      <c r="I100" s="24" t="str">
        <f t="shared" si="14"/>
        <v>Udbytte i alt, kg N / ha</v>
      </c>
      <c r="J100" s="25">
        <f t="shared" ref="J100:O100" si="16">SUM(J95:J99)</f>
        <v>64.044249600000001</v>
      </c>
      <c r="K100" s="25">
        <f t="shared" si="16"/>
        <v>80.055312000000001</v>
      </c>
      <c r="L100" s="25">
        <f t="shared" si="16"/>
        <v>80.055312000000001</v>
      </c>
      <c r="M100" s="25">
        <f t="shared" si="16"/>
        <v>78.756239999999991</v>
      </c>
      <c r="N100" s="25">
        <f t="shared" si="16"/>
        <v>82.815840000000009</v>
      </c>
      <c r="O100" s="25">
        <f t="shared" si="16"/>
        <v>72.520694399999996</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formula'!$J$5:$O$44,MATCH(Rye_2!$B$9,'N fixation formula'!$B$5:$B$44,0),MATCH(Rye_2!B104,'N fixation formula'!$J$4:$O$4,0))</f>
        <v>#N/A</v>
      </c>
      <c r="C109" s="48" t="e">
        <f>VLOOKUP($B$9,'N fixation formula'!$B$5:$O$44,7,FALSE)+VLOOKUP($B$9,'N fixation formula'!$B$5:$O$44,8,FALSE)+INDEX('N fixation formula'!$J$5:$O$44,MATCH(Rye_2!$B$9,'N fixation formula'!$B$5:$B$44,0),MATCH(Rye_2!C104,'N fixation formula'!$J$4:$O$4,0))</f>
        <v>#N/A</v>
      </c>
      <c r="D109" s="48" t="e">
        <f>VLOOKUP($B$9,'N fixation formula'!$B$5:$O$44,7,FALSE)+VLOOKUP($B$9,'N fixation formula'!$B$5:$O$44,8,FALSE)+INDEX('N fixation formula'!$J$5:$O$44,MATCH(Rye_2!$B$9,'N fixation formula'!$B$5:$B$44,0),MATCH(Rye_2!D104,'N fixation formula'!$J$4:$O$4,0))</f>
        <v>#N/A</v>
      </c>
      <c r="E109" s="48" t="e">
        <f>VLOOKUP($B$9,'N fixation formula'!$B$5:$O$44,7,FALSE)+VLOOKUP($B$9,'N fixation formula'!$B$5:$O$44,8,FALSE)+INDEX('N fixation formula'!$J$5:$O$44,MATCH(Rye_2!$B$9,'N fixation formula'!$B$5:$B$44,0),MATCH(Rye_2!E104,'N fixation formula'!$J$4:$O$4,0))</f>
        <v>#N/A</v>
      </c>
      <c r="F109" s="48" t="e">
        <f>VLOOKUP($B$9,'N fixation formula'!$B$5:$O$44,7,FALSE)+VLOOKUP($B$9,'N fixation formula'!$B$5:$O$44,8,FALSE)+INDEX('N fixation formula'!$J$5:$O$44,MATCH(Rye_2!$B$9,'N fixation formula'!$B$5:$B$44,0),MATCH(Rye_2!F104,'N fixation formula'!$J$4:$O$4,0))</f>
        <v>#N/A</v>
      </c>
      <c r="G109" s="48" t="e">
        <f>VLOOKUP($B$9,'N fixation formula'!$B$5:$O$44,7,FALSE)+VLOOKUP($B$9,'N fixation formula'!$B$5:$O$44,8,FALSE)+INDEX('N fixation formula'!$J$5:$O$44,MATCH(Rye_2!$B$9,'N fixation formula'!$B$5:$B$44,0),MATCH(Rye_2!G104,'N fixation formula'!$J$4:$O$4,0))</f>
        <v>#N/A</v>
      </c>
      <c r="H109" s="15"/>
      <c r="I109" s="40" t="str">
        <f t="shared" si="18"/>
        <v>P-rod+stub + P-trans-jord + P-immob</v>
      </c>
      <c r="J109" s="48" t="e">
        <f>VLOOKUP($B$9,'N fixation formula'!$B$5:$O$44,7,FALSE)+VLOOKUP($B$9,'N fixation formula'!$B$5:$O$44,8,FALSE)+INDEX('N fixation formula'!$J$5:$O$44,MATCH(Rye_2!$B$9,'N fixation formula'!$B$5:$B$44,0),MATCH(Rye_2!J104,'N fixation formula'!$J$4:$O$4,0))</f>
        <v>#N/A</v>
      </c>
      <c r="K109" s="48" t="e">
        <f>VLOOKUP($B$9,'N fixation formula'!$B$5:$O$44,7,FALSE)+VLOOKUP($B$9,'N fixation formula'!$B$5:$O$44,8,FALSE)+INDEX('N fixation formula'!$J$5:$O$44,MATCH(Rye_2!$B$9,'N fixation formula'!$B$5:$B$44,0),MATCH(Rye_2!K104,'N fixation formula'!$J$4:$O$4,0))</f>
        <v>#N/A</v>
      </c>
      <c r="L109" s="48" t="e">
        <f>VLOOKUP($B$9,'N fixation formula'!$B$5:$O$44,7,FALSE)+VLOOKUP($B$9,'N fixation formula'!$B$5:$O$44,8,FALSE)+INDEX('N fixation formula'!$J$5:$O$44,MATCH(Rye_2!$B$9,'N fixation formula'!$B$5:$B$44,0),MATCH(Rye_2!L104,'N fixation formula'!$J$4:$O$4,0))</f>
        <v>#N/A</v>
      </c>
      <c r="M109" s="48" t="e">
        <f>VLOOKUP($B$9,'N fixation formula'!$B$5:$O$44,7,FALSE)+VLOOKUP($B$9,'N fixation formula'!$B$5:$O$44,8,FALSE)+INDEX('N fixation formula'!$J$5:$O$44,MATCH(Rye_2!$B$9,'N fixation formula'!$B$5:$B$44,0),MATCH(Rye_2!M104,'N fixation formula'!$J$4:$O$4,0))</f>
        <v>#N/A</v>
      </c>
      <c r="N109" s="48" t="e">
        <f>VLOOKUP($B$9,'N fixation formula'!$B$5:$O$44,7,FALSE)+VLOOKUP($B$9,'N fixation formula'!$B$5:$O$44,8,FALSE)+INDEX('N fixation formula'!$J$5:$O$44,MATCH(Rye_2!$B$9,'N fixation formula'!$B$5:$B$44,0),MATCH(Rye_2!N104,'N fixation formula'!$J$4:$O$4,0))</f>
        <v>#N/A</v>
      </c>
      <c r="O109" s="48" t="e">
        <f>VLOOKUP($B$9,'N fixation formula'!$B$5:$O$44,7,FALSE)+VLOOKUP($B$9,'N fixation formula'!$B$5:$O$44,8,FALSE)+INDEX('N fixation formula'!$J$5:$O$44,MATCH(Rye_2!$B$9,'N fixation formula'!$B$5:$B$44,0),MATCH(Rye_2!O104,'N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2</v>
      </c>
      <c r="C118" s="3">
        <v>2</v>
      </c>
      <c r="D118" s="3">
        <v>2</v>
      </c>
      <c r="E118" s="3">
        <v>2</v>
      </c>
      <c r="F118" s="3">
        <v>2</v>
      </c>
      <c r="G118" s="3">
        <v>2</v>
      </c>
      <c r="I118" s="29" t="str">
        <f t="shared" si="24"/>
        <v>Kunstgødskning*</v>
      </c>
      <c r="J118" s="60"/>
      <c r="K118" s="60"/>
      <c r="L118" s="60"/>
      <c r="M118" s="60"/>
      <c r="N118" s="60"/>
      <c r="O118" s="61"/>
    </row>
    <row r="119" spans="1:15" x14ac:dyDescent="0.25">
      <c r="A119" s="34" t="s">
        <v>92</v>
      </c>
      <c r="B119" s="3">
        <v>4</v>
      </c>
      <c r="C119" s="3">
        <v>4</v>
      </c>
      <c r="D119" s="3">
        <v>4</v>
      </c>
      <c r="E119" s="3">
        <v>4</v>
      </c>
      <c r="F119" s="3">
        <v>4</v>
      </c>
      <c r="G119" s="3">
        <v>4</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81</v>
      </c>
      <c r="B121" s="3"/>
      <c r="C121" s="3"/>
      <c r="D121" s="3"/>
      <c r="E121" s="3"/>
      <c r="F121" s="3"/>
      <c r="G121" s="3"/>
      <c r="I121" s="29" t="str">
        <f t="shared" si="24"/>
        <v>Stubharvning*</v>
      </c>
      <c r="J121" s="60">
        <v>3</v>
      </c>
      <c r="K121" s="60">
        <v>3</v>
      </c>
      <c r="L121" s="60">
        <v>3</v>
      </c>
      <c r="M121" s="60">
        <v>3</v>
      </c>
      <c r="N121" s="60">
        <v>3</v>
      </c>
      <c r="O121" s="61">
        <v>3</v>
      </c>
    </row>
    <row r="122" spans="1:15" x14ac:dyDescent="0.25">
      <c r="A122" s="34" t="s">
        <v>91</v>
      </c>
      <c r="B122" s="3"/>
      <c r="C122" s="26"/>
      <c r="D122" s="26"/>
      <c r="E122" s="26"/>
      <c r="F122" s="26"/>
      <c r="G122" s="26"/>
      <c r="I122" s="29" t="str">
        <f t="shared" si="24"/>
        <v>Ukrudstharvning*</v>
      </c>
      <c r="J122" s="60">
        <v>1</v>
      </c>
      <c r="K122" s="60">
        <v>1</v>
      </c>
      <c r="L122" s="60">
        <v>1</v>
      </c>
      <c r="M122" s="60">
        <v>1</v>
      </c>
      <c r="N122" s="60">
        <v>1</v>
      </c>
      <c r="O122" s="61">
        <v>1</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1.8125999999999998</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1.8125999999999998</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1.8125999999999998</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2.0139999999999998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2.2153999999999998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2.2153999999999998</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52.263299999999994</v>
      </c>
      <c r="C147" s="25">
        <f t="shared" ref="C147:O147" si="27">SUM(C132:C146)</f>
        <v>52.263299999999994</v>
      </c>
      <c r="D147" s="25">
        <f t="shared" si="27"/>
        <v>52.263299999999994</v>
      </c>
      <c r="E147" s="25">
        <f t="shared" si="27"/>
        <v>55.384999999999998</v>
      </c>
      <c r="F147" s="25">
        <f t="shared" si="27"/>
        <v>58.506699999999995</v>
      </c>
      <c r="G147" s="25">
        <f t="shared" si="27"/>
        <v>58.506699999999995</v>
      </c>
      <c r="H147" s="5"/>
      <c r="I147" s="30" t="str">
        <f t="shared" si="26"/>
        <v>Dieselforbrug i alt per ha</v>
      </c>
      <c r="J147" s="25">
        <f t="shared" si="27"/>
        <v>63.038199999999989</v>
      </c>
      <c r="K147" s="25">
        <f t="shared" si="27"/>
        <v>63.038199999999989</v>
      </c>
      <c r="L147" s="25">
        <f t="shared" si="27"/>
        <v>63.038199999999989</v>
      </c>
      <c r="M147" s="25">
        <f t="shared" si="27"/>
        <v>68.475999999999985</v>
      </c>
      <c r="N147" s="25">
        <f t="shared" si="27"/>
        <v>73.913799999999995</v>
      </c>
      <c r="O147" s="25">
        <f t="shared" si="27"/>
        <v>73.913799999999995</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0900-000000000000}">
      <formula1>"Ja,Nej"</formula1>
    </dataValidation>
    <dataValidation type="list" allowBlank="1" showInputMessage="1" showErrorMessage="1" sqref="F13:F17" xr:uid="{00000000-0002-0000-0900-000001000000}">
      <formula1>"Ja, Nej / Ikke relevant"</formula1>
    </dataValidation>
    <dataValidation type="list" allowBlank="1" showInputMessage="1" showErrorMessage="1" sqref="E5" xr:uid="{00000000-0002-0000-09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900-000003000000}">
          <x14:formula1>
            <xm:f>'N fixation formula'!$B$5:$B$44</xm:f>
          </x14:formula1>
          <xm:sqref>B9</xm:sqref>
        </x14:dataValidation>
        <x14:dataValidation type="list" allowBlank="1" showInputMessage="1" showErrorMessage="1" xr:uid="{00000000-0002-0000-0900-000007000000}">
          <x14:formula1>
            <xm:f>Other_tabels!$F$5:$F$14</xm:f>
          </x14:formula1>
          <xm:sqref>E4</xm:sqref>
        </x14:dataValidation>
        <x14:dataValidation type="list" allowBlank="1" showInputMessage="1" showErrorMessage="1" xr:uid="{00000000-0002-0000-0900-000006000000}">
          <x14:formula1>
            <xm:f>'Crop definitions'!$B$5:$B$63</xm:f>
          </x14:formula1>
          <xm:sqref>B13:B17</xm:sqref>
        </x14:dataValidation>
        <x14:dataValidation type="list" allowBlank="1" showInputMessage="1" showErrorMessage="1" xr:uid="{00000000-0002-0000-0900-000005000000}">
          <x14:formula1>
            <xm:f>Seed!$B$5:$B$28</xm:f>
          </x14:formula1>
          <xm:sqref>B20:B23</xm:sqref>
        </x14:dataValidation>
        <x14:dataValidation type="list" allowBlank="1" showInputMessage="1" showErrorMessage="1" xr:uid="{00000000-0002-0000-0900-000004000000}">
          <x14:formula1>
            <xm:f>'Diesel consumption for field op'!$D$4:$D$77</xm:f>
          </x14:formula1>
          <xm:sqref>A116:A130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theme="9" tint="-0.249977111117893"/>
  </sheetPr>
  <dimension ref="A1:O147"/>
  <sheetViews>
    <sheetView showGridLines="0" topLeftCell="E118"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1003</v>
      </c>
      <c r="D4" s="20" t="s">
        <v>484</v>
      </c>
      <c r="E4" s="44" t="s">
        <v>487</v>
      </c>
    </row>
    <row r="5" spans="1:6" x14ac:dyDescent="0.25">
      <c r="A5" s="20" t="s">
        <v>50</v>
      </c>
      <c r="B5" s="44" t="s">
        <v>507</v>
      </c>
      <c r="D5" s="20" t="s">
        <v>582</v>
      </c>
      <c r="E5" s="44" t="s">
        <v>208</v>
      </c>
    </row>
    <row r="6" spans="1:6" x14ac:dyDescent="0.25">
      <c r="A6" s="20" t="s">
        <v>0</v>
      </c>
      <c r="B6" s="45" t="s">
        <v>508</v>
      </c>
    </row>
    <row r="7" spans="1:6" x14ac:dyDescent="0.25">
      <c r="A7" s="20" t="s">
        <v>76</v>
      </c>
      <c r="B7" s="45" t="s">
        <v>157</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397</v>
      </c>
      <c r="C13" s="19" t="str">
        <f>IF(B13="","",VLOOKUP(B13,'Crop definitions'!$B$5:$G$63,6,FALSE))</f>
        <v>Kg</v>
      </c>
      <c r="D13" s="19" t="str">
        <f>IF(B13="","",VLOOKUP(B13,'Crop definitions'!$B$5:$G$63,3,FALSE))</f>
        <v>Grain_crop</v>
      </c>
      <c r="E13" s="3" t="s">
        <v>114</v>
      </c>
      <c r="F13" s="3" t="s">
        <v>113</v>
      </c>
    </row>
    <row r="14" spans="1:6" x14ac:dyDescent="0.25">
      <c r="A14" s="20" t="s">
        <v>458</v>
      </c>
      <c r="B14" s="3" t="s">
        <v>398</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507</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Oat_grain</v>
      </c>
      <c r="B30" s="200"/>
      <c r="C30" s="200"/>
      <c r="D30" s="200"/>
      <c r="E30" s="200"/>
      <c r="F30" s="200"/>
      <c r="G30" s="27"/>
      <c r="I30" s="201" t="str">
        <f>A30</f>
        <v>Gødningsnorm - Main product: Oat_grain</v>
      </c>
      <c r="J30" s="202"/>
      <c r="K30" s="202"/>
      <c r="L30" s="202"/>
      <c r="M30" s="202"/>
      <c r="N30" s="202"/>
      <c r="O30" s="203"/>
    </row>
    <row r="31" spans="1:15" x14ac:dyDescent="0.25">
      <c r="A31" s="20" t="s">
        <v>54</v>
      </c>
      <c r="B31" s="26">
        <v>115</v>
      </c>
      <c r="C31" s="26">
        <v>110</v>
      </c>
      <c r="D31" s="26">
        <v>132</v>
      </c>
      <c r="E31" s="26">
        <v>109</v>
      </c>
      <c r="F31" s="26">
        <v>113</v>
      </c>
      <c r="G31" s="26">
        <v>60</v>
      </c>
      <c r="I31" s="20" t="s">
        <v>54</v>
      </c>
      <c r="J31" s="26">
        <f>(B31-$B$10)*('Crop definitions'!$Z$5/100)</f>
        <v>62.1</v>
      </c>
      <c r="K31" s="26">
        <f>(C31-$B$10)*('Crop definitions'!$Z$5/100)</f>
        <v>59.400000000000006</v>
      </c>
      <c r="L31" s="26">
        <f>(D31-$B$10)*('Crop definitions'!$Z$5/100)</f>
        <v>71.28</v>
      </c>
      <c r="M31" s="26">
        <f>(E31-$B$10)*('Crop definitions'!$Z$5/100)</f>
        <v>58.860000000000007</v>
      </c>
      <c r="N31" s="26">
        <f>(F31-$B$10)*('Crop definitions'!$Z$5/100)</f>
        <v>61.02</v>
      </c>
      <c r="O31" s="26">
        <f>(G31-$B$10)*('Crop definitions'!$Z$5/100)</f>
        <v>32.400000000000006</v>
      </c>
    </row>
    <row r="32" spans="1:15" x14ac:dyDescent="0.25">
      <c r="A32" s="20" t="s">
        <v>55</v>
      </c>
      <c r="B32" s="26">
        <v>23</v>
      </c>
      <c r="C32" s="26">
        <v>23</v>
      </c>
      <c r="D32" s="26">
        <v>23</v>
      </c>
      <c r="E32" s="26">
        <v>23</v>
      </c>
      <c r="F32" s="26">
        <v>23</v>
      </c>
      <c r="G32" s="26">
        <v>23</v>
      </c>
      <c r="I32" s="20" t="s">
        <v>55</v>
      </c>
      <c r="J32" s="26">
        <f>IF($B$13="","",VLOOKUP($B$13,'Crop definitions'!$V$5:$X$63,2,FALSE)*B32)</f>
        <v>15.41</v>
      </c>
      <c r="K32" s="26">
        <f>IF($B$13="","",VLOOKUP($B$13,'Crop definitions'!$V$5:$X$63,2,FALSE)*C32)</f>
        <v>15.41</v>
      </c>
      <c r="L32" s="26">
        <f>IF($B$13="","",VLOOKUP($B$13,'Crop definitions'!$V$5:$X$63,2,FALSE)*D32)</f>
        <v>15.41</v>
      </c>
      <c r="M32" s="26">
        <f>IF($B$13="","",VLOOKUP($B$13,'Crop definitions'!$V$5:$X$63,2,FALSE)*E32)</f>
        <v>15.41</v>
      </c>
      <c r="N32" s="26">
        <f>IF($B$13="","",VLOOKUP($B$13,'Crop definitions'!$V$5:$X$63,2,FALSE)*F32)</f>
        <v>15.41</v>
      </c>
      <c r="O32" s="26">
        <f>IF($B$13="","",VLOOKUP($B$13,'Crop definitions'!$V$5:$X$63,2,FALSE)*G32)</f>
        <v>15.41</v>
      </c>
    </row>
    <row r="33" spans="1:15" x14ac:dyDescent="0.25">
      <c r="A33" s="20" t="s">
        <v>56</v>
      </c>
      <c r="B33" s="26">
        <v>69</v>
      </c>
      <c r="C33" s="26">
        <v>69</v>
      </c>
      <c r="D33" s="26">
        <v>69</v>
      </c>
      <c r="E33" s="26">
        <v>69</v>
      </c>
      <c r="F33" s="26">
        <v>69</v>
      </c>
      <c r="G33" s="26">
        <v>69</v>
      </c>
      <c r="I33" s="20" t="s">
        <v>56</v>
      </c>
      <c r="J33" s="26">
        <f>IF($B$13="","",VLOOKUP($B$13,'Crop definitions'!$V$5:$X$63,2,FALSE)*B33)</f>
        <v>46.230000000000004</v>
      </c>
      <c r="K33" s="26">
        <f>IF($B$13="","",VLOOKUP($B$13,'Crop definitions'!$V$5:$X$63,2,FALSE)*C33)</f>
        <v>46.230000000000004</v>
      </c>
      <c r="L33" s="26">
        <f>IF($B$13="","",VLOOKUP($B$13,'Crop definitions'!$V$5:$X$63,2,FALSE)*D33)</f>
        <v>46.230000000000004</v>
      </c>
      <c r="M33" s="26">
        <f>IF($B$13="","",VLOOKUP($B$13,'Crop definitions'!$V$5:$X$63,2,FALSE)*E33)</f>
        <v>46.230000000000004</v>
      </c>
      <c r="N33" s="26">
        <f>IF($B$13="","",VLOOKUP($B$13,'Crop definitions'!$V$5:$X$63,2,FALSE)*F33)</f>
        <v>46.230000000000004</v>
      </c>
      <c r="O33" s="26">
        <f>IF($B$13="","",VLOOKUP($B$13,'Crop definitions'!$V$5:$X$63,2,FALSE)*G33)</f>
        <v>46.230000000000004</v>
      </c>
    </row>
    <row r="34" spans="1:15" x14ac:dyDescent="0.25">
      <c r="A34" s="200" t="str">
        <f>IF(B14="",CONCATENATE("Gødningsnorm - ",A14,": Intet valgt"),CONCATENATE("Gødningsnorm - ",A14,": ",B14))</f>
        <v>Gødningsnorm - Straw product: Oat_straw</v>
      </c>
      <c r="B34" s="200"/>
      <c r="C34" s="200"/>
      <c r="D34" s="200"/>
      <c r="E34" s="200"/>
      <c r="F34" s="200"/>
      <c r="G34" s="200"/>
      <c r="I34" s="201" t="str">
        <f>A34</f>
        <v>Gødningsnorm - Straw product: Oat_straw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115</v>
      </c>
      <c r="C51" s="21">
        <f t="shared" si="0"/>
        <v>110</v>
      </c>
      <c r="D51" s="21">
        <f t="shared" si="0"/>
        <v>132</v>
      </c>
      <c r="E51" s="21">
        <f t="shared" si="0"/>
        <v>109</v>
      </c>
      <c r="F51" s="21">
        <f t="shared" si="0"/>
        <v>113</v>
      </c>
      <c r="G51" s="21">
        <f t="shared" si="0"/>
        <v>60</v>
      </c>
      <c r="I51" s="20" t="str">
        <f>A51</f>
        <v>N - før reduktion, kg / ha</v>
      </c>
      <c r="J51" s="21">
        <f t="shared" ref="J51:O51" si="1">J31+J35+J39+J43+J47</f>
        <v>62.1</v>
      </c>
      <c r="K51" s="21">
        <f t="shared" si="1"/>
        <v>59.400000000000006</v>
      </c>
      <c r="L51" s="21">
        <f t="shared" si="1"/>
        <v>71.28</v>
      </c>
      <c r="M51" s="21">
        <f t="shared" si="1"/>
        <v>58.860000000000007</v>
      </c>
      <c r="N51" s="21">
        <f t="shared" si="1"/>
        <v>61.02</v>
      </c>
      <c r="O51" s="21">
        <f t="shared" si="1"/>
        <v>32.400000000000006</v>
      </c>
    </row>
    <row r="52" spans="1:15" x14ac:dyDescent="0.25">
      <c r="A52" s="20" t="s">
        <v>126</v>
      </c>
      <c r="B52" s="21">
        <f t="shared" ref="B52:G52" si="2">IF($B$10="",B51,B51-$B$10)</f>
        <v>115</v>
      </c>
      <c r="C52" s="21">
        <f t="shared" si="2"/>
        <v>110</v>
      </c>
      <c r="D52" s="21">
        <f t="shared" si="2"/>
        <v>132</v>
      </c>
      <c r="E52" s="21">
        <f t="shared" si="2"/>
        <v>109</v>
      </c>
      <c r="F52" s="21">
        <f t="shared" si="2"/>
        <v>113</v>
      </c>
      <c r="G52" s="21">
        <f t="shared" si="2"/>
        <v>60</v>
      </c>
      <c r="I52" s="20" t="str">
        <f>A52</f>
        <v>N - efter reduktion, kg / ha</v>
      </c>
      <c r="J52" s="21">
        <f>IF($B$10="",J51,J51)</f>
        <v>62.1</v>
      </c>
      <c r="K52" s="21">
        <f t="shared" ref="K52:O52" si="3">IF($B$10="",K51,K51)</f>
        <v>59.400000000000006</v>
      </c>
      <c r="L52" s="21">
        <f t="shared" si="3"/>
        <v>71.28</v>
      </c>
      <c r="M52" s="21">
        <f t="shared" si="3"/>
        <v>58.860000000000007</v>
      </c>
      <c r="N52" s="21">
        <f t="shared" si="3"/>
        <v>61.02</v>
      </c>
      <c r="O52" s="21">
        <f t="shared" si="3"/>
        <v>32.400000000000006</v>
      </c>
    </row>
    <row r="53" spans="1:15" x14ac:dyDescent="0.25">
      <c r="A53" s="20" t="s">
        <v>55</v>
      </c>
      <c r="B53" s="21">
        <f t="shared" ref="B53:G54" si="4">B32+B36+B40+B44+B48</f>
        <v>23</v>
      </c>
      <c r="C53" s="21">
        <f t="shared" si="4"/>
        <v>23</v>
      </c>
      <c r="D53" s="21">
        <f t="shared" si="4"/>
        <v>23</v>
      </c>
      <c r="E53" s="21">
        <f t="shared" si="4"/>
        <v>23</v>
      </c>
      <c r="F53" s="21">
        <f t="shared" si="4"/>
        <v>23</v>
      </c>
      <c r="G53" s="21">
        <f t="shared" si="4"/>
        <v>23</v>
      </c>
      <c r="I53" s="20" t="s">
        <v>55</v>
      </c>
      <c r="J53" s="21">
        <f t="shared" ref="J53:O54" si="5">J32+J36+J40+J44+J48</f>
        <v>15.41</v>
      </c>
      <c r="K53" s="21">
        <f t="shared" si="5"/>
        <v>15.41</v>
      </c>
      <c r="L53" s="21">
        <f t="shared" si="5"/>
        <v>15.41</v>
      </c>
      <c r="M53" s="21">
        <f t="shared" si="5"/>
        <v>15.41</v>
      </c>
      <c r="N53" s="21">
        <f t="shared" si="5"/>
        <v>15.41</v>
      </c>
      <c r="O53" s="21">
        <f t="shared" si="5"/>
        <v>15.41</v>
      </c>
    </row>
    <row r="54" spans="1:15" x14ac:dyDescent="0.25">
      <c r="A54" s="20" t="s">
        <v>56</v>
      </c>
      <c r="B54" s="21">
        <f t="shared" si="4"/>
        <v>69</v>
      </c>
      <c r="C54" s="21">
        <f t="shared" si="4"/>
        <v>69</v>
      </c>
      <c r="D54" s="21">
        <f t="shared" si="4"/>
        <v>69</v>
      </c>
      <c r="E54" s="21">
        <f t="shared" si="4"/>
        <v>69</v>
      </c>
      <c r="F54" s="21">
        <f t="shared" si="4"/>
        <v>69</v>
      </c>
      <c r="G54" s="21">
        <f t="shared" si="4"/>
        <v>69</v>
      </c>
      <c r="I54" s="20" t="s">
        <v>56</v>
      </c>
      <c r="J54" s="21">
        <f t="shared" si="5"/>
        <v>46.230000000000004</v>
      </c>
      <c r="K54" s="21">
        <f t="shared" si="5"/>
        <v>46.230000000000004</v>
      </c>
      <c r="L54" s="21">
        <f t="shared" si="5"/>
        <v>46.230000000000004</v>
      </c>
      <c r="M54" s="21">
        <f t="shared" si="5"/>
        <v>46.230000000000004</v>
      </c>
      <c r="N54" s="21">
        <f t="shared" si="5"/>
        <v>46.230000000000004</v>
      </c>
      <c r="O54" s="21">
        <f t="shared" si="5"/>
        <v>46.230000000000004</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Oat</v>
      </c>
      <c r="B60" s="26">
        <v>150</v>
      </c>
      <c r="C60" s="26">
        <v>150</v>
      </c>
      <c r="D60" s="26">
        <v>150</v>
      </c>
      <c r="E60" s="26">
        <v>150</v>
      </c>
      <c r="F60" s="26">
        <v>150</v>
      </c>
      <c r="G60" s="26">
        <v>150</v>
      </c>
      <c r="I60" s="20" t="str">
        <f>A60</f>
        <v>Oat</v>
      </c>
      <c r="J60" s="26">
        <v>170</v>
      </c>
      <c r="K60" s="26">
        <v>170</v>
      </c>
      <c r="L60" s="26">
        <v>170</v>
      </c>
      <c r="M60" s="26">
        <v>170</v>
      </c>
      <c r="N60" s="26">
        <v>170</v>
      </c>
      <c r="O60" s="59">
        <v>170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Oat_grain, Kg / ha</v>
      </c>
      <c r="B74" s="26">
        <v>4500</v>
      </c>
      <c r="C74" s="26">
        <v>5200</v>
      </c>
      <c r="D74" s="26">
        <v>5700</v>
      </c>
      <c r="E74" s="26">
        <v>5800</v>
      </c>
      <c r="F74" s="26">
        <v>6100</v>
      </c>
      <c r="G74" s="26">
        <v>5200</v>
      </c>
      <c r="I74" s="20" t="str">
        <f t="shared" ref="I74:I84" si="6">A74</f>
        <v>Oat_grain, Kg / ha</v>
      </c>
      <c r="J74" s="26">
        <f>IF($B$13="","",VLOOKUP($B$13,'Crop definitions'!$V$5:$X$63,2,FALSE)*B74)</f>
        <v>3015</v>
      </c>
      <c r="K74" s="26">
        <f>IF($B$13="","",VLOOKUP($B$13,'Crop definitions'!$V$5:$X$63,2,FALSE)*C74)</f>
        <v>3484</v>
      </c>
      <c r="L74" s="26">
        <f>IF($B$13="","",VLOOKUP($B$13,'Crop definitions'!$V$5:$X$63,2,FALSE)*D74)</f>
        <v>3819.0000000000005</v>
      </c>
      <c r="M74" s="26">
        <f>IF($B$13="","",VLOOKUP($B$13,'Crop definitions'!$V$5:$X$63,3,FALSE)*E74)</f>
        <v>3654</v>
      </c>
      <c r="N74" s="26">
        <f>IF($B$13="","",VLOOKUP($B$13,'Crop definitions'!$V$5:$X$63,3,FALSE)*F74)</f>
        <v>3843</v>
      </c>
      <c r="O74" s="26">
        <f>IF($B$13="","",VLOOKUP($B$13,'Crop definitions'!$V$5:$X$63,2,FALSE)*G74)</f>
        <v>3484</v>
      </c>
    </row>
    <row r="75" spans="1:15" x14ac:dyDescent="0.25">
      <c r="A75" s="20" t="str">
        <f>IF(B14="",CONCATENATE(A14,": Intet valgt"),CONCATENATE(B14,", ",C14," / ha"))</f>
        <v>Oat_straw, Kg / ha</v>
      </c>
      <c r="B75" s="135">
        <f>IF($B$14="","",B81/(VLOOKUP($B$14,'Crop definitions'!$B$5:$F$63,5,FALSE)/1000))</f>
        <v>2700</v>
      </c>
      <c r="C75" s="135">
        <f>IF($B$14="","",C81/(VLOOKUP($B$14,'Crop definitions'!$B$5:$F$63,5,FALSE)/1000))</f>
        <v>3120</v>
      </c>
      <c r="D75" s="135">
        <f>IF($B$14="","",D81/(VLOOKUP($B$14,'Crop definitions'!$B$5:$F$63,5,FALSE)/1000))</f>
        <v>3420</v>
      </c>
      <c r="E75" s="135">
        <f>IF($B$14="","",E81/(VLOOKUP($B$14,'Crop definitions'!$B$5:$F$63,5,FALSE)/1000))</f>
        <v>3480</v>
      </c>
      <c r="F75" s="135">
        <f>IF($B$14="","",F81/(VLOOKUP($B$14,'Crop definitions'!$B$5:$F$63,5,FALSE)/1000))</f>
        <v>3660</v>
      </c>
      <c r="G75" s="135">
        <f>IF($B$14="","",G81/(VLOOKUP($B$14,'Crop definitions'!$B$5:$F$63,5,FALSE)/1000))</f>
        <v>3120</v>
      </c>
      <c r="I75" s="20" t="str">
        <f t="shared" si="6"/>
        <v>Oat_straw, Kg / ha</v>
      </c>
      <c r="J75" s="135">
        <f>IF($B$14="","",J81/(VLOOKUP($B$14,'Crop definitions'!$B$5:$F$63,5,FALSE)/1000))</f>
        <v>1809</v>
      </c>
      <c r="K75" s="135">
        <f>IF($B$14="","",K81/(VLOOKUP($B$14,'Crop definitions'!$B$5:$F$63,5,FALSE)/1000))</f>
        <v>2090.4</v>
      </c>
      <c r="L75" s="135">
        <f>IF($B$14="","",L81/(VLOOKUP($B$14,'Crop definitions'!$B$5:$F$63,5,FALSE)/1000))</f>
        <v>2291.4000000000005</v>
      </c>
      <c r="M75" s="135">
        <f>IF($B$14="","",M81/(VLOOKUP($B$14,'Crop definitions'!$B$5:$F$63,5,FALSE)/1000))</f>
        <v>2192.4</v>
      </c>
      <c r="N75" s="135">
        <f>IF($B$14="","",N81/(VLOOKUP($B$14,'Crop definitions'!$B$5:$F$63,5,FALSE)/1000))</f>
        <v>2305.8000000000002</v>
      </c>
      <c r="O75" s="136">
        <f>IF($B$14="","",O81/(VLOOKUP($B$14,'Crop definitions'!$B$5:$F$63,5,FALSE)/1000))</f>
        <v>2090.4</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Oat_grain, kg TS / ha</v>
      </c>
      <c r="B80" s="21">
        <f>IF(B74="",0,IF($C13="Kg",B74*VLOOKUP($B13,'Crop definitions'!$B$5:$N$63,5,FALSE)/1000,IF($C13="Kg TS",B74,B74/VLOOKUP($B13,'Crop definitions'!$B$5:$N$63,8,FALSE))))</f>
        <v>3825</v>
      </c>
      <c r="C80" s="21">
        <f>IF(C74="",0,IF($C13="Kg",C74*VLOOKUP($B13,'Crop definitions'!$B$5:$N$63,5,FALSE)/1000,IF($C13="Kg TS",C74,C74/VLOOKUP($B13,'Crop definitions'!$B$5:$N$63,8,FALSE))))</f>
        <v>4420</v>
      </c>
      <c r="D80" s="21">
        <f>IF(D74="",0,IF($C13="Kg",D74*VLOOKUP($B13,'Crop definitions'!$B$5:$N$63,5,FALSE)/1000,IF($C13="Kg TS",D74,D74/VLOOKUP($B13,'Crop definitions'!$B$5:$N$63,8,FALSE))))</f>
        <v>4845</v>
      </c>
      <c r="E80" s="21">
        <f>IF(E74="",0,IF($C13="Kg",E74*VLOOKUP($B13,'Crop definitions'!$B$5:$N$63,5,FALSE)/1000,IF($C13="Kg TS",E74,E74/VLOOKUP($B13,'Crop definitions'!$B$5:$N$63,8,FALSE))))</f>
        <v>4930</v>
      </c>
      <c r="F80" s="21">
        <f>IF(F74="",0,IF($C13="Kg",F74*VLOOKUP($B13,'Crop definitions'!$B$5:$N$63,5,FALSE)/1000,IF($C13="Kg TS",F74,F74/VLOOKUP($B13,'Crop definitions'!$B$5:$N$63,8,FALSE))))</f>
        <v>5185</v>
      </c>
      <c r="G80" s="21">
        <f>IF(G74="",0,IF($C13="Kg",G74*VLOOKUP($B13,'Crop definitions'!$B$5:$N$63,5,FALSE)/1000,IF($C13="Kg TS",G74,G74/VLOOKUP($B13,'Crop definitions'!$B$5:$N$63,8,FALSE))))</f>
        <v>4420</v>
      </c>
      <c r="I80" s="20" t="str">
        <f t="shared" si="6"/>
        <v>Oat_grain, kg TS / ha</v>
      </c>
      <c r="J80" s="21">
        <f>IF(J74="",0,IF($C13="Kg",J74*VLOOKUP($B13,'Crop definitions'!$B$5:$N$63,5,FALSE)/1000,IF($C13="Kg TS",J74,J74/VLOOKUP($B13,'Crop definitions'!$B$5:$N$63,8,FALSE))))</f>
        <v>2562.75</v>
      </c>
      <c r="K80" s="21">
        <f>IF(K74="",0,IF($C13="Kg",K74*VLOOKUP($B13,'Crop definitions'!$B$5:$N$63,5,FALSE)/1000,IF($C13="Kg TS",K74,K74/VLOOKUP($B13,'Crop definitions'!$B$5:$N$63,8,FALSE))))</f>
        <v>2961.4</v>
      </c>
      <c r="L80" s="21">
        <f>IF(L74="",0,IF($C13="Kg",L74*VLOOKUP($B13,'Crop definitions'!$B$5:$N$63,5,FALSE)/1000,IF($C13="Kg TS",L74,L74/VLOOKUP($B13,'Crop definitions'!$B$5:$N$63,8,FALSE))))</f>
        <v>3246.1500000000005</v>
      </c>
      <c r="M80" s="21">
        <f>IF(M74="",0,IF($C13="Kg",M74*VLOOKUP($B13,'Crop definitions'!$B$5:$N$63,5,FALSE)/1000,IF($C13="Kg TS",M74,M74/VLOOKUP($B13,'Crop definitions'!$B$5:$N$63,8,FALSE))))</f>
        <v>3105.9</v>
      </c>
      <c r="N80" s="21">
        <f>IF(N74="",0,IF($C13="Kg",N74*VLOOKUP($B13,'Crop definitions'!$B$5:$N$63,5,FALSE)/1000,IF($C13="Kg TS",N74,N74/VLOOKUP($B13,'Crop definitions'!$B$5:$N$63,8,FALSE))))</f>
        <v>3266.55</v>
      </c>
      <c r="O80" s="21">
        <f>IF(O74="",0,IF($C13="Kg",O74*VLOOKUP($B13,'Crop definitions'!$B$5:$N$63,5,FALSE)/1000,IF($C13="Kg TS",O74,O74/VLOOKUP($B13,'Crop definitions'!$B$5:$N$63,8,FALSE))))</f>
        <v>2961.4</v>
      </c>
    </row>
    <row r="81" spans="1:15" x14ac:dyDescent="0.25">
      <c r="A81" s="20" t="str">
        <f>IF(B14="",CONCATENATE(A14,": Intet valgt"),CONCATENATE(B14,", kg TS / ha"))</f>
        <v>Oat_straw, kg TS / ha</v>
      </c>
      <c r="B81" s="21">
        <f>IF($B$14="",0,VLOOKUP($B$14,'Crop definitions'!$B$5:$T$63,19,FALSE)*B80)</f>
        <v>2295</v>
      </c>
      <c r="C81" s="21">
        <f>IF($B$14="",0,VLOOKUP($B$14,'Crop definitions'!$B$5:$T$63,19,FALSE)*C80)</f>
        <v>2652</v>
      </c>
      <c r="D81" s="21">
        <f>IF($B$14="",0,VLOOKUP($B$14,'Crop definitions'!$B$5:$T$63,19,FALSE)*D80)</f>
        <v>2907</v>
      </c>
      <c r="E81" s="21">
        <f>IF($B$14="",0,VLOOKUP($B$14,'Crop definitions'!$B$5:$T$63,19,FALSE)*E80)</f>
        <v>2958</v>
      </c>
      <c r="F81" s="21">
        <f>IF($B$14="",0,VLOOKUP($B$14,'Crop definitions'!$B$5:$T$63,19,FALSE)*F80)</f>
        <v>3111</v>
      </c>
      <c r="G81" s="21">
        <f>IF($B$14="",0,VLOOKUP($B$14,'Crop definitions'!$B$5:$T$63,19,FALSE)*G80)</f>
        <v>2652</v>
      </c>
      <c r="I81" s="20" t="str">
        <f t="shared" si="6"/>
        <v>Oat_straw, kg TS / ha</v>
      </c>
      <c r="J81" s="21">
        <f>IF($B$14="",0,VLOOKUP($B$14,'Crop definitions'!$B$5:$T$63,19,FALSE)*J80)</f>
        <v>1537.6499999999999</v>
      </c>
      <c r="K81" s="21">
        <f>IF($B$14="",0,VLOOKUP($B$14,'Crop definitions'!$B$5:$T$63,19,FALSE)*K80)</f>
        <v>1776.84</v>
      </c>
      <c r="L81" s="21">
        <f>IF($B$14="",0,VLOOKUP($B$14,'Crop definitions'!$B$5:$T$63,19,FALSE)*L80)</f>
        <v>1947.6900000000003</v>
      </c>
      <c r="M81" s="21">
        <f>IF($B$14="",0,VLOOKUP($B$14,'Crop definitions'!$B$5:$T$63,19,FALSE)*M80)</f>
        <v>1863.54</v>
      </c>
      <c r="N81" s="21">
        <f>IF($B$14="",0,VLOOKUP($B$14,'Crop definitions'!$B$5:$T$63,19,FALSE)*N80)</f>
        <v>1959.93</v>
      </c>
      <c r="O81" s="21">
        <f>IF($B$14="",0,VLOOKUP($B$14,'Crop definitions'!$B$5:$T$63,19,FALSE)*O80)</f>
        <v>1776.84</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6120</v>
      </c>
      <c r="C85" s="25">
        <f t="shared" si="7"/>
        <v>7072</v>
      </c>
      <c r="D85" s="25">
        <f t="shared" si="7"/>
        <v>7752</v>
      </c>
      <c r="E85" s="25">
        <f t="shared" si="7"/>
        <v>7888</v>
      </c>
      <c r="F85" s="25">
        <f t="shared" si="7"/>
        <v>8296</v>
      </c>
      <c r="G85" s="25">
        <f t="shared" si="7"/>
        <v>7072</v>
      </c>
      <c r="I85" s="24" t="s">
        <v>69</v>
      </c>
      <c r="J85" s="25">
        <f t="shared" ref="J85:O85" si="8">SUM(J80:J84)</f>
        <v>4100.3999999999996</v>
      </c>
      <c r="K85" s="25">
        <f t="shared" si="8"/>
        <v>4738.24</v>
      </c>
      <c r="L85" s="25">
        <f t="shared" si="8"/>
        <v>5193.8400000000011</v>
      </c>
      <c r="M85" s="25">
        <f t="shared" si="8"/>
        <v>4969.4400000000005</v>
      </c>
      <c r="N85" s="25">
        <f t="shared" si="8"/>
        <v>5226.4800000000005</v>
      </c>
      <c r="O85" s="25">
        <f t="shared" si="8"/>
        <v>4738.24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Oat_grain, kg / ha</v>
      </c>
      <c r="B87" s="21">
        <f>IF(B80=0,0,B80/(VLOOKUP($B13,'Crop definitions'!$B$5:$N$63,5,FALSE)/1000))</f>
        <v>4500</v>
      </c>
      <c r="C87" s="21">
        <f>IF(C80=0,0,C80/(VLOOKUP($B13,'Crop definitions'!$B$5:$N$63,5,FALSE)/1000))</f>
        <v>5200</v>
      </c>
      <c r="D87" s="21">
        <f>IF(D80=0,0,D80/(VLOOKUP($B13,'Crop definitions'!$B$5:$N$63,5,FALSE)/1000))</f>
        <v>5700</v>
      </c>
      <c r="E87" s="21">
        <f>IF(E80=0,0,E80/(VLOOKUP($B13,'Crop definitions'!$B$5:$N$63,5,FALSE)/1000))</f>
        <v>5800</v>
      </c>
      <c r="F87" s="21">
        <f>IF(F80=0,0,F80/(VLOOKUP($B13,'Crop definitions'!$B$5:$N$63,5,FALSE)/1000))</f>
        <v>6100</v>
      </c>
      <c r="G87" s="21">
        <f>IF(G80=0,0,G80/(VLOOKUP($B13,'Crop definitions'!$B$5:$N$63,5,FALSE)/1000))</f>
        <v>5200</v>
      </c>
      <c r="I87" s="20" t="str">
        <f>A87</f>
        <v>Oat_grain, kg / ha</v>
      </c>
      <c r="J87" s="21">
        <f>IF(J80=0,0,J80/(VLOOKUP($B13,'Crop definitions'!$B$5:$N$63,5,FALSE)/1000))</f>
        <v>3015</v>
      </c>
      <c r="K87" s="21">
        <f>IF(K80=0,0,K80/(VLOOKUP($B13,'Crop definitions'!$B$5:$N$63,5,FALSE)/1000))</f>
        <v>3484</v>
      </c>
      <c r="L87" s="21">
        <f>IF(L80=0,0,L80/(VLOOKUP($B13,'Crop definitions'!$B$5:$N$63,5,FALSE)/1000))</f>
        <v>3819.0000000000009</v>
      </c>
      <c r="M87" s="21">
        <f>IF(M80=0,0,M80/(VLOOKUP($B13,'Crop definitions'!$B$5:$N$63,5,FALSE)/1000))</f>
        <v>3654</v>
      </c>
      <c r="N87" s="21">
        <f>IF(N80=0,0,N80/(VLOOKUP($B13,'Crop definitions'!$B$5:$N$63,5,FALSE)/1000))</f>
        <v>3843.0000000000005</v>
      </c>
      <c r="O87" s="21">
        <f>IF(O80=0,0,O80/(VLOOKUP($B13,'Crop definitions'!$B$5:$N$63,5,FALSE)/1000))</f>
        <v>3484</v>
      </c>
    </row>
    <row r="88" spans="1:15" x14ac:dyDescent="0.25">
      <c r="A88" s="20" t="str">
        <f>IF(B14="",CONCATENATE(A14,": Intet valgt"),CONCATENATE(B14,", kg / ha"))</f>
        <v>Oat_straw, kg / ha</v>
      </c>
      <c r="B88" s="21">
        <f>IF(B81=0,0,B81/(VLOOKUP($B14,'Crop definitions'!$B$5:$N$63,5,FALSE)/1000))</f>
        <v>2700</v>
      </c>
      <c r="C88" s="21">
        <f>IF(C81=0,0,C81/(VLOOKUP($B14,'Crop definitions'!$B$5:$N$63,5,FALSE)/1000))</f>
        <v>3120</v>
      </c>
      <c r="D88" s="21">
        <f>IF(D81=0,0,D81/(VLOOKUP($B14,'Crop definitions'!$B$5:$N$63,5,FALSE)/1000))</f>
        <v>3420</v>
      </c>
      <c r="E88" s="21">
        <f>IF(E81=0,0,E81/(VLOOKUP($B14,'Crop definitions'!$B$5:$N$63,5,FALSE)/1000))</f>
        <v>3480</v>
      </c>
      <c r="F88" s="21">
        <f>IF(F81=0,0,F81/(VLOOKUP($B14,'Crop definitions'!$B$5:$N$63,5,FALSE)/1000))</f>
        <v>3660</v>
      </c>
      <c r="G88" s="21">
        <f>IF(G81=0,0,G81/(VLOOKUP($B14,'Crop definitions'!$B$5:$N$63,5,FALSE)/1000))</f>
        <v>3120</v>
      </c>
      <c r="I88" s="20" t="str">
        <f t="shared" ref="I88:I93" si="9">A88</f>
        <v>Oat_straw, kg / ha</v>
      </c>
      <c r="J88" s="21">
        <f>IF(J81=0,0,J81/(VLOOKUP($B14,'Crop definitions'!$B$5:$N$63,5,FALSE)/1000))</f>
        <v>1809</v>
      </c>
      <c r="K88" s="21">
        <f>IF(K81=0,0,K81/(VLOOKUP($B14,'Crop definitions'!$B$5:$N$63,5,FALSE)/1000))</f>
        <v>2090.4</v>
      </c>
      <c r="L88" s="21">
        <f>IF(L81=0,0,L81/(VLOOKUP($B14,'Crop definitions'!$B$5:$N$63,5,FALSE)/1000))</f>
        <v>2291.4000000000005</v>
      </c>
      <c r="M88" s="21">
        <f>IF(M81=0,0,M81/(VLOOKUP($B14,'Crop definitions'!$B$5:$N$63,5,FALSE)/1000))</f>
        <v>2192.4</v>
      </c>
      <c r="N88" s="21">
        <f>IF(N81=0,0,N81/(VLOOKUP($B14,'Crop definitions'!$B$5:$N$63,5,FALSE)/1000))</f>
        <v>2305.8000000000002</v>
      </c>
      <c r="O88" s="21">
        <f>IF(O81=0,0,O81/(VLOOKUP($B14,'Crop definitions'!$B$5:$N$63,5,FALSE)/1000))</f>
        <v>2090.4</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7200</v>
      </c>
      <c r="C92" s="25">
        <f t="shared" si="10"/>
        <v>8320</v>
      </c>
      <c r="D92" s="25">
        <f t="shared" si="10"/>
        <v>9120</v>
      </c>
      <c r="E92" s="25">
        <f t="shared" si="10"/>
        <v>9280</v>
      </c>
      <c r="F92" s="25">
        <f t="shared" si="10"/>
        <v>9760</v>
      </c>
      <c r="G92" s="25">
        <f t="shared" si="10"/>
        <v>8320</v>
      </c>
      <c r="I92" s="24" t="str">
        <f t="shared" si="9"/>
        <v>Udbytte i alt, kg / ha</v>
      </c>
      <c r="J92" s="25">
        <f t="shared" ref="J92:O92" si="11">SUM(J87:J91)</f>
        <v>4824</v>
      </c>
      <c r="K92" s="25">
        <f t="shared" si="11"/>
        <v>5574.4</v>
      </c>
      <c r="L92" s="25">
        <f t="shared" si="11"/>
        <v>6110.4000000000015</v>
      </c>
      <c r="M92" s="25">
        <f t="shared" si="11"/>
        <v>5846.4</v>
      </c>
      <c r="N92" s="25">
        <f t="shared" si="11"/>
        <v>6148.8000000000011</v>
      </c>
      <c r="O92" s="25">
        <f t="shared" si="11"/>
        <v>5574.4</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Oat_grain, kg N / ha</v>
      </c>
      <c r="B95" s="21">
        <f>IF(B80=0,0,B80*VLOOKUP($B13,'Crop definitions'!$B$5:$K$63,10,FALSE)/1000)</f>
        <v>65.484000000000009</v>
      </c>
      <c r="C95" s="21">
        <f>IF(C80=0,0,C80*VLOOKUP($B13,'Crop definitions'!$B$5:$K$63,10,FALSE)/1000)</f>
        <v>75.670400000000015</v>
      </c>
      <c r="D95" s="21">
        <f>IF(D80=0,0,D80*VLOOKUP($B13,'Crop definitions'!$B$5:$K$63,10,FALSE)/1000)</f>
        <v>82.946400000000011</v>
      </c>
      <c r="E95" s="21">
        <f>IF(E80=0,0,E80*VLOOKUP($B13,'Crop definitions'!$B$5:$K$63,10,FALSE)/1000)</f>
        <v>84.401600000000002</v>
      </c>
      <c r="F95" s="21">
        <f>IF(F80=0,0,F80*VLOOKUP($B13,'Crop definitions'!$B$5:$K$63,10,FALSE)/1000)</f>
        <v>88.767200000000017</v>
      </c>
      <c r="G95" s="21">
        <f>IF(G80=0,0,G80*VLOOKUP($B13,'Crop definitions'!$B$5:$K$63,10,FALSE)/1000)</f>
        <v>75.670400000000015</v>
      </c>
      <c r="I95" s="20" t="str">
        <f t="shared" ref="I95:I100" si="14">A95</f>
        <v>Oat_grain, kg N / ha</v>
      </c>
      <c r="J95" s="21">
        <f>IF(J80=0,0,J80*VLOOKUP($B13,'Crop definitions'!$B$5:$K$63,10,FALSE)/1000)</f>
        <v>43.874280000000006</v>
      </c>
      <c r="K95" s="21">
        <f>IF(K80=0,0,K80*VLOOKUP($B13,'Crop definitions'!$B$5:$K$63,10,FALSE)/1000)</f>
        <v>50.699168000000007</v>
      </c>
      <c r="L95" s="21">
        <f>IF(L80=0,0,L80*VLOOKUP($B13,'Crop definitions'!$B$5:$K$63,10,FALSE)/1000)</f>
        <v>55.57408800000001</v>
      </c>
      <c r="M95" s="21">
        <f>IF(M80=0,0,M80*VLOOKUP($B13,'Crop definitions'!$B$5:$K$63,10,FALSE)/1000)</f>
        <v>53.173008000000003</v>
      </c>
      <c r="N95" s="21">
        <f>IF(N80=0,0,N80*VLOOKUP($B13,'Crop definitions'!$B$5:$K$63,10,FALSE)/1000)</f>
        <v>55.923336000000006</v>
      </c>
      <c r="O95" s="21">
        <f>IF(O80=0,0,O80*VLOOKUP($B13,'Crop definitions'!$B$5:$K$63,10,FALSE)/1000)</f>
        <v>50.699168000000007</v>
      </c>
    </row>
    <row r="96" spans="1:15" x14ac:dyDescent="0.25">
      <c r="A96" s="20" t="str">
        <f>IF(B14="",CONCATENATE(A14,": Intet valgt"),CONCATENATE(B14,", kg N / ha"))</f>
        <v>Oat_straw, kg N / ha</v>
      </c>
      <c r="B96" s="21">
        <f>IF(B81=0,0,B81*VLOOKUP($B14,'Crop definitions'!$B$5:$K$63,10,FALSE)/1000)</f>
        <v>13.586399999999999</v>
      </c>
      <c r="C96" s="21">
        <f>IF(C81=0,0,C81*VLOOKUP($B14,'Crop definitions'!$B$5:$K$63,10,FALSE)/1000)</f>
        <v>15.69984</v>
      </c>
      <c r="D96" s="21">
        <f>IF(D81=0,0,D81*VLOOKUP($B14,'Crop definitions'!$B$5:$K$63,10,FALSE)/1000)</f>
        <v>17.209439999999997</v>
      </c>
      <c r="E96" s="21">
        <f>IF(E81=0,0,E81*VLOOKUP($B14,'Crop definitions'!$B$5:$K$63,10,FALSE)/1000)</f>
        <v>17.51136</v>
      </c>
      <c r="F96" s="21">
        <f>IF(F81=0,0,F81*VLOOKUP($B14,'Crop definitions'!$B$5:$K$63,10,FALSE)/1000)</f>
        <v>18.417120000000001</v>
      </c>
      <c r="G96" s="21">
        <f>IF(G81=0,0,G81*VLOOKUP($B14,'Crop definitions'!$B$5:$K$63,10,FALSE)/1000)</f>
        <v>15.69984</v>
      </c>
      <c r="I96" s="20" t="str">
        <f t="shared" si="14"/>
        <v>Oat_straw, kg N / ha</v>
      </c>
      <c r="J96" s="21">
        <f>IF(J81=0,0,J81*VLOOKUP($B14,'Crop definitions'!$B$5:$K$63,10,FALSE)/1000)</f>
        <v>9.1028879999999983</v>
      </c>
      <c r="K96" s="21">
        <f>IF(K81=0,0,K81*VLOOKUP($B14,'Crop definitions'!$B$5:$K$63,10,FALSE)/1000)</f>
        <v>10.5188928</v>
      </c>
      <c r="L96" s="21">
        <f>IF(L81=0,0,L81*VLOOKUP($B14,'Crop definitions'!$B$5:$K$63,10,FALSE)/1000)</f>
        <v>11.530324800000002</v>
      </c>
      <c r="M96" s="21">
        <f>IF(M81=0,0,M81*VLOOKUP($B14,'Crop definitions'!$B$5:$K$63,10,FALSE)/1000)</f>
        <v>11.032156799999999</v>
      </c>
      <c r="N96" s="21">
        <f>IF(N81=0,0,N81*VLOOKUP($B14,'Crop definitions'!$B$5:$K$63,10,FALSE)/1000)</f>
        <v>11.602785600000001</v>
      </c>
      <c r="O96" s="21">
        <f>IF(O81=0,0,O81*VLOOKUP($B14,'Crop definitions'!$B$5:$K$63,10,FALSE)/1000)</f>
        <v>10.5188928</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79.070400000000006</v>
      </c>
      <c r="C100" s="25">
        <f t="shared" si="15"/>
        <v>91.37024000000001</v>
      </c>
      <c r="D100" s="25">
        <f t="shared" si="15"/>
        <v>100.15584000000001</v>
      </c>
      <c r="E100" s="25">
        <f t="shared" si="15"/>
        <v>101.91296</v>
      </c>
      <c r="F100" s="25">
        <f t="shared" si="15"/>
        <v>107.18432000000001</v>
      </c>
      <c r="G100" s="25">
        <f t="shared" si="15"/>
        <v>91.37024000000001</v>
      </c>
      <c r="I100" s="24" t="str">
        <f t="shared" si="14"/>
        <v>Udbytte i alt, kg N / ha</v>
      </c>
      <c r="J100" s="25">
        <f t="shared" ref="J100:O100" si="16">SUM(J95:J99)</f>
        <v>52.977168000000006</v>
      </c>
      <c r="K100" s="25">
        <f t="shared" si="16"/>
        <v>61.218060800000003</v>
      </c>
      <c r="L100" s="25">
        <f t="shared" si="16"/>
        <v>67.104412800000006</v>
      </c>
      <c r="M100" s="25">
        <f t="shared" si="16"/>
        <v>64.205164800000006</v>
      </c>
      <c r="N100" s="25">
        <f t="shared" si="16"/>
        <v>67.52612160000001</v>
      </c>
      <c r="O100" s="25">
        <f t="shared" si="16"/>
        <v>61.218060800000003</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formula'!$J$5:$O$44,MATCH(Oat!$B$9,'N fixation formula'!$B$5:$B$44,0),MATCH(Oat!B104,'N fixation formula'!$J$4:$O$4,0))</f>
        <v>#N/A</v>
      </c>
      <c r="C109" s="48" t="e">
        <f>VLOOKUP($B$9,'N fixation formula'!$B$5:$O$44,7,FALSE)+VLOOKUP($B$9,'N fixation formula'!$B$5:$O$44,8,FALSE)+INDEX('N fixation formula'!$J$5:$O$44,MATCH(Oat!$B$9,'N fixation formula'!$B$5:$B$44,0),MATCH(Oat!C104,'N fixation formula'!$J$4:$O$4,0))</f>
        <v>#N/A</v>
      </c>
      <c r="D109" s="48" t="e">
        <f>VLOOKUP($B$9,'N fixation formula'!$B$5:$O$44,7,FALSE)+VLOOKUP($B$9,'N fixation formula'!$B$5:$O$44,8,FALSE)+INDEX('N fixation formula'!$J$5:$O$44,MATCH(Oat!$B$9,'N fixation formula'!$B$5:$B$44,0),MATCH(Oat!D104,'N fixation formula'!$J$4:$O$4,0))</f>
        <v>#N/A</v>
      </c>
      <c r="E109" s="48" t="e">
        <f>VLOOKUP($B$9,'N fixation formula'!$B$5:$O$44,7,FALSE)+VLOOKUP($B$9,'N fixation formula'!$B$5:$O$44,8,FALSE)+INDEX('N fixation formula'!$J$5:$O$44,MATCH(Oat!$B$9,'N fixation formula'!$B$5:$B$44,0),MATCH(Oat!E104,'N fixation formula'!$J$4:$O$4,0))</f>
        <v>#N/A</v>
      </c>
      <c r="F109" s="48" t="e">
        <f>VLOOKUP($B$9,'N fixation formula'!$B$5:$O$44,7,FALSE)+VLOOKUP($B$9,'N fixation formula'!$B$5:$O$44,8,FALSE)+INDEX('N fixation formula'!$J$5:$O$44,MATCH(Oat!$B$9,'N fixation formula'!$B$5:$B$44,0),MATCH(Oat!F104,'N fixation formula'!$J$4:$O$4,0))</f>
        <v>#N/A</v>
      </c>
      <c r="G109" s="48" t="e">
        <f>VLOOKUP($B$9,'N fixation formula'!$B$5:$O$44,7,FALSE)+VLOOKUP($B$9,'N fixation formula'!$B$5:$O$44,8,FALSE)+INDEX('N fixation formula'!$J$5:$O$44,MATCH(Oat!$B$9,'N fixation formula'!$B$5:$B$44,0),MATCH(Oat!G104,'N fixation formula'!$J$4:$O$4,0))</f>
        <v>#N/A</v>
      </c>
      <c r="H109" s="15"/>
      <c r="I109" s="40" t="str">
        <f t="shared" si="18"/>
        <v>P-rod+stub + P-trans-jord + P-immob</v>
      </c>
      <c r="J109" s="48" t="e">
        <f>VLOOKUP($B$9,'N fixation formula'!$B$5:$O$44,7,FALSE)+VLOOKUP($B$9,'N fixation formula'!$B$5:$O$44,8,FALSE)+INDEX('N fixation formula'!$J$5:$O$44,MATCH(Oat!$B$9,'N fixation formula'!$B$5:$B$44,0),MATCH(Oat!J104,'N fixation formula'!$J$4:$O$4,0))</f>
        <v>#N/A</v>
      </c>
      <c r="K109" s="48" t="e">
        <f>VLOOKUP($B$9,'N fixation formula'!$B$5:$O$44,7,FALSE)+VLOOKUP($B$9,'N fixation formula'!$B$5:$O$44,8,FALSE)+INDEX('N fixation formula'!$J$5:$O$44,MATCH(Oat!$B$9,'N fixation formula'!$B$5:$B$44,0),MATCH(Oat!K104,'N fixation formula'!$J$4:$O$4,0))</f>
        <v>#N/A</v>
      </c>
      <c r="L109" s="48" t="e">
        <f>VLOOKUP($B$9,'N fixation formula'!$B$5:$O$44,7,FALSE)+VLOOKUP($B$9,'N fixation formula'!$B$5:$O$44,8,FALSE)+INDEX('N fixation formula'!$J$5:$O$44,MATCH(Oat!$B$9,'N fixation formula'!$B$5:$B$44,0),MATCH(Oat!L104,'N fixation formula'!$J$4:$O$4,0))</f>
        <v>#N/A</v>
      </c>
      <c r="M109" s="48" t="e">
        <f>VLOOKUP($B$9,'N fixation formula'!$B$5:$O$44,7,FALSE)+VLOOKUP($B$9,'N fixation formula'!$B$5:$O$44,8,FALSE)+INDEX('N fixation formula'!$J$5:$O$44,MATCH(Oat!$B$9,'N fixation formula'!$B$5:$B$44,0),MATCH(Oat!M104,'N fixation formula'!$J$4:$O$4,0))</f>
        <v>#N/A</v>
      </c>
      <c r="N109" s="48" t="e">
        <f>VLOOKUP($B$9,'N fixation formula'!$B$5:$O$44,7,FALSE)+VLOOKUP($B$9,'N fixation formula'!$B$5:$O$44,8,FALSE)+INDEX('N fixation formula'!$J$5:$O$44,MATCH(Oat!$B$9,'N fixation formula'!$B$5:$B$44,0),MATCH(Oat!N104,'N fixation formula'!$J$4:$O$4,0))</f>
        <v>#N/A</v>
      </c>
      <c r="O109" s="48" t="e">
        <f>VLOOKUP($B$9,'N fixation formula'!$B$5:$O$44,7,FALSE)+VLOOKUP($B$9,'N fixation formula'!$B$5:$O$44,8,FALSE)+INDEX('N fixation formula'!$J$5:$O$44,MATCH(Oat!$B$9,'N fixation formula'!$B$5:$B$44,0),MATCH(Oat!O104,'N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2</v>
      </c>
      <c r="C118" s="3">
        <v>2</v>
      </c>
      <c r="D118" s="3">
        <v>2</v>
      </c>
      <c r="E118" s="3">
        <v>2</v>
      </c>
      <c r="F118" s="3">
        <v>2</v>
      </c>
      <c r="G118" s="3">
        <v>2</v>
      </c>
      <c r="I118" s="29" t="str">
        <f t="shared" si="24"/>
        <v>Kunstgødskning*</v>
      </c>
      <c r="J118" s="60"/>
      <c r="K118" s="60"/>
      <c r="L118" s="60"/>
      <c r="M118" s="60"/>
      <c r="N118" s="60"/>
      <c r="O118" s="61"/>
    </row>
    <row r="119" spans="1:15" x14ac:dyDescent="0.25">
      <c r="A119" s="34" t="s">
        <v>92</v>
      </c>
      <c r="B119" s="3">
        <v>4</v>
      </c>
      <c r="C119" s="3">
        <v>4</v>
      </c>
      <c r="D119" s="3">
        <v>4</v>
      </c>
      <c r="E119" s="3">
        <v>4</v>
      </c>
      <c r="F119" s="3">
        <v>4</v>
      </c>
      <c r="G119" s="3">
        <v>4</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81</v>
      </c>
      <c r="B121" s="3"/>
      <c r="C121" s="3"/>
      <c r="D121" s="3"/>
      <c r="E121" s="3"/>
      <c r="F121" s="3"/>
      <c r="G121" s="3"/>
      <c r="I121" s="29" t="str">
        <f t="shared" si="24"/>
        <v>Stubharvning*</v>
      </c>
      <c r="J121" s="60">
        <v>3</v>
      </c>
      <c r="K121" s="60">
        <v>3</v>
      </c>
      <c r="L121" s="60">
        <v>3</v>
      </c>
      <c r="M121" s="60">
        <v>3</v>
      </c>
      <c r="N121" s="60">
        <v>3</v>
      </c>
      <c r="O121" s="61">
        <v>3</v>
      </c>
    </row>
    <row r="122" spans="1:15" x14ac:dyDescent="0.25">
      <c r="A122" s="34" t="s">
        <v>91</v>
      </c>
      <c r="B122" s="3"/>
      <c r="C122" s="26"/>
      <c r="D122" s="26"/>
      <c r="E122" s="26"/>
      <c r="F122" s="26"/>
      <c r="G122" s="26"/>
      <c r="I122" s="29" t="str">
        <f t="shared" si="24"/>
        <v>Ukrudstharvning*</v>
      </c>
      <c r="J122" s="60">
        <v>1</v>
      </c>
      <c r="K122" s="60">
        <v>1</v>
      </c>
      <c r="L122" s="60">
        <v>1</v>
      </c>
      <c r="M122" s="60">
        <v>1</v>
      </c>
      <c r="N122" s="60">
        <v>1</v>
      </c>
      <c r="O122" s="61">
        <v>1</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1.8125999999999998</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1.8125999999999998</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1.8125999999999998</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2.0139999999999998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2.2153999999999998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2.2153999999999998</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49.544399999999996</v>
      </c>
      <c r="C147" s="25">
        <f t="shared" ref="C147:O147" si="27">SUM(C132:C146)</f>
        <v>49.544399999999996</v>
      </c>
      <c r="D147" s="25">
        <f t="shared" si="27"/>
        <v>49.544399999999996</v>
      </c>
      <c r="E147" s="25">
        <f t="shared" si="27"/>
        <v>52.363999999999997</v>
      </c>
      <c r="F147" s="25">
        <f t="shared" si="27"/>
        <v>55.183599999999998</v>
      </c>
      <c r="G147" s="25">
        <f t="shared" si="27"/>
        <v>55.183599999999998</v>
      </c>
      <c r="H147" s="5"/>
      <c r="I147" s="30" t="str">
        <f t="shared" si="26"/>
        <v>Dieselforbrug i alt per ha</v>
      </c>
      <c r="J147" s="25">
        <f t="shared" si="27"/>
        <v>60.319299999999998</v>
      </c>
      <c r="K147" s="25">
        <f t="shared" si="27"/>
        <v>60.319299999999998</v>
      </c>
      <c r="L147" s="25">
        <f t="shared" si="27"/>
        <v>60.319299999999998</v>
      </c>
      <c r="M147" s="25">
        <f t="shared" si="27"/>
        <v>65.454999999999998</v>
      </c>
      <c r="N147" s="25">
        <f t="shared" si="27"/>
        <v>70.590699999999984</v>
      </c>
      <c r="O147" s="25">
        <f t="shared" si="27"/>
        <v>70.590699999999984</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0A00-000000000000}">
      <formula1>"Ja,Nej"</formula1>
    </dataValidation>
    <dataValidation type="list" allowBlank="1" showInputMessage="1" showErrorMessage="1" sqref="F13:F17" xr:uid="{00000000-0002-0000-0A00-000001000000}">
      <formula1>"Ja, Nej / Ikke relevant"</formula1>
    </dataValidation>
    <dataValidation type="list" allowBlank="1" showInputMessage="1" showErrorMessage="1" sqref="E5" xr:uid="{00000000-0002-0000-0A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3000000}">
          <x14:formula1>
            <xm:f>'N fixation formula'!$B$5:$B$44</xm:f>
          </x14:formula1>
          <xm:sqref>B9</xm:sqref>
        </x14:dataValidation>
        <x14:dataValidation type="list" allowBlank="1" showInputMessage="1" showErrorMessage="1" xr:uid="{00000000-0002-0000-0A00-000007000000}">
          <x14:formula1>
            <xm:f>Other_tabels!$F$5:$F$14</xm:f>
          </x14:formula1>
          <xm:sqref>E4</xm:sqref>
        </x14:dataValidation>
        <x14:dataValidation type="list" allowBlank="1" showInputMessage="1" showErrorMessage="1" xr:uid="{00000000-0002-0000-0A00-000006000000}">
          <x14:formula1>
            <xm:f>'Crop definitions'!$B$5:$B$63</xm:f>
          </x14:formula1>
          <xm:sqref>B13:B17</xm:sqref>
        </x14:dataValidation>
        <x14:dataValidation type="list" allowBlank="1" showInputMessage="1" showErrorMessage="1" xr:uid="{00000000-0002-0000-0A00-000005000000}">
          <x14:formula1>
            <xm:f>Seed!$B$5:$B$28</xm:f>
          </x14:formula1>
          <xm:sqref>B20:B23</xm:sqref>
        </x14:dataValidation>
        <x14:dataValidation type="list" allowBlank="1" showInputMessage="1" showErrorMessage="1" xr:uid="{00000000-0002-0000-0A00-000004000000}">
          <x14:formula1>
            <xm:f>'Diesel consumption for field op'!$D$4:$D$77</xm:f>
          </x14:formula1>
          <xm:sqref>A116:A130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8FB0D-494D-4C25-B806-874170C1B020}">
  <sheetPr>
    <tabColor theme="9" tint="-0.249977111117893"/>
  </sheetPr>
  <dimension ref="A1:O147"/>
  <sheetViews>
    <sheetView showGridLines="0" topLeftCell="D118" workbookViewId="0">
      <selection activeCell="J132" sqref="J132:O146"/>
    </sheetView>
  </sheetViews>
  <sheetFormatPr defaultRowHeight="13.8" x14ac:dyDescent="0.25"/>
  <cols>
    <col min="1" max="1" width="33.8984375" customWidth="1"/>
    <col min="2" max="2" width="24.0976562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1007</v>
      </c>
      <c r="D4" s="20" t="s">
        <v>484</v>
      </c>
      <c r="E4" s="44" t="s">
        <v>487</v>
      </c>
    </row>
    <row r="5" spans="1:6" x14ac:dyDescent="0.25">
      <c r="A5" s="20" t="s">
        <v>50</v>
      </c>
      <c r="B5" s="44" t="s">
        <v>786</v>
      </c>
      <c r="D5" s="20" t="s">
        <v>582</v>
      </c>
      <c r="E5" s="44" t="s">
        <v>208</v>
      </c>
    </row>
    <row r="6" spans="1:6" ht="27.6" x14ac:dyDescent="0.25">
      <c r="A6" s="20" t="s">
        <v>0</v>
      </c>
      <c r="B6" s="45" t="s">
        <v>774</v>
      </c>
    </row>
    <row r="7" spans="1:6" x14ac:dyDescent="0.25">
      <c r="A7" s="20" t="s">
        <v>76</v>
      </c>
      <c r="B7" s="45" t="s">
        <v>775</v>
      </c>
    </row>
    <row r="8" spans="1:6" x14ac:dyDescent="0.25">
      <c r="A8" s="20" t="s">
        <v>57</v>
      </c>
      <c r="B8" s="45"/>
    </row>
    <row r="9" spans="1:6" ht="27.6" x14ac:dyDescent="0.25">
      <c r="A9" s="46" t="s">
        <v>125</v>
      </c>
      <c r="B9" s="44" t="s">
        <v>136</v>
      </c>
      <c r="C9" s="41" t="str">
        <f>IF(B9="","",IF(OR(E13="Ja",E14="Ja",E15="Ja",E16="Ja",E17="Ja"),"","Husk at koble minimum et produkt med fiksering"))</f>
        <v/>
      </c>
    </row>
    <row r="10" spans="1:6" x14ac:dyDescent="0.25">
      <c r="A10" s="20" t="s">
        <v>153</v>
      </c>
      <c r="B10" s="44">
        <v>6</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377</v>
      </c>
      <c r="C13" s="19" t="str">
        <f>IF(B13="","",VLOOKUP(B13,'Crop definitions'!$B$5:$G$63,6,FALSE))</f>
        <v>Kg</v>
      </c>
      <c r="D13" s="19" t="str">
        <f>IF(B13="","",VLOOKUP(B13,'Crop definitions'!$B$5:$G$63,3,FALSE))</f>
        <v>Grain_crop</v>
      </c>
      <c r="E13" s="3" t="s">
        <v>114</v>
      </c>
      <c r="F13" s="3" t="s">
        <v>113</v>
      </c>
    </row>
    <row r="14" spans="1:6" x14ac:dyDescent="0.25">
      <c r="A14" s="20" t="s">
        <v>458</v>
      </c>
      <c r="B14" s="3" t="s">
        <v>378</v>
      </c>
      <c r="C14" s="19" t="str">
        <f>IF(B14="","",VLOOKUP(B14,'Crop definitions'!$B$5:$G$63,6,FALSE))</f>
        <v>Kg</v>
      </c>
      <c r="D14" s="19" t="str">
        <f>IF(B14="","",VLOOKUP(B14,'Crop definitions'!$B$5:$G$63,3,FALSE))</f>
        <v>Moden</v>
      </c>
      <c r="E14" s="3" t="s">
        <v>114</v>
      </c>
      <c r="F14" s="3" t="s">
        <v>345</v>
      </c>
    </row>
    <row r="15" spans="1:6" x14ac:dyDescent="0.25">
      <c r="A15" s="20" t="s">
        <v>38</v>
      </c>
      <c r="B15" s="3" t="s">
        <v>411</v>
      </c>
      <c r="C15" s="19" t="str">
        <f>IF(B15="","",VLOOKUP(B15,'Crop definitions'!$B$5:$G$63,6,FALSE))</f>
        <v>Kg</v>
      </c>
      <c r="D15" s="19" t="str">
        <f>IF(B15="","",VLOOKUP(B15,'Crop definitions'!$B$5:$G$63,3,FALSE))</f>
        <v>Moden</v>
      </c>
      <c r="E15" s="3" t="s">
        <v>113</v>
      </c>
      <c r="F15" s="3" t="s">
        <v>113</v>
      </c>
    </row>
    <row r="16" spans="1:6" x14ac:dyDescent="0.25">
      <c r="A16" s="20" t="s">
        <v>63</v>
      </c>
      <c r="B16" s="3" t="s">
        <v>412</v>
      </c>
      <c r="C16" s="19" t="str">
        <f>IF(B16="","",VLOOKUP(B16,'Crop definitions'!$B$5:$G$63,6,FALSE))</f>
        <v>Kg</v>
      </c>
      <c r="D16" s="19" t="str">
        <f>IF(B16="","",VLOOKUP(B16,'Crop definitions'!$B$5:$G$63,3,FALSE))</f>
        <v>Moden</v>
      </c>
      <c r="E16" s="3" t="s">
        <v>114</v>
      </c>
      <c r="F16" s="3" t="s">
        <v>345</v>
      </c>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411</v>
      </c>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Spring_barley_grain</v>
      </c>
      <c r="B30" s="200"/>
      <c r="C30" s="200"/>
      <c r="D30" s="200"/>
      <c r="E30" s="200"/>
      <c r="F30" s="200"/>
      <c r="G30" s="27"/>
      <c r="I30" s="201" t="str">
        <f>A30</f>
        <v>Gødningsnorm - Main product: Spring_barley_grain</v>
      </c>
      <c r="J30" s="202"/>
      <c r="K30" s="202"/>
      <c r="L30" s="202"/>
      <c r="M30" s="202"/>
      <c r="N30" s="202"/>
      <c r="O30" s="203"/>
    </row>
    <row r="31" spans="1:15" x14ac:dyDescent="0.25">
      <c r="A31" s="20" t="s">
        <v>54</v>
      </c>
      <c r="B31" s="26">
        <v>78</v>
      </c>
      <c r="C31" s="26">
        <v>64</v>
      </c>
      <c r="D31" s="26">
        <v>81</v>
      </c>
      <c r="E31" s="26">
        <v>57</v>
      </c>
      <c r="F31" s="26">
        <v>58</v>
      </c>
      <c r="G31" s="26">
        <v>14</v>
      </c>
      <c r="I31" s="20" t="s">
        <v>54</v>
      </c>
      <c r="J31" s="26">
        <f>(B31-$B$10)*('Crop definitions'!$Z$5/100)</f>
        <v>38.880000000000003</v>
      </c>
      <c r="K31" s="26">
        <f>(C31-$B$10)*('Crop definitions'!$Z$5/100)</f>
        <v>31.32</v>
      </c>
      <c r="L31" s="26">
        <f>(D31-$B$10)*('Crop definitions'!$Z$5/100)</f>
        <v>40.5</v>
      </c>
      <c r="M31" s="26">
        <f>(E31-$B$10)*('Crop definitions'!$Z$5/100)</f>
        <v>27.540000000000003</v>
      </c>
      <c r="N31" s="26">
        <f>(F31-$B$10)*('Crop definitions'!$Z$5/100)</f>
        <v>28.080000000000002</v>
      </c>
      <c r="O31" s="26">
        <f>(G31-$B$10)*('Crop definitions'!$Z$5/100)</f>
        <v>4.32</v>
      </c>
    </row>
    <row r="32" spans="1:15" x14ac:dyDescent="0.25">
      <c r="A32" s="20" t="s">
        <v>55</v>
      </c>
      <c r="B32" s="26">
        <v>20</v>
      </c>
      <c r="C32" s="26">
        <v>20</v>
      </c>
      <c r="D32" s="26">
        <v>20</v>
      </c>
      <c r="E32" s="26">
        <v>20</v>
      </c>
      <c r="F32" s="26">
        <v>20</v>
      </c>
      <c r="G32" s="26">
        <v>20</v>
      </c>
      <c r="I32" s="20" t="s">
        <v>55</v>
      </c>
      <c r="J32" s="26">
        <f>IF($B$13="","",VLOOKUP($B$13,'Crop definitions'!$V$5:$X$63,2,FALSE)*B32)</f>
        <v>13.4</v>
      </c>
      <c r="K32" s="26">
        <f>IF($B$13="","",VLOOKUP($B$13,'Crop definitions'!$V$5:$X$63,2,FALSE)*C32)</f>
        <v>13.4</v>
      </c>
      <c r="L32" s="26">
        <f>IF($B$13="","",VLOOKUP($B$13,'Crop definitions'!$V$5:$X$63,2,FALSE)*D32)</f>
        <v>13.4</v>
      </c>
      <c r="M32" s="26">
        <f>IF($B$13="","",VLOOKUP($B$13,'Crop definitions'!$V$5:$X$63,2,FALSE)*E32)</f>
        <v>13.4</v>
      </c>
      <c r="N32" s="26">
        <f>IF($B$13="","",VLOOKUP($B$13,'Crop definitions'!$V$5:$X$63,2,FALSE)*F32)</f>
        <v>13.4</v>
      </c>
      <c r="O32" s="26">
        <f>IF($B$13="","",VLOOKUP($B$13,'Crop definitions'!$V$5:$X$63,2,FALSE)*G32)</f>
        <v>13.4</v>
      </c>
    </row>
    <row r="33" spans="1:15" x14ac:dyDescent="0.25">
      <c r="A33" s="20" t="s">
        <v>56</v>
      </c>
      <c r="B33" s="26">
        <v>33</v>
      </c>
      <c r="C33" s="26">
        <v>33</v>
      </c>
      <c r="D33" s="26">
        <v>33</v>
      </c>
      <c r="E33" s="26">
        <v>33</v>
      </c>
      <c r="F33" s="26">
        <v>33</v>
      </c>
      <c r="G33" s="26">
        <v>33</v>
      </c>
      <c r="I33" s="20" t="s">
        <v>56</v>
      </c>
      <c r="J33" s="26">
        <f>IF($B$13="","",VLOOKUP($B$13,'Crop definitions'!$V$5:$X$63,2,FALSE)*B33)</f>
        <v>22.110000000000003</v>
      </c>
      <c r="K33" s="26">
        <f>IF($B$13="","",VLOOKUP($B$13,'Crop definitions'!$V$5:$X$63,2,FALSE)*C33)</f>
        <v>22.110000000000003</v>
      </c>
      <c r="L33" s="26">
        <f>IF($B$13="","",VLOOKUP($B$13,'Crop definitions'!$V$5:$X$63,2,FALSE)*D33)</f>
        <v>22.110000000000003</v>
      </c>
      <c r="M33" s="26">
        <f>IF($B$13="","",VLOOKUP($B$13,'Crop definitions'!$V$5:$X$63,2,FALSE)*E33)</f>
        <v>22.110000000000003</v>
      </c>
      <c r="N33" s="26">
        <f>IF($B$13="","",VLOOKUP($B$13,'Crop definitions'!$V$5:$X$63,2,FALSE)*F33)</f>
        <v>22.110000000000003</v>
      </c>
      <c r="O33" s="26">
        <f>IF($B$13="","",VLOOKUP($B$13,'Crop definitions'!$V$5:$X$63,2,FALSE)*G33)</f>
        <v>22.110000000000003</v>
      </c>
    </row>
    <row r="34" spans="1:15" x14ac:dyDescent="0.25">
      <c r="A34" s="200" t="str">
        <f>IF(B14="",CONCATENATE("Gødningsnorm - ",A14,": Intet valgt"),CONCATENATE("Gødningsnorm - ",A14,": ",B14))</f>
        <v>Gødningsnorm - Straw product: Spring_barley_straw</v>
      </c>
      <c r="B34" s="200"/>
      <c r="C34" s="200"/>
      <c r="D34" s="200"/>
      <c r="E34" s="200"/>
      <c r="F34" s="200"/>
      <c r="G34" s="200"/>
      <c r="I34" s="201" t="str">
        <f>A34</f>
        <v>Gødningsnorm - Straw product: Spring_barley_straw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26"/>
    </row>
    <row r="36" spans="1:15" x14ac:dyDescent="0.25">
      <c r="A36" s="20" t="s">
        <v>55</v>
      </c>
      <c r="B36" s="26"/>
      <c r="C36" s="26"/>
      <c r="D36" s="26"/>
      <c r="E36" s="26"/>
      <c r="F36" s="26"/>
      <c r="G36" s="26"/>
      <c r="I36" s="20" t="s">
        <v>55</v>
      </c>
      <c r="J36" s="26"/>
      <c r="K36" s="26"/>
      <c r="L36" s="26"/>
      <c r="M36" s="26"/>
      <c r="N36" s="26"/>
      <c r="O36" s="26"/>
    </row>
    <row r="37" spans="1:15" x14ac:dyDescent="0.25">
      <c r="A37" s="20" t="s">
        <v>56</v>
      </c>
      <c r="B37" s="26"/>
      <c r="C37" s="26"/>
      <c r="D37" s="26"/>
      <c r="E37" s="26"/>
      <c r="F37" s="26"/>
      <c r="G37" s="26"/>
      <c r="I37" s="20" t="s">
        <v>56</v>
      </c>
      <c r="J37" s="26"/>
      <c r="K37" s="26"/>
      <c r="L37" s="26"/>
      <c r="M37" s="26"/>
      <c r="N37" s="26"/>
      <c r="O37" s="26"/>
    </row>
    <row r="38" spans="1:15" x14ac:dyDescent="0.25">
      <c r="A38" s="200" t="str">
        <f>IF(B15="",CONCATENATE("Gødningsnorm - ",A15,": Intet valgt"),CONCATENATE("Gødningsnorm - ",A15,": ",B15))</f>
        <v>Gødningsnorm - Produkt-3: Peas_seed</v>
      </c>
      <c r="B38" s="200"/>
      <c r="C38" s="200"/>
      <c r="D38" s="200"/>
      <c r="E38" s="200"/>
      <c r="F38" s="200"/>
      <c r="G38" s="200"/>
      <c r="I38" s="201" t="str">
        <f>A38</f>
        <v>Gødningsnorm - Produkt-3: Peas_seed</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26"/>
    </row>
    <row r="40" spans="1:15" x14ac:dyDescent="0.25">
      <c r="A40" s="20" t="s">
        <v>55</v>
      </c>
      <c r="B40" s="26"/>
      <c r="C40" s="26"/>
      <c r="D40" s="26"/>
      <c r="E40" s="26"/>
      <c r="F40" s="26"/>
      <c r="G40" s="26"/>
      <c r="I40" s="20" t="s">
        <v>55</v>
      </c>
      <c r="J40" s="26"/>
      <c r="K40" s="26"/>
      <c r="L40" s="26"/>
      <c r="M40" s="26"/>
      <c r="N40" s="26"/>
      <c r="O40" s="26"/>
    </row>
    <row r="41" spans="1:15" x14ac:dyDescent="0.25">
      <c r="A41" s="20" t="s">
        <v>56</v>
      </c>
      <c r="B41" s="26"/>
      <c r="C41" s="26"/>
      <c r="D41" s="26"/>
      <c r="E41" s="26"/>
      <c r="F41" s="26"/>
      <c r="G41" s="26"/>
      <c r="I41" s="20" t="s">
        <v>56</v>
      </c>
      <c r="J41" s="26"/>
      <c r="K41" s="26"/>
      <c r="L41" s="26"/>
      <c r="M41" s="26"/>
      <c r="N41" s="26"/>
      <c r="O41" s="26"/>
    </row>
    <row r="42" spans="1:15" x14ac:dyDescent="0.25">
      <c r="A42" s="200" t="str">
        <f>IF(B16="",CONCATENATE("Gødningsnorm - ",A16,": Intet valgt"),CONCATENATE("Gødningsnorm - ",A16,": ",B16))</f>
        <v>Gødningsnorm - Produkt-4: Peas_straw</v>
      </c>
      <c r="B42" s="200"/>
      <c r="C42" s="200"/>
      <c r="D42" s="200"/>
      <c r="E42" s="200"/>
      <c r="F42" s="200"/>
      <c r="G42" s="200"/>
      <c r="I42" s="201" t="str">
        <f>A42</f>
        <v>Gødningsnorm - Produkt-4: Peas_straw</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78</v>
      </c>
      <c r="C51" s="21">
        <f t="shared" si="0"/>
        <v>64</v>
      </c>
      <c r="D51" s="21">
        <f t="shared" si="0"/>
        <v>81</v>
      </c>
      <c r="E51" s="21">
        <f t="shared" si="0"/>
        <v>57</v>
      </c>
      <c r="F51" s="21">
        <f t="shared" si="0"/>
        <v>58</v>
      </c>
      <c r="G51" s="21">
        <f t="shared" si="0"/>
        <v>14</v>
      </c>
      <c r="I51" s="20" t="str">
        <f>A51</f>
        <v>N - før reduktion, kg / ha</v>
      </c>
      <c r="J51" s="21">
        <f t="shared" ref="J51:O51" si="1">J31+J35+J39+J43+J47</f>
        <v>38.880000000000003</v>
      </c>
      <c r="K51" s="21">
        <f t="shared" si="1"/>
        <v>31.32</v>
      </c>
      <c r="L51" s="21">
        <f t="shared" si="1"/>
        <v>40.5</v>
      </c>
      <c r="M51" s="21">
        <f t="shared" si="1"/>
        <v>27.540000000000003</v>
      </c>
      <c r="N51" s="21">
        <f t="shared" si="1"/>
        <v>28.080000000000002</v>
      </c>
      <c r="O51" s="21">
        <f t="shared" si="1"/>
        <v>4.32</v>
      </c>
    </row>
    <row r="52" spans="1:15" x14ac:dyDescent="0.25">
      <c r="A52" s="20" t="s">
        <v>126</v>
      </c>
      <c r="B52" s="21">
        <f t="shared" ref="B52:G52" si="2">IF($B$10="",B51,B51-$B$10)</f>
        <v>72</v>
      </c>
      <c r="C52" s="21">
        <f t="shared" si="2"/>
        <v>58</v>
      </c>
      <c r="D52" s="21">
        <f t="shared" si="2"/>
        <v>75</v>
      </c>
      <c r="E52" s="21">
        <f t="shared" si="2"/>
        <v>51</v>
      </c>
      <c r="F52" s="21">
        <f t="shared" si="2"/>
        <v>52</v>
      </c>
      <c r="G52" s="21">
        <f t="shared" si="2"/>
        <v>8</v>
      </c>
      <c r="I52" s="20" t="str">
        <f>A52</f>
        <v>N - efter reduktion, kg / ha</v>
      </c>
      <c r="J52" s="21">
        <f>IF($B$10="",J51,J51)</f>
        <v>38.880000000000003</v>
      </c>
      <c r="K52" s="21">
        <f t="shared" ref="K52:O52" si="3">IF($B$10="",K51,K51)</f>
        <v>31.32</v>
      </c>
      <c r="L52" s="21">
        <f t="shared" si="3"/>
        <v>40.5</v>
      </c>
      <c r="M52" s="21">
        <f t="shared" si="3"/>
        <v>27.540000000000003</v>
      </c>
      <c r="N52" s="21">
        <f t="shared" si="3"/>
        <v>28.080000000000002</v>
      </c>
      <c r="O52" s="21">
        <f t="shared" si="3"/>
        <v>4.32</v>
      </c>
    </row>
    <row r="53" spans="1:15" x14ac:dyDescent="0.25">
      <c r="A53" s="20" t="s">
        <v>55</v>
      </c>
      <c r="B53" s="21">
        <f t="shared" ref="B53:F54" si="4">B32+B36+B40+B44+B48</f>
        <v>20</v>
      </c>
      <c r="C53" s="21">
        <f t="shared" si="4"/>
        <v>20</v>
      </c>
      <c r="D53" s="21">
        <f t="shared" si="4"/>
        <v>20</v>
      </c>
      <c r="E53" s="21">
        <f t="shared" si="4"/>
        <v>20</v>
      </c>
      <c r="F53" s="21">
        <f t="shared" si="4"/>
        <v>20</v>
      </c>
      <c r="G53" s="21">
        <f>G32+G36+G40+G44+G48</f>
        <v>20</v>
      </c>
      <c r="I53" s="20" t="s">
        <v>55</v>
      </c>
      <c r="J53" s="21">
        <f t="shared" ref="J53:N54" si="5">J32+J36+J40+J44+J48</f>
        <v>13.4</v>
      </c>
      <c r="K53" s="21">
        <f t="shared" si="5"/>
        <v>13.4</v>
      </c>
      <c r="L53" s="21">
        <f t="shared" si="5"/>
        <v>13.4</v>
      </c>
      <c r="M53" s="21">
        <f t="shared" si="5"/>
        <v>13.4</v>
      </c>
      <c r="N53" s="21">
        <f t="shared" si="5"/>
        <v>13.4</v>
      </c>
      <c r="O53" s="21">
        <f>O32+O36+O40+O44+O48</f>
        <v>13.4</v>
      </c>
    </row>
    <row r="54" spans="1:15" x14ac:dyDescent="0.25">
      <c r="A54" s="20" t="s">
        <v>56</v>
      </c>
      <c r="B54" s="21">
        <f t="shared" si="4"/>
        <v>33</v>
      </c>
      <c r="C54" s="21">
        <f t="shared" si="4"/>
        <v>33</v>
      </c>
      <c r="D54" s="21">
        <f t="shared" si="4"/>
        <v>33</v>
      </c>
      <c r="E54" s="21">
        <f t="shared" si="4"/>
        <v>33</v>
      </c>
      <c r="F54" s="21">
        <f t="shared" si="4"/>
        <v>33</v>
      </c>
      <c r="G54" s="21">
        <f>G33+G37+G41+G45+G49</f>
        <v>33</v>
      </c>
      <c r="I54" s="20" t="s">
        <v>56</v>
      </c>
      <c r="J54" s="21">
        <f t="shared" si="5"/>
        <v>22.110000000000003</v>
      </c>
      <c r="K54" s="21">
        <f t="shared" si="5"/>
        <v>22.110000000000003</v>
      </c>
      <c r="L54" s="21">
        <f t="shared" si="5"/>
        <v>22.110000000000003</v>
      </c>
      <c r="M54" s="21">
        <f t="shared" si="5"/>
        <v>22.110000000000003</v>
      </c>
      <c r="N54" s="21">
        <f t="shared" si="5"/>
        <v>22.110000000000003</v>
      </c>
      <c r="O54" s="21">
        <f>O33+O37+O41+O45+O49</f>
        <v>22.110000000000003</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40</v>
      </c>
      <c r="C60" s="26">
        <v>40</v>
      </c>
      <c r="D60" s="26">
        <v>40</v>
      </c>
      <c r="E60" s="26">
        <v>40</v>
      </c>
      <c r="F60" s="26">
        <v>40</v>
      </c>
      <c r="G60" s="26">
        <v>40</v>
      </c>
      <c r="I60" s="20" t="str">
        <f>A60</f>
        <v>Spring_barley_grain</v>
      </c>
      <c r="J60" s="26">
        <v>40</v>
      </c>
      <c r="K60" s="26">
        <v>40</v>
      </c>
      <c r="L60" s="26">
        <v>40</v>
      </c>
      <c r="M60" s="26">
        <v>40</v>
      </c>
      <c r="N60" s="26">
        <v>40</v>
      </c>
      <c r="O60" s="64">
        <v>40</v>
      </c>
    </row>
    <row r="61" spans="1:15" x14ac:dyDescent="0.25">
      <c r="A61" s="20" t="str">
        <f>IF(B21="",CONCATENATE(A21,": Intet valgt"),B21)</f>
        <v>Peas_seed</v>
      </c>
      <c r="B61" s="26">
        <v>150</v>
      </c>
      <c r="C61" s="26">
        <v>150</v>
      </c>
      <c r="D61" s="26">
        <v>150</v>
      </c>
      <c r="E61" s="26">
        <v>150</v>
      </c>
      <c r="F61" s="26">
        <v>150</v>
      </c>
      <c r="G61" s="26">
        <v>150</v>
      </c>
      <c r="I61" s="20" t="str">
        <f>A61</f>
        <v>Peas_seed</v>
      </c>
      <c r="J61" s="26">
        <v>160</v>
      </c>
      <c r="K61" s="26">
        <v>160</v>
      </c>
      <c r="L61" s="26">
        <v>160</v>
      </c>
      <c r="M61" s="26">
        <v>160</v>
      </c>
      <c r="N61" s="26">
        <v>160</v>
      </c>
      <c r="O61" s="64">
        <v>160</v>
      </c>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Spring_barley_grain, Kg / ha</v>
      </c>
      <c r="B74" s="26">
        <f>0.63*4400</f>
        <v>2772</v>
      </c>
      <c r="C74" s="26">
        <f>0.63*4700</f>
        <v>2961</v>
      </c>
      <c r="D74" s="26">
        <f>0.63*5000</f>
        <v>3150</v>
      </c>
      <c r="E74" s="26">
        <f>0.63*5300</f>
        <v>3339</v>
      </c>
      <c r="F74" s="26">
        <f>0.63*5600</f>
        <v>3528</v>
      </c>
      <c r="G74" s="26">
        <f>0.63*4700</f>
        <v>2961</v>
      </c>
      <c r="I74" s="20" t="str">
        <f t="shared" ref="I74:I84" si="6">A74</f>
        <v>Spring_barley_grain, Kg / ha</v>
      </c>
      <c r="J74" s="26">
        <f>IF($B$13="","",VLOOKUP($B$13,'Crop definitions'!$V$5:$X$63,2,FALSE)*B74)</f>
        <v>1857.24</v>
      </c>
      <c r="K74" s="26">
        <f>IF($B$13="","",VLOOKUP($B$13,'Crop definitions'!$V$5:$X$63,2,FALSE)*C74)</f>
        <v>1983.8700000000001</v>
      </c>
      <c r="L74" s="26">
        <f>IF($B$13="","",VLOOKUP($B$13,'Crop definitions'!$V$5:$X$63,2,FALSE)*D74)</f>
        <v>2110.5</v>
      </c>
      <c r="M74" s="26">
        <f>IF($B$13="","",VLOOKUP($B$13,'Crop definitions'!$V$5:$X$63,3,FALSE)*E74)</f>
        <v>2103.5700000000002</v>
      </c>
      <c r="N74" s="26">
        <f>IF($B$13="","",VLOOKUP($B$13,'Crop definitions'!$V$5:$X$63,3,FALSE)*F74)</f>
        <v>2222.64</v>
      </c>
      <c r="O74" s="4">
        <f>IF($B$13="","",VLOOKUP($B$13,'Crop definitions'!$V$5:$X$63,2,FALSE)*G74)</f>
        <v>1983.8700000000001</v>
      </c>
    </row>
    <row r="75" spans="1:15" x14ac:dyDescent="0.25">
      <c r="A75" s="20" t="str">
        <f>IF(B14="",CONCATENATE(A14,": Intet valgt"),CONCATENATE(B14,", ",C14," / ha"))</f>
        <v>Spring_barley_straw, Kg / ha</v>
      </c>
      <c r="B75" s="135">
        <f>IF($B$14="","",B81/(VLOOKUP($B$14,'Crop definitions'!$B$5:$F$63,5,FALSE)/1000))</f>
        <v>1524.6000000000001</v>
      </c>
      <c r="C75" s="135">
        <f>IF($B$14="","",C81/(VLOOKUP($B$14,'Crop definitions'!$B$5:$F$63,5,FALSE)/1000))</f>
        <v>1628.5500000000002</v>
      </c>
      <c r="D75" s="135">
        <f>IF($B$14="","",D81/(VLOOKUP($B$14,'Crop definitions'!$B$5:$F$63,5,FALSE)/1000))</f>
        <v>1732.5000000000002</v>
      </c>
      <c r="E75" s="135">
        <f>IF($B$14="","",E81/(VLOOKUP($B$14,'Crop definitions'!$B$5:$F$63,5,FALSE)/1000))</f>
        <v>1836.45</v>
      </c>
      <c r="F75" s="135">
        <f>IF($B$14="","",F81/(VLOOKUP($B$14,'Crop definitions'!$B$5:$F$63,5,FALSE)/1000))</f>
        <v>1940.4000000000003</v>
      </c>
      <c r="G75" s="135">
        <f>IF($B$14="","",G81/(VLOOKUP($B$14,'Crop definitions'!$B$5:$F$63,5,FALSE)/1000))</f>
        <v>1628.5500000000002</v>
      </c>
      <c r="I75" s="20" t="str">
        <f t="shared" si="6"/>
        <v>Spring_barley_straw, Kg / ha</v>
      </c>
      <c r="J75" s="135">
        <f>IF($B$14="","",J81/(VLOOKUP($B$14,'Crop definitions'!$B$5:$F$63,5,FALSE)/1000))</f>
        <v>1021.4820000000001</v>
      </c>
      <c r="K75" s="135">
        <f>IF($B$14="","",K81/(VLOOKUP($B$14,'Crop definitions'!$B$5:$F$63,5,FALSE)/1000))</f>
        <v>1091.1285000000003</v>
      </c>
      <c r="L75" s="135">
        <f>IF($B$14="","",L81/(VLOOKUP($B$14,'Crop definitions'!$B$5:$F$63,5,FALSE)/1000))</f>
        <v>1160.7750000000001</v>
      </c>
      <c r="M75" s="135">
        <f>IF($B$14="","",M81/(VLOOKUP($B$14,'Crop definitions'!$B$5:$F$63,5,FALSE)/1000))</f>
        <v>1156.9635000000003</v>
      </c>
      <c r="N75" s="135">
        <f>IF($B$14="","",N81/(VLOOKUP($B$14,'Crop definitions'!$B$5:$F$63,5,FALSE)/1000))</f>
        <v>1222.452</v>
      </c>
      <c r="O75" s="136">
        <f>IF($B$14="","",O81/(VLOOKUP($B$14,'Crop definitions'!$B$5:$F$63,5,FALSE)/1000))</f>
        <v>1091.1285000000003</v>
      </c>
    </row>
    <row r="76" spans="1:15" x14ac:dyDescent="0.25">
      <c r="A76" s="20" t="str">
        <f>IF(B15="",CONCATENATE(A15,": Intet valgt"),CONCATENATE(B15,", ",C15," / ha"))</f>
        <v>Peas_seed, Kg / ha</v>
      </c>
      <c r="B76" s="26">
        <f>0.37*4400</f>
        <v>1628</v>
      </c>
      <c r="C76" s="26">
        <f>0.37*4700</f>
        <v>1739</v>
      </c>
      <c r="D76" s="26">
        <f>0.37*5000</f>
        <v>1850</v>
      </c>
      <c r="E76" s="26">
        <f>0.37*5300</f>
        <v>1961</v>
      </c>
      <c r="F76" s="26">
        <f>0.37*5600</f>
        <v>2072</v>
      </c>
      <c r="G76" s="26">
        <f>0.37*4700</f>
        <v>1739</v>
      </c>
      <c r="I76" s="20" t="str">
        <f t="shared" si="6"/>
        <v>Peas_seed, Kg / ha</v>
      </c>
      <c r="J76" s="26">
        <f>IF($B$15="","",VLOOKUP($B$15,'Crop definitions'!$V$5:$X$63,2,FALSE)*B76)</f>
        <v>1383.8</v>
      </c>
      <c r="K76" s="26">
        <f>IF($B$15="","",VLOOKUP($B$15,'Crop definitions'!$V$5:$X$63,2,FALSE)*C76)</f>
        <v>1478.1499999999999</v>
      </c>
      <c r="L76" s="26">
        <f>IF($B$15="","",VLOOKUP($B$15,'Crop definitions'!$V$5:$X$63,2,FALSE)*D76)</f>
        <v>1572.5</v>
      </c>
      <c r="M76" s="26">
        <f>IF($B$15="","",VLOOKUP($B$15,'Crop definitions'!$V$5:$X$63,2,FALSE)*E76)</f>
        <v>1666.85</v>
      </c>
      <c r="N76" s="26">
        <f>IF($B$15="","",VLOOKUP($B$15,'Crop definitions'!$V$5:$X$63,2,FALSE)*F76)</f>
        <v>1761.2</v>
      </c>
      <c r="O76" s="4">
        <f>IF($B$15="","",VLOOKUP($B$15,'Crop definitions'!$V$5:$X$63,2,FALSE)*G76)</f>
        <v>1478.1499999999999</v>
      </c>
    </row>
    <row r="77" spans="1:15" x14ac:dyDescent="0.25">
      <c r="A77" s="20" t="str">
        <f>IF(B16="",CONCATENATE(A16,": Intet valgt"),CONCATENATE(B16,", ",C16," / ha"))</f>
        <v>Peas_straw, Kg / ha</v>
      </c>
      <c r="B77" s="26">
        <f>B76*0.5</f>
        <v>814</v>
      </c>
      <c r="C77" s="26">
        <f t="shared" ref="C77:G77" si="7">C76*0.5</f>
        <v>869.5</v>
      </c>
      <c r="D77" s="26">
        <f t="shared" si="7"/>
        <v>925</v>
      </c>
      <c r="E77" s="26">
        <f t="shared" si="7"/>
        <v>980.5</v>
      </c>
      <c r="F77" s="26">
        <f t="shared" si="7"/>
        <v>1036</v>
      </c>
      <c r="G77" s="26">
        <f t="shared" si="7"/>
        <v>869.5</v>
      </c>
      <c r="I77" s="20" t="str">
        <f t="shared" si="6"/>
        <v>Peas_straw, Kg / ha</v>
      </c>
      <c r="J77" s="26">
        <f>J76*0.5</f>
        <v>691.9</v>
      </c>
      <c r="K77" s="26">
        <f t="shared" ref="K77" si="8">K76*0.5</f>
        <v>739.07499999999993</v>
      </c>
      <c r="L77" s="26">
        <f t="shared" ref="L77" si="9">L76*0.5</f>
        <v>786.25</v>
      </c>
      <c r="M77" s="26">
        <f t="shared" ref="M77" si="10">M76*0.5</f>
        <v>833.42499999999995</v>
      </c>
      <c r="N77" s="26">
        <f t="shared" ref="N77" si="11">N76*0.5</f>
        <v>880.6</v>
      </c>
      <c r="O77" s="4">
        <f t="shared" ref="O77" si="12">O76*0.5</f>
        <v>739.07499999999993</v>
      </c>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Spring_barley_grain, kg TS / ha</v>
      </c>
      <c r="B80" s="21">
        <f>IF(B74="",0,IF($C13="Kg",B74*VLOOKUP($B13,'Crop definitions'!$B$5:$N$63,5,FALSE)/1000,IF($C13="Kg TS",B74,B74/VLOOKUP($B13,'Crop definitions'!$B$5:$N$63,8,FALSE))))</f>
        <v>2356.1999999999998</v>
      </c>
      <c r="C80" s="21">
        <f>IF(C74="",0,IF($C13="Kg",C74*VLOOKUP($B13,'Crop definitions'!$B$5:$N$63,5,FALSE)/1000,IF($C13="Kg TS",C74,C74/VLOOKUP($B13,'Crop definitions'!$B$5:$N$63,8,FALSE))))</f>
        <v>2516.85</v>
      </c>
      <c r="D80" s="21">
        <f>IF(D74="",0,IF($C13="Kg",D74*VLOOKUP($B13,'Crop definitions'!$B$5:$N$63,5,FALSE)/1000,IF($C13="Kg TS",D74,D74/VLOOKUP($B13,'Crop definitions'!$B$5:$N$63,8,FALSE))))</f>
        <v>2677.5</v>
      </c>
      <c r="E80" s="21">
        <f>IF(E74="",0,IF($C13="Kg",E74*VLOOKUP($B13,'Crop definitions'!$B$5:$N$63,5,FALSE)/1000,IF($C13="Kg TS",E74,E74/VLOOKUP($B13,'Crop definitions'!$B$5:$N$63,8,FALSE))))</f>
        <v>2838.15</v>
      </c>
      <c r="F80" s="21">
        <f>IF(F74="",0,IF($C13="Kg",F74*VLOOKUP($B13,'Crop definitions'!$B$5:$N$63,5,FALSE)/1000,IF($C13="Kg TS",F74,F74/VLOOKUP($B13,'Crop definitions'!$B$5:$N$63,8,FALSE))))</f>
        <v>2998.8</v>
      </c>
      <c r="G80" s="21">
        <f>IF(G74="",0,IF($C13="Kg",G74*VLOOKUP($B13,'Crop definitions'!$B$5:$N$63,5,FALSE)/1000,IF($C13="Kg TS",G74,G74/VLOOKUP($B13,'Crop definitions'!$B$5:$N$63,8,FALSE))))</f>
        <v>2516.85</v>
      </c>
      <c r="I80" s="20" t="str">
        <f t="shared" si="6"/>
        <v>Spring_barley_grain, kg TS / ha</v>
      </c>
      <c r="J80" s="21">
        <f>IF(J74="",0,IF($C13="Kg",J74*VLOOKUP($B13,'Crop definitions'!$B$5:$N$63,5,FALSE)/1000,IF($C13="Kg TS",J74,J74/VLOOKUP($B13,'Crop definitions'!$B$5:$N$63,8,FALSE))))</f>
        <v>1578.654</v>
      </c>
      <c r="K80" s="21">
        <f>IF(K74="",0,IF($C13="Kg",K74*VLOOKUP($B13,'Crop definitions'!$B$5:$N$63,5,FALSE)/1000,IF($C13="Kg TS",K74,K74/VLOOKUP($B13,'Crop definitions'!$B$5:$N$63,8,FALSE))))</f>
        <v>1686.2895000000001</v>
      </c>
      <c r="L80" s="21">
        <f>IF(L74="",0,IF($C13="Kg",L74*VLOOKUP($B13,'Crop definitions'!$B$5:$N$63,5,FALSE)/1000,IF($C13="Kg TS",L74,L74/VLOOKUP($B13,'Crop definitions'!$B$5:$N$63,8,FALSE))))</f>
        <v>1793.925</v>
      </c>
      <c r="M80" s="21">
        <f>IF(M74="",0,IF($C13="Kg",M74*VLOOKUP($B13,'Crop definitions'!$B$5:$N$63,5,FALSE)/1000,IF($C13="Kg TS",M74,M74/VLOOKUP($B13,'Crop definitions'!$B$5:$N$63,8,FALSE))))</f>
        <v>1788.0345000000002</v>
      </c>
      <c r="N80" s="21">
        <f>IF(N74="",0,IF($C13="Kg",N74*VLOOKUP($B13,'Crop definitions'!$B$5:$N$63,5,FALSE)/1000,IF($C13="Kg TS",N74,N74/VLOOKUP($B13,'Crop definitions'!$B$5:$N$63,8,FALSE))))</f>
        <v>1889.2439999999999</v>
      </c>
      <c r="O80" s="21">
        <f>IF(O74="",0,IF($C13="Kg",O74*VLOOKUP($B13,'Crop definitions'!$B$5:$N$63,5,FALSE)/1000,IF($C13="Kg TS",O74,O74/VLOOKUP($B13,'Crop definitions'!$B$5:$N$63,8,FALSE))))</f>
        <v>1686.2895000000001</v>
      </c>
    </row>
    <row r="81" spans="1:15" x14ac:dyDescent="0.25">
      <c r="A81" s="20" t="str">
        <f>IF(B14="",CONCATENATE(A14,": Intet valgt"),CONCATENATE(B14,", kg TS / ha"))</f>
        <v>Spring_barley_straw, kg TS / ha</v>
      </c>
      <c r="B81" s="21">
        <f>IF($B$14="",0,VLOOKUP($B$14,'Crop definitions'!$B$5:$T$63,19,FALSE)*B80)</f>
        <v>1295.9100000000001</v>
      </c>
      <c r="C81" s="21">
        <f>IF($B$14="",0,VLOOKUP($B$14,'Crop definitions'!$B$5:$T$63,19,FALSE)*C80)</f>
        <v>1384.2675000000002</v>
      </c>
      <c r="D81" s="21">
        <f>IF($B$14="",0,VLOOKUP($B$14,'Crop definitions'!$B$5:$T$63,19,FALSE)*D80)</f>
        <v>1472.6250000000002</v>
      </c>
      <c r="E81" s="21">
        <f>IF($B$14="",0,VLOOKUP($B$14,'Crop definitions'!$B$5:$T$63,19,FALSE)*E80)</f>
        <v>1560.9825000000001</v>
      </c>
      <c r="F81" s="21">
        <f>IF($B$14="",0,VLOOKUP($B$14,'Crop definitions'!$B$5:$T$63,19,FALSE)*F80)</f>
        <v>1649.3400000000001</v>
      </c>
      <c r="G81" s="21">
        <f>IF($B$14="",0,VLOOKUP($B$14,'Crop definitions'!$B$5:$T$63,19,FALSE)*G80)</f>
        <v>1384.2675000000002</v>
      </c>
      <c r="I81" s="20" t="str">
        <f t="shared" si="6"/>
        <v>Spring_barley_straw, kg TS / ha</v>
      </c>
      <c r="J81" s="21">
        <f>IF($B$14="",0,VLOOKUP($B$14,'Crop definitions'!$B$5:$T$63,19,FALSE)*J80)</f>
        <v>868.25970000000007</v>
      </c>
      <c r="K81" s="21">
        <f>IF($B$14="",0,VLOOKUP($B$14,'Crop definitions'!$B$5:$T$63,19,FALSE)*K80)</f>
        <v>927.45922500000017</v>
      </c>
      <c r="L81" s="21">
        <f>IF($B$14="",0,VLOOKUP($B$14,'Crop definitions'!$B$5:$T$63,19,FALSE)*L80)</f>
        <v>986.65875000000005</v>
      </c>
      <c r="M81" s="21">
        <f>IF($B$14="",0,VLOOKUP($B$14,'Crop definitions'!$B$5:$T$63,19,FALSE)*M80)</f>
        <v>983.41897500000016</v>
      </c>
      <c r="N81" s="21">
        <f>IF($B$14="",0,VLOOKUP($B$14,'Crop definitions'!$B$5:$T$63,19,FALSE)*N80)</f>
        <v>1039.0842</v>
      </c>
      <c r="O81" s="21">
        <f>IF($B$14="",0,VLOOKUP($B$14,'Crop definitions'!$B$5:$T$63,19,FALSE)*O80)</f>
        <v>927.45922500000017</v>
      </c>
    </row>
    <row r="82" spans="1:15" x14ac:dyDescent="0.25">
      <c r="A82" s="20" t="str">
        <f>IF(B15="",CONCATENATE(A15,": Intet valgt"),CONCATENATE(B15,", kg TS / ha"))</f>
        <v>Peas_seed, kg TS / ha</v>
      </c>
      <c r="B82" s="21">
        <f>IF(B76="",0,IF($C15="Kg",B76*VLOOKUP($B15,'Crop definitions'!$B$5:$N$63,5,FALSE)/1000,IF($C15="Kg TS",B76,B76/VLOOKUP($B15,'Crop definitions'!$B$5:$N$63,8,FALSE))))</f>
        <v>1383.8</v>
      </c>
      <c r="C82" s="21">
        <f>IF(C76="",0,IF($C15="Kg",C76*VLOOKUP($B15,'Crop definitions'!$B$5:$N$63,5,FALSE)/1000,IF($C15="Kg TS",C76,C76/VLOOKUP($B15,'Crop definitions'!$B$5:$N$63,8,FALSE))))</f>
        <v>1478.15</v>
      </c>
      <c r="D82" s="21">
        <f>IF(D76="",0,IF($C15="Kg",D76*VLOOKUP($B15,'Crop definitions'!$B$5:$N$63,5,FALSE)/1000,IF($C15="Kg TS",D76,D76/VLOOKUP($B15,'Crop definitions'!$B$5:$N$63,8,FALSE))))</f>
        <v>1572.5</v>
      </c>
      <c r="E82" s="21">
        <f>IF(E76="",0,IF($C15="Kg",E76*VLOOKUP($B15,'Crop definitions'!$B$5:$N$63,5,FALSE)/1000,IF($C15="Kg TS",E76,E76/VLOOKUP($B15,'Crop definitions'!$B$5:$N$63,8,FALSE))))</f>
        <v>1666.85</v>
      </c>
      <c r="F82" s="21">
        <f>IF(F76="",0,IF($C15="Kg",F76*VLOOKUP($B15,'Crop definitions'!$B$5:$N$63,5,FALSE)/1000,IF($C15="Kg TS",F76,F76/VLOOKUP($B15,'Crop definitions'!$B$5:$N$63,8,FALSE))))</f>
        <v>1761.2</v>
      </c>
      <c r="G82" s="21">
        <f>IF(G76="",0,IF($C15="Kg",G76*VLOOKUP($B15,'Crop definitions'!$B$5:$N$63,5,FALSE)/1000,IF($C15="Kg TS",G76,G76/VLOOKUP($B15,'Crop definitions'!$B$5:$N$63,8,FALSE))))</f>
        <v>1478.15</v>
      </c>
      <c r="I82" s="20" t="str">
        <f t="shared" si="6"/>
        <v>Peas_seed, kg TS / ha</v>
      </c>
      <c r="J82" s="21">
        <f>IF(J76="",0,IF($C15="Kg",J76*VLOOKUP($B15,'Crop definitions'!$B$5:$N$63,5,FALSE)/1000,IF($C15="Kg TS",J76,J76/VLOOKUP($B15,'Crop definitions'!$B$5:$N$63,8,FALSE))))</f>
        <v>1176.23</v>
      </c>
      <c r="K82" s="21">
        <f>IF(K76="",0,IF($C15="Kg",K76*VLOOKUP($B15,'Crop definitions'!$B$5:$N$63,5,FALSE)/1000,IF($C15="Kg TS",K76,K76/VLOOKUP($B15,'Crop definitions'!$B$5:$N$63,8,FALSE))))</f>
        <v>1256.4275</v>
      </c>
      <c r="L82" s="21">
        <f>IF(L76="",0,IF($C15="Kg",L76*VLOOKUP($B15,'Crop definitions'!$B$5:$N$63,5,FALSE)/1000,IF($C15="Kg TS",L76,L76/VLOOKUP($B15,'Crop definitions'!$B$5:$N$63,8,FALSE))))</f>
        <v>1336.625</v>
      </c>
      <c r="M82" s="21">
        <f>IF(M76="",0,IF($C15="Kg",M76*VLOOKUP($B15,'Crop definitions'!$B$5:$N$63,5,FALSE)/1000,IF($C15="Kg TS",M76,M76/VLOOKUP($B15,'Crop definitions'!$B$5:$N$63,8,FALSE))))</f>
        <v>1416.8225</v>
      </c>
      <c r="N82" s="21">
        <f>IF(N76="",0,IF($C15="Kg",N76*VLOOKUP($B15,'Crop definitions'!$B$5:$N$63,5,FALSE)/1000,IF($C15="Kg TS",N76,N76/VLOOKUP($B15,'Crop definitions'!$B$5:$N$63,8,FALSE))))</f>
        <v>1497.02</v>
      </c>
      <c r="O82" s="21">
        <f>IF(O76="",0,IF($C15="Kg",O76*VLOOKUP($B15,'Crop definitions'!$B$5:$N$63,5,FALSE)/1000,IF($C15="Kg TS",O76,O76/VLOOKUP($B15,'Crop definitions'!$B$5:$N$63,8,FALSE))))</f>
        <v>1256.4275</v>
      </c>
    </row>
    <row r="83" spans="1:15" x14ac:dyDescent="0.25">
      <c r="A83" s="20" t="str">
        <f>IF(B16="",CONCATENATE(A16,": Intet valgt"),CONCATENATE(B16,", kg TS / ha"))</f>
        <v>Peas_straw, kg TS / ha</v>
      </c>
      <c r="B83" s="21">
        <f>IF(B77="",0,IF($C16="Kg",B77*VLOOKUP($B16,'Crop definitions'!$B$5:$N$63,5,FALSE)/1000,IF($C16="Kg TS",B77,B77/VLOOKUP($B16,'Crop definitions'!$B$5:$N$63,8,FALSE))))</f>
        <v>708.18</v>
      </c>
      <c r="C83" s="21">
        <f>IF(C77="",0,IF($C16="Kg",C77*VLOOKUP($B16,'Crop definitions'!$B$5:$N$63,5,FALSE)/1000,IF($C16="Kg TS",C77,C77/VLOOKUP($B16,'Crop definitions'!$B$5:$N$63,8,FALSE))))</f>
        <v>756.46500000000003</v>
      </c>
      <c r="D83" s="21">
        <f>IF(D77="",0,IF($C16="Kg",D77*VLOOKUP($B16,'Crop definitions'!$B$5:$N$63,5,FALSE)/1000,IF($C16="Kg TS",D77,D77/VLOOKUP($B16,'Crop definitions'!$B$5:$N$63,8,FALSE))))</f>
        <v>804.75</v>
      </c>
      <c r="E83" s="21">
        <f>IF(E77="",0,IF($C16="Kg",E77*VLOOKUP($B16,'Crop definitions'!$B$5:$N$63,5,FALSE)/1000,IF($C16="Kg TS",E77,E77/VLOOKUP($B16,'Crop definitions'!$B$5:$N$63,8,FALSE))))</f>
        <v>853.03499999999997</v>
      </c>
      <c r="F83" s="21">
        <f>IF(F77="",0,IF($C16="Kg",F77*VLOOKUP($B16,'Crop definitions'!$B$5:$N$63,5,FALSE)/1000,IF($C16="Kg TS",F77,F77/VLOOKUP($B16,'Crop definitions'!$B$5:$N$63,8,FALSE))))</f>
        <v>901.32</v>
      </c>
      <c r="G83" s="21">
        <f>IF(G77="",0,IF($C16="Kg",G77*VLOOKUP($B16,'Crop definitions'!$B$5:$N$63,5,FALSE)/1000,IF($C16="Kg TS",G77,G77/VLOOKUP($B16,'Crop definitions'!$B$5:$N$63,8,FALSE))))</f>
        <v>756.46500000000003</v>
      </c>
      <c r="I83" s="20" t="str">
        <f t="shared" si="6"/>
        <v>Peas_straw, kg TS / ha</v>
      </c>
      <c r="J83" s="21">
        <f>IF(J77="",0,IF($C16="Kg",J77*VLOOKUP($B16,'Crop definitions'!$B$5:$N$63,5,FALSE)/1000,IF($C16="Kg TS",J77,J77/VLOOKUP($B16,'Crop definitions'!$B$5:$N$63,8,FALSE))))</f>
        <v>601.95299999999997</v>
      </c>
      <c r="K83" s="21">
        <f>IF(K77="",0,IF($C16="Kg",K77*VLOOKUP($B16,'Crop definitions'!$B$5:$N$63,5,FALSE)/1000,IF($C16="Kg TS",K77,K77/VLOOKUP($B16,'Crop definitions'!$B$5:$N$63,8,FALSE))))</f>
        <v>642.99524999999983</v>
      </c>
      <c r="L83" s="21">
        <f>IF(L77="",0,IF($C16="Kg",L77*VLOOKUP($B16,'Crop definitions'!$B$5:$N$63,5,FALSE)/1000,IF($C16="Kg TS",L77,L77/VLOOKUP($B16,'Crop definitions'!$B$5:$N$63,8,FALSE))))</f>
        <v>684.03750000000002</v>
      </c>
      <c r="M83" s="21">
        <f>IF(M77="",0,IF($C16="Kg",M77*VLOOKUP($B16,'Crop definitions'!$B$5:$N$63,5,FALSE)/1000,IF($C16="Kg TS",M77,M77/VLOOKUP($B16,'Crop definitions'!$B$5:$N$63,8,FALSE))))</f>
        <v>725.07974999999999</v>
      </c>
      <c r="N83" s="21">
        <f>IF(N77="",0,IF($C16="Kg",N77*VLOOKUP($B16,'Crop definitions'!$B$5:$N$63,5,FALSE)/1000,IF($C16="Kg TS",N77,N77/VLOOKUP($B16,'Crop definitions'!$B$5:$N$63,8,FALSE))))</f>
        <v>766.12199999999996</v>
      </c>
      <c r="O83" s="21">
        <f>IF(O77="",0,IF($C16="Kg",O77*VLOOKUP($B16,'Crop definitions'!$B$5:$N$63,5,FALSE)/1000,IF($C16="Kg TS",O77,O77/VLOOKUP($B16,'Crop definitions'!$B$5:$N$63,8,FALSE))))</f>
        <v>642.99524999999983</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13">SUM(B80:B84)</f>
        <v>5744.09</v>
      </c>
      <c r="C85" s="25">
        <f t="shared" si="13"/>
        <v>6135.7325000000001</v>
      </c>
      <c r="D85" s="25">
        <f t="shared" si="13"/>
        <v>6527.375</v>
      </c>
      <c r="E85" s="25">
        <f t="shared" si="13"/>
        <v>6919.0174999999999</v>
      </c>
      <c r="F85" s="25">
        <f t="shared" si="13"/>
        <v>7310.66</v>
      </c>
      <c r="G85" s="25">
        <f t="shared" si="13"/>
        <v>6135.7325000000001</v>
      </c>
      <c r="I85" s="24" t="s">
        <v>69</v>
      </c>
      <c r="J85" s="25">
        <f t="shared" ref="J85:O85" si="14">SUM(J80:J84)</f>
        <v>4225.0967000000001</v>
      </c>
      <c r="K85" s="25">
        <f t="shared" si="14"/>
        <v>4513.1714750000001</v>
      </c>
      <c r="L85" s="25">
        <f t="shared" si="14"/>
        <v>4801.2462500000001</v>
      </c>
      <c r="M85" s="25">
        <f t="shared" si="14"/>
        <v>4913.3557250000003</v>
      </c>
      <c r="N85" s="25">
        <f t="shared" si="14"/>
        <v>5191.4702000000007</v>
      </c>
      <c r="O85" s="25">
        <f t="shared" si="14"/>
        <v>4513.1714750000001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Spring_barley_grain, kg / ha</v>
      </c>
      <c r="B87" s="21">
        <f>IF(B80=0,0,B80/(VLOOKUP($B13,'Crop definitions'!$B$5:$N$63,5,FALSE)/1000))</f>
        <v>2772</v>
      </c>
      <c r="C87" s="21">
        <f>IF(C80=0,0,C80/(VLOOKUP($B13,'Crop definitions'!$B$5:$N$63,5,FALSE)/1000))</f>
        <v>2961</v>
      </c>
      <c r="D87" s="21">
        <f>IF(D80=0,0,D80/(VLOOKUP($B13,'Crop definitions'!$B$5:$N$63,5,FALSE)/1000))</f>
        <v>3150</v>
      </c>
      <c r="E87" s="21">
        <f>IF(E80=0,0,E80/(VLOOKUP($B13,'Crop definitions'!$B$5:$N$63,5,FALSE)/1000))</f>
        <v>3339</v>
      </c>
      <c r="F87" s="21">
        <f>IF(F80=0,0,F80/(VLOOKUP($B13,'Crop definitions'!$B$5:$N$63,5,FALSE)/1000))</f>
        <v>3528.0000000000005</v>
      </c>
      <c r="G87" s="21">
        <f>IF(G80=0,0,G80/(VLOOKUP($B13,'Crop definitions'!$B$5:$N$63,5,FALSE)/1000))</f>
        <v>2961</v>
      </c>
      <c r="I87" s="20" t="str">
        <f>A87</f>
        <v>Spring_barley_grain, kg / ha</v>
      </c>
      <c r="J87" s="21">
        <f>IF(J80=0,0,J80/(VLOOKUP($B13,'Crop definitions'!$B$5:$N$63,5,FALSE)/1000))</f>
        <v>1857.24</v>
      </c>
      <c r="K87" s="21">
        <f>IF(K80=0,0,K80/(VLOOKUP($B13,'Crop definitions'!$B$5:$N$63,5,FALSE)/1000))</f>
        <v>1983.8700000000001</v>
      </c>
      <c r="L87" s="21">
        <f>IF(L80=0,0,L80/(VLOOKUP($B13,'Crop definitions'!$B$5:$N$63,5,FALSE)/1000))</f>
        <v>2110.5</v>
      </c>
      <c r="M87" s="21">
        <f>IF(M80=0,0,M80/(VLOOKUP($B13,'Crop definitions'!$B$5:$N$63,5,FALSE)/1000))</f>
        <v>2103.5700000000002</v>
      </c>
      <c r="N87" s="21">
        <f>IF(N80=0,0,N80/(VLOOKUP($B13,'Crop definitions'!$B$5:$N$63,5,FALSE)/1000))</f>
        <v>2222.64</v>
      </c>
      <c r="O87" s="21">
        <f>IF(O80=0,0,O80/(VLOOKUP($B13,'Crop definitions'!$B$5:$N$63,5,FALSE)/1000))</f>
        <v>1983.8700000000001</v>
      </c>
    </row>
    <row r="88" spans="1:15" x14ac:dyDescent="0.25">
      <c r="A88" s="20" t="str">
        <f>IF(B14="",CONCATENATE(A14,": Intet valgt"),CONCATENATE(B14,", kg / ha"))</f>
        <v>Spring_barley_straw, kg / ha</v>
      </c>
      <c r="B88" s="21">
        <f>IF(B81=0,0,B81/(VLOOKUP($B14,'Crop definitions'!$B$5:$N$63,5,FALSE)/1000))</f>
        <v>1524.6000000000001</v>
      </c>
      <c r="C88" s="21">
        <f>IF(C81=0,0,C81/(VLOOKUP($B14,'Crop definitions'!$B$5:$N$63,5,FALSE)/1000))</f>
        <v>1628.5500000000002</v>
      </c>
      <c r="D88" s="21">
        <f>IF(D81=0,0,D81/(VLOOKUP($B14,'Crop definitions'!$B$5:$N$63,5,FALSE)/1000))</f>
        <v>1732.5000000000002</v>
      </c>
      <c r="E88" s="21">
        <f>IF(E81=0,0,E81/(VLOOKUP($B14,'Crop definitions'!$B$5:$N$63,5,FALSE)/1000))</f>
        <v>1836.45</v>
      </c>
      <c r="F88" s="21">
        <f>IF(F81=0,0,F81/(VLOOKUP($B14,'Crop definitions'!$B$5:$N$63,5,FALSE)/1000))</f>
        <v>1940.4000000000003</v>
      </c>
      <c r="G88" s="21">
        <f>IF(G81=0,0,G81/(VLOOKUP($B14,'Crop definitions'!$B$5:$N$63,5,FALSE)/1000))</f>
        <v>1628.5500000000002</v>
      </c>
      <c r="I88" s="20" t="str">
        <f t="shared" ref="I88:I93" si="15">A88</f>
        <v>Spring_barley_straw, kg / ha</v>
      </c>
      <c r="J88" s="21">
        <f>IF(J81=0,0,J81/(VLOOKUP($B14,'Crop definitions'!$B$5:$N$63,5,FALSE)/1000))</f>
        <v>1021.4820000000001</v>
      </c>
      <c r="K88" s="21">
        <f>IF(K81=0,0,K81/(VLOOKUP($B14,'Crop definitions'!$B$5:$N$63,5,FALSE)/1000))</f>
        <v>1091.1285000000003</v>
      </c>
      <c r="L88" s="21">
        <f>IF(L81=0,0,L81/(VLOOKUP($B14,'Crop definitions'!$B$5:$N$63,5,FALSE)/1000))</f>
        <v>1160.7750000000001</v>
      </c>
      <c r="M88" s="21">
        <f>IF(M81=0,0,M81/(VLOOKUP($B14,'Crop definitions'!$B$5:$N$63,5,FALSE)/1000))</f>
        <v>1156.9635000000003</v>
      </c>
      <c r="N88" s="21">
        <f>IF(N81=0,0,N81/(VLOOKUP($B14,'Crop definitions'!$B$5:$N$63,5,FALSE)/1000))</f>
        <v>1222.452</v>
      </c>
      <c r="O88" s="21">
        <f>IF(O81=0,0,O81/(VLOOKUP($B14,'Crop definitions'!$B$5:$N$63,5,FALSE)/1000))</f>
        <v>1091.1285000000003</v>
      </c>
    </row>
    <row r="89" spans="1:15" x14ac:dyDescent="0.25">
      <c r="A89" s="20" t="str">
        <f>IF(B15="",CONCATENATE(A15,": Intet valgt"),CONCATENATE(B15,", kg / ha"))</f>
        <v>Peas_seed, kg / ha</v>
      </c>
      <c r="B89" s="21">
        <f>IF(B82=0,0,B82/(VLOOKUP($B15,'Crop definitions'!$B$5:$N$63,5,FALSE)/1000))</f>
        <v>1628</v>
      </c>
      <c r="C89" s="21">
        <f>IF(C82=0,0,C82/(VLOOKUP($B15,'Crop definitions'!$B$5:$N$63,5,FALSE)/1000))</f>
        <v>1739.0000000000002</v>
      </c>
      <c r="D89" s="21">
        <f>IF(D82=0,0,D82/(VLOOKUP($B15,'Crop definitions'!$B$5:$N$63,5,FALSE)/1000))</f>
        <v>1850</v>
      </c>
      <c r="E89" s="21">
        <f>IF(E82=0,0,E82/(VLOOKUP($B15,'Crop definitions'!$B$5:$N$63,5,FALSE)/1000))</f>
        <v>1961</v>
      </c>
      <c r="F89" s="21">
        <f>IF(F82=0,0,F82/(VLOOKUP($B15,'Crop definitions'!$B$5:$N$63,5,FALSE)/1000))</f>
        <v>2072</v>
      </c>
      <c r="G89" s="21">
        <f>IF(G82=0,0,G82/(VLOOKUP($B15,'Crop definitions'!$B$5:$N$63,5,FALSE)/1000))</f>
        <v>1739.0000000000002</v>
      </c>
      <c r="I89" s="20" t="str">
        <f t="shared" si="15"/>
        <v>Peas_seed, kg / ha</v>
      </c>
      <c r="J89" s="21">
        <f>IF(J82=0,0,J82/(VLOOKUP($B15,'Crop definitions'!$B$5:$N$63,5,FALSE)/1000))</f>
        <v>1383.8</v>
      </c>
      <c r="K89" s="21">
        <f>IF(K82=0,0,K82/(VLOOKUP($B15,'Crop definitions'!$B$5:$N$63,5,FALSE)/1000))</f>
        <v>1478.15</v>
      </c>
      <c r="L89" s="21">
        <f>IF(L82=0,0,L82/(VLOOKUP($B15,'Crop definitions'!$B$5:$N$63,5,FALSE)/1000))</f>
        <v>1572.5</v>
      </c>
      <c r="M89" s="21">
        <f>IF(M82=0,0,M82/(VLOOKUP($B15,'Crop definitions'!$B$5:$N$63,5,FALSE)/1000))</f>
        <v>1666.8500000000001</v>
      </c>
      <c r="N89" s="21">
        <f>IF(N82=0,0,N82/(VLOOKUP($B15,'Crop definitions'!$B$5:$N$63,5,FALSE)/1000))</f>
        <v>1761.2</v>
      </c>
      <c r="O89" s="21">
        <f>IF(O82=0,0,O82/(VLOOKUP($B15,'Crop definitions'!$B$5:$N$63,5,FALSE)/1000))</f>
        <v>1478.15</v>
      </c>
    </row>
    <row r="90" spans="1:15" x14ac:dyDescent="0.25">
      <c r="A90" s="20" t="str">
        <f>IF(B16="",CONCATENATE(A16,": Intet valgt"),CONCATENATE(B16,", kg / ha"))</f>
        <v>Peas_straw, kg / ha</v>
      </c>
      <c r="B90" s="21">
        <f>IF(B83=0,0,B83/(VLOOKUP($B16,'Crop definitions'!$B$5:$N$63,5,FALSE)/1000))</f>
        <v>814</v>
      </c>
      <c r="C90" s="21">
        <f>IF(C83=0,0,C83/(VLOOKUP($B16,'Crop definitions'!$B$5:$N$63,5,FALSE)/1000))</f>
        <v>869.5</v>
      </c>
      <c r="D90" s="21">
        <f>IF(D83=0,0,D83/(VLOOKUP($B16,'Crop definitions'!$B$5:$N$63,5,FALSE)/1000))</f>
        <v>925</v>
      </c>
      <c r="E90" s="21">
        <f>IF(E83=0,0,E83/(VLOOKUP($B16,'Crop definitions'!$B$5:$N$63,5,FALSE)/1000))</f>
        <v>980.5</v>
      </c>
      <c r="F90" s="21">
        <f>IF(F83=0,0,F83/(VLOOKUP($B16,'Crop definitions'!$B$5:$N$63,5,FALSE)/1000))</f>
        <v>1036</v>
      </c>
      <c r="G90" s="21">
        <f>IF(G83=0,0,G83/(VLOOKUP($B16,'Crop definitions'!$B$5:$N$63,5,FALSE)/1000))</f>
        <v>869.5</v>
      </c>
      <c r="I90" s="20" t="str">
        <f t="shared" si="15"/>
        <v>Peas_straw, kg / ha</v>
      </c>
      <c r="J90" s="21">
        <f>IF(J83=0,0,J83/(VLOOKUP($B16,'Crop definitions'!$B$5:$N$63,5,FALSE)/1000))</f>
        <v>691.9</v>
      </c>
      <c r="K90" s="21">
        <f>IF(K83=0,0,K83/(VLOOKUP($B16,'Crop definitions'!$B$5:$N$63,5,FALSE)/1000))</f>
        <v>739.07499999999982</v>
      </c>
      <c r="L90" s="21">
        <f>IF(L83=0,0,L83/(VLOOKUP($B16,'Crop definitions'!$B$5:$N$63,5,FALSE)/1000))</f>
        <v>786.25</v>
      </c>
      <c r="M90" s="21">
        <f>IF(M83=0,0,M83/(VLOOKUP($B16,'Crop definitions'!$B$5:$N$63,5,FALSE)/1000))</f>
        <v>833.42499999999995</v>
      </c>
      <c r="N90" s="21">
        <f>IF(N83=0,0,N83/(VLOOKUP($B16,'Crop definitions'!$B$5:$N$63,5,FALSE)/1000))</f>
        <v>880.59999999999991</v>
      </c>
      <c r="O90" s="21">
        <f>IF(O83=0,0,O83/(VLOOKUP($B16,'Crop definitions'!$B$5:$N$63,5,FALSE)/1000))</f>
        <v>739.07499999999982</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15"/>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6">SUM(B87:B91)</f>
        <v>6738.6</v>
      </c>
      <c r="C92" s="25">
        <f t="shared" si="16"/>
        <v>7198.05</v>
      </c>
      <c r="D92" s="25">
        <f t="shared" si="16"/>
        <v>7657.5</v>
      </c>
      <c r="E92" s="25">
        <f t="shared" si="16"/>
        <v>8116.95</v>
      </c>
      <c r="F92" s="25">
        <f t="shared" si="16"/>
        <v>8576.4000000000015</v>
      </c>
      <c r="G92" s="25">
        <f t="shared" si="16"/>
        <v>7198.05</v>
      </c>
      <c r="I92" s="24" t="str">
        <f t="shared" si="15"/>
        <v>Udbytte i alt, kg / ha</v>
      </c>
      <c r="J92" s="25">
        <f t="shared" ref="J92:O92" si="17">SUM(J87:J91)</f>
        <v>4954.4219999999996</v>
      </c>
      <c r="K92" s="25">
        <f t="shared" si="17"/>
        <v>5292.223500000001</v>
      </c>
      <c r="L92" s="25">
        <f t="shared" si="17"/>
        <v>5630.0249999999996</v>
      </c>
      <c r="M92" s="25">
        <f t="shared" si="17"/>
        <v>5760.808500000001</v>
      </c>
      <c r="N92" s="25">
        <f t="shared" si="17"/>
        <v>6086.8919999999998</v>
      </c>
      <c r="O92" s="25">
        <f t="shared" si="17"/>
        <v>5292.223500000001</v>
      </c>
    </row>
    <row r="93" spans="1:15" x14ac:dyDescent="0.25">
      <c r="A93" s="27" t="s">
        <v>120</v>
      </c>
      <c r="B93" s="32">
        <f t="shared" ref="B93:G93" si="18">SUMIF($D$13:$D$17,"Grøn",B87:B91)</f>
        <v>0</v>
      </c>
      <c r="C93" s="32">
        <f t="shared" si="18"/>
        <v>0</v>
      </c>
      <c r="D93" s="32">
        <f t="shared" si="18"/>
        <v>0</v>
      </c>
      <c r="E93" s="32">
        <f t="shared" si="18"/>
        <v>0</v>
      </c>
      <c r="F93" s="32">
        <f t="shared" si="18"/>
        <v>0</v>
      </c>
      <c r="G93" s="32">
        <f t="shared" si="18"/>
        <v>0</v>
      </c>
      <c r="I93" s="27" t="str">
        <f t="shared" si="15"/>
        <v>Udbytte der høstes grøn i alt, kg / ha</v>
      </c>
      <c r="J93" s="32">
        <f t="shared" ref="J93:O93" si="19">SUMIF($D$13:$D$17,"Grøn",J87:J91)</f>
        <v>0</v>
      </c>
      <c r="K93" s="32">
        <f t="shared" si="19"/>
        <v>0</v>
      </c>
      <c r="L93" s="32">
        <f t="shared" si="19"/>
        <v>0</v>
      </c>
      <c r="M93" s="32">
        <f t="shared" si="19"/>
        <v>0</v>
      </c>
      <c r="N93" s="32">
        <f t="shared" si="19"/>
        <v>0</v>
      </c>
      <c r="O93" s="32">
        <f t="shared" si="19"/>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Spring_barley_grain, kg N / ha</v>
      </c>
      <c r="B95" s="21">
        <f>IF(B80=0,0,B80*VLOOKUP($B13,'Crop definitions'!$B$5:$K$63,10,FALSE)/1000)</f>
        <v>37.699199999999998</v>
      </c>
      <c r="C95" s="21">
        <f>IF(C80=0,0,C80*VLOOKUP($B13,'Crop definitions'!$B$5:$K$63,10,FALSE)/1000)</f>
        <v>40.269599999999997</v>
      </c>
      <c r="D95" s="21">
        <f>IF(D80=0,0,D80*VLOOKUP($B13,'Crop definitions'!$B$5:$K$63,10,FALSE)/1000)</f>
        <v>42.84</v>
      </c>
      <c r="E95" s="21">
        <f>IF(E80=0,0,E80*VLOOKUP($B13,'Crop definitions'!$B$5:$K$63,10,FALSE)/1000)</f>
        <v>45.410400000000003</v>
      </c>
      <c r="F95" s="21">
        <f>IF(F80=0,0,F80*VLOOKUP($B13,'Crop definitions'!$B$5:$K$63,10,FALSE)/1000)</f>
        <v>47.980800000000002</v>
      </c>
      <c r="G95" s="21">
        <f>IF(G80=0,0,G80*VLOOKUP($B13,'Crop definitions'!$B$5:$K$63,10,FALSE)/1000)</f>
        <v>40.269599999999997</v>
      </c>
      <c r="I95" s="20" t="str">
        <f t="shared" ref="I95:I100" si="20">A95</f>
        <v>Spring_barley_grain, kg N / ha</v>
      </c>
      <c r="J95" s="21">
        <f>IF(J80=0,0,J80*VLOOKUP($B13,'Crop definitions'!$B$5:$K$63,10,FALSE)/1000)</f>
        <v>25.258464</v>
      </c>
      <c r="K95" s="21">
        <f>IF(K80=0,0,K80*VLOOKUP($B13,'Crop definitions'!$B$5:$K$63,10,FALSE)/1000)</f>
        <v>26.980632</v>
      </c>
      <c r="L95" s="21">
        <f>IF(L80=0,0,L80*VLOOKUP($B13,'Crop definitions'!$B$5:$K$63,10,FALSE)/1000)</f>
        <v>28.7028</v>
      </c>
      <c r="M95" s="21">
        <f>IF(M80=0,0,M80*VLOOKUP($B13,'Crop definitions'!$B$5:$K$63,10,FALSE)/1000)</f>
        <v>28.608552000000003</v>
      </c>
      <c r="N95" s="21">
        <f>IF(N80=0,0,N80*VLOOKUP($B13,'Crop definitions'!$B$5:$K$63,10,FALSE)/1000)</f>
        <v>30.227903999999999</v>
      </c>
      <c r="O95" s="21">
        <f>IF(O80=0,0,O80*VLOOKUP($B13,'Crop definitions'!$B$5:$K$63,10,FALSE)/1000)</f>
        <v>26.980632</v>
      </c>
    </row>
    <row r="96" spans="1:15" x14ac:dyDescent="0.25">
      <c r="A96" s="20" t="str">
        <f>IF(B14="",CONCATENATE(A14,": Intet valgt"),CONCATENATE(B14,", kg N / ha"))</f>
        <v>Spring_barley_straw, kg N / ha</v>
      </c>
      <c r="B96" s="21">
        <f>IF(B81=0,0,B81*VLOOKUP($B14,'Crop definitions'!$B$5:$K$63,10,FALSE)/1000)</f>
        <v>10.574625600000001</v>
      </c>
      <c r="C96" s="21">
        <f>IF(C81=0,0,C81*VLOOKUP($B14,'Crop definitions'!$B$5:$K$63,10,FALSE)/1000)</f>
        <v>11.2956228</v>
      </c>
      <c r="D96" s="21">
        <f>IF(D81=0,0,D81*VLOOKUP($B14,'Crop definitions'!$B$5:$K$63,10,FALSE)/1000)</f>
        <v>12.016620000000003</v>
      </c>
      <c r="E96" s="21">
        <f>IF(E81=0,0,E81*VLOOKUP($B14,'Crop definitions'!$B$5:$K$63,10,FALSE)/1000)</f>
        <v>12.737617200000001</v>
      </c>
      <c r="F96" s="21">
        <f>IF(F81=0,0,F81*VLOOKUP($B14,'Crop definitions'!$B$5:$K$63,10,FALSE)/1000)</f>
        <v>13.458614400000002</v>
      </c>
      <c r="G96" s="21">
        <f>IF(G81=0,0,G81*VLOOKUP($B14,'Crop definitions'!$B$5:$K$63,10,FALSE)/1000)</f>
        <v>11.2956228</v>
      </c>
      <c r="I96" s="20" t="str">
        <f t="shared" si="20"/>
        <v>Spring_barley_straw, kg N / ha</v>
      </c>
      <c r="J96" s="21">
        <f>IF(J81=0,0,J81*VLOOKUP($B14,'Crop definitions'!$B$5:$K$63,10,FALSE)/1000)</f>
        <v>7.084999152</v>
      </c>
      <c r="K96" s="21">
        <f>IF(K81=0,0,K81*VLOOKUP($B14,'Crop definitions'!$B$5:$K$63,10,FALSE)/1000)</f>
        <v>7.5680672760000016</v>
      </c>
      <c r="L96" s="21">
        <f>IF(L81=0,0,L81*VLOOKUP($B14,'Crop definitions'!$B$5:$K$63,10,FALSE)/1000)</f>
        <v>8.0511354000000015</v>
      </c>
      <c r="M96" s="21">
        <f>IF(M81=0,0,M81*VLOOKUP($B14,'Crop definitions'!$B$5:$K$63,10,FALSE)/1000)</f>
        <v>8.0246988360000007</v>
      </c>
      <c r="N96" s="21">
        <f>IF(N81=0,0,N81*VLOOKUP($B14,'Crop definitions'!$B$5:$K$63,10,FALSE)/1000)</f>
        <v>8.4789270720000012</v>
      </c>
      <c r="O96" s="21">
        <f>IF(O81=0,0,O81*VLOOKUP($B14,'Crop definitions'!$B$5:$K$63,10,FALSE)/1000)</f>
        <v>7.5680672760000016</v>
      </c>
    </row>
    <row r="97" spans="1:15" x14ac:dyDescent="0.25">
      <c r="A97" s="20" t="str">
        <f>IF(B15="",CONCATENATE(A15,": Intet valgt"),CONCATENATE(B15,", kg N / ha"))</f>
        <v>Peas_seed, kg N / ha</v>
      </c>
      <c r="B97" s="21">
        <f>IF(B82=0,0,B82*VLOOKUP($B15,'Crop definitions'!$B$5:$K$63,10,FALSE)/1000)</f>
        <v>52.916512000000004</v>
      </c>
      <c r="C97" s="21">
        <f>IF(C82=0,0,C82*VLOOKUP($B15,'Crop definitions'!$B$5:$K$63,10,FALSE)/1000)</f>
        <v>56.524456000000008</v>
      </c>
      <c r="D97" s="21">
        <f>IF(D82=0,0,D82*VLOOKUP($B15,'Crop definitions'!$B$5:$K$63,10,FALSE)/1000)</f>
        <v>60.132400000000004</v>
      </c>
      <c r="E97" s="21">
        <f>IF(E82=0,0,E82*VLOOKUP($B15,'Crop definitions'!$B$5:$K$63,10,FALSE)/1000)</f>
        <v>63.740344</v>
      </c>
      <c r="F97" s="21">
        <f>IF(F82=0,0,F82*VLOOKUP($B15,'Crop definitions'!$B$5:$K$63,10,FALSE)/1000)</f>
        <v>67.348287999999997</v>
      </c>
      <c r="G97" s="21">
        <f>IF(G82=0,0,G82*VLOOKUP($B15,'Crop definitions'!$B$5:$K$63,10,FALSE)/1000)</f>
        <v>56.524456000000008</v>
      </c>
      <c r="I97" s="20" t="str">
        <f t="shared" si="20"/>
        <v>Peas_seed, kg N / ha</v>
      </c>
      <c r="J97" s="21">
        <f>IF(J82=0,0,J82*VLOOKUP($B15,'Crop definitions'!$B$5:$K$63,10,FALSE)/1000)</f>
        <v>44.979035200000006</v>
      </c>
      <c r="K97" s="21">
        <f>IF(K82=0,0,K82*VLOOKUP($B15,'Crop definitions'!$B$5:$K$63,10,FALSE)/1000)</f>
        <v>48.045787600000004</v>
      </c>
      <c r="L97" s="21">
        <f>IF(L82=0,0,L82*VLOOKUP($B15,'Crop definitions'!$B$5:$K$63,10,FALSE)/1000)</f>
        <v>51.112540000000003</v>
      </c>
      <c r="M97" s="21">
        <f>IF(M82=0,0,M82*VLOOKUP($B15,'Crop definitions'!$B$5:$K$63,10,FALSE)/1000)</f>
        <v>54.179292400000008</v>
      </c>
      <c r="N97" s="21">
        <f>IF(N82=0,0,N82*VLOOKUP($B15,'Crop definitions'!$B$5:$K$63,10,FALSE)/1000)</f>
        <v>57.2460448</v>
      </c>
      <c r="O97" s="21">
        <f>IF(O82=0,0,O82*VLOOKUP($B15,'Crop definitions'!$B$5:$K$63,10,FALSE)/1000)</f>
        <v>48.045787600000004</v>
      </c>
    </row>
    <row r="98" spans="1:15" x14ac:dyDescent="0.25">
      <c r="A98" s="20" t="str">
        <f>IF(B16="",CONCATENATE(A16,": Intet valgt"),CONCATENATE(B16,", kg N / ha"))</f>
        <v>Peas_straw, kg N / ha</v>
      </c>
      <c r="B98" s="21">
        <f>IF(B83=0,0,B83*VLOOKUP($B16,'Crop definitions'!$B$5:$K$63,10,FALSE)/1000)</f>
        <v>7.7049984</v>
      </c>
      <c r="C98" s="21">
        <f>IF(C83=0,0,C83*VLOOKUP($B16,'Crop definitions'!$B$5:$K$63,10,FALSE)/1000)</f>
        <v>8.2303391999999995</v>
      </c>
      <c r="D98" s="21">
        <f>IF(D83=0,0,D83*VLOOKUP($B16,'Crop definitions'!$B$5:$K$63,10,FALSE)/1000)</f>
        <v>8.7556799999999999</v>
      </c>
      <c r="E98" s="21">
        <f>IF(E83=0,0,E83*VLOOKUP($B16,'Crop definitions'!$B$5:$K$63,10,FALSE)/1000)</f>
        <v>9.2810208000000003</v>
      </c>
      <c r="F98" s="21">
        <f>IF(F83=0,0,F83*VLOOKUP($B16,'Crop definitions'!$B$5:$K$63,10,FALSE)/1000)</f>
        <v>9.8063616000000025</v>
      </c>
      <c r="G98" s="21">
        <f>IF(G83=0,0,G83*VLOOKUP($B16,'Crop definitions'!$B$5:$K$63,10,FALSE)/1000)</f>
        <v>8.2303391999999995</v>
      </c>
      <c r="I98" s="20" t="str">
        <f t="shared" si="20"/>
        <v>Peas_straw, kg N / ha</v>
      </c>
      <c r="J98" s="21">
        <f>IF(J83=0,0,J83*VLOOKUP($B16,'Crop definitions'!$B$5:$K$63,10,FALSE)/1000)</f>
        <v>6.5492486400000001</v>
      </c>
      <c r="K98" s="21">
        <f>IF(K83=0,0,K83*VLOOKUP($B16,'Crop definitions'!$B$5:$K$63,10,FALSE)/1000)</f>
        <v>6.9957883199999991</v>
      </c>
      <c r="L98" s="21">
        <f>IF(L83=0,0,L83*VLOOKUP($B16,'Crop definitions'!$B$5:$K$63,10,FALSE)/1000)</f>
        <v>7.4423280000000007</v>
      </c>
      <c r="M98" s="21">
        <f>IF(M83=0,0,M83*VLOOKUP($B16,'Crop definitions'!$B$5:$K$63,10,FALSE)/1000)</f>
        <v>7.8888676800000006</v>
      </c>
      <c r="N98" s="21">
        <f>IF(N83=0,0,N83*VLOOKUP($B16,'Crop definitions'!$B$5:$K$63,10,FALSE)/1000)</f>
        <v>8.3354073599999996</v>
      </c>
      <c r="O98" s="21">
        <f>IF(O83=0,0,O83*VLOOKUP($B16,'Crop definitions'!$B$5:$K$63,10,FALSE)/1000)</f>
        <v>6.9957883199999991</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20"/>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21">SUM(B95:B99)</f>
        <v>108.89533599999999</v>
      </c>
      <c r="C100" s="25">
        <f t="shared" si="21"/>
        <v>116.320018</v>
      </c>
      <c r="D100" s="25">
        <f t="shared" si="21"/>
        <v>123.74470000000001</v>
      </c>
      <c r="E100" s="25">
        <f t="shared" si="21"/>
        <v>131.16938200000001</v>
      </c>
      <c r="F100" s="25">
        <f t="shared" si="21"/>
        <v>138.594064</v>
      </c>
      <c r="G100" s="25">
        <f t="shared" si="21"/>
        <v>116.320018</v>
      </c>
      <c r="I100" s="24" t="str">
        <f t="shared" si="20"/>
        <v>Udbytte i alt, kg N / ha</v>
      </c>
      <c r="J100" s="25">
        <f t="shared" ref="J100:O100" si="22">SUM(J95:J99)</f>
        <v>83.871746991999998</v>
      </c>
      <c r="K100" s="25">
        <f t="shared" si="22"/>
        <v>89.590275196000007</v>
      </c>
      <c r="L100" s="25">
        <f t="shared" si="22"/>
        <v>95.308803400000016</v>
      </c>
      <c r="M100" s="25">
        <f t="shared" si="22"/>
        <v>98.701410916000015</v>
      </c>
      <c r="N100" s="25">
        <f t="shared" si="22"/>
        <v>104.288283232</v>
      </c>
      <c r="O100" s="25">
        <f t="shared" si="22"/>
        <v>89.590275196000007</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23">IF($E13="Ja",B31,0)+IF($E14="Ja",B35,0)+IF($E15="Ja",B39,0)+IF($E16="Ja",B43,0)+IF($E17="Ja",B47,0)</f>
        <v>0</v>
      </c>
      <c r="C105" s="47">
        <f t="shared" si="23"/>
        <v>0</v>
      </c>
      <c r="D105" s="47">
        <f t="shared" si="23"/>
        <v>0</v>
      </c>
      <c r="E105" s="47">
        <f t="shared" si="23"/>
        <v>0</v>
      </c>
      <c r="F105" s="47">
        <f t="shared" si="23"/>
        <v>0</v>
      </c>
      <c r="G105" s="47">
        <f t="shared" si="23"/>
        <v>0</v>
      </c>
      <c r="H105" s="15"/>
      <c r="I105" s="40" t="str">
        <f t="shared" ref="I105:I110" si="24">A105</f>
        <v>N-norm til beregning, kg / ha</v>
      </c>
      <c r="J105" s="47">
        <f t="shared" ref="J105:O105" si="25">IF($E13="Ja",J31,0)+IF($E14="Ja",J35,0)+IF($E15="Ja",J39,0)+IF($E16="Ja",J43,0)+IF($E17="Ja",J47,0)</f>
        <v>0</v>
      </c>
      <c r="K105" s="47">
        <f t="shared" si="25"/>
        <v>0</v>
      </c>
      <c r="L105" s="47">
        <f t="shared" si="25"/>
        <v>0</v>
      </c>
      <c r="M105" s="47">
        <f t="shared" si="25"/>
        <v>0</v>
      </c>
      <c r="N105" s="47">
        <f t="shared" si="25"/>
        <v>0</v>
      </c>
      <c r="O105" s="47">
        <f t="shared" si="25"/>
        <v>0</v>
      </c>
    </row>
    <row r="106" spans="1:15" ht="15.6" x14ac:dyDescent="0.3">
      <c r="A106" s="40" t="s">
        <v>129</v>
      </c>
      <c r="B106" s="47">
        <f t="shared" ref="B106:G106" si="26">SUMIF($E$13:$E$17,"Ja",B95:B99)</f>
        <v>52.916512000000004</v>
      </c>
      <c r="C106" s="47">
        <f t="shared" si="26"/>
        <v>56.524456000000008</v>
      </c>
      <c r="D106" s="47">
        <f t="shared" si="26"/>
        <v>60.132400000000004</v>
      </c>
      <c r="E106" s="47">
        <f t="shared" si="26"/>
        <v>63.740344</v>
      </c>
      <c r="F106" s="47">
        <f t="shared" si="26"/>
        <v>67.348287999999997</v>
      </c>
      <c r="G106" s="47">
        <f t="shared" si="26"/>
        <v>56.524456000000008</v>
      </c>
      <c r="H106" s="15"/>
      <c r="I106" s="40" t="str">
        <f t="shared" si="24"/>
        <v>N-udbytte til beregning, kg / ha</v>
      </c>
      <c r="J106" s="47">
        <f t="shared" ref="J106:O106" si="27">SUMIF($E$13:$E$17,"Ja",J95:J99)</f>
        <v>44.979035200000006</v>
      </c>
      <c r="K106" s="47">
        <f t="shared" si="27"/>
        <v>48.045787600000004</v>
      </c>
      <c r="L106" s="47">
        <f t="shared" si="27"/>
        <v>51.112540000000003</v>
      </c>
      <c r="M106" s="47">
        <f t="shared" si="27"/>
        <v>54.179292400000008</v>
      </c>
      <c r="N106" s="47">
        <f t="shared" si="27"/>
        <v>57.2460448</v>
      </c>
      <c r="O106" s="47">
        <f t="shared" si="27"/>
        <v>48.045787600000004</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24"/>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24"/>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24"/>
        <v>P-rod+stub + P-trans-jord + P-immob</v>
      </c>
      <c r="J109" s="48" t="e">
        <f>VLOOKUP($B$9,'N fixation formula'!$B$5:$O$44,7,FALSE)+VLOOKUP($B$9,'N fixation formula'!$B$5:$O$44,8,FALSE)+INDEX('N fixation formula'!$J$5:$O$44,MATCH(Spring_barley_peas_matur!$B$9,'N fixation formula'!$B$5:$B$44,0),MATCH(Spring_barley_peas_matur!J104,'N fixation formula'!$J$4:$O$4,0))</f>
        <v>#N/A</v>
      </c>
      <c r="K109" s="48" t="e">
        <f>VLOOKUP($B$9,'N fixation formula'!$B$5:$O$44,7,FALSE)+VLOOKUP($B$9,'N fixation formula'!$B$5:$O$44,8,FALSE)+INDEX('N fixation formula'!$J$5:$O$44,MATCH(Spring_barley_peas_matur!$B$9,'N fixation formula'!$B$5:$B$44,0),MATCH(Spring_barley_peas_matur!K104,'N fixation formula'!$J$4:$O$4,0))</f>
        <v>#N/A</v>
      </c>
      <c r="L109" s="48" t="e">
        <f>VLOOKUP($B$9,'N fixation formula'!$B$5:$O$44,7,FALSE)+VLOOKUP($B$9,'N fixation formula'!$B$5:$O$44,8,FALSE)+INDEX('N fixation formula'!$J$5:$O$44,MATCH(Spring_barley_peas_matur!$B$9,'N fixation formula'!$B$5:$B$44,0),MATCH(Spring_barley_peas_matur!L104,'N fixation formula'!$J$4:$O$4,0))</f>
        <v>#N/A</v>
      </c>
      <c r="M109" s="48" t="e">
        <f>VLOOKUP($B$9,'N fixation formula'!$B$5:$O$44,7,FALSE)+VLOOKUP($B$9,'N fixation formula'!$B$5:$O$44,8,FALSE)+INDEX('N fixation formula'!$J$5:$O$44,MATCH(Spring_barley_peas_matur!$B$9,'N fixation formula'!$B$5:$B$44,0),MATCH(Spring_barley_peas_matur!M104,'N fixation formula'!$J$4:$O$4,0))</f>
        <v>#N/A</v>
      </c>
      <c r="N109" s="48" t="e">
        <f>VLOOKUP($B$9,'N fixation formula'!$B$5:$O$44,7,FALSE)+VLOOKUP($B$9,'N fixation formula'!$B$5:$O$44,8,FALSE)+INDEX('N fixation formula'!$J$5:$O$44,MATCH(Spring_barley_peas_matur!$B$9,'N fixation formula'!$B$5:$B$44,0),MATCH(Spring_barley_peas_matur!N104,'N fixation formula'!$J$4:$O$4,0))</f>
        <v>#N/A</v>
      </c>
      <c r="O109" s="48" t="e">
        <f>VLOOKUP($B$9,'N fixation formula'!$B$5:$O$44,7,FALSE)+VLOOKUP($B$9,'N fixation formula'!$B$5:$O$44,8,FALSE)+INDEX('N fixation formula'!$J$5:$O$44,MATCH(Spring_barley_peas_matur!$B$9,'N fixation formula'!$B$5:$B$44,0),MATCH(Spring_barley_peas_matur!O104,'N fixation formula'!$J$4:$O$4,0))</f>
        <v>#N/A</v>
      </c>
    </row>
    <row r="110" spans="1:15" ht="15.6" x14ac:dyDescent="0.3">
      <c r="A110" s="40" t="s">
        <v>152</v>
      </c>
      <c r="B110" s="47" t="e">
        <f t="shared" ref="B110:G110" si="28">B106*B108*(1+B109)</f>
        <v>#N/A</v>
      </c>
      <c r="C110" s="47" t="e">
        <f t="shared" si="28"/>
        <v>#N/A</v>
      </c>
      <c r="D110" s="47" t="e">
        <f t="shared" si="28"/>
        <v>#N/A</v>
      </c>
      <c r="E110" s="47" t="e">
        <f t="shared" si="28"/>
        <v>#N/A</v>
      </c>
      <c r="F110" s="47" t="e">
        <f t="shared" si="28"/>
        <v>#N/A</v>
      </c>
      <c r="G110" s="47" t="e">
        <f t="shared" si="28"/>
        <v>#N/A</v>
      </c>
      <c r="H110" s="15"/>
      <c r="I110" s="40" t="str">
        <f t="shared" si="24"/>
        <v>Kvælstoffiksering, kg N / ha</v>
      </c>
      <c r="J110" s="47" t="e">
        <f t="shared" ref="J110:O110" si="29">J106*J108*(1+J109)</f>
        <v>#N/A</v>
      </c>
      <c r="K110" s="47" t="e">
        <f t="shared" si="29"/>
        <v>#N/A</v>
      </c>
      <c r="L110" s="47" t="e">
        <f t="shared" si="29"/>
        <v>#N/A</v>
      </c>
      <c r="M110" s="47" t="e">
        <f t="shared" si="29"/>
        <v>#N/A</v>
      </c>
      <c r="N110" s="47" t="e">
        <f t="shared" si="29"/>
        <v>#N/A</v>
      </c>
      <c r="O110" s="47" t="e">
        <f t="shared" si="29"/>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76">
        <v>1</v>
      </c>
      <c r="C116" s="76">
        <v>1</v>
      </c>
      <c r="D116" s="76">
        <v>1</v>
      </c>
      <c r="E116" s="76">
        <v>1</v>
      </c>
      <c r="F116" s="76">
        <v>1</v>
      </c>
      <c r="G116" s="70">
        <v>1</v>
      </c>
      <c r="I116" s="29" t="str">
        <f>IF(A116="","",A116)</f>
        <v>Pløjning, forår*</v>
      </c>
      <c r="J116" s="60">
        <v>1</v>
      </c>
      <c r="K116" s="60">
        <v>1</v>
      </c>
      <c r="L116" s="60">
        <v>1</v>
      </c>
      <c r="M116" s="60">
        <v>1</v>
      </c>
      <c r="N116" s="60">
        <v>1</v>
      </c>
      <c r="O116" s="61">
        <v>1</v>
      </c>
    </row>
    <row r="117" spans="1:15" x14ac:dyDescent="0.25">
      <c r="A117" s="34" t="s">
        <v>155</v>
      </c>
      <c r="B117" s="70">
        <v>1</v>
      </c>
      <c r="C117" s="70">
        <v>1</v>
      </c>
      <c r="D117" s="70">
        <v>1</v>
      </c>
      <c r="E117" s="70">
        <v>1</v>
      </c>
      <c r="F117" s="70">
        <v>1</v>
      </c>
      <c r="G117" s="70">
        <v>1</v>
      </c>
      <c r="I117" s="29" t="str">
        <f t="shared" ref="I117:I130" si="30">IF(A117="","",A117)</f>
        <v>Såning med såsæt"</v>
      </c>
      <c r="J117" s="60">
        <v>1</v>
      </c>
      <c r="K117" s="60">
        <v>1</v>
      </c>
      <c r="L117" s="60">
        <v>1</v>
      </c>
      <c r="M117" s="60">
        <v>1</v>
      </c>
      <c r="N117" s="60">
        <v>1</v>
      </c>
      <c r="O117" s="61">
        <v>1</v>
      </c>
    </row>
    <row r="118" spans="1:15" x14ac:dyDescent="0.25">
      <c r="A118" s="34" t="s">
        <v>87</v>
      </c>
      <c r="B118" s="70">
        <v>1</v>
      </c>
      <c r="C118" s="70">
        <v>1</v>
      </c>
      <c r="D118" s="70">
        <v>1</v>
      </c>
      <c r="E118" s="70">
        <v>1</v>
      </c>
      <c r="F118" s="70">
        <v>1</v>
      </c>
      <c r="G118" s="70">
        <v>1</v>
      </c>
      <c r="I118" s="29" t="str">
        <f t="shared" si="30"/>
        <v>Tromling*</v>
      </c>
      <c r="J118" s="60">
        <v>1</v>
      </c>
      <c r="K118" s="60">
        <v>1</v>
      </c>
      <c r="L118" s="60">
        <v>1</v>
      </c>
      <c r="M118" s="60">
        <v>1</v>
      </c>
      <c r="N118" s="60">
        <v>1</v>
      </c>
      <c r="O118" s="61">
        <v>1</v>
      </c>
    </row>
    <row r="119" spans="1:15" x14ac:dyDescent="0.25">
      <c r="A119" s="34" t="s">
        <v>93</v>
      </c>
      <c r="B119" s="70">
        <v>1</v>
      </c>
      <c r="C119" s="70">
        <v>1</v>
      </c>
      <c r="D119" s="70">
        <v>1</v>
      </c>
      <c r="E119" s="70">
        <v>1</v>
      </c>
      <c r="F119" s="70">
        <v>1</v>
      </c>
      <c r="G119" s="70">
        <v>1</v>
      </c>
      <c r="I119" s="29" t="str">
        <f t="shared" si="30"/>
        <v>Mejetærskning*</v>
      </c>
      <c r="J119" s="60">
        <v>1</v>
      </c>
      <c r="K119" s="60">
        <v>1</v>
      </c>
      <c r="L119" s="60">
        <v>1</v>
      </c>
      <c r="M119" s="60">
        <v>1</v>
      </c>
      <c r="N119" s="60">
        <v>1</v>
      </c>
      <c r="O119" s="61">
        <v>1</v>
      </c>
    </row>
    <row r="120" spans="1:15" x14ac:dyDescent="0.25">
      <c r="A120" s="34" t="s">
        <v>91</v>
      </c>
      <c r="B120" s="70"/>
      <c r="C120" s="70"/>
      <c r="D120" s="70"/>
      <c r="E120" s="70"/>
      <c r="F120" s="70"/>
      <c r="G120" s="70"/>
      <c r="I120" s="29" t="str">
        <f t="shared" si="30"/>
        <v>Ukrudstharvning*</v>
      </c>
      <c r="J120" s="60">
        <v>3</v>
      </c>
      <c r="K120" s="60">
        <v>3</v>
      </c>
      <c r="L120" s="60">
        <v>3</v>
      </c>
      <c r="M120" s="60">
        <v>3</v>
      </c>
      <c r="N120" s="60">
        <v>3</v>
      </c>
      <c r="O120" s="61">
        <v>3</v>
      </c>
    </row>
    <row r="121" spans="1:15" x14ac:dyDescent="0.25">
      <c r="A121" s="34" t="s">
        <v>81</v>
      </c>
      <c r="B121" s="70"/>
      <c r="C121" s="70"/>
      <c r="D121" s="70"/>
      <c r="E121" s="70"/>
      <c r="F121" s="70"/>
      <c r="G121" s="70"/>
      <c r="I121" s="29" t="str">
        <f t="shared" si="30"/>
        <v>Stubharvning*</v>
      </c>
      <c r="J121" s="60">
        <v>3</v>
      </c>
      <c r="K121" s="60">
        <v>3</v>
      </c>
      <c r="L121" s="60">
        <v>3</v>
      </c>
      <c r="M121" s="60">
        <v>3</v>
      </c>
      <c r="N121" s="60">
        <v>3</v>
      </c>
      <c r="O121" s="61">
        <v>3</v>
      </c>
    </row>
    <row r="122" spans="1:15" x14ac:dyDescent="0.25">
      <c r="A122" s="34" t="s">
        <v>89</v>
      </c>
      <c r="B122" s="70">
        <v>1</v>
      </c>
      <c r="C122" s="70">
        <v>1</v>
      </c>
      <c r="D122" s="70">
        <v>1</v>
      </c>
      <c r="E122" s="70">
        <v>1</v>
      </c>
      <c r="F122" s="70">
        <v>1</v>
      </c>
      <c r="G122" s="70">
        <v>1</v>
      </c>
      <c r="I122" s="29" t="str">
        <f t="shared" si="30"/>
        <v>Kunstgødskning*</v>
      </c>
      <c r="J122" s="60"/>
      <c r="K122" s="60"/>
      <c r="L122" s="60"/>
      <c r="M122" s="60"/>
      <c r="N122" s="60"/>
      <c r="O122" s="61"/>
    </row>
    <row r="123" spans="1:15" x14ac:dyDescent="0.25">
      <c r="A123" s="34" t="s">
        <v>92</v>
      </c>
      <c r="B123" s="70">
        <v>2</v>
      </c>
      <c r="C123" s="70">
        <v>2</v>
      </c>
      <c r="D123" s="70">
        <v>2</v>
      </c>
      <c r="E123" s="70">
        <v>2</v>
      </c>
      <c r="F123" s="70">
        <v>2</v>
      </c>
      <c r="G123" s="70">
        <v>2</v>
      </c>
      <c r="I123" s="29" t="str">
        <f t="shared" si="30"/>
        <v>Sprøjtning*</v>
      </c>
      <c r="J123" s="60"/>
      <c r="K123" s="60"/>
      <c r="L123" s="60"/>
      <c r="M123" s="60"/>
      <c r="N123" s="60"/>
      <c r="O123" s="61"/>
    </row>
    <row r="124" spans="1:15" x14ac:dyDescent="0.25">
      <c r="A124" s="34" t="s">
        <v>86</v>
      </c>
      <c r="B124" s="70">
        <v>1</v>
      </c>
      <c r="C124" s="70">
        <v>1</v>
      </c>
      <c r="D124" s="70">
        <v>1</v>
      </c>
      <c r="E124" s="70">
        <v>1</v>
      </c>
      <c r="F124" s="70">
        <v>1</v>
      </c>
      <c r="G124" s="70">
        <v>1</v>
      </c>
      <c r="I124" s="29" t="str">
        <f t="shared" si="30"/>
        <v>Såbedsharvning, tung*</v>
      </c>
      <c r="J124" s="60">
        <v>1</v>
      </c>
      <c r="K124" s="60">
        <v>1</v>
      </c>
      <c r="L124" s="60">
        <v>1</v>
      </c>
      <c r="M124" s="60">
        <v>1</v>
      </c>
      <c r="N124" s="60">
        <v>1</v>
      </c>
      <c r="O124" s="61">
        <v>1</v>
      </c>
    </row>
    <row r="125" spans="1:15" x14ac:dyDescent="0.25">
      <c r="A125" s="34"/>
      <c r="B125" s="70"/>
      <c r="C125" s="70"/>
      <c r="D125" s="70"/>
      <c r="E125" s="70"/>
      <c r="F125" s="70"/>
      <c r="G125" s="70"/>
      <c r="I125" s="29" t="str">
        <f t="shared" si="30"/>
        <v/>
      </c>
      <c r="J125" s="60"/>
      <c r="K125" s="60"/>
      <c r="L125" s="60"/>
      <c r="M125" s="60"/>
      <c r="N125" s="60"/>
      <c r="O125" s="61"/>
    </row>
    <row r="126" spans="1:15" x14ac:dyDescent="0.25">
      <c r="A126" s="34"/>
      <c r="B126" s="70"/>
      <c r="C126" s="70"/>
      <c r="D126" s="70"/>
      <c r="E126" s="70"/>
      <c r="F126" s="70"/>
      <c r="G126" s="70"/>
      <c r="I126" s="29" t="str">
        <f t="shared" si="30"/>
        <v/>
      </c>
      <c r="J126" s="60"/>
      <c r="K126" s="60"/>
      <c r="L126" s="60"/>
      <c r="M126" s="60"/>
      <c r="N126" s="60"/>
      <c r="O126" s="61"/>
    </row>
    <row r="127" spans="1:15" x14ac:dyDescent="0.25">
      <c r="A127" s="34"/>
      <c r="B127" s="70"/>
      <c r="C127" s="70"/>
      <c r="D127" s="70"/>
      <c r="E127" s="70"/>
      <c r="F127" s="70"/>
      <c r="G127" s="70"/>
      <c r="I127" s="29" t="str">
        <f t="shared" si="30"/>
        <v/>
      </c>
      <c r="J127" s="60"/>
      <c r="K127" s="60"/>
      <c r="L127" s="60"/>
      <c r="M127" s="60"/>
      <c r="N127" s="60"/>
      <c r="O127" s="61"/>
    </row>
    <row r="128" spans="1:15" x14ac:dyDescent="0.25">
      <c r="A128" s="34"/>
      <c r="B128" s="70"/>
      <c r="C128" s="70"/>
      <c r="D128" s="70"/>
      <c r="E128" s="70"/>
      <c r="F128" s="70"/>
      <c r="G128" s="70"/>
      <c r="I128" s="29" t="str">
        <f t="shared" si="30"/>
        <v/>
      </c>
      <c r="J128" s="60"/>
      <c r="K128" s="60"/>
      <c r="L128" s="60"/>
      <c r="M128" s="60"/>
      <c r="N128" s="60"/>
      <c r="O128" s="61"/>
    </row>
    <row r="129" spans="1:15" x14ac:dyDescent="0.25">
      <c r="A129" s="34"/>
      <c r="B129" s="70"/>
      <c r="C129" s="70"/>
      <c r="D129" s="70"/>
      <c r="E129" s="70"/>
      <c r="F129" s="70"/>
      <c r="G129" s="70"/>
      <c r="I129" s="29" t="str">
        <f t="shared" si="30"/>
        <v/>
      </c>
      <c r="J129" s="60"/>
      <c r="K129" s="60"/>
      <c r="L129" s="60"/>
      <c r="M129" s="60"/>
      <c r="N129" s="60"/>
      <c r="O129" s="61"/>
    </row>
    <row r="130" spans="1:15" x14ac:dyDescent="0.25">
      <c r="A130" s="55"/>
      <c r="B130" s="77"/>
      <c r="C130" s="77"/>
      <c r="D130" s="77"/>
      <c r="E130" s="77"/>
      <c r="F130" s="77"/>
      <c r="G130" s="70"/>
      <c r="I130" s="29" t="str">
        <f t="shared" si="30"/>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31">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32">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31"/>
        <v>Tromling*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1.8125999999999998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1.8125999999999998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1.8125999999999998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2.2153999999999998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2.2153999999999998</v>
      </c>
      <c r="I134" s="29" t="str">
        <f t="shared" si="32"/>
        <v>Tromling*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1.8125999999999998</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1.8125999999999998</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1.8125999999999998</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2.0139999999999998</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2.2153999999999998</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2.2153999999999998</v>
      </c>
    </row>
    <row r="135" spans="1:15" x14ac:dyDescent="0.25">
      <c r="A135" s="20" t="str">
        <f t="shared" si="31"/>
        <v>Mejetærskning*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14.097999999999999</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14.097999999999999</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14.097999999999999</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14.097999999999999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14.097999999999999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14.097999999999999</v>
      </c>
      <c r="I135" s="29" t="str">
        <f t="shared" si="32"/>
        <v>Mejetærskning*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14.097999999999999</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14.097999999999999</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14.097999999999999</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14.097999999999999</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14.097999999999999</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14.097999999999999</v>
      </c>
    </row>
    <row r="136" spans="1:15" x14ac:dyDescent="0.25">
      <c r="A136" s="20" t="str">
        <f t="shared" si="31"/>
        <v>Ukrudstharvning*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32"/>
        <v>Ukrudstharvning*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5.4378000000000002</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5.4378000000000002</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5.4378000000000002</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6.0419999999999998</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6.6461999999999994</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6.6461999999999994</v>
      </c>
    </row>
    <row r="137" spans="1:15" x14ac:dyDescent="0.25">
      <c r="A137" s="20" t="str">
        <f t="shared" si="31"/>
        <v>Stubharvning*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32"/>
        <v>Stubharvning*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19.032299999999999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19.032299999999999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19.032299999999999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21.146999999999998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23.261699999999998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23.261699999999998</v>
      </c>
    </row>
    <row r="138" spans="1:15" x14ac:dyDescent="0.25">
      <c r="A138" s="20" t="str">
        <f t="shared" si="31"/>
        <v>Kunstgødskning*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2.0139999999999998</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2.0139999999999998</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2.0139999999999998</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2.0139999999999998</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2.0139999999999998</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2.0139999999999998</v>
      </c>
      <c r="I138" s="29" t="str">
        <f t="shared" si="32"/>
        <v>Kunstgødskning*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31"/>
        <v>Sprøjtning*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3.0209999999999999</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3.0209999999999999</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3.0209999999999999</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3.0209999999999999</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3.0209999999999999</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3.0209999999999999</v>
      </c>
      <c r="I139" s="29" t="str">
        <f t="shared" si="32"/>
        <v>Sprøjtning*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31"/>
        <v>Såbedsharvning, tung*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5.4378000000000002</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5.4378000000000002</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5.4378000000000002</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6.0419999999999998</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6.6461999999999994</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6.6461999999999994</v>
      </c>
      <c r="I140" s="29" t="str">
        <f t="shared" si="32"/>
        <v>Såbedsharvning, tung*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5.4378000000000002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5.4378000000000002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5.4378000000000002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6.0419999999999998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6.6461999999999994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6.6461999999999994</v>
      </c>
    </row>
    <row r="141" spans="1:15" x14ac:dyDescent="0.25">
      <c r="A141" s="20" t="str">
        <f t="shared" si="31"/>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32"/>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31"/>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32"/>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31"/>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32"/>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31"/>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32"/>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31"/>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32"/>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31"/>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32"/>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51.759799999999998</v>
      </c>
      <c r="C147" s="25">
        <f t="shared" ref="C147:J147" si="33">SUM(C132:C146)</f>
        <v>51.759799999999998</v>
      </c>
      <c r="D147" s="25">
        <f t="shared" si="33"/>
        <v>51.759799999999998</v>
      </c>
      <c r="E147" s="25">
        <f t="shared" si="33"/>
        <v>55.384999999999998</v>
      </c>
      <c r="F147" s="25">
        <f t="shared" si="33"/>
        <v>59.010199999999998</v>
      </c>
      <c r="G147" s="25">
        <f>SUM(G132:G146)</f>
        <v>59.010199999999998</v>
      </c>
      <c r="H147" s="5"/>
      <c r="I147" s="30" t="str">
        <f t="shared" si="32"/>
        <v>Dieselforbrug i alt per ha</v>
      </c>
      <c r="J147" s="25">
        <f t="shared" si="33"/>
        <v>71.19489999999999</v>
      </c>
      <c r="K147" s="25">
        <f>SUM(K132:K146)</f>
        <v>71.19489999999999</v>
      </c>
      <c r="L147" s="25">
        <f>SUM(L132:L146)</f>
        <v>71.19489999999999</v>
      </c>
      <c r="M147" s="25">
        <f>SUM(M132:M146)</f>
        <v>77.538999999999987</v>
      </c>
      <c r="N147" s="25">
        <f>SUM(N132:N146)</f>
        <v>83.883099999999985</v>
      </c>
      <c r="O147" s="25">
        <f>SUM(O132:O146)</f>
        <v>83.883099999999985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E4DC9C5A-0013-41D8-88E3-B45919AE85CD}">
      <formula1>"Yes, No"</formula1>
    </dataValidation>
    <dataValidation type="list" allowBlank="1" showInputMessage="1" showErrorMessage="1" sqref="F13:F17" xr:uid="{6D0FA921-23D6-44EA-979A-5176641224EB}">
      <formula1>"Ja, Nej / Ikke relevant"</formula1>
    </dataValidation>
    <dataValidation type="list" allowBlank="1" showInputMessage="1" showErrorMessage="1" sqref="E13:E17" xr:uid="{47768CDD-6902-4CD5-9A78-AC8E291B4CE9}">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1A060C39-3C13-4E9A-9FED-37444E335767}">
          <x14:formula1>
            <xm:f>Other_tabels!$F$5:$F$14</xm:f>
          </x14:formula1>
          <xm:sqref>E4</xm:sqref>
        </x14:dataValidation>
        <x14:dataValidation type="list" allowBlank="1" showInputMessage="1" showErrorMessage="1" xr:uid="{B6BE6CED-73C8-46B1-B79D-B2FDBB4747FF}">
          <x14:formula1>
            <xm:f>'N fixation formula'!$B$5:$B$44</xm:f>
          </x14:formula1>
          <xm:sqref>B9</xm:sqref>
        </x14:dataValidation>
        <x14:dataValidation type="list" allowBlank="1" showInputMessage="1" showErrorMessage="1" xr:uid="{328B5EF2-4B9D-4F87-B75F-029957809BAC}">
          <x14:formula1>
            <xm:f>'Crop definitions'!$B$5:$B$63</xm:f>
          </x14:formula1>
          <xm:sqref>B13:B17</xm:sqref>
        </x14:dataValidation>
        <x14:dataValidation type="list" allowBlank="1" showInputMessage="1" showErrorMessage="1" xr:uid="{9B064B5B-062E-4012-A700-823BA18F6D85}">
          <x14:formula1>
            <xm:f>Seed!$B$5:$B$28</xm:f>
          </x14:formula1>
          <xm:sqref>B20:B23</xm:sqref>
        </x14:dataValidation>
        <x14:dataValidation type="list" allowBlank="1" showInputMessage="1" showErrorMessage="1" xr:uid="{AC835A0B-F116-4332-ADC6-5577AA625D96}">
          <x14:formula1>
            <xm:f>'Diesel consumption for field op'!$D$4:$D$77</xm:f>
          </x14:formula1>
          <xm:sqref>A116:A130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theme="9" tint="-0.249977111117893"/>
  </sheetPr>
  <dimension ref="A1:O147"/>
  <sheetViews>
    <sheetView showGridLines="0" topLeftCell="D121" workbookViewId="0">
      <selection activeCell="J149" sqref="J149"/>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480</v>
      </c>
      <c r="D4" s="20" t="s">
        <v>484</v>
      </c>
      <c r="E4" s="44" t="s">
        <v>487</v>
      </c>
    </row>
    <row r="5" spans="1:6" x14ac:dyDescent="0.25">
      <c r="A5" s="20" t="s">
        <v>50</v>
      </c>
      <c r="B5" s="44" t="s">
        <v>481</v>
      </c>
      <c r="D5" s="20" t="s">
        <v>582</v>
      </c>
      <c r="E5" s="44" t="s">
        <v>208</v>
      </c>
    </row>
    <row r="6" spans="1:6" x14ac:dyDescent="0.25">
      <c r="A6" s="20" t="s">
        <v>0</v>
      </c>
      <c r="B6" s="45" t="s">
        <v>482</v>
      </c>
    </row>
    <row r="7" spans="1:6" x14ac:dyDescent="0.25">
      <c r="A7" s="20" t="s">
        <v>76</v>
      </c>
      <c r="B7" s="45"/>
    </row>
    <row r="8" spans="1:6" x14ac:dyDescent="0.25">
      <c r="A8" s="20" t="s">
        <v>57</v>
      </c>
      <c r="B8" s="45" t="s">
        <v>80</v>
      </c>
    </row>
    <row r="9" spans="1:6" x14ac:dyDescent="0.25">
      <c r="A9" s="46" t="s">
        <v>125</v>
      </c>
      <c r="B9" s="44"/>
      <c r="C9" s="41" t="str">
        <f>IF(B9="","",IF(OR(E13="Ja",E14="Ja",E15="Ja",E16="Ja",E17="Ja"),"","Husk at koble minimum et produkt med fiksering"))</f>
        <v/>
      </c>
    </row>
    <row r="10" spans="1:6" x14ac:dyDescent="0.25">
      <c r="A10" s="20" t="s">
        <v>153</v>
      </c>
      <c r="B10" s="44">
        <v>18</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390</v>
      </c>
      <c r="C13" s="19" t="str">
        <f>IF(B13="","",VLOOKUP(B13,'Crop definitions'!$B$5:$G$63,6,FALSE))</f>
        <v>Kg</v>
      </c>
      <c r="D13" s="19" t="str">
        <f>IF(B13="","",VLOOKUP(B13,'Crop definitions'!$B$5:$G$63,3,FALSE))</f>
        <v>Moden</v>
      </c>
      <c r="E13" s="3" t="s">
        <v>114</v>
      </c>
      <c r="F13" s="3" t="s">
        <v>113</v>
      </c>
    </row>
    <row r="14" spans="1:6" x14ac:dyDescent="0.25">
      <c r="A14" s="20" t="s">
        <v>458</v>
      </c>
      <c r="B14" s="3" t="s">
        <v>394</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483</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Oilseed_rape_seed</v>
      </c>
      <c r="B30" s="200"/>
      <c r="C30" s="200"/>
      <c r="D30" s="200"/>
      <c r="E30" s="200"/>
      <c r="F30" s="200"/>
      <c r="G30" s="27"/>
      <c r="I30" s="201" t="str">
        <f>A30</f>
        <v>Gødningsnorm - Main product: Oilseed_rape_seed</v>
      </c>
      <c r="J30" s="202"/>
      <c r="K30" s="202"/>
      <c r="L30" s="202"/>
      <c r="M30" s="202"/>
      <c r="N30" s="202"/>
      <c r="O30" s="203"/>
    </row>
    <row r="31" spans="1:15" x14ac:dyDescent="0.25">
      <c r="A31" s="20" t="s">
        <v>54</v>
      </c>
      <c r="B31" s="26">
        <v>190</v>
      </c>
      <c r="C31" s="26">
        <v>202</v>
      </c>
      <c r="D31" s="26">
        <v>202</v>
      </c>
      <c r="E31" s="26">
        <v>210</v>
      </c>
      <c r="F31" s="26">
        <v>213</v>
      </c>
      <c r="G31" s="26">
        <v>152</v>
      </c>
      <c r="I31" s="20" t="s">
        <v>54</v>
      </c>
      <c r="J31" s="26">
        <f>(B31-$B$10)*('Crop definitions'!$Z$5/100)</f>
        <v>92.88000000000001</v>
      </c>
      <c r="K31" s="26">
        <f>(C31-$B$10)*('Crop definitions'!$Z$5/100)</f>
        <v>99.360000000000014</v>
      </c>
      <c r="L31" s="26">
        <f>(D31-$B$10)*('Crop definitions'!$Z$5/100)</f>
        <v>99.360000000000014</v>
      </c>
      <c r="M31" s="26">
        <f>(E31-$B$10)*('Crop definitions'!$Z$5/100)</f>
        <v>103.68</v>
      </c>
      <c r="N31" s="26">
        <f>(F31-$B$10)*('Crop definitions'!$Z$5/100)</f>
        <v>105.30000000000001</v>
      </c>
      <c r="O31" s="26">
        <f>(G31-$B$10)*('Crop definitions'!$Z$5/100)</f>
        <v>72.36</v>
      </c>
    </row>
    <row r="32" spans="1:15" x14ac:dyDescent="0.25">
      <c r="A32" s="20" t="s">
        <v>55</v>
      </c>
      <c r="B32" s="26">
        <v>26</v>
      </c>
      <c r="C32" s="26">
        <v>26</v>
      </c>
      <c r="D32" s="26">
        <v>26</v>
      </c>
      <c r="E32" s="26">
        <v>26</v>
      </c>
      <c r="F32" s="26">
        <v>26</v>
      </c>
      <c r="G32" s="26">
        <v>26</v>
      </c>
      <c r="I32" s="20" t="s">
        <v>55</v>
      </c>
      <c r="J32" s="26">
        <f>IF($B$13="","",VLOOKUP($B$13,'Crop definitions'!$V$5:$X$63,2,FALSE)*B32)</f>
        <v>17.420000000000002</v>
      </c>
      <c r="K32" s="26">
        <f>IF($B$13="","",VLOOKUP($B$13,'Crop definitions'!$V$5:$X$63,2,FALSE)*C32)</f>
        <v>17.420000000000002</v>
      </c>
      <c r="L32" s="26">
        <f>IF($B$13="","",VLOOKUP($B$13,'Crop definitions'!$V$5:$X$63,2,FALSE)*D32)</f>
        <v>17.420000000000002</v>
      </c>
      <c r="M32" s="26">
        <f>IF($B$13="","",VLOOKUP($B$13,'Crop definitions'!$V$5:$X$63,2,FALSE)*E32)</f>
        <v>17.420000000000002</v>
      </c>
      <c r="N32" s="26">
        <f>IF($B$13="","",VLOOKUP($B$13,'Crop definitions'!$V$5:$X$63,2,FALSE)*F32)</f>
        <v>17.420000000000002</v>
      </c>
      <c r="O32" s="26">
        <f>IF($B$13="","",VLOOKUP($B$13,'Crop definitions'!$V$5:$X$63,2,FALSE)*G32)</f>
        <v>17.420000000000002</v>
      </c>
    </row>
    <row r="33" spans="1:15" x14ac:dyDescent="0.25">
      <c r="A33" s="20" t="s">
        <v>56</v>
      </c>
      <c r="B33" s="26">
        <v>84</v>
      </c>
      <c r="C33" s="26">
        <v>84</v>
      </c>
      <c r="D33" s="26">
        <v>84</v>
      </c>
      <c r="E33" s="26">
        <v>84</v>
      </c>
      <c r="F33" s="26">
        <v>84</v>
      </c>
      <c r="G33" s="26">
        <v>84</v>
      </c>
      <c r="I33" s="20" t="s">
        <v>56</v>
      </c>
      <c r="J33" s="26">
        <f>IF($B$13="","",VLOOKUP($B$13,'Crop definitions'!$V$5:$X$63,2,FALSE)*B33)</f>
        <v>56.28</v>
      </c>
      <c r="K33" s="26">
        <f>IF($B$13="","",VLOOKUP($B$13,'Crop definitions'!$V$5:$X$63,2,FALSE)*C33)</f>
        <v>56.28</v>
      </c>
      <c r="L33" s="26">
        <f>IF($B$13="","",VLOOKUP($B$13,'Crop definitions'!$V$5:$X$63,2,FALSE)*D33)</f>
        <v>56.28</v>
      </c>
      <c r="M33" s="26">
        <f>IF($B$13="","",VLOOKUP($B$13,'Crop definitions'!$V$5:$X$63,2,FALSE)*E33)</f>
        <v>56.28</v>
      </c>
      <c r="N33" s="26">
        <f>IF($B$13="","",VLOOKUP($B$13,'Crop definitions'!$V$5:$X$63,2,FALSE)*F33)</f>
        <v>56.28</v>
      </c>
      <c r="O33" s="26">
        <f>IF($B$13="","",VLOOKUP($B$13,'Crop definitions'!$V$5:$X$63,2,FALSE)*G33)</f>
        <v>56.28</v>
      </c>
    </row>
    <row r="34" spans="1:15" x14ac:dyDescent="0.25">
      <c r="A34" s="200" t="str">
        <f>IF(B14="",CONCATENATE("Gødningsnorm - ",A14,": Intet valgt"),CONCATENATE("Gødningsnorm - ",A14,": ",B14))</f>
        <v>Gødningsnorm - Straw product: Oilseed_rape_straw</v>
      </c>
      <c r="B34" s="200"/>
      <c r="C34" s="200"/>
      <c r="D34" s="200"/>
      <c r="E34" s="200"/>
      <c r="F34" s="200"/>
      <c r="G34" s="200"/>
      <c r="I34" s="201" t="str">
        <f>A34</f>
        <v>Gødningsnorm - Straw product: Oilseed_rape_straw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190</v>
      </c>
      <c r="C51" s="21">
        <f t="shared" si="0"/>
        <v>202</v>
      </c>
      <c r="D51" s="21">
        <f t="shared" si="0"/>
        <v>202</v>
      </c>
      <c r="E51" s="21">
        <f t="shared" si="0"/>
        <v>210</v>
      </c>
      <c r="F51" s="21">
        <f t="shared" si="0"/>
        <v>213</v>
      </c>
      <c r="G51" s="21">
        <f t="shared" si="0"/>
        <v>152</v>
      </c>
      <c r="I51" s="20" t="str">
        <f>A51</f>
        <v>N - før reduktion, kg / ha</v>
      </c>
      <c r="J51" s="21">
        <f t="shared" ref="J51:O51" si="1">J31+J35+J39+J43+J47</f>
        <v>92.88000000000001</v>
      </c>
      <c r="K51" s="21">
        <f t="shared" si="1"/>
        <v>99.360000000000014</v>
      </c>
      <c r="L51" s="21">
        <f t="shared" si="1"/>
        <v>99.360000000000014</v>
      </c>
      <c r="M51" s="21">
        <f t="shared" si="1"/>
        <v>103.68</v>
      </c>
      <c r="N51" s="21">
        <f t="shared" si="1"/>
        <v>105.30000000000001</v>
      </c>
      <c r="O51" s="21">
        <f t="shared" si="1"/>
        <v>72.36</v>
      </c>
    </row>
    <row r="52" spans="1:15" x14ac:dyDescent="0.25">
      <c r="A52" s="20" t="s">
        <v>126</v>
      </c>
      <c r="B52" s="21">
        <f t="shared" ref="B52:G52" si="2">IF($B$10="",B51,B51-$B$10)</f>
        <v>172</v>
      </c>
      <c r="C52" s="21">
        <f t="shared" si="2"/>
        <v>184</v>
      </c>
      <c r="D52" s="21">
        <f t="shared" si="2"/>
        <v>184</v>
      </c>
      <c r="E52" s="21">
        <f t="shared" si="2"/>
        <v>192</v>
      </c>
      <c r="F52" s="21">
        <f t="shared" si="2"/>
        <v>195</v>
      </c>
      <c r="G52" s="21">
        <f t="shared" si="2"/>
        <v>134</v>
      </c>
      <c r="I52" s="20" t="str">
        <f>A52</f>
        <v>N - efter reduktion, kg / ha</v>
      </c>
      <c r="J52" s="21">
        <f>IF($B$10="",J51,J51)</f>
        <v>92.88000000000001</v>
      </c>
      <c r="K52" s="21">
        <f t="shared" ref="K52:O52" si="3">IF($B$10="",K51,K51)</f>
        <v>99.360000000000014</v>
      </c>
      <c r="L52" s="21">
        <f t="shared" si="3"/>
        <v>99.360000000000014</v>
      </c>
      <c r="M52" s="21">
        <f t="shared" si="3"/>
        <v>103.68</v>
      </c>
      <c r="N52" s="21">
        <f t="shared" si="3"/>
        <v>105.30000000000001</v>
      </c>
      <c r="O52" s="21">
        <f t="shared" si="3"/>
        <v>72.36</v>
      </c>
    </row>
    <row r="53" spans="1:15" x14ac:dyDescent="0.25">
      <c r="A53" s="20" t="s">
        <v>55</v>
      </c>
      <c r="B53" s="21">
        <f t="shared" ref="B53:G54" si="4">B32+B36+B40+B44+B48</f>
        <v>26</v>
      </c>
      <c r="C53" s="21">
        <f t="shared" si="4"/>
        <v>26</v>
      </c>
      <c r="D53" s="21">
        <f t="shared" si="4"/>
        <v>26</v>
      </c>
      <c r="E53" s="21">
        <f t="shared" si="4"/>
        <v>26</v>
      </c>
      <c r="F53" s="21">
        <f t="shared" si="4"/>
        <v>26</v>
      </c>
      <c r="G53" s="21">
        <f t="shared" si="4"/>
        <v>26</v>
      </c>
      <c r="I53" s="20" t="s">
        <v>55</v>
      </c>
      <c r="J53" s="21">
        <f t="shared" ref="J53:O54" si="5">J32+J36+J40+J44+J48</f>
        <v>17.420000000000002</v>
      </c>
      <c r="K53" s="21">
        <f t="shared" si="5"/>
        <v>17.420000000000002</v>
      </c>
      <c r="L53" s="21">
        <f t="shared" si="5"/>
        <v>17.420000000000002</v>
      </c>
      <c r="M53" s="21">
        <f t="shared" si="5"/>
        <v>17.420000000000002</v>
      </c>
      <c r="N53" s="21">
        <f t="shared" si="5"/>
        <v>17.420000000000002</v>
      </c>
      <c r="O53" s="21">
        <f t="shared" si="5"/>
        <v>17.420000000000002</v>
      </c>
    </row>
    <row r="54" spans="1:15" x14ac:dyDescent="0.25">
      <c r="A54" s="20" t="s">
        <v>56</v>
      </c>
      <c r="B54" s="21">
        <f t="shared" si="4"/>
        <v>84</v>
      </c>
      <c r="C54" s="21">
        <f t="shared" si="4"/>
        <v>84</v>
      </c>
      <c r="D54" s="21">
        <f t="shared" si="4"/>
        <v>84</v>
      </c>
      <c r="E54" s="21">
        <f t="shared" si="4"/>
        <v>84</v>
      </c>
      <c r="F54" s="21">
        <f t="shared" si="4"/>
        <v>84</v>
      </c>
      <c r="G54" s="21">
        <f t="shared" si="4"/>
        <v>84</v>
      </c>
      <c r="I54" s="20" t="s">
        <v>56</v>
      </c>
      <c r="J54" s="21">
        <f t="shared" si="5"/>
        <v>56.28</v>
      </c>
      <c r="K54" s="21">
        <f t="shared" si="5"/>
        <v>56.28</v>
      </c>
      <c r="L54" s="21">
        <f t="shared" si="5"/>
        <v>56.28</v>
      </c>
      <c r="M54" s="21">
        <f t="shared" si="5"/>
        <v>56.28</v>
      </c>
      <c r="N54" s="21">
        <f t="shared" si="5"/>
        <v>56.28</v>
      </c>
      <c r="O54" s="21">
        <f t="shared" si="5"/>
        <v>56.28</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Winter_oilseed_seed</v>
      </c>
      <c r="B60" s="26">
        <v>2.2000000000000002</v>
      </c>
      <c r="C60" s="26">
        <v>2.2000000000000002</v>
      </c>
      <c r="D60" s="26">
        <v>2.2000000000000002</v>
      </c>
      <c r="E60" s="26">
        <v>2.2000000000000002</v>
      </c>
      <c r="F60" s="26">
        <v>2.2000000000000002</v>
      </c>
      <c r="G60" s="26">
        <v>2.2000000000000002</v>
      </c>
      <c r="I60" s="20" t="str">
        <f>A60</f>
        <v>Winter_oilseed_seed</v>
      </c>
      <c r="J60" s="26">
        <v>2</v>
      </c>
      <c r="K60" s="26">
        <v>2</v>
      </c>
      <c r="L60" s="26">
        <v>2.5</v>
      </c>
      <c r="M60" s="26">
        <v>2.5</v>
      </c>
      <c r="N60" s="26">
        <v>2.5</v>
      </c>
      <c r="O60" s="4">
        <v>2</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90</v>
      </c>
      <c r="E66" s="26"/>
      <c r="F66" s="26"/>
      <c r="G66" s="26"/>
      <c r="I66" s="20" t="s">
        <v>43</v>
      </c>
      <c r="J66" s="26"/>
      <c r="K66" s="26"/>
      <c r="L66" s="26">
        <v>90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Oilseed_rape_seed, Kg / ha</v>
      </c>
      <c r="B74" s="26">
        <v>3100</v>
      </c>
      <c r="C74" s="26">
        <v>3900</v>
      </c>
      <c r="D74" s="26">
        <v>3900</v>
      </c>
      <c r="E74" s="26">
        <v>4400</v>
      </c>
      <c r="F74" s="26">
        <v>4600</v>
      </c>
      <c r="G74" s="26">
        <v>3900</v>
      </c>
      <c r="I74" s="20" t="str">
        <f t="shared" ref="I74:I84" si="6">A74</f>
        <v>Oilseed_rape_seed, Kg / ha</v>
      </c>
      <c r="J74" s="26">
        <f>IF($B$13="","",VLOOKUP($B$13,'Crop definitions'!$V$5:$X$63,2,FALSE)*B74)</f>
        <v>2077</v>
      </c>
      <c r="K74" s="26">
        <f>IF($B$13="","",VLOOKUP($B$13,'Crop definitions'!$V$5:$X$63,2,FALSE)*C74)</f>
        <v>2613</v>
      </c>
      <c r="L74" s="26">
        <f>IF($B$13="","",VLOOKUP($B$13,'Crop definitions'!$V$5:$X$63,2,FALSE)*D74)</f>
        <v>2613</v>
      </c>
      <c r="M74" s="26">
        <f>IF($B$13="","",VLOOKUP($B$13,'Crop definitions'!$V$5:$X$63,3,FALSE)*E74)</f>
        <v>3696</v>
      </c>
      <c r="N74" s="26">
        <f>IF($B$13="","",VLOOKUP($B$13,'Crop definitions'!$V$5:$X$63,3,FALSE)*F74)</f>
        <v>3864</v>
      </c>
      <c r="O74" s="26">
        <f>IF($B$13="","",VLOOKUP($B$13,'Crop definitions'!$V$5:$X$63,2,FALSE)*G74)</f>
        <v>2613</v>
      </c>
    </row>
    <row r="75" spans="1:15" x14ac:dyDescent="0.25">
      <c r="A75" s="20" t="str">
        <f>IF(B14="",CONCATENATE(A14,": Intet valgt"),CONCATENATE(B14,", ",C14," / ha"))</f>
        <v>Oilseed_rape_straw, Kg / ha</v>
      </c>
      <c r="B75" s="135">
        <f>IF($B$14="","",B81/(VLOOKUP($B$14,'Crop definitions'!$B$5:$F$63,5,FALSE)/1000))</f>
        <v>2684.2736842105264</v>
      </c>
      <c r="C75" s="135">
        <f>IF($B$14="","",C81/(VLOOKUP($B$14,'Crop definitions'!$B$5:$F$63,5,FALSE)/1000))</f>
        <v>3376.9894736842107</v>
      </c>
      <c r="D75" s="135">
        <f>IF($B$14="","",D81/(VLOOKUP($B$14,'Crop definitions'!$B$5:$F$63,5,FALSE)/1000))</f>
        <v>3376.9894736842107</v>
      </c>
      <c r="E75" s="135">
        <f>IF($B$14="","",E81/(VLOOKUP($B$14,'Crop definitions'!$B$5:$F$63,5,FALSE)/1000))</f>
        <v>3809.9368421052632</v>
      </c>
      <c r="F75" s="135">
        <f>IF($B$14="","",F81/(VLOOKUP($B$14,'Crop definitions'!$B$5:$F$63,5,FALSE)/1000))</f>
        <v>3983.1157894736839</v>
      </c>
      <c r="G75" s="135">
        <f>IF($B$14="","",G81/(VLOOKUP($B$14,'Crop definitions'!$B$5:$F$63,5,FALSE)/1000))</f>
        <v>3376.9894736842107</v>
      </c>
      <c r="I75" s="20" t="str">
        <f t="shared" si="6"/>
        <v>Oilseed_rape_straw, Kg / ha</v>
      </c>
      <c r="J75" s="135">
        <f>IF($B$14="","",J81/(VLOOKUP($B$14,'Crop definitions'!$B$5:$F$63,5,FALSE)/1000))</f>
        <v>1798.4633684210526</v>
      </c>
      <c r="K75" s="135">
        <f>IF($B$14="","",K81/(VLOOKUP($B$14,'Crop definitions'!$B$5:$F$63,5,FALSE)/1000))</f>
        <v>2262.5829473684212</v>
      </c>
      <c r="L75" s="135">
        <f>IF($B$14="","",L81/(VLOOKUP($B$14,'Crop definitions'!$B$5:$F$63,5,FALSE)/1000))</f>
        <v>2262.5829473684212</v>
      </c>
      <c r="M75" s="135">
        <f>IF($B$14="","",M81/(VLOOKUP($B$14,'Crop definitions'!$B$5:$F$63,5,FALSE)/1000))</f>
        <v>3200.3469473684213</v>
      </c>
      <c r="N75" s="135">
        <f>IF($B$14="","",N81/(VLOOKUP($B$14,'Crop definitions'!$B$5:$F$63,5,FALSE)/1000))</f>
        <v>3345.817263157895</v>
      </c>
      <c r="O75" s="136">
        <f>IF($B$14="","",O81/(VLOOKUP($B$14,'Crop definitions'!$B$5:$F$63,5,FALSE)/1000))</f>
        <v>2262.5829473684212</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Oilseed_rape_seed, kg TS / ha</v>
      </c>
      <c r="B80" s="21">
        <f>IF(B74="",0,IF($C13="Kg",B74*VLOOKUP($B13,'Crop definitions'!$B$5:$N$63,5,FALSE)/1000,IF($C13="Kg TS",B74,B74/VLOOKUP($B13,'Crop definitions'!$B$5:$N$63,8,FALSE))))</f>
        <v>2833.4</v>
      </c>
      <c r="C80" s="21">
        <f>IF(C74="",0,IF($C13="Kg",C74*VLOOKUP($B13,'Crop definitions'!$B$5:$N$63,5,FALSE)/1000,IF($C13="Kg TS",C74,C74/VLOOKUP($B13,'Crop definitions'!$B$5:$N$63,8,FALSE))))</f>
        <v>3564.6</v>
      </c>
      <c r="D80" s="21">
        <f>IF(D74="",0,IF($C13="Kg",D74*VLOOKUP($B13,'Crop definitions'!$B$5:$N$63,5,FALSE)/1000,IF($C13="Kg TS",D74,D74/VLOOKUP($B13,'Crop definitions'!$B$5:$N$63,8,FALSE))))</f>
        <v>3564.6</v>
      </c>
      <c r="E80" s="21">
        <f>IF(E74="",0,IF($C13="Kg",E74*VLOOKUP($B13,'Crop definitions'!$B$5:$N$63,5,FALSE)/1000,IF($C13="Kg TS",E74,E74/VLOOKUP($B13,'Crop definitions'!$B$5:$N$63,8,FALSE))))</f>
        <v>4021.6</v>
      </c>
      <c r="F80" s="21">
        <f>IF(F74="",0,IF($C13="Kg",F74*VLOOKUP($B13,'Crop definitions'!$B$5:$N$63,5,FALSE)/1000,IF($C13="Kg TS",F74,F74/VLOOKUP($B13,'Crop definitions'!$B$5:$N$63,8,FALSE))))</f>
        <v>4204.3999999999996</v>
      </c>
      <c r="G80" s="21">
        <f>IF(G74="",0,IF($C13="Kg",G74*VLOOKUP($B13,'Crop definitions'!$B$5:$N$63,5,FALSE)/1000,IF($C13="Kg TS",G74,G74/VLOOKUP($B13,'Crop definitions'!$B$5:$N$63,8,FALSE))))</f>
        <v>3564.6</v>
      </c>
      <c r="I80" s="20" t="str">
        <f t="shared" si="6"/>
        <v>Oilseed_rape_seed, kg TS / ha</v>
      </c>
      <c r="J80" s="21">
        <f>IF(J74="",0,IF($C13="Kg",J74*VLOOKUP($B13,'Crop definitions'!$B$5:$N$63,5,FALSE)/1000,IF($C13="Kg TS",J74,J74/VLOOKUP($B13,'Crop definitions'!$B$5:$N$63,8,FALSE))))</f>
        <v>1898.3779999999999</v>
      </c>
      <c r="K80" s="21">
        <f>IF(K74="",0,IF($C13="Kg",K74*VLOOKUP($B13,'Crop definitions'!$B$5:$N$63,5,FALSE)/1000,IF($C13="Kg TS",K74,K74/VLOOKUP($B13,'Crop definitions'!$B$5:$N$63,8,FALSE))))</f>
        <v>2388.2820000000002</v>
      </c>
      <c r="L80" s="21">
        <f>IF(L74="",0,IF($C13="Kg",L74*VLOOKUP($B13,'Crop definitions'!$B$5:$N$63,5,FALSE)/1000,IF($C13="Kg TS",L74,L74/VLOOKUP($B13,'Crop definitions'!$B$5:$N$63,8,FALSE))))</f>
        <v>2388.2820000000002</v>
      </c>
      <c r="M80" s="21">
        <f>IF(M74="",0,IF($C13="Kg",M74*VLOOKUP($B13,'Crop definitions'!$B$5:$N$63,5,FALSE)/1000,IF($C13="Kg TS",M74,M74/VLOOKUP($B13,'Crop definitions'!$B$5:$N$63,8,FALSE))))</f>
        <v>3378.1439999999998</v>
      </c>
      <c r="N80" s="21">
        <f>IF(N74="",0,IF($C13="Kg",N74*VLOOKUP($B13,'Crop definitions'!$B$5:$N$63,5,FALSE)/1000,IF($C13="Kg TS",N74,N74/VLOOKUP($B13,'Crop definitions'!$B$5:$N$63,8,FALSE))))</f>
        <v>3531.6959999999999</v>
      </c>
      <c r="O80" s="21">
        <f>IF(O74="",0,IF($C13="Kg",O74*VLOOKUP($B13,'Crop definitions'!$B$5:$N$63,5,FALSE)/1000,IF($C13="Kg TS",O74,O74/VLOOKUP($B13,'Crop definitions'!$B$5:$N$63,8,FALSE))))</f>
        <v>2388.2820000000002</v>
      </c>
    </row>
    <row r="81" spans="1:15" x14ac:dyDescent="0.25">
      <c r="A81" s="20" t="str">
        <f>IF(B14="",CONCATENATE(A14,": Intet valgt"),CONCATENATE(B14,", kg TS / ha"))</f>
        <v>Oilseed_rape_straw, kg TS / ha</v>
      </c>
      <c r="B81" s="21">
        <f>IF($B$14="",0,VLOOKUP($B$14,'Crop definitions'!$B$5:$T$63,19,FALSE)*B80)</f>
        <v>2550.06</v>
      </c>
      <c r="C81" s="21">
        <f>IF($B$14="",0,VLOOKUP($B$14,'Crop definitions'!$B$5:$T$63,19,FALSE)*C80)</f>
        <v>3208.14</v>
      </c>
      <c r="D81" s="21">
        <f>IF($B$14="",0,VLOOKUP($B$14,'Crop definitions'!$B$5:$T$63,19,FALSE)*D80)</f>
        <v>3208.14</v>
      </c>
      <c r="E81" s="21">
        <f>IF($B$14="",0,VLOOKUP($B$14,'Crop definitions'!$B$5:$T$63,19,FALSE)*E80)</f>
        <v>3619.44</v>
      </c>
      <c r="F81" s="21">
        <f>IF($B$14="",0,VLOOKUP($B$14,'Crop definitions'!$B$5:$T$63,19,FALSE)*F80)</f>
        <v>3783.9599999999996</v>
      </c>
      <c r="G81" s="21">
        <f>IF($B$14="",0,VLOOKUP($B$14,'Crop definitions'!$B$5:$T$63,19,FALSE)*G80)</f>
        <v>3208.14</v>
      </c>
      <c r="I81" s="20" t="str">
        <f t="shared" si="6"/>
        <v>Oilseed_rape_straw, kg TS / ha</v>
      </c>
      <c r="J81" s="21">
        <f>IF($B$14="",0,VLOOKUP($B$14,'Crop definitions'!$B$5:$T$63,19,FALSE)*J80)</f>
        <v>1708.5401999999999</v>
      </c>
      <c r="K81" s="21">
        <f>IF($B$14="",0,VLOOKUP($B$14,'Crop definitions'!$B$5:$T$63,19,FALSE)*K80)</f>
        <v>2149.4538000000002</v>
      </c>
      <c r="L81" s="21">
        <f>IF($B$14="",0,VLOOKUP($B$14,'Crop definitions'!$B$5:$T$63,19,FALSE)*L80)</f>
        <v>2149.4538000000002</v>
      </c>
      <c r="M81" s="21">
        <f>IF($B$14="",0,VLOOKUP($B$14,'Crop definitions'!$B$5:$T$63,19,FALSE)*M80)</f>
        <v>3040.3296</v>
      </c>
      <c r="N81" s="21">
        <f>IF($B$14="",0,VLOOKUP($B$14,'Crop definitions'!$B$5:$T$63,19,FALSE)*N80)</f>
        <v>3178.5264000000002</v>
      </c>
      <c r="O81" s="21">
        <f>IF($B$14="",0,VLOOKUP($B$14,'Crop definitions'!$B$5:$T$63,19,FALSE)*O80)</f>
        <v>2149.4538000000002</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5383.46</v>
      </c>
      <c r="C85" s="25">
        <f t="shared" si="7"/>
        <v>6772.74</v>
      </c>
      <c r="D85" s="25">
        <f t="shared" si="7"/>
        <v>6772.74</v>
      </c>
      <c r="E85" s="25">
        <f t="shared" si="7"/>
        <v>7641.04</v>
      </c>
      <c r="F85" s="25">
        <f t="shared" si="7"/>
        <v>7988.3599999999988</v>
      </c>
      <c r="G85" s="25">
        <f t="shared" si="7"/>
        <v>6772.74</v>
      </c>
      <c r="I85" s="24" t="s">
        <v>69</v>
      </c>
      <c r="J85" s="25">
        <f t="shared" ref="J85:O85" si="8">SUM(J80:J84)</f>
        <v>3606.9182000000001</v>
      </c>
      <c r="K85" s="25">
        <f t="shared" si="8"/>
        <v>4537.7358000000004</v>
      </c>
      <c r="L85" s="25">
        <f t="shared" si="8"/>
        <v>4537.7358000000004</v>
      </c>
      <c r="M85" s="25">
        <f t="shared" si="8"/>
        <v>6418.4735999999994</v>
      </c>
      <c r="N85" s="25">
        <f t="shared" si="8"/>
        <v>6710.2224000000006</v>
      </c>
      <c r="O85" s="25">
        <f t="shared" si="8"/>
        <v>4537.7358000000004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Oilseed_rape_seed, kg / ha</v>
      </c>
      <c r="B87" s="21">
        <f>IF(B80=0,0,B80/(VLOOKUP($B13,'Crop definitions'!$B$5:$N$63,5,FALSE)/1000))</f>
        <v>3100</v>
      </c>
      <c r="C87" s="21">
        <f>IF(C80=0,0,C80/(VLOOKUP($B13,'Crop definitions'!$B$5:$N$63,5,FALSE)/1000))</f>
        <v>3899.9999999999995</v>
      </c>
      <c r="D87" s="21">
        <f>IF(D80=0,0,D80/(VLOOKUP($B13,'Crop definitions'!$B$5:$N$63,5,FALSE)/1000))</f>
        <v>3899.9999999999995</v>
      </c>
      <c r="E87" s="21">
        <f>IF(E80=0,0,E80/(VLOOKUP($B13,'Crop definitions'!$B$5:$N$63,5,FALSE)/1000))</f>
        <v>4400</v>
      </c>
      <c r="F87" s="21">
        <f>IF(F80=0,0,F80/(VLOOKUP($B13,'Crop definitions'!$B$5:$N$63,5,FALSE)/1000))</f>
        <v>4599.9999999999991</v>
      </c>
      <c r="G87" s="21">
        <f>IF(G80=0,0,G80/(VLOOKUP($B13,'Crop definitions'!$B$5:$N$63,5,FALSE)/1000))</f>
        <v>3899.9999999999995</v>
      </c>
      <c r="I87" s="20" t="str">
        <f>A87</f>
        <v>Oilseed_rape_seed, kg / ha</v>
      </c>
      <c r="J87" s="21">
        <f>IF(J80=0,0,J80/(VLOOKUP($B13,'Crop definitions'!$B$5:$N$63,5,FALSE)/1000))</f>
        <v>2077</v>
      </c>
      <c r="K87" s="21">
        <f>IF(K80=0,0,K80/(VLOOKUP($B13,'Crop definitions'!$B$5:$N$63,5,FALSE)/1000))</f>
        <v>2613</v>
      </c>
      <c r="L87" s="21">
        <f>IF(L80=0,0,L80/(VLOOKUP($B13,'Crop definitions'!$B$5:$N$63,5,FALSE)/1000))</f>
        <v>2613</v>
      </c>
      <c r="M87" s="21">
        <f>IF(M80=0,0,M80/(VLOOKUP($B13,'Crop definitions'!$B$5:$N$63,5,FALSE)/1000))</f>
        <v>3695.9999999999995</v>
      </c>
      <c r="N87" s="21">
        <f>IF(N80=0,0,N80/(VLOOKUP($B13,'Crop definitions'!$B$5:$N$63,5,FALSE)/1000))</f>
        <v>3863.9999999999995</v>
      </c>
      <c r="O87" s="21">
        <f>IF(O80=0,0,O80/(VLOOKUP($B13,'Crop definitions'!$B$5:$N$63,5,FALSE)/1000))</f>
        <v>2613</v>
      </c>
    </row>
    <row r="88" spans="1:15" x14ac:dyDescent="0.25">
      <c r="A88" s="20" t="str">
        <f>IF(B14="",CONCATENATE(A14,": Intet valgt"),CONCATENATE(B14,", kg / ha"))</f>
        <v>Oilseed_rape_straw, kg / ha</v>
      </c>
      <c r="B88" s="21">
        <f>IF(B81=0,0,B81/(VLOOKUP($B14,'Crop definitions'!$B$5:$N$63,5,FALSE)/1000))</f>
        <v>2684.2736842105264</v>
      </c>
      <c r="C88" s="21">
        <f>IF(C81=0,0,C81/(VLOOKUP($B14,'Crop definitions'!$B$5:$N$63,5,FALSE)/1000))</f>
        <v>3376.9894736842107</v>
      </c>
      <c r="D88" s="21">
        <f>IF(D81=0,0,D81/(VLOOKUP($B14,'Crop definitions'!$B$5:$N$63,5,FALSE)/1000))</f>
        <v>3376.9894736842107</v>
      </c>
      <c r="E88" s="21">
        <f>IF(E81=0,0,E81/(VLOOKUP($B14,'Crop definitions'!$B$5:$N$63,5,FALSE)/1000))</f>
        <v>3809.9368421052632</v>
      </c>
      <c r="F88" s="21">
        <f>IF(F81=0,0,F81/(VLOOKUP($B14,'Crop definitions'!$B$5:$N$63,5,FALSE)/1000))</f>
        <v>3983.1157894736839</v>
      </c>
      <c r="G88" s="21">
        <f>IF(G81=0,0,G81/(VLOOKUP($B14,'Crop definitions'!$B$5:$N$63,5,FALSE)/1000))</f>
        <v>3376.9894736842107</v>
      </c>
      <c r="I88" s="20" t="str">
        <f t="shared" ref="I88:I93" si="9">A88</f>
        <v>Oilseed_rape_straw, kg / ha</v>
      </c>
      <c r="J88" s="21">
        <f>IF(J81=0,0,J81/(VLOOKUP($B14,'Crop definitions'!$B$5:$N$63,5,FALSE)/1000))</f>
        <v>1798.4633684210526</v>
      </c>
      <c r="K88" s="21">
        <f>IF(K81=0,0,K81/(VLOOKUP($B14,'Crop definitions'!$B$5:$N$63,5,FALSE)/1000))</f>
        <v>2262.5829473684212</v>
      </c>
      <c r="L88" s="21">
        <f>IF(L81=0,0,L81/(VLOOKUP($B14,'Crop definitions'!$B$5:$N$63,5,FALSE)/1000))</f>
        <v>2262.5829473684212</v>
      </c>
      <c r="M88" s="21">
        <f>IF(M81=0,0,M81/(VLOOKUP($B14,'Crop definitions'!$B$5:$N$63,5,FALSE)/1000))</f>
        <v>3200.3469473684213</v>
      </c>
      <c r="N88" s="21">
        <f>IF(N81=0,0,N81/(VLOOKUP($B14,'Crop definitions'!$B$5:$N$63,5,FALSE)/1000))</f>
        <v>3345.817263157895</v>
      </c>
      <c r="O88" s="21">
        <f>IF(O81=0,0,O81/(VLOOKUP($B14,'Crop definitions'!$B$5:$N$63,5,FALSE)/1000))</f>
        <v>2262.5829473684212</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5784.273684210526</v>
      </c>
      <c r="C92" s="25">
        <f t="shared" si="10"/>
        <v>7276.9894736842107</v>
      </c>
      <c r="D92" s="25">
        <f t="shared" si="10"/>
        <v>7276.9894736842107</v>
      </c>
      <c r="E92" s="25">
        <f t="shared" si="10"/>
        <v>8209.9368421052641</v>
      </c>
      <c r="F92" s="25">
        <f t="shared" si="10"/>
        <v>8583.1157894736825</v>
      </c>
      <c r="G92" s="25">
        <f t="shared" si="10"/>
        <v>7276.9894736842107</v>
      </c>
      <c r="I92" s="24" t="str">
        <f t="shared" si="9"/>
        <v>Udbytte i alt, kg / ha</v>
      </c>
      <c r="J92" s="25">
        <f t="shared" ref="J92:O92" si="11">SUM(J87:J91)</f>
        <v>3875.4633684210526</v>
      </c>
      <c r="K92" s="25">
        <f t="shared" si="11"/>
        <v>4875.5829473684207</v>
      </c>
      <c r="L92" s="25">
        <f t="shared" si="11"/>
        <v>4875.5829473684207</v>
      </c>
      <c r="M92" s="25">
        <f t="shared" si="11"/>
        <v>6896.3469473684208</v>
      </c>
      <c r="N92" s="25">
        <f t="shared" si="11"/>
        <v>7209.8172631578946</v>
      </c>
      <c r="O92" s="25">
        <f t="shared" si="11"/>
        <v>4875.5829473684207</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Oilseed_rape_seed, kg N / ha</v>
      </c>
      <c r="B95" s="21">
        <f>IF(B80=0,0,B80*VLOOKUP($B13,'Crop definitions'!$B$5:$K$63,10,FALSE)/1000)</f>
        <v>85.228671999999989</v>
      </c>
      <c r="C95" s="21">
        <f>IF(C80=0,0,C80*VLOOKUP($B13,'Crop definitions'!$B$5:$K$63,10,FALSE)/1000)</f>
        <v>107.22316799999999</v>
      </c>
      <c r="D95" s="21">
        <f>IF(D80=0,0,D80*VLOOKUP($B13,'Crop definitions'!$B$5:$K$63,10,FALSE)/1000)</f>
        <v>107.22316799999999</v>
      </c>
      <c r="E95" s="21">
        <f>IF(E80=0,0,E80*VLOOKUP($B13,'Crop definitions'!$B$5:$K$63,10,FALSE)/1000)</f>
        <v>120.96972799999999</v>
      </c>
      <c r="F95" s="21">
        <f>IF(F80=0,0,F80*VLOOKUP($B13,'Crop definitions'!$B$5:$K$63,10,FALSE)/1000)</f>
        <v>126.46835199999998</v>
      </c>
      <c r="G95" s="21">
        <f>IF(G80=0,0,G80*VLOOKUP($B13,'Crop definitions'!$B$5:$K$63,10,FALSE)/1000)</f>
        <v>107.22316799999999</v>
      </c>
      <c r="I95" s="20" t="str">
        <f t="shared" ref="I95:I100" si="14">A95</f>
        <v>Oilseed_rape_seed, kg N / ha</v>
      </c>
      <c r="J95" s="21">
        <f>IF(J80=0,0,J80*VLOOKUP($B13,'Crop definitions'!$B$5:$K$63,10,FALSE)/1000)</f>
        <v>57.103210239999996</v>
      </c>
      <c r="K95" s="21">
        <f>IF(K80=0,0,K80*VLOOKUP($B13,'Crop definitions'!$B$5:$K$63,10,FALSE)/1000)</f>
        <v>71.839522559999992</v>
      </c>
      <c r="L95" s="21">
        <f>IF(L80=0,0,L80*VLOOKUP($B13,'Crop definitions'!$B$5:$K$63,10,FALSE)/1000)</f>
        <v>71.839522559999992</v>
      </c>
      <c r="M95" s="21">
        <f>IF(M80=0,0,M80*VLOOKUP($B13,'Crop definitions'!$B$5:$K$63,10,FALSE)/1000)</f>
        <v>101.61457151999998</v>
      </c>
      <c r="N95" s="21">
        <f>IF(N80=0,0,N80*VLOOKUP($B13,'Crop definitions'!$B$5:$K$63,10,FALSE)/1000)</f>
        <v>106.23341567999999</v>
      </c>
      <c r="O95" s="21">
        <f>IF(O80=0,0,O80*VLOOKUP($B13,'Crop definitions'!$B$5:$K$63,10,FALSE)/1000)</f>
        <v>71.839522559999992</v>
      </c>
    </row>
    <row r="96" spans="1:15" x14ac:dyDescent="0.25">
      <c r="A96" s="20" t="str">
        <f>IF(B14="",CONCATENATE(A14,": Intet valgt"),CONCATENATE(B14,", kg N / ha"))</f>
        <v>Oilseed_rape_straw, kg N / ha</v>
      </c>
      <c r="B96" s="21">
        <f>IF(B81=0,0,B81*VLOOKUP($B14,'Crop definitions'!$B$5:$K$63,10,FALSE)/1000)</f>
        <v>13.464316800000001</v>
      </c>
      <c r="C96" s="21">
        <f>IF(C81=0,0,C81*VLOOKUP($B14,'Crop definitions'!$B$5:$K$63,10,FALSE)/1000)</f>
        <v>16.938979200000002</v>
      </c>
      <c r="D96" s="21">
        <f>IF(D81=0,0,D81*VLOOKUP($B14,'Crop definitions'!$B$5:$K$63,10,FALSE)/1000)</f>
        <v>16.938979200000002</v>
      </c>
      <c r="E96" s="21">
        <f>IF(E81=0,0,E81*VLOOKUP($B14,'Crop definitions'!$B$5:$K$63,10,FALSE)/1000)</f>
        <v>19.110643200000002</v>
      </c>
      <c r="F96" s="21">
        <f>IF(F81=0,0,F81*VLOOKUP($B14,'Crop definitions'!$B$5:$K$63,10,FALSE)/1000)</f>
        <v>19.979308799999998</v>
      </c>
      <c r="G96" s="21">
        <f>IF(G81=0,0,G81*VLOOKUP($B14,'Crop definitions'!$B$5:$K$63,10,FALSE)/1000)</f>
        <v>16.938979200000002</v>
      </c>
      <c r="I96" s="20" t="str">
        <f t="shared" si="14"/>
        <v>Oilseed_rape_straw, kg N / ha</v>
      </c>
      <c r="J96" s="21">
        <f>IF(J81=0,0,J81*VLOOKUP($B14,'Crop definitions'!$B$5:$K$63,10,FALSE)/1000)</f>
        <v>9.0210922559999993</v>
      </c>
      <c r="K96" s="21">
        <f>IF(K81=0,0,K81*VLOOKUP($B14,'Crop definitions'!$B$5:$K$63,10,FALSE)/1000)</f>
        <v>11.349116064000002</v>
      </c>
      <c r="L96" s="21">
        <f>IF(L81=0,0,L81*VLOOKUP($B14,'Crop definitions'!$B$5:$K$63,10,FALSE)/1000)</f>
        <v>11.349116064000002</v>
      </c>
      <c r="M96" s="21">
        <f>IF(M81=0,0,M81*VLOOKUP($B14,'Crop definitions'!$B$5:$K$63,10,FALSE)/1000)</f>
        <v>16.052940288000002</v>
      </c>
      <c r="N96" s="21">
        <f>IF(N81=0,0,N81*VLOOKUP($B14,'Crop definitions'!$B$5:$K$63,10,FALSE)/1000)</f>
        <v>16.782619392000001</v>
      </c>
      <c r="O96" s="21">
        <f>IF(O81=0,0,O81*VLOOKUP($B14,'Crop definitions'!$B$5:$K$63,10,FALSE)/1000)</f>
        <v>11.349116064000002</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98.692988799999995</v>
      </c>
      <c r="C100" s="25">
        <f t="shared" si="15"/>
        <v>124.16214719999999</v>
      </c>
      <c r="D100" s="25">
        <f t="shared" si="15"/>
        <v>124.16214719999999</v>
      </c>
      <c r="E100" s="25">
        <f t="shared" si="15"/>
        <v>140.0803712</v>
      </c>
      <c r="F100" s="25">
        <f t="shared" si="15"/>
        <v>146.44766079999999</v>
      </c>
      <c r="G100" s="25">
        <f t="shared" si="15"/>
        <v>124.16214719999999</v>
      </c>
      <c r="I100" s="24" t="str">
        <f t="shared" si="14"/>
        <v>Udbytte i alt, kg N / ha</v>
      </c>
      <c r="J100" s="25">
        <f t="shared" ref="J100:O100" si="16">SUM(J95:J99)</f>
        <v>66.124302495999999</v>
      </c>
      <c r="K100" s="25">
        <f t="shared" si="16"/>
        <v>83.188638623999992</v>
      </c>
      <c r="L100" s="25">
        <f t="shared" si="16"/>
        <v>83.188638623999992</v>
      </c>
      <c r="M100" s="25">
        <f t="shared" si="16"/>
        <v>117.66751180799999</v>
      </c>
      <c r="N100" s="25">
        <f t="shared" si="16"/>
        <v>123.01603507199999</v>
      </c>
      <c r="O100" s="25">
        <f t="shared" si="16"/>
        <v>83.188638623999992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formula'!$J$5:$O$44,MATCH(Winter_oilseed_a!$B$9,'N fixation formula'!$B$5:$B$44,0),MATCH(Winter_oilseed_a!B104,'N fixation formula'!$J$4:$O$4,0))</f>
        <v>#N/A</v>
      </c>
      <c r="C109" s="48" t="e">
        <f>VLOOKUP($B$9,'N fixation formula'!$B$5:$O$44,7,FALSE)+VLOOKUP($B$9,'N fixation formula'!$B$5:$O$44,8,FALSE)+INDEX('N fixation formula'!$J$5:$O$44,MATCH(Winter_oilseed_a!$B$9,'N fixation formula'!$B$5:$B$44,0),MATCH(Winter_oilseed_a!C104,'N fixation formula'!$J$4:$O$4,0))</f>
        <v>#N/A</v>
      </c>
      <c r="D109" s="48" t="e">
        <f>VLOOKUP($B$9,'N fixation formula'!$B$5:$O$44,7,FALSE)+VLOOKUP($B$9,'N fixation formula'!$B$5:$O$44,8,FALSE)+INDEX('N fixation formula'!$J$5:$O$44,MATCH(Winter_oilseed_a!$B$9,'N fixation formula'!$B$5:$B$44,0),MATCH(Winter_oilseed_a!D104,'N fixation formula'!$J$4:$O$4,0))</f>
        <v>#N/A</v>
      </c>
      <c r="E109" s="48" t="e">
        <f>VLOOKUP($B$9,'N fixation formula'!$B$5:$O$44,7,FALSE)+VLOOKUP($B$9,'N fixation formula'!$B$5:$O$44,8,FALSE)+INDEX('N fixation formula'!$J$5:$O$44,MATCH(Winter_oilseed_a!$B$9,'N fixation formula'!$B$5:$B$44,0),MATCH(Winter_oilseed_a!E104,'N fixation formula'!$J$4:$O$4,0))</f>
        <v>#N/A</v>
      </c>
      <c r="F109" s="48" t="e">
        <f>VLOOKUP($B$9,'N fixation formula'!$B$5:$O$44,7,FALSE)+VLOOKUP($B$9,'N fixation formula'!$B$5:$O$44,8,FALSE)+INDEX('N fixation formula'!$J$5:$O$44,MATCH(Winter_oilseed_a!$B$9,'N fixation formula'!$B$5:$B$44,0),MATCH(Winter_oilseed_a!F104,'N fixation formula'!$J$4:$O$4,0))</f>
        <v>#N/A</v>
      </c>
      <c r="G109" s="48" t="e">
        <f>VLOOKUP($B$9,'N fixation formula'!$B$5:$O$44,7,FALSE)+VLOOKUP($B$9,'N fixation formula'!$B$5:$O$44,8,FALSE)+INDEX('N fixation formula'!$J$5:$O$44,MATCH(Winter_oilseed_a!$B$9,'N fixation formula'!$B$5:$B$44,0),MATCH(Winter_oilseed_a!G104,'N fixation formula'!$J$4:$O$4,0))</f>
        <v>#N/A</v>
      </c>
      <c r="H109" s="15"/>
      <c r="I109" s="40" t="str">
        <f t="shared" si="18"/>
        <v>P-rod+stub + P-trans-jord + P-immob</v>
      </c>
      <c r="J109" s="48" t="e">
        <f>VLOOKUP($B$9,'N fixation formula'!$B$5:$O$44,7,FALSE)+VLOOKUP($B$9,'N fixation formula'!$B$5:$O$44,8,FALSE)+INDEX('N fixation formula'!$J$5:$O$44,MATCH(Winter_oilseed_a!$B$9,'N fixation formula'!$B$5:$B$44,0),MATCH(Winter_oilseed_a!J104,'N fixation formula'!$J$4:$O$4,0))</f>
        <v>#N/A</v>
      </c>
      <c r="K109" s="48" t="e">
        <f>VLOOKUP($B$9,'N fixation formula'!$B$5:$O$44,7,FALSE)+VLOOKUP($B$9,'N fixation formula'!$B$5:$O$44,8,FALSE)+INDEX('N fixation formula'!$J$5:$O$44,MATCH(Winter_oilseed_a!$B$9,'N fixation formula'!$B$5:$B$44,0),MATCH(Winter_oilseed_a!K104,'N fixation formula'!$J$4:$O$4,0))</f>
        <v>#N/A</v>
      </c>
      <c r="L109" s="48" t="e">
        <f>VLOOKUP($B$9,'N fixation formula'!$B$5:$O$44,7,FALSE)+VLOOKUP($B$9,'N fixation formula'!$B$5:$O$44,8,FALSE)+INDEX('N fixation formula'!$J$5:$O$44,MATCH(Winter_oilseed_a!$B$9,'N fixation formula'!$B$5:$B$44,0),MATCH(Winter_oilseed_a!L104,'N fixation formula'!$J$4:$O$4,0))</f>
        <v>#N/A</v>
      </c>
      <c r="M109" s="48" t="e">
        <f>VLOOKUP($B$9,'N fixation formula'!$B$5:$O$44,7,FALSE)+VLOOKUP($B$9,'N fixation formula'!$B$5:$O$44,8,FALSE)+INDEX('N fixation formula'!$J$5:$O$44,MATCH(Winter_oilseed_a!$B$9,'N fixation formula'!$B$5:$B$44,0),MATCH(Winter_oilseed_a!M104,'N fixation formula'!$J$4:$O$4,0))</f>
        <v>#N/A</v>
      </c>
      <c r="N109" s="48" t="e">
        <f>VLOOKUP($B$9,'N fixation formula'!$B$5:$O$44,7,FALSE)+VLOOKUP($B$9,'N fixation formula'!$B$5:$O$44,8,FALSE)+INDEX('N fixation formula'!$J$5:$O$44,MATCH(Winter_oilseed_a!$B$9,'N fixation formula'!$B$5:$B$44,0),MATCH(Winter_oilseed_a!N104,'N fixation formula'!$J$4:$O$4,0))</f>
        <v>#N/A</v>
      </c>
      <c r="O109" s="48" t="e">
        <f>VLOOKUP($B$9,'N fixation formula'!$B$5:$O$44,7,FALSE)+VLOOKUP($B$9,'N fixation formula'!$B$5:$O$44,8,FALSE)+INDEX('N fixation formula'!$J$5:$O$44,MATCH(Winter_oilseed_a!$B$9,'N fixation formula'!$B$5:$B$44,0),MATCH(Winter_oilseed_a!O104,'N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2</v>
      </c>
      <c r="C118" s="3">
        <v>2</v>
      </c>
      <c r="D118" s="3">
        <v>2</v>
      </c>
      <c r="E118" s="3">
        <v>2</v>
      </c>
      <c r="F118" s="3">
        <v>2</v>
      </c>
      <c r="G118" s="3">
        <v>2</v>
      </c>
      <c r="I118" s="29" t="str">
        <f t="shared" si="24"/>
        <v>Kunstgødskning*</v>
      </c>
      <c r="J118" s="60"/>
      <c r="K118" s="60"/>
      <c r="L118" s="60"/>
      <c r="M118" s="60"/>
      <c r="N118" s="60"/>
      <c r="O118" s="61"/>
    </row>
    <row r="119" spans="1:15" x14ac:dyDescent="0.25">
      <c r="A119" s="34" t="s">
        <v>92</v>
      </c>
      <c r="B119" s="3">
        <v>6</v>
      </c>
      <c r="C119" s="3">
        <v>6</v>
      </c>
      <c r="D119" s="3">
        <v>6</v>
      </c>
      <c r="E119" s="3">
        <v>6</v>
      </c>
      <c r="F119" s="3">
        <v>6</v>
      </c>
      <c r="G119" s="3">
        <v>6</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87</v>
      </c>
      <c r="B121" s="3"/>
      <c r="C121" s="3"/>
      <c r="D121" s="3"/>
      <c r="E121" s="3"/>
      <c r="F121" s="3"/>
      <c r="G121" s="3"/>
      <c r="I121" s="29" t="str">
        <f t="shared" si="24"/>
        <v>Tromling*</v>
      </c>
      <c r="J121" s="60">
        <v>1</v>
      </c>
      <c r="K121" s="60">
        <v>1</v>
      </c>
      <c r="L121" s="60">
        <v>1</v>
      </c>
      <c r="M121" s="60">
        <v>1</v>
      </c>
      <c r="N121" s="60">
        <v>1</v>
      </c>
      <c r="O121" s="61">
        <v>1</v>
      </c>
    </row>
    <row r="122" spans="1:15" x14ac:dyDescent="0.25">
      <c r="A122" s="34" t="s">
        <v>90</v>
      </c>
      <c r="B122" s="3"/>
      <c r="C122" s="26"/>
      <c r="D122" s="26"/>
      <c r="E122" s="26"/>
      <c r="F122" s="26"/>
      <c r="G122" s="26"/>
      <c r="I122" s="29" t="str">
        <f t="shared" si="24"/>
        <v>Radrensning*</v>
      </c>
      <c r="J122" s="60">
        <v>2</v>
      </c>
      <c r="K122" s="60">
        <v>2</v>
      </c>
      <c r="L122" s="60">
        <v>2</v>
      </c>
      <c r="M122" s="60">
        <v>2</v>
      </c>
      <c r="N122" s="60">
        <v>2</v>
      </c>
      <c r="O122" s="61">
        <v>2</v>
      </c>
    </row>
    <row r="123" spans="1:15" x14ac:dyDescent="0.25">
      <c r="A123" s="34" t="s">
        <v>159</v>
      </c>
      <c r="B123" s="3"/>
      <c r="C123" s="3"/>
      <c r="D123" s="3"/>
      <c r="E123" s="3"/>
      <c r="F123" s="3"/>
      <c r="G123" s="3"/>
      <c r="I123" s="29" t="str">
        <f t="shared" si="24"/>
        <v>Selvkø_skårlægger</v>
      </c>
      <c r="J123" s="60">
        <v>1</v>
      </c>
      <c r="K123" s="60">
        <v>1</v>
      </c>
      <c r="L123" s="60">
        <v>1</v>
      </c>
      <c r="M123" s="60">
        <v>1</v>
      </c>
      <c r="N123" s="60">
        <v>1</v>
      </c>
      <c r="O123" s="61">
        <v>1</v>
      </c>
    </row>
    <row r="124" spans="1:15" x14ac:dyDescent="0.25">
      <c r="A124" s="34" t="s">
        <v>81</v>
      </c>
      <c r="B124" s="3"/>
      <c r="C124" s="3"/>
      <c r="D124" s="3"/>
      <c r="E124" s="3"/>
      <c r="F124" s="3"/>
      <c r="G124" s="3"/>
      <c r="I124" s="29" t="str">
        <f t="shared" si="24"/>
        <v>Stubharvning*</v>
      </c>
      <c r="J124" s="3">
        <v>1</v>
      </c>
      <c r="K124" s="3">
        <v>1</v>
      </c>
      <c r="L124" s="3">
        <v>1</v>
      </c>
      <c r="M124" s="3">
        <v>1</v>
      </c>
      <c r="N124" s="3">
        <v>1</v>
      </c>
      <c r="O124" s="4">
        <v>1</v>
      </c>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9.0629999999999988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9.0629999999999988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9.0629999999999988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9.0629999999999988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9.0629999999999988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9.0629999999999988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Tromling*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Tromling*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1.8125999999999998</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1.8125999999999998</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1.8125999999999998</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2.0139999999999998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2.2153999999999998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2.2153999999999998</v>
      </c>
    </row>
    <row r="138" spans="1:15" x14ac:dyDescent="0.25">
      <c r="A138" s="20" t="str">
        <f t="shared" si="25"/>
        <v>Radrensning*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Radrensning*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5.4378000000000002</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5.4378000000000002</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5.4378000000000002</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6.0419999999999998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6.6461999999999994</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6.6461999999999994</v>
      </c>
    </row>
    <row r="139" spans="1:15" x14ac:dyDescent="0.25">
      <c r="A139" s="20" t="str">
        <f t="shared" si="25"/>
        <v>Selvkø_skårlægger</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Selvkø_skårlægger</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Stubharvning*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Stubharvning*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6.3440999999999992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6.3440999999999992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6.3440999999999992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7.0489999999999995</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7.7539000000000007</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7.7539000000000007</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143">
        <f>SUM(B132:B146)</f>
        <v>55.284299999999988</v>
      </c>
      <c r="C147" s="25">
        <f t="shared" ref="C147:O147" si="27">SUM(C132:C146)</f>
        <v>55.284299999999988</v>
      </c>
      <c r="D147" s="25">
        <f t="shared" si="27"/>
        <v>55.284299999999988</v>
      </c>
      <c r="E147" s="25">
        <f t="shared" si="27"/>
        <v>58.405999999999992</v>
      </c>
      <c r="F147" s="25">
        <f t="shared" si="27"/>
        <v>61.527699999999996</v>
      </c>
      <c r="G147" s="25">
        <f t="shared" si="27"/>
        <v>61.527699999999996</v>
      </c>
      <c r="H147" s="5"/>
      <c r="I147" s="30" t="str">
        <f t="shared" si="26"/>
        <v>Dieselforbrug i alt per ha</v>
      </c>
      <c r="J147" s="143">
        <f t="shared" si="27"/>
        <v>55.787799999999997</v>
      </c>
      <c r="K147" s="25">
        <f t="shared" si="27"/>
        <v>55.787799999999997</v>
      </c>
      <c r="L147" s="25">
        <f t="shared" si="27"/>
        <v>55.787799999999997</v>
      </c>
      <c r="M147" s="25">
        <f t="shared" si="27"/>
        <v>60.42</v>
      </c>
      <c r="N147" s="25">
        <f t="shared" si="27"/>
        <v>65.052199999999999</v>
      </c>
      <c r="O147" s="25">
        <f t="shared" si="27"/>
        <v>65.052199999999999</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B00-000000000000}">
      <formula1>"Ja,Nej"</formula1>
    </dataValidation>
    <dataValidation type="list" allowBlank="1" showInputMessage="1" showErrorMessage="1" sqref="F13:F17" xr:uid="{00000000-0002-0000-0B00-000001000000}">
      <formula1>"Ja, Nej / Ikke relevant"</formula1>
    </dataValidation>
    <dataValidation type="list" allowBlank="1" showInputMessage="1" showErrorMessage="1" sqref="E5" xr:uid="{00000000-0002-0000-0B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B00-000003000000}">
          <x14:formula1>
            <xm:f>'N fixation formula'!$B$5:$B$44</xm:f>
          </x14:formula1>
          <xm:sqref>B9</xm:sqref>
        </x14:dataValidation>
        <x14:dataValidation type="list" allowBlank="1" showInputMessage="1" showErrorMessage="1" xr:uid="{00000000-0002-0000-0B00-000007000000}">
          <x14:formula1>
            <xm:f>Other_tabels!$F$5:$F$14</xm:f>
          </x14:formula1>
          <xm:sqref>E4</xm:sqref>
        </x14:dataValidation>
        <x14:dataValidation type="list" allowBlank="1" showInputMessage="1" showErrorMessage="1" xr:uid="{00000000-0002-0000-0B00-000006000000}">
          <x14:formula1>
            <xm:f>'Crop definitions'!$B$5:$B$63</xm:f>
          </x14:formula1>
          <xm:sqref>B13:B17</xm:sqref>
        </x14:dataValidation>
        <x14:dataValidation type="list" allowBlank="1" showInputMessage="1" showErrorMessage="1" xr:uid="{00000000-0002-0000-0B00-000005000000}">
          <x14:formula1>
            <xm:f>Seed!$B$5:$B$28</xm:f>
          </x14:formula1>
          <xm:sqref>B20:B23</xm:sqref>
        </x14:dataValidation>
        <x14:dataValidation type="list" allowBlank="1" showInputMessage="1" showErrorMessage="1" xr:uid="{00000000-0002-0000-0B00-000004000000}">
          <x14:formula1>
            <xm:f>'Diesel consumption for field op'!$D$4:$D$77</xm:f>
          </x14:formula1>
          <xm:sqref>A116:A130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theme="9" tint="-0.249977111117893"/>
  </sheetPr>
  <dimension ref="A1:O147"/>
  <sheetViews>
    <sheetView showGridLines="0" topLeftCell="F127" workbookViewId="0">
      <selection activeCell="K151" sqref="K151"/>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488</v>
      </c>
      <c r="D4" s="20" t="s">
        <v>484</v>
      </c>
      <c r="E4" s="44" t="s">
        <v>487</v>
      </c>
    </row>
    <row r="5" spans="1:6" x14ac:dyDescent="0.25">
      <c r="A5" s="20" t="s">
        <v>50</v>
      </c>
      <c r="B5" s="44" t="s">
        <v>489</v>
      </c>
      <c r="D5" s="20" t="s">
        <v>582</v>
      </c>
      <c r="E5" s="44" t="s">
        <v>208</v>
      </c>
    </row>
    <row r="6" spans="1:6" x14ac:dyDescent="0.25">
      <c r="A6" s="20" t="s">
        <v>0</v>
      </c>
      <c r="B6" s="45" t="s">
        <v>482</v>
      </c>
    </row>
    <row r="7" spans="1:6" x14ac:dyDescent="0.25">
      <c r="A7" s="20" t="s">
        <v>76</v>
      </c>
      <c r="B7" s="45"/>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390</v>
      </c>
      <c r="C13" s="19" t="str">
        <f>IF(B13="","",VLOOKUP(B13,'Crop definitions'!$B$5:$G$63,6,FALSE))</f>
        <v>Kg</v>
      </c>
      <c r="D13" s="19" t="str">
        <f>IF(B13="","",VLOOKUP(B13,'Crop definitions'!$B$5:$G$63,3,FALSE))</f>
        <v>Moden</v>
      </c>
      <c r="E13" s="3" t="s">
        <v>114</v>
      </c>
      <c r="F13" s="3" t="s">
        <v>113</v>
      </c>
    </row>
    <row r="14" spans="1:6" x14ac:dyDescent="0.25">
      <c r="A14" s="20" t="s">
        <v>458</v>
      </c>
      <c r="B14" s="3" t="s">
        <v>394</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483</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Oilseed_rape_seed</v>
      </c>
      <c r="B30" s="200"/>
      <c r="C30" s="200"/>
      <c r="D30" s="200"/>
      <c r="E30" s="200"/>
      <c r="F30" s="200"/>
      <c r="G30" s="27"/>
      <c r="I30" s="201" t="str">
        <f>A30</f>
        <v>Gødningsnorm - Main product: Oilseed_rape_seed</v>
      </c>
      <c r="J30" s="202"/>
      <c r="K30" s="202"/>
      <c r="L30" s="202"/>
      <c r="M30" s="202"/>
      <c r="N30" s="202"/>
      <c r="O30" s="203"/>
    </row>
    <row r="31" spans="1:15" x14ac:dyDescent="0.25">
      <c r="A31" s="20" t="s">
        <v>54</v>
      </c>
      <c r="B31" s="26">
        <v>190</v>
      </c>
      <c r="C31" s="26">
        <v>202</v>
      </c>
      <c r="D31" s="26">
        <v>202</v>
      </c>
      <c r="E31" s="26">
        <v>210</v>
      </c>
      <c r="F31" s="26">
        <v>213</v>
      </c>
      <c r="G31" s="26">
        <v>152</v>
      </c>
      <c r="I31" s="20" t="s">
        <v>54</v>
      </c>
      <c r="J31" s="26">
        <f>(B31-$B$10)*('Crop definitions'!$Z$5/100)</f>
        <v>102.60000000000001</v>
      </c>
      <c r="K31" s="26">
        <f>(C31-$B$10)*('Crop definitions'!$Z$5/100)</f>
        <v>109.08000000000001</v>
      </c>
      <c r="L31" s="26">
        <f>(D31-$B$10)*('Crop definitions'!$Z$5/100)</f>
        <v>109.08000000000001</v>
      </c>
      <c r="M31" s="26">
        <f>(E31-$B$10)*('Crop definitions'!$Z$5/100)</f>
        <v>113.4</v>
      </c>
      <c r="N31" s="26">
        <f>(F31-$B$10)*('Crop definitions'!$Z$5/100)</f>
        <v>115.02000000000001</v>
      </c>
      <c r="O31" s="26">
        <f>(G31-$B$10)*('Crop definitions'!$Z$5/100)</f>
        <v>82.080000000000013</v>
      </c>
    </row>
    <row r="32" spans="1:15" x14ac:dyDescent="0.25">
      <c r="A32" s="20" t="s">
        <v>55</v>
      </c>
      <c r="B32" s="26">
        <v>26</v>
      </c>
      <c r="C32" s="26">
        <v>26</v>
      </c>
      <c r="D32" s="26">
        <v>26</v>
      </c>
      <c r="E32" s="26">
        <v>26</v>
      </c>
      <c r="F32" s="26">
        <v>26</v>
      </c>
      <c r="G32" s="26">
        <v>26</v>
      </c>
      <c r="I32" s="20" t="s">
        <v>55</v>
      </c>
      <c r="J32" s="26">
        <f>IF($B$13="","",VLOOKUP($B$13,'Crop definitions'!$V$5:$X$63,2,FALSE)*B32)</f>
        <v>17.420000000000002</v>
      </c>
      <c r="K32" s="26">
        <f>IF($B$13="","",VLOOKUP($B$13,'Crop definitions'!$V$5:$X$63,2,FALSE)*C32)</f>
        <v>17.420000000000002</v>
      </c>
      <c r="L32" s="26">
        <f>IF($B$13="","",VLOOKUP($B$13,'Crop definitions'!$V$5:$X$63,2,FALSE)*D32)</f>
        <v>17.420000000000002</v>
      </c>
      <c r="M32" s="26">
        <f>IF($B$13="","",VLOOKUP($B$13,'Crop definitions'!$V$5:$X$63,2,FALSE)*E32)</f>
        <v>17.420000000000002</v>
      </c>
      <c r="N32" s="26">
        <f>IF($B$13="","",VLOOKUP($B$13,'Crop definitions'!$V$5:$X$63,2,FALSE)*F32)</f>
        <v>17.420000000000002</v>
      </c>
      <c r="O32" s="26">
        <f>IF($B$13="","",VLOOKUP($B$13,'Crop definitions'!$V$5:$X$63,2,FALSE)*G32)</f>
        <v>17.420000000000002</v>
      </c>
    </row>
    <row r="33" spans="1:15" x14ac:dyDescent="0.25">
      <c r="A33" s="20" t="s">
        <v>56</v>
      </c>
      <c r="B33" s="26">
        <v>84</v>
      </c>
      <c r="C33" s="26">
        <v>84</v>
      </c>
      <c r="D33" s="26">
        <v>84</v>
      </c>
      <c r="E33" s="26">
        <v>84</v>
      </c>
      <c r="F33" s="26">
        <v>84</v>
      </c>
      <c r="G33" s="26">
        <v>84</v>
      </c>
      <c r="I33" s="20" t="s">
        <v>56</v>
      </c>
      <c r="J33" s="26">
        <f>IF($B$13="","",VLOOKUP($B$13,'Crop definitions'!$V$5:$X$63,2,FALSE)*B33)</f>
        <v>56.28</v>
      </c>
      <c r="K33" s="26">
        <f>IF($B$13="","",VLOOKUP($B$13,'Crop definitions'!$V$5:$X$63,2,FALSE)*C33)</f>
        <v>56.28</v>
      </c>
      <c r="L33" s="26">
        <f>IF($B$13="","",VLOOKUP($B$13,'Crop definitions'!$V$5:$X$63,2,FALSE)*D33)</f>
        <v>56.28</v>
      </c>
      <c r="M33" s="26">
        <f>IF($B$13="","",VLOOKUP($B$13,'Crop definitions'!$V$5:$X$63,2,FALSE)*E33)</f>
        <v>56.28</v>
      </c>
      <c r="N33" s="26">
        <f>IF($B$13="","",VLOOKUP($B$13,'Crop definitions'!$V$5:$X$63,2,FALSE)*F33)</f>
        <v>56.28</v>
      </c>
      <c r="O33" s="26">
        <f>IF($B$13="","",VLOOKUP($B$13,'Crop definitions'!$V$5:$X$63,2,FALSE)*G33)</f>
        <v>56.28</v>
      </c>
    </row>
    <row r="34" spans="1:15" x14ac:dyDescent="0.25">
      <c r="A34" s="200" t="str">
        <f>IF(B14="",CONCATENATE("Gødningsnorm - ",A14,": Intet valgt"),CONCATENATE("Gødningsnorm - ",A14,": ",B14))</f>
        <v>Gødningsnorm - Straw product: Oilseed_rape_straw</v>
      </c>
      <c r="B34" s="200"/>
      <c r="C34" s="200"/>
      <c r="D34" s="200"/>
      <c r="E34" s="200"/>
      <c r="F34" s="200"/>
      <c r="G34" s="200"/>
      <c r="I34" s="201" t="str">
        <f>A34</f>
        <v>Gødningsnorm - Straw product: Oilseed_rape_straw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190</v>
      </c>
      <c r="C51" s="21">
        <f t="shared" si="0"/>
        <v>202</v>
      </c>
      <c r="D51" s="21">
        <f t="shared" si="0"/>
        <v>202</v>
      </c>
      <c r="E51" s="21">
        <f t="shared" si="0"/>
        <v>210</v>
      </c>
      <c r="F51" s="21">
        <f t="shared" si="0"/>
        <v>213</v>
      </c>
      <c r="G51" s="21">
        <f t="shared" si="0"/>
        <v>152</v>
      </c>
      <c r="I51" s="20" t="str">
        <f>A51</f>
        <v>N - før reduktion, kg / ha</v>
      </c>
      <c r="J51" s="21">
        <f t="shared" ref="J51:O51" si="1">J31+J35+J39+J43+J47</f>
        <v>102.60000000000001</v>
      </c>
      <c r="K51" s="21">
        <f t="shared" si="1"/>
        <v>109.08000000000001</v>
      </c>
      <c r="L51" s="21">
        <f t="shared" si="1"/>
        <v>109.08000000000001</v>
      </c>
      <c r="M51" s="21">
        <f t="shared" si="1"/>
        <v>113.4</v>
      </c>
      <c r="N51" s="21">
        <f t="shared" si="1"/>
        <v>115.02000000000001</v>
      </c>
      <c r="O51" s="21">
        <f t="shared" si="1"/>
        <v>82.080000000000013</v>
      </c>
    </row>
    <row r="52" spans="1:15" x14ac:dyDescent="0.25">
      <c r="A52" s="20" t="s">
        <v>126</v>
      </c>
      <c r="B52" s="21">
        <f t="shared" ref="B52:G52" si="2">IF($B$10="",B51,B51-$B$10)</f>
        <v>190</v>
      </c>
      <c r="C52" s="21">
        <f t="shared" si="2"/>
        <v>202</v>
      </c>
      <c r="D52" s="21">
        <f t="shared" si="2"/>
        <v>202</v>
      </c>
      <c r="E52" s="21">
        <f t="shared" si="2"/>
        <v>210</v>
      </c>
      <c r="F52" s="21">
        <f t="shared" si="2"/>
        <v>213</v>
      </c>
      <c r="G52" s="21">
        <f t="shared" si="2"/>
        <v>152</v>
      </c>
      <c r="I52" s="20" t="str">
        <f>A52</f>
        <v>N - efter reduktion, kg / ha</v>
      </c>
      <c r="J52" s="21">
        <f>IF($B$10="",J51,J51)</f>
        <v>102.60000000000001</v>
      </c>
      <c r="K52" s="21">
        <f t="shared" ref="K52:O52" si="3">IF($B$10="",K51,K51)</f>
        <v>109.08000000000001</v>
      </c>
      <c r="L52" s="21">
        <f t="shared" si="3"/>
        <v>109.08000000000001</v>
      </c>
      <c r="M52" s="21">
        <f t="shared" si="3"/>
        <v>113.4</v>
      </c>
      <c r="N52" s="21">
        <f t="shared" si="3"/>
        <v>115.02000000000001</v>
      </c>
      <c r="O52" s="21">
        <f t="shared" si="3"/>
        <v>82.080000000000013</v>
      </c>
    </row>
    <row r="53" spans="1:15" x14ac:dyDescent="0.25">
      <c r="A53" s="20" t="s">
        <v>55</v>
      </c>
      <c r="B53" s="21">
        <f t="shared" ref="B53:G54" si="4">B32+B36+B40+B44+B48</f>
        <v>26</v>
      </c>
      <c r="C53" s="21">
        <f t="shared" si="4"/>
        <v>26</v>
      </c>
      <c r="D53" s="21">
        <f t="shared" si="4"/>
        <v>26</v>
      </c>
      <c r="E53" s="21">
        <f t="shared" si="4"/>
        <v>26</v>
      </c>
      <c r="F53" s="21">
        <f t="shared" si="4"/>
        <v>26</v>
      </c>
      <c r="G53" s="21">
        <f t="shared" si="4"/>
        <v>26</v>
      </c>
      <c r="I53" s="20" t="s">
        <v>55</v>
      </c>
      <c r="J53" s="21">
        <f t="shared" ref="J53:O54" si="5">J32+J36+J40+J44+J48</f>
        <v>17.420000000000002</v>
      </c>
      <c r="K53" s="21">
        <f t="shared" si="5"/>
        <v>17.420000000000002</v>
      </c>
      <c r="L53" s="21">
        <f t="shared" si="5"/>
        <v>17.420000000000002</v>
      </c>
      <c r="M53" s="21">
        <f t="shared" si="5"/>
        <v>17.420000000000002</v>
      </c>
      <c r="N53" s="21">
        <f t="shared" si="5"/>
        <v>17.420000000000002</v>
      </c>
      <c r="O53" s="21">
        <f t="shared" si="5"/>
        <v>17.420000000000002</v>
      </c>
    </row>
    <row r="54" spans="1:15" x14ac:dyDescent="0.25">
      <c r="A54" s="20" t="s">
        <v>56</v>
      </c>
      <c r="B54" s="21">
        <f t="shared" si="4"/>
        <v>84</v>
      </c>
      <c r="C54" s="21">
        <f t="shared" si="4"/>
        <v>84</v>
      </c>
      <c r="D54" s="21">
        <f t="shared" si="4"/>
        <v>84</v>
      </c>
      <c r="E54" s="21">
        <f t="shared" si="4"/>
        <v>84</v>
      </c>
      <c r="F54" s="21">
        <f t="shared" si="4"/>
        <v>84</v>
      </c>
      <c r="G54" s="21">
        <f t="shared" si="4"/>
        <v>84</v>
      </c>
      <c r="I54" s="20" t="s">
        <v>56</v>
      </c>
      <c r="J54" s="21">
        <f t="shared" si="5"/>
        <v>56.28</v>
      </c>
      <c r="K54" s="21">
        <f t="shared" si="5"/>
        <v>56.28</v>
      </c>
      <c r="L54" s="21">
        <f t="shared" si="5"/>
        <v>56.28</v>
      </c>
      <c r="M54" s="21">
        <f t="shared" si="5"/>
        <v>56.28</v>
      </c>
      <c r="N54" s="21">
        <f t="shared" si="5"/>
        <v>56.28</v>
      </c>
      <c r="O54" s="21">
        <f t="shared" si="5"/>
        <v>56.28</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Winter_oilseed_seed</v>
      </c>
      <c r="B60" s="26">
        <v>2.2000000000000002</v>
      </c>
      <c r="C60" s="26">
        <v>2.2000000000000002</v>
      </c>
      <c r="D60" s="26">
        <v>2.2000000000000002</v>
      </c>
      <c r="E60" s="26">
        <v>2.2000000000000002</v>
      </c>
      <c r="F60" s="26">
        <v>2.2000000000000002</v>
      </c>
      <c r="G60" s="26">
        <v>2.2000000000000002</v>
      </c>
      <c r="I60" s="20" t="str">
        <f>A60</f>
        <v>Winter_oilseed_seed</v>
      </c>
      <c r="J60" s="26">
        <v>2</v>
      </c>
      <c r="K60" s="26">
        <v>2</v>
      </c>
      <c r="L60" s="26">
        <v>2.5</v>
      </c>
      <c r="M60" s="26">
        <v>2.5</v>
      </c>
      <c r="N60" s="26">
        <v>2.5</v>
      </c>
      <c r="O60" s="4">
        <v>2</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90</v>
      </c>
      <c r="E66" s="26"/>
      <c r="F66" s="26"/>
      <c r="G66" s="26"/>
      <c r="I66" s="20" t="s">
        <v>43</v>
      </c>
      <c r="J66" s="26"/>
      <c r="K66" s="26"/>
      <c r="L66" s="26">
        <v>90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Oilseed_rape_seed, Kg / ha</v>
      </c>
      <c r="B74" s="26">
        <v>3100</v>
      </c>
      <c r="C74" s="26">
        <v>3900</v>
      </c>
      <c r="D74" s="26">
        <v>3900</v>
      </c>
      <c r="E74" s="26">
        <v>4400</v>
      </c>
      <c r="F74" s="26">
        <v>4600</v>
      </c>
      <c r="G74" s="26">
        <v>3900</v>
      </c>
      <c r="I74" s="20" t="str">
        <f t="shared" ref="I74:I84" si="6">A74</f>
        <v>Oilseed_rape_seed, Kg / ha</v>
      </c>
      <c r="J74" s="26">
        <f>IF($B$13="","",VLOOKUP($B$13,'Crop definitions'!$V$5:$X$63,2,FALSE)*B74)</f>
        <v>2077</v>
      </c>
      <c r="K74" s="26">
        <f>IF($B$13="","",VLOOKUP($B$13,'Crop definitions'!$V$5:$X$63,2,FALSE)*C74)</f>
        <v>2613</v>
      </c>
      <c r="L74" s="26">
        <f>IF($B$13="","",VLOOKUP($B$13,'Crop definitions'!$V$5:$X$63,2,FALSE)*D74)</f>
        <v>2613</v>
      </c>
      <c r="M74" s="26">
        <f>IF($B$13="","",VLOOKUP($B$13,'Crop definitions'!$V$5:$X$63,3,FALSE)*E74)</f>
        <v>3696</v>
      </c>
      <c r="N74" s="26">
        <f>IF($B$13="","",VLOOKUP($B$13,'Crop definitions'!$V$5:$X$63,3,FALSE)*F74)</f>
        <v>3864</v>
      </c>
      <c r="O74" s="26">
        <f>IF($B$13="","",VLOOKUP($B$13,'Crop definitions'!$V$5:$X$63,2,FALSE)*G74)</f>
        <v>2613</v>
      </c>
    </row>
    <row r="75" spans="1:15" x14ac:dyDescent="0.25">
      <c r="A75" s="20" t="str">
        <f>IF(B14="",CONCATENATE(A14,": Intet valgt"),CONCATENATE(B14,", ",C14," / ha"))</f>
        <v>Oilseed_rape_straw, Kg / ha</v>
      </c>
      <c r="B75" s="135">
        <f>IF($B$14="","",B81/(VLOOKUP($B$14,'Crop definitions'!$B$5:$F$63,5,FALSE)/1000))</f>
        <v>2684.2736842105264</v>
      </c>
      <c r="C75" s="135">
        <f>IF($B$14="","",C81/(VLOOKUP($B$14,'Crop definitions'!$B$5:$F$63,5,FALSE)/1000))</f>
        <v>3376.9894736842107</v>
      </c>
      <c r="D75" s="135">
        <f>IF($B$14="","",D81/(VLOOKUP($B$14,'Crop definitions'!$B$5:$F$63,5,FALSE)/1000))</f>
        <v>3376.9894736842107</v>
      </c>
      <c r="E75" s="135">
        <f>IF($B$14="","",E81/(VLOOKUP($B$14,'Crop definitions'!$B$5:$F$63,5,FALSE)/1000))</f>
        <v>3809.9368421052632</v>
      </c>
      <c r="F75" s="135">
        <f>IF($B$14="","",F81/(VLOOKUP($B$14,'Crop definitions'!$B$5:$F$63,5,FALSE)/1000))</f>
        <v>3983.1157894736839</v>
      </c>
      <c r="G75" s="135">
        <f>IF($B$14="","",G81/(VLOOKUP($B$14,'Crop definitions'!$B$5:$F$63,5,FALSE)/1000))</f>
        <v>3376.9894736842107</v>
      </c>
      <c r="I75" s="20" t="str">
        <f t="shared" si="6"/>
        <v>Oilseed_rape_straw, Kg / ha</v>
      </c>
      <c r="J75" s="135">
        <f>IF($B$14="","",J81/(VLOOKUP($B$14,'Crop definitions'!$B$5:$F$63,5,FALSE)/1000))</f>
        <v>1798.4633684210526</v>
      </c>
      <c r="K75" s="135">
        <f>IF($B$14="","",K81/(VLOOKUP($B$14,'Crop definitions'!$B$5:$F$63,5,FALSE)/1000))</f>
        <v>2262.5829473684212</v>
      </c>
      <c r="L75" s="135">
        <f>IF($B$14="","",L81/(VLOOKUP($B$14,'Crop definitions'!$B$5:$F$63,5,FALSE)/1000))</f>
        <v>2262.5829473684212</v>
      </c>
      <c r="M75" s="135">
        <f>IF($B$14="","",M81/(VLOOKUP($B$14,'Crop definitions'!$B$5:$F$63,5,FALSE)/1000))</f>
        <v>3200.3469473684213</v>
      </c>
      <c r="N75" s="135">
        <f>IF($B$14="","",N81/(VLOOKUP($B$14,'Crop definitions'!$B$5:$F$63,5,FALSE)/1000))</f>
        <v>3345.817263157895</v>
      </c>
      <c r="O75" s="136">
        <f>IF($B$14="","",O81/(VLOOKUP($B$14,'Crop definitions'!$B$5:$F$63,5,FALSE)/1000))</f>
        <v>2262.5829473684212</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Oilseed_rape_seed, kg TS / ha</v>
      </c>
      <c r="B80" s="21">
        <f>IF(B74="",0,IF($C13="Kg",B74*VLOOKUP($B13,'Crop definitions'!$B$5:$N$63,5,FALSE)/1000,IF($C13="Kg TS",B74,B74/VLOOKUP($B13,'Crop definitions'!$B$5:$N$63,8,FALSE))))</f>
        <v>2833.4</v>
      </c>
      <c r="C80" s="21">
        <f>IF(C74="",0,IF($C13="Kg",C74*VLOOKUP($B13,'Crop definitions'!$B$5:$N$63,5,FALSE)/1000,IF($C13="Kg TS",C74,C74/VLOOKUP($B13,'Crop definitions'!$B$5:$N$63,8,FALSE))))</f>
        <v>3564.6</v>
      </c>
      <c r="D80" s="21">
        <f>IF(D74="",0,IF($C13="Kg",D74*VLOOKUP($B13,'Crop definitions'!$B$5:$N$63,5,FALSE)/1000,IF($C13="Kg TS",D74,D74/VLOOKUP($B13,'Crop definitions'!$B$5:$N$63,8,FALSE))))</f>
        <v>3564.6</v>
      </c>
      <c r="E80" s="21">
        <f>IF(E74="",0,IF($C13="Kg",E74*VLOOKUP($B13,'Crop definitions'!$B$5:$N$63,5,FALSE)/1000,IF($C13="Kg TS",E74,E74/VLOOKUP($B13,'Crop definitions'!$B$5:$N$63,8,FALSE))))</f>
        <v>4021.6</v>
      </c>
      <c r="F80" s="21">
        <f>IF(F74="",0,IF($C13="Kg",F74*VLOOKUP($B13,'Crop definitions'!$B$5:$N$63,5,FALSE)/1000,IF($C13="Kg TS",F74,F74/VLOOKUP($B13,'Crop definitions'!$B$5:$N$63,8,FALSE))))</f>
        <v>4204.3999999999996</v>
      </c>
      <c r="G80" s="21">
        <f>IF(G74="",0,IF($C13="Kg",G74*VLOOKUP($B13,'Crop definitions'!$B$5:$N$63,5,FALSE)/1000,IF($C13="Kg TS",G74,G74/VLOOKUP($B13,'Crop definitions'!$B$5:$N$63,8,FALSE))))</f>
        <v>3564.6</v>
      </c>
      <c r="I80" s="20" t="str">
        <f t="shared" si="6"/>
        <v>Oilseed_rape_seed, kg TS / ha</v>
      </c>
      <c r="J80" s="21">
        <f>IF(J74="",0,IF($C13="Kg",J74*VLOOKUP($B13,'Crop definitions'!$B$5:$N$63,5,FALSE)/1000,IF($C13="Kg TS",J74,J74/VLOOKUP($B13,'Crop definitions'!$B$5:$N$63,8,FALSE))))</f>
        <v>1898.3779999999999</v>
      </c>
      <c r="K80" s="21">
        <f>IF(K74="",0,IF($C13="Kg",K74*VLOOKUP($B13,'Crop definitions'!$B$5:$N$63,5,FALSE)/1000,IF($C13="Kg TS",K74,K74/VLOOKUP($B13,'Crop definitions'!$B$5:$N$63,8,FALSE))))</f>
        <v>2388.2820000000002</v>
      </c>
      <c r="L80" s="21">
        <f>IF(L74="",0,IF($C13="Kg",L74*VLOOKUP($B13,'Crop definitions'!$B$5:$N$63,5,FALSE)/1000,IF($C13="Kg TS",L74,L74/VLOOKUP($B13,'Crop definitions'!$B$5:$N$63,8,FALSE))))</f>
        <v>2388.2820000000002</v>
      </c>
      <c r="M80" s="21">
        <f>IF(M74="",0,IF($C13="Kg",M74*VLOOKUP($B13,'Crop definitions'!$B$5:$N$63,5,FALSE)/1000,IF($C13="Kg TS",M74,M74/VLOOKUP($B13,'Crop definitions'!$B$5:$N$63,8,FALSE))))</f>
        <v>3378.1439999999998</v>
      </c>
      <c r="N80" s="21">
        <f>IF(N74="",0,IF($C13="Kg",N74*VLOOKUP($B13,'Crop definitions'!$B$5:$N$63,5,FALSE)/1000,IF($C13="Kg TS",N74,N74/VLOOKUP($B13,'Crop definitions'!$B$5:$N$63,8,FALSE))))</f>
        <v>3531.6959999999999</v>
      </c>
      <c r="O80" s="21">
        <f>IF(O74="",0,IF($C13="Kg",O74*VLOOKUP($B13,'Crop definitions'!$B$5:$N$63,5,FALSE)/1000,IF($C13="Kg TS",O74,O74/VLOOKUP($B13,'Crop definitions'!$B$5:$N$63,8,FALSE))))</f>
        <v>2388.2820000000002</v>
      </c>
    </row>
    <row r="81" spans="1:15" x14ac:dyDescent="0.25">
      <c r="A81" s="20" t="str">
        <f>IF(B14="",CONCATENATE(A14,": Intet valgt"),CONCATENATE(B14,", kg TS / ha"))</f>
        <v>Oilseed_rape_straw, kg TS / ha</v>
      </c>
      <c r="B81" s="21">
        <f>IF($B$14="",0,VLOOKUP($B$14,'Crop definitions'!$B$5:$T$63,19,FALSE)*B80)</f>
        <v>2550.06</v>
      </c>
      <c r="C81" s="21">
        <f>IF($B$14="",0,VLOOKUP($B$14,'Crop definitions'!$B$5:$T$63,19,FALSE)*C80)</f>
        <v>3208.14</v>
      </c>
      <c r="D81" s="21">
        <f>IF($B$14="",0,VLOOKUP($B$14,'Crop definitions'!$B$5:$T$63,19,FALSE)*D80)</f>
        <v>3208.14</v>
      </c>
      <c r="E81" s="21">
        <f>IF($B$14="",0,VLOOKUP($B$14,'Crop definitions'!$B$5:$T$63,19,FALSE)*E80)</f>
        <v>3619.44</v>
      </c>
      <c r="F81" s="21">
        <f>IF($B$14="",0,VLOOKUP($B$14,'Crop definitions'!$B$5:$T$63,19,FALSE)*F80)</f>
        <v>3783.9599999999996</v>
      </c>
      <c r="G81" s="21">
        <f>IF($B$14="",0,VLOOKUP($B$14,'Crop definitions'!$B$5:$T$63,19,FALSE)*G80)</f>
        <v>3208.14</v>
      </c>
      <c r="I81" s="20" t="str">
        <f t="shared" si="6"/>
        <v>Oilseed_rape_straw, kg TS / ha</v>
      </c>
      <c r="J81" s="21">
        <f>IF($B$14="",0,VLOOKUP($B$14,'Crop definitions'!$B$5:$T$63,19,FALSE)*J80)</f>
        <v>1708.5401999999999</v>
      </c>
      <c r="K81" s="21">
        <f>IF($B$14="",0,VLOOKUP($B$14,'Crop definitions'!$B$5:$T$63,19,FALSE)*K80)</f>
        <v>2149.4538000000002</v>
      </c>
      <c r="L81" s="21">
        <f>IF($B$14="",0,VLOOKUP($B$14,'Crop definitions'!$B$5:$T$63,19,FALSE)*L80)</f>
        <v>2149.4538000000002</v>
      </c>
      <c r="M81" s="21">
        <f>IF($B$14="",0,VLOOKUP($B$14,'Crop definitions'!$B$5:$T$63,19,FALSE)*M80)</f>
        <v>3040.3296</v>
      </c>
      <c r="N81" s="21">
        <f>IF($B$14="",0,VLOOKUP($B$14,'Crop definitions'!$B$5:$T$63,19,FALSE)*N80)</f>
        <v>3178.5264000000002</v>
      </c>
      <c r="O81" s="21">
        <f>IF($B$14="",0,VLOOKUP($B$14,'Crop definitions'!$B$5:$T$63,19,FALSE)*O80)</f>
        <v>2149.4538000000002</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5383.46</v>
      </c>
      <c r="C85" s="25">
        <f t="shared" si="7"/>
        <v>6772.74</v>
      </c>
      <c r="D85" s="25">
        <f t="shared" si="7"/>
        <v>6772.74</v>
      </c>
      <c r="E85" s="25">
        <f t="shared" si="7"/>
        <v>7641.04</v>
      </c>
      <c r="F85" s="25">
        <f t="shared" si="7"/>
        <v>7988.3599999999988</v>
      </c>
      <c r="G85" s="25">
        <f t="shared" si="7"/>
        <v>6772.74</v>
      </c>
      <c r="I85" s="24" t="s">
        <v>69</v>
      </c>
      <c r="J85" s="25">
        <f t="shared" ref="J85:O85" si="8">SUM(J80:J84)</f>
        <v>3606.9182000000001</v>
      </c>
      <c r="K85" s="25">
        <f t="shared" si="8"/>
        <v>4537.7358000000004</v>
      </c>
      <c r="L85" s="25">
        <f t="shared" si="8"/>
        <v>4537.7358000000004</v>
      </c>
      <c r="M85" s="25">
        <f t="shared" si="8"/>
        <v>6418.4735999999994</v>
      </c>
      <c r="N85" s="25">
        <f t="shared" si="8"/>
        <v>6710.2224000000006</v>
      </c>
      <c r="O85" s="25">
        <f t="shared" si="8"/>
        <v>4537.7358000000004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Oilseed_rape_seed, kg / ha</v>
      </c>
      <c r="B87" s="21">
        <f>IF(B80=0,0,B80/(VLOOKUP($B13,'Crop definitions'!$B$5:$N$63,5,FALSE)/1000))</f>
        <v>3100</v>
      </c>
      <c r="C87" s="21">
        <f>IF(C80=0,0,C80/(VLOOKUP($B13,'Crop definitions'!$B$5:$N$63,5,FALSE)/1000))</f>
        <v>3899.9999999999995</v>
      </c>
      <c r="D87" s="21">
        <f>IF(D80=0,0,D80/(VLOOKUP($B13,'Crop definitions'!$B$5:$N$63,5,FALSE)/1000))</f>
        <v>3899.9999999999995</v>
      </c>
      <c r="E87" s="21">
        <f>IF(E80=0,0,E80/(VLOOKUP($B13,'Crop definitions'!$B$5:$N$63,5,FALSE)/1000))</f>
        <v>4400</v>
      </c>
      <c r="F87" s="21">
        <f>IF(F80=0,0,F80/(VLOOKUP($B13,'Crop definitions'!$B$5:$N$63,5,FALSE)/1000))</f>
        <v>4599.9999999999991</v>
      </c>
      <c r="G87" s="21">
        <f>IF(G80=0,0,G80/(VLOOKUP($B13,'Crop definitions'!$B$5:$N$63,5,FALSE)/1000))</f>
        <v>3899.9999999999995</v>
      </c>
      <c r="I87" s="20" t="str">
        <f>A87</f>
        <v>Oilseed_rape_seed, kg / ha</v>
      </c>
      <c r="J87" s="21">
        <f>IF(J80=0,0,J80/(VLOOKUP($B13,'Crop definitions'!$B$5:$N$63,5,FALSE)/1000))</f>
        <v>2077</v>
      </c>
      <c r="K87" s="21">
        <f>IF(K80=0,0,K80/(VLOOKUP($B13,'Crop definitions'!$B$5:$N$63,5,FALSE)/1000))</f>
        <v>2613</v>
      </c>
      <c r="L87" s="21">
        <f>IF(L80=0,0,L80/(VLOOKUP($B13,'Crop definitions'!$B$5:$N$63,5,FALSE)/1000))</f>
        <v>2613</v>
      </c>
      <c r="M87" s="21">
        <f>IF(M80=0,0,M80/(VLOOKUP($B13,'Crop definitions'!$B$5:$N$63,5,FALSE)/1000))</f>
        <v>3695.9999999999995</v>
      </c>
      <c r="N87" s="21">
        <f>IF(N80=0,0,N80/(VLOOKUP($B13,'Crop definitions'!$B$5:$N$63,5,FALSE)/1000))</f>
        <v>3863.9999999999995</v>
      </c>
      <c r="O87" s="21">
        <f>IF(O80=0,0,O80/(VLOOKUP($B13,'Crop definitions'!$B$5:$N$63,5,FALSE)/1000))</f>
        <v>2613</v>
      </c>
    </row>
    <row r="88" spans="1:15" x14ac:dyDescent="0.25">
      <c r="A88" s="20" t="str">
        <f>IF(B14="",CONCATENATE(A14,": Intet valgt"),CONCATENATE(B14,", kg / ha"))</f>
        <v>Oilseed_rape_straw, kg / ha</v>
      </c>
      <c r="B88" s="21">
        <f>IF(B81=0,0,B81/(VLOOKUP($B14,'Crop definitions'!$B$5:$N$63,5,FALSE)/1000))</f>
        <v>2684.2736842105264</v>
      </c>
      <c r="C88" s="21">
        <f>IF(C81=0,0,C81/(VLOOKUP($B14,'Crop definitions'!$B$5:$N$63,5,FALSE)/1000))</f>
        <v>3376.9894736842107</v>
      </c>
      <c r="D88" s="21">
        <f>IF(D81=0,0,D81/(VLOOKUP($B14,'Crop definitions'!$B$5:$N$63,5,FALSE)/1000))</f>
        <v>3376.9894736842107</v>
      </c>
      <c r="E88" s="21">
        <f>IF(E81=0,0,E81/(VLOOKUP($B14,'Crop definitions'!$B$5:$N$63,5,FALSE)/1000))</f>
        <v>3809.9368421052632</v>
      </c>
      <c r="F88" s="21">
        <f>IF(F81=0,0,F81/(VLOOKUP($B14,'Crop definitions'!$B$5:$N$63,5,FALSE)/1000))</f>
        <v>3983.1157894736839</v>
      </c>
      <c r="G88" s="21">
        <f>IF(G81=0,0,G81/(VLOOKUP($B14,'Crop definitions'!$B$5:$N$63,5,FALSE)/1000))</f>
        <v>3376.9894736842107</v>
      </c>
      <c r="I88" s="20" t="str">
        <f t="shared" ref="I88:I93" si="9">A88</f>
        <v>Oilseed_rape_straw, kg / ha</v>
      </c>
      <c r="J88" s="21">
        <f>IF(J81=0,0,J81/(VLOOKUP($B14,'Crop definitions'!$B$5:$N$63,5,FALSE)/1000))</f>
        <v>1798.4633684210526</v>
      </c>
      <c r="K88" s="21">
        <f>IF(K81=0,0,K81/(VLOOKUP($B14,'Crop definitions'!$B$5:$N$63,5,FALSE)/1000))</f>
        <v>2262.5829473684212</v>
      </c>
      <c r="L88" s="21">
        <f>IF(L81=0,0,L81/(VLOOKUP($B14,'Crop definitions'!$B$5:$N$63,5,FALSE)/1000))</f>
        <v>2262.5829473684212</v>
      </c>
      <c r="M88" s="21">
        <f>IF(M81=0,0,M81/(VLOOKUP($B14,'Crop definitions'!$B$5:$N$63,5,FALSE)/1000))</f>
        <v>3200.3469473684213</v>
      </c>
      <c r="N88" s="21">
        <f>IF(N81=0,0,N81/(VLOOKUP($B14,'Crop definitions'!$B$5:$N$63,5,FALSE)/1000))</f>
        <v>3345.817263157895</v>
      </c>
      <c r="O88" s="21">
        <f>IF(O81=0,0,O81/(VLOOKUP($B14,'Crop definitions'!$B$5:$N$63,5,FALSE)/1000))</f>
        <v>2262.5829473684212</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5784.273684210526</v>
      </c>
      <c r="C92" s="25">
        <f t="shared" si="10"/>
        <v>7276.9894736842107</v>
      </c>
      <c r="D92" s="25">
        <f t="shared" si="10"/>
        <v>7276.9894736842107</v>
      </c>
      <c r="E92" s="25">
        <f t="shared" si="10"/>
        <v>8209.9368421052641</v>
      </c>
      <c r="F92" s="25">
        <f t="shared" si="10"/>
        <v>8583.1157894736825</v>
      </c>
      <c r="G92" s="25">
        <f t="shared" si="10"/>
        <v>7276.9894736842107</v>
      </c>
      <c r="I92" s="24" t="str">
        <f t="shared" si="9"/>
        <v>Udbytte i alt, kg / ha</v>
      </c>
      <c r="J92" s="25">
        <f t="shared" ref="J92:O92" si="11">SUM(J87:J91)</f>
        <v>3875.4633684210526</v>
      </c>
      <c r="K92" s="25">
        <f t="shared" si="11"/>
        <v>4875.5829473684207</v>
      </c>
      <c r="L92" s="25">
        <f t="shared" si="11"/>
        <v>4875.5829473684207</v>
      </c>
      <c r="M92" s="25">
        <f t="shared" si="11"/>
        <v>6896.3469473684208</v>
      </c>
      <c r="N92" s="25">
        <f t="shared" si="11"/>
        <v>7209.8172631578946</v>
      </c>
      <c r="O92" s="25">
        <f t="shared" si="11"/>
        <v>4875.5829473684207</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Oilseed_rape_seed, kg N / ha</v>
      </c>
      <c r="B95" s="21">
        <f>IF(B80=0,0,B80*VLOOKUP($B13,'Crop definitions'!$B$5:$K$63,10,FALSE)/1000)</f>
        <v>85.228671999999989</v>
      </c>
      <c r="C95" s="21">
        <f>IF(C80=0,0,C80*VLOOKUP($B13,'Crop definitions'!$B$5:$K$63,10,FALSE)/1000)</f>
        <v>107.22316799999999</v>
      </c>
      <c r="D95" s="21">
        <f>IF(D80=0,0,D80*VLOOKUP($B13,'Crop definitions'!$B$5:$K$63,10,FALSE)/1000)</f>
        <v>107.22316799999999</v>
      </c>
      <c r="E95" s="21">
        <f>IF(E80=0,0,E80*VLOOKUP($B13,'Crop definitions'!$B$5:$K$63,10,FALSE)/1000)</f>
        <v>120.96972799999999</v>
      </c>
      <c r="F95" s="21">
        <f>IF(F80=0,0,F80*VLOOKUP($B13,'Crop definitions'!$B$5:$K$63,10,FALSE)/1000)</f>
        <v>126.46835199999998</v>
      </c>
      <c r="G95" s="21">
        <f>IF(G80=0,0,G80*VLOOKUP($B13,'Crop definitions'!$B$5:$K$63,10,FALSE)/1000)</f>
        <v>107.22316799999999</v>
      </c>
      <c r="I95" s="20" t="str">
        <f t="shared" ref="I95:I100" si="14">A95</f>
        <v>Oilseed_rape_seed, kg N / ha</v>
      </c>
      <c r="J95" s="21">
        <f>IF(J80=0,0,J80*VLOOKUP($B13,'Crop definitions'!$B$5:$K$63,10,FALSE)/1000)</f>
        <v>57.103210239999996</v>
      </c>
      <c r="K95" s="21">
        <f>IF(K80=0,0,K80*VLOOKUP($B13,'Crop definitions'!$B$5:$K$63,10,FALSE)/1000)</f>
        <v>71.839522559999992</v>
      </c>
      <c r="L95" s="21">
        <f>IF(L80=0,0,L80*VLOOKUP($B13,'Crop definitions'!$B$5:$K$63,10,FALSE)/1000)</f>
        <v>71.839522559999992</v>
      </c>
      <c r="M95" s="21">
        <f>IF(M80=0,0,M80*VLOOKUP($B13,'Crop definitions'!$B$5:$K$63,10,FALSE)/1000)</f>
        <v>101.61457151999998</v>
      </c>
      <c r="N95" s="21">
        <f>IF(N80=0,0,N80*VLOOKUP($B13,'Crop definitions'!$B$5:$K$63,10,FALSE)/1000)</f>
        <v>106.23341567999999</v>
      </c>
      <c r="O95" s="21">
        <f>IF(O80=0,0,O80*VLOOKUP($B13,'Crop definitions'!$B$5:$K$63,10,FALSE)/1000)</f>
        <v>71.839522559999992</v>
      </c>
    </row>
    <row r="96" spans="1:15" x14ac:dyDescent="0.25">
      <c r="A96" s="20" t="str">
        <f>IF(B14="",CONCATENATE(A14,": Intet valgt"),CONCATENATE(B14,", kg N / ha"))</f>
        <v>Oilseed_rape_straw, kg N / ha</v>
      </c>
      <c r="B96" s="21">
        <f>IF(B81=0,0,B81*VLOOKUP($B14,'Crop definitions'!$B$5:$K$63,10,FALSE)/1000)</f>
        <v>13.464316800000001</v>
      </c>
      <c r="C96" s="21">
        <f>IF(C81=0,0,C81*VLOOKUP($B14,'Crop definitions'!$B$5:$K$63,10,FALSE)/1000)</f>
        <v>16.938979200000002</v>
      </c>
      <c r="D96" s="21">
        <f>IF(D81=0,0,D81*VLOOKUP($B14,'Crop definitions'!$B$5:$K$63,10,FALSE)/1000)</f>
        <v>16.938979200000002</v>
      </c>
      <c r="E96" s="21">
        <f>IF(E81=0,0,E81*VLOOKUP($B14,'Crop definitions'!$B$5:$K$63,10,FALSE)/1000)</f>
        <v>19.110643200000002</v>
      </c>
      <c r="F96" s="21">
        <f>IF(F81=0,0,F81*VLOOKUP($B14,'Crop definitions'!$B$5:$K$63,10,FALSE)/1000)</f>
        <v>19.979308799999998</v>
      </c>
      <c r="G96" s="21">
        <f>IF(G81=0,0,G81*VLOOKUP($B14,'Crop definitions'!$B$5:$K$63,10,FALSE)/1000)</f>
        <v>16.938979200000002</v>
      </c>
      <c r="I96" s="20" t="str">
        <f t="shared" si="14"/>
        <v>Oilseed_rape_straw, kg N / ha</v>
      </c>
      <c r="J96" s="21">
        <f>IF(J81=0,0,J81*VLOOKUP($B14,'Crop definitions'!$B$5:$K$63,10,FALSE)/1000)</f>
        <v>9.0210922559999993</v>
      </c>
      <c r="K96" s="21">
        <f>IF(K81=0,0,K81*VLOOKUP($B14,'Crop definitions'!$B$5:$K$63,10,FALSE)/1000)</f>
        <v>11.349116064000002</v>
      </c>
      <c r="L96" s="21">
        <f>IF(L81=0,0,L81*VLOOKUP($B14,'Crop definitions'!$B$5:$K$63,10,FALSE)/1000)</f>
        <v>11.349116064000002</v>
      </c>
      <c r="M96" s="21">
        <f>IF(M81=0,0,M81*VLOOKUP($B14,'Crop definitions'!$B$5:$K$63,10,FALSE)/1000)</f>
        <v>16.052940288000002</v>
      </c>
      <c r="N96" s="21">
        <f>IF(N81=0,0,N81*VLOOKUP($B14,'Crop definitions'!$B$5:$K$63,10,FALSE)/1000)</f>
        <v>16.782619392000001</v>
      </c>
      <c r="O96" s="21">
        <f>IF(O81=0,0,O81*VLOOKUP($B14,'Crop definitions'!$B$5:$K$63,10,FALSE)/1000)</f>
        <v>11.349116064000002</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98.692988799999995</v>
      </c>
      <c r="C100" s="25">
        <f t="shared" si="15"/>
        <v>124.16214719999999</v>
      </c>
      <c r="D100" s="25">
        <f t="shared" si="15"/>
        <v>124.16214719999999</v>
      </c>
      <c r="E100" s="25">
        <f t="shared" si="15"/>
        <v>140.0803712</v>
      </c>
      <c r="F100" s="25">
        <f t="shared" si="15"/>
        <v>146.44766079999999</v>
      </c>
      <c r="G100" s="25">
        <f t="shared" si="15"/>
        <v>124.16214719999999</v>
      </c>
      <c r="I100" s="24" t="str">
        <f t="shared" si="14"/>
        <v>Udbytte i alt, kg N / ha</v>
      </c>
      <c r="J100" s="25">
        <f t="shared" ref="J100:O100" si="16">SUM(J95:J99)</f>
        <v>66.124302495999999</v>
      </c>
      <c r="K100" s="25">
        <f t="shared" si="16"/>
        <v>83.188638623999992</v>
      </c>
      <c r="L100" s="25">
        <f t="shared" si="16"/>
        <v>83.188638623999992</v>
      </c>
      <c r="M100" s="25">
        <f t="shared" si="16"/>
        <v>117.66751180799999</v>
      </c>
      <c r="N100" s="25">
        <f t="shared" si="16"/>
        <v>123.01603507199999</v>
      </c>
      <c r="O100" s="25">
        <f t="shared" si="16"/>
        <v>83.188638623999992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formula'!$J$5:$O$44,MATCH(Winter_oilseed_b!$B$9,'N fixation formula'!$B$5:$B$44,0),MATCH(Winter_oilseed_b!B104,'N fixation formula'!$J$4:$O$4,0))</f>
        <v>#N/A</v>
      </c>
      <c r="C109" s="48" t="e">
        <f>VLOOKUP($B$9,'N fixation formula'!$B$5:$O$44,7,FALSE)+VLOOKUP($B$9,'N fixation formula'!$B$5:$O$44,8,FALSE)+INDEX('N fixation formula'!$J$5:$O$44,MATCH(Winter_oilseed_b!$B$9,'N fixation formula'!$B$5:$B$44,0),MATCH(Winter_oilseed_b!C104,'N fixation formula'!$J$4:$O$4,0))</f>
        <v>#N/A</v>
      </c>
      <c r="D109" s="48" t="e">
        <f>VLOOKUP($B$9,'N fixation formula'!$B$5:$O$44,7,FALSE)+VLOOKUP($B$9,'N fixation formula'!$B$5:$O$44,8,FALSE)+INDEX('N fixation formula'!$J$5:$O$44,MATCH(Winter_oilseed_b!$B$9,'N fixation formula'!$B$5:$B$44,0),MATCH(Winter_oilseed_b!D104,'N fixation formula'!$J$4:$O$4,0))</f>
        <v>#N/A</v>
      </c>
      <c r="E109" s="48" t="e">
        <f>VLOOKUP($B$9,'N fixation formula'!$B$5:$O$44,7,FALSE)+VLOOKUP($B$9,'N fixation formula'!$B$5:$O$44,8,FALSE)+INDEX('N fixation formula'!$J$5:$O$44,MATCH(Winter_oilseed_b!$B$9,'N fixation formula'!$B$5:$B$44,0),MATCH(Winter_oilseed_b!E104,'N fixation formula'!$J$4:$O$4,0))</f>
        <v>#N/A</v>
      </c>
      <c r="F109" s="48" t="e">
        <f>VLOOKUP($B$9,'N fixation formula'!$B$5:$O$44,7,FALSE)+VLOOKUP($B$9,'N fixation formula'!$B$5:$O$44,8,FALSE)+INDEX('N fixation formula'!$J$5:$O$44,MATCH(Winter_oilseed_b!$B$9,'N fixation formula'!$B$5:$B$44,0),MATCH(Winter_oilseed_b!F104,'N fixation formula'!$J$4:$O$4,0))</f>
        <v>#N/A</v>
      </c>
      <c r="G109" s="48" t="e">
        <f>VLOOKUP($B$9,'N fixation formula'!$B$5:$O$44,7,FALSE)+VLOOKUP($B$9,'N fixation formula'!$B$5:$O$44,8,FALSE)+INDEX('N fixation formula'!$J$5:$O$44,MATCH(Winter_oilseed_b!$B$9,'N fixation formula'!$B$5:$B$44,0),MATCH(Winter_oilseed_b!G104,'N fixation formula'!$J$4:$O$4,0))</f>
        <v>#N/A</v>
      </c>
      <c r="H109" s="15"/>
      <c r="I109" s="40" t="str">
        <f t="shared" si="18"/>
        <v>P-rod+stub + P-trans-jord + P-immob</v>
      </c>
      <c r="J109" s="48" t="e">
        <f>VLOOKUP($B$9,'N fixation formula'!$B$5:$O$44,7,FALSE)+VLOOKUP($B$9,'N fixation formula'!$B$5:$O$44,8,FALSE)+INDEX('N fixation formula'!$J$5:$O$44,MATCH(Winter_oilseed_b!$B$9,'N fixation formula'!$B$5:$B$44,0),MATCH(Winter_oilseed_b!J104,'N fixation formula'!$J$4:$O$4,0))</f>
        <v>#N/A</v>
      </c>
      <c r="K109" s="48" t="e">
        <f>VLOOKUP($B$9,'N fixation formula'!$B$5:$O$44,7,FALSE)+VLOOKUP($B$9,'N fixation formula'!$B$5:$O$44,8,FALSE)+INDEX('N fixation formula'!$J$5:$O$44,MATCH(Winter_oilseed_b!$B$9,'N fixation formula'!$B$5:$B$44,0),MATCH(Winter_oilseed_b!K104,'N fixation formula'!$J$4:$O$4,0))</f>
        <v>#N/A</v>
      </c>
      <c r="L109" s="48" t="e">
        <f>VLOOKUP($B$9,'N fixation formula'!$B$5:$O$44,7,FALSE)+VLOOKUP($B$9,'N fixation formula'!$B$5:$O$44,8,FALSE)+INDEX('N fixation formula'!$J$5:$O$44,MATCH(Winter_oilseed_b!$B$9,'N fixation formula'!$B$5:$B$44,0),MATCH(Winter_oilseed_b!L104,'N fixation formula'!$J$4:$O$4,0))</f>
        <v>#N/A</v>
      </c>
      <c r="M109" s="48" t="e">
        <f>VLOOKUP($B$9,'N fixation formula'!$B$5:$O$44,7,FALSE)+VLOOKUP($B$9,'N fixation formula'!$B$5:$O$44,8,FALSE)+INDEX('N fixation formula'!$J$5:$O$44,MATCH(Winter_oilseed_b!$B$9,'N fixation formula'!$B$5:$B$44,0),MATCH(Winter_oilseed_b!M104,'N fixation formula'!$J$4:$O$4,0))</f>
        <v>#N/A</v>
      </c>
      <c r="N109" s="48" t="e">
        <f>VLOOKUP($B$9,'N fixation formula'!$B$5:$O$44,7,FALSE)+VLOOKUP($B$9,'N fixation formula'!$B$5:$O$44,8,FALSE)+INDEX('N fixation formula'!$J$5:$O$44,MATCH(Winter_oilseed_b!$B$9,'N fixation formula'!$B$5:$B$44,0),MATCH(Winter_oilseed_b!N104,'N fixation formula'!$J$4:$O$4,0))</f>
        <v>#N/A</v>
      </c>
      <c r="O109" s="48" t="e">
        <f>VLOOKUP($B$9,'N fixation formula'!$B$5:$O$44,7,FALSE)+VLOOKUP($B$9,'N fixation formula'!$B$5:$O$44,8,FALSE)+INDEX('N fixation formula'!$J$5:$O$44,MATCH(Winter_oilseed_b!$B$9,'N fixation formula'!$B$5:$B$44,0),MATCH(Winter_oilseed_b!O104,'N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82</v>
      </c>
      <c r="B116" s="54">
        <v>1</v>
      </c>
      <c r="C116" s="54">
        <v>1</v>
      </c>
      <c r="D116" s="54">
        <v>1</v>
      </c>
      <c r="E116" s="54">
        <v>1</v>
      </c>
      <c r="F116" s="54">
        <v>1</v>
      </c>
      <c r="G116" s="3">
        <v>1</v>
      </c>
      <c r="I116" s="29" t="str">
        <f>IF(A116="","",A116)</f>
        <v>Pløjning, efterår*</v>
      </c>
      <c r="J116" s="60">
        <v>1</v>
      </c>
      <c r="K116" s="60">
        <v>1</v>
      </c>
      <c r="L116" s="60">
        <v>1</v>
      </c>
      <c r="M116" s="60">
        <v>1</v>
      </c>
      <c r="N116" s="60">
        <v>1</v>
      </c>
      <c r="O116" s="61">
        <v>1</v>
      </c>
    </row>
    <row r="117" spans="1:15" x14ac:dyDescent="0.25">
      <c r="A117" s="34" t="s">
        <v>155</v>
      </c>
      <c r="B117" s="3">
        <v>1</v>
      </c>
      <c r="C117" s="3">
        <v>1</v>
      </c>
      <c r="D117" s="3">
        <v>1</v>
      </c>
      <c r="E117" s="3">
        <v>1</v>
      </c>
      <c r="F117" s="3">
        <v>1</v>
      </c>
      <c r="G117" s="3">
        <v>1</v>
      </c>
      <c r="I117" s="29" t="str">
        <f t="shared" ref="I117:I130" si="24">IF(A117="","",A117)</f>
        <v>Såning med såsæt"</v>
      </c>
      <c r="J117" s="60">
        <v>1</v>
      </c>
      <c r="K117" s="60">
        <v>1</v>
      </c>
      <c r="L117" s="60">
        <v>1</v>
      </c>
      <c r="M117" s="60">
        <v>1</v>
      </c>
      <c r="N117" s="60">
        <v>1</v>
      </c>
      <c r="O117" s="61">
        <v>1</v>
      </c>
    </row>
    <row r="118" spans="1:15" x14ac:dyDescent="0.25">
      <c r="A118" s="34" t="s">
        <v>89</v>
      </c>
      <c r="B118" s="3">
        <v>2</v>
      </c>
      <c r="C118" s="3">
        <v>2</v>
      </c>
      <c r="D118" s="3">
        <v>2</v>
      </c>
      <c r="E118" s="3">
        <v>2</v>
      </c>
      <c r="F118" s="3">
        <v>2</v>
      </c>
      <c r="G118" s="3">
        <v>2</v>
      </c>
      <c r="I118" s="29" t="str">
        <f t="shared" si="24"/>
        <v>Kunstgødskning*</v>
      </c>
      <c r="J118" s="60"/>
      <c r="K118" s="60"/>
      <c r="L118" s="60"/>
      <c r="M118" s="60"/>
      <c r="N118" s="60"/>
      <c r="O118" s="61"/>
    </row>
    <row r="119" spans="1:15" x14ac:dyDescent="0.25">
      <c r="A119" s="34" t="s">
        <v>92</v>
      </c>
      <c r="B119" s="3">
        <v>6</v>
      </c>
      <c r="C119" s="3">
        <v>6</v>
      </c>
      <c r="D119" s="3">
        <v>6</v>
      </c>
      <c r="E119" s="3">
        <v>6</v>
      </c>
      <c r="F119" s="3">
        <v>6</v>
      </c>
      <c r="G119" s="3">
        <v>6</v>
      </c>
      <c r="I119" s="29" t="str">
        <f t="shared" si="24"/>
        <v>Sprøjtning*</v>
      </c>
      <c r="J119" s="60"/>
      <c r="K119" s="60"/>
      <c r="L119" s="60"/>
      <c r="M119" s="60"/>
      <c r="N119" s="60"/>
      <c r="O119" s="61"/>
    </row>
    <row r="120" spans="1:15" x14ac:dyDescent="0.25">
      <c r="A120" s="34" t="s">
        <v>93</v>
      </c>
      <c r="B120" s="3">
        <v>1</v>
      </c>
      <c r="C120" s="3">
        <v>1</v>
      </c>
      <c r="D120" s="3">
        <v>1</v>
      </c>
      <c r="E120" s="3">
        <v>1</v>
      </c>
      <c r="F120" s="3">
        <v>1</v>
      </c>
      <c r="G120" s="3">
        <v>1</v>
      </c>
      <c r="I120" s="29" t="str">
        <f t="shared" si="24"/>
        <v>Mejetærskning*</v>
      </c>
      <c r="J120" s="60">
        <v>1</v>
      </c>
      <c r="K120" s="60">
        <v>1</v>
      </c>
      <c r="L120" s="60">
        <v>1</v>
      </c>
      <c r="M120" s="60">
        <v>1</v>
      </c>
      <c r="N120" s="60">
        <v>1</v>
      </c>
      <c r="O120" s="61">
        <v>1</v>
      </c>
    </row>
    <row r="121" spans="1:15" x14ac:dyDescent="0.25">
      <c r="A121" s="34" t="s">
        <v>87</v>
      </c>
      <c r="B121" s="3"/>
      <c r="C121" s="3"/>
      <c r="D121" s="3"/>
      <c r="E121" s="3"/>
      <c r="F121" s="3"/>
      <c r="G121" s="3"/>
      <c r="I121" s="29" t="str">
        <f t="shared" si="24"/>
        <v>Tromling*</v>
      </c>
      <c r="J121" s="60">
        <v>1</v>
      </c>
      <c r="K121" s="60">
        <v>1</v>
      </c>
      <c r="L121" s="60">
        <v>1</v>
      </c>
      <c r="M121" s="60">
        <v>1</v>
      </c>
      <c r="N121" s="60">
        <v>1</v>
      </c>
      <c r="O121" s="61">
        <v>1</v>
      </c>
    </row>
    <row r="122" spans="1:15" x14ac:dyDescent="0.25">
      <c r="A122" s="34" t="s">
        <v>90</v>
      </c>
      <c r="B122" s="3"/>
      <c r="C122" s="26"/>
      <c r="D122" s="26"/>
      <c r="E122" s="26"/>
      <c r="F122" s="26"/>
      <c r="G122" s="26"/>
      <c r="I122" s="29" t="str">
        <f t="shared" si="24"/>
        <v>Radrensning*</v>
      </c>
      <c r="J122" s="60">
        <v>2</v>
      </c>
      <c r="K122" s="60">
        <v>2</v>
      </c>
      <c r="L122" s="60">
        <v>2</v>
      </c>
      <c r="M122" s="60">
        <v>2</v>
      </c>
      <c r="N122" s="60">
        <v>2</v>
      </c>
      <c r="O122" s="61">
        <v>2</v>
      </c>
    </row>
    <row r="123" spans="1:15" x14ac:dyDescent="0.25">
      <c r="A123" s="34" t="s">
        <v>159</v>
      </c>
      <c r="B123" s="3"/>
      <c r="C123" s="3"/>
      <c r="D123" s="3"/>
      <c r="E123" s="3"/>
      <c r="F123" s="3"/>
      <c r="G123" s="3"/>
      <c r="I123" s="29" t="str">
        <f t="shared" si="24"/>
        <v>Selvkø_skårlægger</v>
      </c>
      <c r="J123" s="60">
        <v>1</v>
      </c>
      <c r="K123" s="60">
        <v>1</v>
      </c>
      <c r="L123" s="60">
        <v>1</v>
      </c>
      <c r="M123" s="60">
        <v>1</v>
      </c>
      <c r="N123" s="60">
        <v>1</v>
      </c>
      <c r="O123" s="61">
        <v>1</v>
      </c>
    </row>
    <row r="124" spans="1:15" x14ac:dyDescent="0.25">
      <c r="A124" s="34" t="s">
        <v>81</v>
      </c>
      <c r="B124" s="3"/>
      <c r="C124" s="3"/>
      <c r="D124" s="3"/>
      <c r="E124" s="3"/>
      <c r="F124" s="3"/>
      <c r="G124" s="3"/>
      <c r="I124" s="29" t="str">
        <f t="shared" si="24"/>
        <v>Stubharvning*</v>
      </c>
      <c r="J124" s="3">
        <v>1</v>
      </c>
      <c r="K124" s="3">
        <v>1</v>
      </c>
      <c r="L124" s="3">
        <v>1</v>
      </c>
      <c r="M124" s="3">
        <v>1</v>
      </c>
      <c r="N124" s="3">
        <v>1</v>
      </c>
      <c r="O124" s="4">
        <v>1</v>
      </c>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efterår*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20.844899999999996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20.844899999999996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20.844899999999996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23.160999999999998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25.477099999999997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25.477099999999997</v>
      </c>
      <c r="I132" s="29" t="str">
        <f>A132</f>
        <v>Pløjning, efterår*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20.844899999999996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20.844899999999996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20.844899999999996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23.160999999999998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25.477099999999997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25.477099999999997</v>
      </c>
    </row>
    <row r="133" spans="1:15" x14ac:dyDescent="0.25">
      <c r="A133" s="20" t="str">
        <f t="shared" ref="A133:A146" si="25">IF(A117="","",A117)</f>
        <v>Såning med såsæt"</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7.2503999999999991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7.2503999999999991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7.2503999999999991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8.0559999999999992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8.8615999999999993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8.8615999999999993</v>
      </c>
      <c r="I133" s="29" t="str">
        <f t="shared" ref="I133:I147" si="26">A133</f>
        <v>Såning med såsæt"</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7.2503999999999991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7.2503999999999991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7.2503999999999991</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8.0559999999999992</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8.8615999999999993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8.8615999999999993</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4.0279999999999996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4.0279999999999996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4.0279999999999996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4.0279999999999996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4.0279999999999996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4.0279999999999996</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9.0629999999999988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9.0629999999999988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9.0629999999999988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9.0629999999999988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9.0629999999999988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9.0629999999999988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Mejetærskning*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14.097999999999999</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14.097999999999999</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14.097999999999999</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14.097999999999999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14.097999999999999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14.097999999999999</v>
      </c>
      <c r="I136" s="29" t="str">
        <f t="shared" si="26"/>
        <v>Mejetærskning*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14.097999999999999</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14.097999999999999</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14.097999999999999</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14.097999999999999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14.097999999999999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14.097999999999999</v>
      </c>
    </row>
    <row r="137" spans="1:15" x14ac:dyDescent="0.25">
      <c r="A137" s="20" t="str">
        <f t="shared" si="25"/>
        <v>Tromling*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Tromling*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1.8125999999999998</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1.8125999999999998</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1.8125999999999998</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2.0139999999999998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2.2153999999999998</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2.2153999999999998</v>
      </c>
    </row>
    <row r="138" spans="1:15" x14ac:dyDescent="0.25">
      <c r="A138" s="20" t="str">
        <f t="shared" si="25"/>
        <v>Radrensning*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Radrensning*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5.4378000000000002</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5.4378000000000002</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5.4378000000000002</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6.0419999999999998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6.6461999999999994</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6.6461999999999994</v>
      </c>
    </row>
    <row r="139" spans="1:15" x14ac:dyDescent="0.25">
      <c r="A139" s="20" t="str">
        <f t="shared" si="25"/>
        <v>Selvkø_skårlægger</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Selvkø_skårlægger</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Stubharvning*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Stubharvning*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6.3440999999999992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6.3440999999999992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6.3440999999999992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7.0489999999999995</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7.7539000000000007</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7.7539000000000007</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55.284299999999988</v>
      </c>
      <c r="C147" s="25">
        <f t="shared" ref="C147:O147" si="27">SUM(C132:C146)</f>
        <v>55.284299999999988</v>
      </c>
      <c r="D147" s="25">
        <f t="shared" si="27"/>
        <v>55.284299999999988</v>
      </c>
      <c r="E147" s="25">
        <f t="shared" si="27"/>
        <v>58.405999999999992</v>
      </c>
      <c r="F147" s="25">
        <f t="shared" si="27"/>
        <v>61.527699999999996</v>
      </c>
      <c r="G147" s="25">
        <f t="shared" si="27"/>
        <v>61.527699999999996</v>
      </c>
      <c r="H147" s="5"/>
      <c r="I147" s="30" t="str">
        <f t="shared" si="26"/>
        <v>Dieselforbrug i alt per ha</v>
      </c>
      <c r="J147" s="25">
        <f t="shared" si="27"/>
        <v>55.787799999999997</v>
      </c>
      <c r="K147" s="25">
        <f t="shared" si="27"/>
        <v>55.787799999999997</v>
      </c>
      <c r="L147" s="25">
        <f t="shared" si="27"/>
        <v>55.787799999999997</v>
      </c>
      <c r="M147" s="25">
        <f t="shared" si="27"/>
        <v>60.42</v>
      </c>
      <c r="N147" s="25">
        <f t="shared" si="27"/>
        <v>65.052199999999999</v>
      </c>
      <c r="O147" s="25">
        <f t="shared" si="27"/>
        <v>65.052199999999999</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C00-000000000000}">
      <formula1>"Ja,Nej"</formula1>
    </dataValidation>
    <dataValidation type="list" allowBlank="1" showInputMessage="1" showErrorMessage="1" sqref="F13:F17" xr:uid="{00000000-0002-0000-0C00-000001000000}">
      <formula1>"Ja, Nej / Ikke relevant"</formula1>
    </dataValidation>
    <dataValidation type="list" allowBlank="1" showInputMessage="1" showErrorMessage="1" sqref="E5" xr:uid="{00000000-0002-0000-0C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C00-000003000000}">
          <x14:formula1>
            <xm:f>'N fixation formula'!$B$5:$B$44</xm:f>
          </x14:formula1>
          <xm:sqref>B9</xm:sqref>
        </x14:dataValidation>
        <x14:dataValidation type="list" allowBlank="1" showInputMessage="1" showErrorMessage="1" xr:uid="{00000000-0002-0000-0C00-000007000000}">
          <x14:formula1>
            <xm:f>Other_tabels!$F$5:$F$14</xm:f>
          </x14:formula1>
          <xm:sqref>E4</xm:sqref>
        </x14:dataValidation>
        <x14:dataValidation type="list" allowBlank="1" showInputMessage="1" showErrorMessage="1" xr:uid="{00000000-0002-0000-0C00-000006000000}">
          <x14:formula1>
            <xm:f>'Crop definitions'!$B$5:$B$63</xm:f>
          </x14:formula1>
          <xm:sqref>B13:B17</xm:sqref>
        </x14:dataValidation>
        <x14:dataValidation type="list" allowBlank="1" showInputMessage="1" showErrorMessage="1" xr:uid="{00000000-0002-0000-0C00-000005000000}">
          <x14:formula1>
            <xm:f>Seed!$B$5:$B$28</xm:f>
          </x14:formula1>
          <xm:sqref>B20:B23</xm:sqref>
        </x14:dataValidation>
        <x14:dataValidation type="list" allowBlank="1" showInputMessage="1" showErrorMessage="1" xr:uid="{00000000-0002-0000-0C00-000004000000}">
          <x14:formula1>
            <xm:f>'Diesel consumption for field op'!$D$4:$D$77</xm:f>
          </x14:formula1>
          <xm:sqref>A116:A130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8">
    <tabColor theme="9" tint="-0.249977111117893"/>
  </sheetPr>
  <dimension ref="A1:O147"/>
  <sheetViews>
    <sheetView showGridLines="0" topLeftCell="C118"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536</v>
      </c>
      <c r="D4" s="20" t="s">
        <v>484</v>
      </c>
      <c r="E4" s="44" t="s">
        <v>486</v>
      </c>
    </row>
    <row r="5" spans="1:6" x14ac:dyDescent="0.25">
      <c r="A5" s="20" t="s">
        <v>50</v>
      </c>
      <c r="B5" s="44" t="s">
        <v>535</v>
      </c>
      <c r="D5" s="20" t="s">
        <v>582</v>
      </c>
      <c r="E5" s="44" t="s">
        <v>208</v>
      </c>
    </row>
    <row r="6" spans="1:6" x14ac:dyDescent="0.25">
      <c r="A6" s="20" t="s">
        <v>0</v>
      </c>
      <c r="B6" s="45" t="s">
        <v>534</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v>18</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424</v>
      </c>
      <c r="C13" s="19" t="str">
        <f>IF(B13="","",VLOOKUP(B13,'Crop definitions'!$B$5:$G$63,6,FALSE))</f>
        <v>Kg</v>
      </c>
      <c r="D13" s="19" t="str">
        <f>IF(B13="","",VLOOKUP(B13,'Crop definitions'!$B$5:$G$63,3,FALSE))</f>
        <v>Moden</v>
      </c>
      <c r="E13" s="3"/>
      <c r="F13" s="3" t="s">
        <v>113</v>
      </c>
    </row>
    <row r="14" spans="1:6" x14ac:dyDescent="0.25">
      <c r="A14" s="20" t="s">
        <v>458</v>
      </c>
      <c r="B14" s="3" t="s">
        <v>425</v>
      </c>
      <c r="C14" s="19" t="str">
        <f>IF(B14="","",VLOOKUP(B14,'Crop definitions'!$B$5:$G$63,6,FALSE))</f>
        <v>Kg</v>
      </c>
      <c r="D14" s="19" t="str">
        <f>IF(B14="","",VLOOKUP(B14,'Crop definitions'!$B$5:$G$63,3,FALSE))</f>
        <v>Moden</v>
      </c>
      <c r="E14" s="3"/>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Seed_grass_seed</v>
      </c>
      <c r="B30" s="200"/>
      <c r="C30" s="200"/>
      <c r="D30" s="200"/>
      <c r="E30" s="200"/>
      <c r="F30" s="200"/>
      <c r="G30" s="27"/>
      <c r="I30" s="201" t="str">
        <f>A30</f>
        <v>Gødningsnorm - Main product: Seed_grass_seed</v>
      </c>
      <c r="J30" s="202"/>
      <c r="K30" s="202"/>
      <c r="L30" s="202"/>
      <c r="M30" s="202"/>
      <c r="N30" s="202"/>
      <c r="O30" s="203"/>
    </row>
    <row r="31" spans="1:15" x14ac:dyDescent="0.25">
      <c r="A31" s="20" t="s">
        <v>54</v>
      </c>
      <c r="B31" s="26">
        <v>170</v>
      </c>
      <c r="C31" s="26">
        <v>170</v>
      </c>
      <c r="D31" s="26">
        <v>170</v>
      </c>
      <c r="E31" s="26">
        <v>170</v>
      </c>
      <c r="F31" s="26">
        <v>170</v>
      </c>
      <c r="G31" s="26">
        <v>120</v>
      </c>
      <c r="I31" s="20" t="s">
        <v>54</v>
      </c>
      <c r="J31" s="26">
        <f>(B31-$B$10)*('Crop definitions'!$Z$5/100)</f>
        <v>82.080000000000013</v>
      </c>
      <c r="K31" s="26">
        <f>(C31-$B$10)*('Crop definitions'!$Z$5/100)</f>
        <v>82.080000000000013</v>
      </c>
      <c r="L31" s="26">
        <f>(D31-$B$10)*('Crop definitions'!$Z$5/100)</f>
        <v>82.080000000000013</v>
      </c>
      <c r="M31" s="26">
        <f>(E31-$B$10)*('Crop definitions'!$Z$5/100)</f>
        <v>82.080000000000013</v>
      </c>
      <c r="N31" s="26">
        <f>(F31-$B$10)*('Crop definitions'!$Z$5/100)</f>
        <v>82.080000000000013</v>
      </c>
      <c r="O31" s="26">
        <f>(G31-$B$10)*('Crop definitions'!$Z$5/100)</f>
        <v>55.080000000000005</v>
      </c>
    </row>
    <row r="32" spans="1:15" x14ac:dyDescent="0.25">
      <c r="A32" s="20" t="s">
        <v>55</v>
      </c>
      <c r="B32" s="26">
        <v>15</v>
      </c>
      <c r="C32" s="26">
        <v>15</v>
      </c>
      <c r="D32" s="26">
        <v>15</v>
      </c>
      <c r="E32" s="26">
        <v>15</v>
      </c>
      <c r="F32" s="26">
        <v>15</v>
      </c>
      <c r="G32" s="26">
        <v>15</v>
      </c>
      <c r="I32" s="20" t="s">
        <v>55</v>
      </c>
      <c r="J32" s="26">
        <f>IF($B$13="","",VLOOKUP($B$13,'Crop definitions'!$V$5:$X$63,2,FALSE)*B32)</f>
        <v>10.050000000000001</v>
      </c>
      <c r="K32" s="26">
        <f>IF($B$13="","",VLOOKUP($B$13,'Crop definitions'!$V$5:$X$63,2,FALSE)*C32)</f>
        <v>10.050000000000001</v>
      </c>
      <c r="L32" s="26">
        <f>IF($B$13="","",VLOOKUP($B$13,'Crop definitions'!$V$5:$X$63,2,FALSE)*D32)</f>
        <v>10.050000000000001</v>
      </c>
      <c r="M32" s="26">
        <f>IF($B$13="","",VLOOKUP($B$13,'Crop definitions'!$V$5:$X$63,2,FALSE)*E32)</f>
        <v>10.050000000000001</v>
      </c>
      <c r="N32" s="26">
        <f>IF($B$13="","",VLOOKUP($B$13,'Crop definitions'!$V$5:$X$63,2,FALSE)*F32)</f>
        <v>10.050000000000001</v>
      </c>
      <c r="O32" s="3">
        <f>IF($B$13="","",VLOOKUP($B$13,'Crop definitions'!$V$5:$X$63,2,FALSE)*G32)</f>
        <v>10.050000000000001</v>
      </c>
    </row>
    <row r="33" spans="1:15" x14ac:dyDescent="0.25">
      <c r="A33" s="20" t="s">
        <v>56</v>
      </c>
      <c r="B33" s="26">
        <v>60</v>
      </c>
      <c r="C33" s="26">
        <v>60</v>
      </c>
      <c r="D33" s="26">
        <v>60</v>
      </c>
      <c r="E33" s="26">
        <v>60</v>
      </c>
      <c r="F33" s="26">
        <v>60</v>
      </c>
      <c r="G33" s="26">
        <v>60</v>
      </c>
      <c r="I33" s="20" t="s">
        <v>56</v>
      </c>
      <c r="J33" s="26">
        <f>IF($B$13="","",VLOOKUP($B$13,'Crop definitions'!$V$5:$X$63,2,FALSE)*B33)</f>
        <v>40.200000000000003</v>
      </c>
      <c r="K33" s="26">
        <f>IF($B$13="","",VLOOKUP($B$13,'Crop definitions'!$V$5:$X$63,2,FALSE)*C33)</f>
        <v>40.200000000000003</v>
      </c>
      <c r="L33" s="26">
        <f>IF($B$13="","",VLOOKUP($B$13,'Crop definitions'!$V$5:$X$63,2,FALSE)*D33)</f>
        <v>40.200000000000003</v>
      </c>
      <c r="M33" s="26">
        <f>IF($B$13="","",VLOOKUP($B$13,'Crop definitions'!$V$5:$X$63,2,FALSE)*E33)</f>
        <v>40.200000000000003</v>
      </c>
      <c r="N33" s="26">
        <f>IF($B$13="","",VLOOKUP($B$13,'Crop definitions'!$V$5:$X$63,2,FALSE)*F33)</f>
        <v>40.200000000000003</v>
      </c>
      <c r="O33" s="3">
        <f>IF($B$13="","",VLOOKUP($B$13,'Crop definitions'!$V$5:$X$63,2,FALSE)*G33)</f>
        <v>40.200000000000003</v>
      </c>
    </row>
    <row r="34" spans="1:15" x14ac:dyDescent="0.25">
      <c r="A34" s="200" t="str">
        <f>IF(B14="",CONCATENATE("Gødningsnorm - ",A14,": Intet valgt"),CONCATENATE("Gødningsnorm - ",A14,": ",B14))</f>
        <v>Gødningsnorm - Straw product: Seed_grass_straw</v>
      </c>
      <c r="B34" s="200"/>
      <c r="C34" s="200"/>
      <c r="D34" s="200"/>
      <c r="E34" s="200"/>
      <c r="F34" s="200"/>
      <c r="G34" s="200"/>
      <c r="I34" s="201" t="str">
        <f>A34</f>
        <v>Gødningsnorm - Straw product: Seed_grass_straw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170</v>
      </c>
      <c r="C51" s="21">
        <f t="shared" si="0"/>
        <v>170</v>
      </c>
      <c r="D51" s="21">
        <f t="shared" si="0"/>
        <v>170</v>
      </c>
      <c r="E51" s="21">
        <f t="shared" si="0"/>
        <v>170</v>
      </c>
      <c r="F51" s="21">
        <f t="shared" si="0"/>
        <v>170</v>
      </c>
      <c r="G51" s="21">
        <f t="shared" si="0"/>
        <v>120</v>
      </c>
      <c r="I51" s="20" t="str">
        <f>A51</f>
        <v>N - før reduktion, kg / ha</v>
      </c>
      <c r="J51" s="21">
        <f t="shared" ref="J51:O51" si="1">J31+J35+J39+J43+J47</f>
        <v>82.080000000000013</v>
      </c>
      <c r="K51" s="21">
        <f t="shared" si="1"/>
        <v>82.080000000000013</v>
      </c>
      <c r="L51" s="21">
        <f t="shared" si="1"/>
        <v>82.080000000000013</v>
      </c>
      <c r="M51" s="21">
        <f t="shared" si="1"/>
        <v>82.080000000000013</v>
      </c>
      <c r="N51" s="21">
        <f t="shared" si="1"/>
        <v>82.080000000000013</v>
      </c>
      <c r="O51" s="21">
        <f t="shared" si="1"/>
        <v>55.080000000000005</v>
      </c>
    </row>
    <row r="52" spans="1:15" x14ac:dyDescent="0.25">
      <c r="A52" s="20" t="s">
        <v>126</v>
      </c>
      <c r="B52" s="21">
        <f t="shared" ref="B52:G52" si="2">IF($B$10="",B51,B51-$B$10)</f>
        <v>152</v>
      </c>
      <c r="C52" s="21">
        <f t="shared" si="2"/>
        <v>152</v>
      </c>
      <c r="D52" s="21">
        <f t="shared" si="2"/>
        <v>152</v>
      </c>
      <c r="E52" s="21">
        <f t="shared" si="2"/>
        <v>152</v>
      </c>
      <c r="F52" s="21">
        <f t="shared" si="2"/>
        <v>152</v>
      </c>
      <c r="G52" s="21">
        <f t="shared" si="2"/>
        <v>102</v>
      </c>
      <c r="I52" s="20" t="str">
        <f>A52</f>
        <v>N - efter reduktion, kg / ha</v>
      </c>
      <c r="J52" s="21">
        <f>IF($B$10="",J51,J51)</f>
        <v>82.080000000000013</v>
      </c>
      <c r="K52" s="21">
        <f t="shared" ref="K52:O52" si="3">IF($B$10="",K51,K51)</f>
        <v>82.080000000000013</v>
      </c>
      <c r="L52" s="21">
        <f t="shared" si="3"/>
        <v>82.080000000000013</v>
      </c>
      <c r="M52" s="21">
        <f t="shared" si="3"/>
        <v>82.080000000000013</v>
      </c>
      <c r="N52" s="21">
        <f t="shared" si="3"/>
        <v>82.080000000000013</v>
      </c>
      <c r="O52" s="21">
        <f t="shared" si="3"/>
        <v>55.080000000000005</v>
      </c>
    </row>
    <row r="53" spans="1:15" x14ac:dyDescent="0.25">
      <c r="A53" s="20" t="s">
        <v>55</v>
      </c>
      <c r="B53" s="21">
        <f t="shared" ref="B53:G54" si="4">B32+B36+B40+B44+B48</f>
        <v>15</v>
      </c>
      <c r="C53" s="21">
        <f t="shared" si="4"/>
        <v>15</v>
      </c>
      <c r="D53" s="21">
        <f t="shared" si="4"/>
        <v>15</v>
      </c>
      <c r="E53" s="21">
        <f t="shared" si="4"/>
        <v>15</v>
      </c>
      <c r="F53" s="21">
        <f t="shared" si="4"/>
        <v>15</v>
      </c>
      <c r="G53" s="21">
        <f t="shared" si="4"/>
        <v>15</v>
      </c>
      <c r="I53" s="20" t="s">
        <v>55</v>
      </c>
      <c r="J53" s="21">
        <f t="shared" ref="J53:O54" si="5">J32+J36+J40+J44+J48</f>
        <v>10.050000000000001</v>
      </c>
      <c r="K53" s="21">
        <f t="shared" si="5"/>
        <v>10.050000000000001</v>
      </c>
      <c r="L53" s="21">
        <f t="shared" si="5"/>
        <v>10.050000000000001</v>
      </c>
      <c r="M53" s="21">
        <f t="shared" si="5"/>
        <v>10.050000000000001</v>
      </c>
      <c r="N53" s="21">
        <f t="shared" si="5"/>
        <v>10.050000000000001</v>
      </c>
      <c r="O53" s="21">
        <f t="shared" si="5"/>
        <v>10.050000000000001</v>
      </c>
    </row>
    <row r="54" spans="1:15" x14ac:dyDescent="0.25">
      <c r="A54" s="20" t="s">
        <v>56</v>
      </c>
      <c r="B54" s="21">
        <f t="shared" si="4"/>
        <v>60</v>
      </c>
      <c r="C54" s="21">
        <f t="shared" si="4"/>
        <v>60</v>
      </c>
      <c r="D54" s="21">
        <f t="shared" si="4"/>
        <v>60</v>
      </c>
      <c r="E54" s="21">
        <f t="shared" si="4"/>
        <v>60</v>
      </c>
      <c r="F54" s="21">
        <f t="shared" si="4"/>
        <v>60</v>
      </c>
      <c r="G54" s="21">
        <f t="shared" si="4"/>
        <v>60</v>
      </c>
      <c r="I54" s="20" t="s">
        <v>56</v>
      </c>
      <c r="J54" s="21">
        <f t="shared" si="5"/>
        <v>40.200000000000003</v>
      </c>
      <c r="K54" s="21">
        <f t="shared" si="5"/>
        <v>40.200000000000003</v>
      </c>
      <c r="L54" s="21">
        <f t="shared" si="5"/>
        <v>40.200000000000003</v>
      </c>
      <c r="M54" s="21">
        <f t="shared" si="5"/>
        <v>40.200000000000003</v>
      </c>
      <c r="N54" s="21">
        <f t="shared" si="5"/>
        <v>40.200000000000003</v>
      </c>
      <c r="O54" s="21">
        <f t="shared" si="5"/>
        <v>40.200000000000003</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6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90</v>
      </c>
      <c r="E66" s="26"/>
      <c r="F66" s="26"/>
      <c r="G66" s="26"/>
      <c r="I66" s="20" t="s">
        <v>43</v>
      </c>
      <c r="J66" s="26"/>
      <c r="K66" s="26"/>
      <c r="L66" s="26">
        <v>90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Seed_grass_seed, Kg / ha</v>
      </c>
      <c r="B74" s="26">
        <v>1300</v>
      </c>
      <c r="C74" s="26">
        <v>1300</v>
      </c>
      <c r="D74" s="26">
        <v>1300</v>
      </c>
      <c r="E74" s="26">
        <v>1300</v>
      </c>
      <c r="F74" s="26">
        <v>1300</v>
      </c>
      <c r="G74" s="26">
        <v>1300</v>
      </c>
      <c r="I74" s="20" t="str">
        <f t="shared" ref="I74:I84" si="6">A74</f>
        <v>Seed_grass_seed, Kg / ha</v>
      </c>
      <c r="J74" s="26">
        <f>IF($B$13="","",VLOOKUP($B$13,'Crop definitions'!$V$5:$X$63,2,FALSE)*B74)</f>
        <v>871</v>
      </c>
      <c r="K74" s="26">
        <f>IF($B$13="","",VLOOKUP($B$13,'Crop definitions'!$V$5:$X$63,2,FALSE)*C74)</f>
        <v>871</v>
      </c>
      <c r="L74" s="26">
        <f>IF($B$13="","",VLOOKUP($B$13,'Crop definitions'!$V$5:$X$63,2,FALSE)*D74)</f>
        <v>871</v>
      </c>
      <c r="M74" s="26">
        <f>IF($B$13="","",VLOOKUP($B$13,'Crop definitions'!$V$5:$X$63,3,FALSE)*E74)</f>
        <v>819</v>
      </c>
      <c r="N74" s="26">
        <f>IF($B$13="","",VLOOKUP($B$13,'Crop definitions'!$V$5:$X$63,3,FALSE)*F74)</f>
        <v>819</v>
      </c>
      <c r="O74" s="4">
        <f>IF($B$13="","",VLOOKUP($B$13,'Crop definitions'!$V$5:$X$63,2,FALSE)*G74)</f>
        <v>871</v>
      </c>
    </row>
    <row r="75" spans="1:15" x14ac:dyDescent="0.25">
      <c r="A75" s="20" t="str">
        <f>IF(B14="",CONCATENATE(A14,": Intet valgt"),CONCATENATE(B14,", ",C14," / ha"))</f>
        <v>Seed_grass_straw, Kg / ha</v>
      </c>
      <c r="B75" s="135">
        <f>IF($B$14="","",B81/(VLOOKUP($B$14,'Crop definitions'!$B$5:$F$63,5,FALSE)/1000))</f>
        <v>4535.623529411765</v>
      </c>
      <c r="C75" s="135">
        <f>IF($B$14="","",C81/(VLOOKUP($B$14,'Crop definitions'!$B$5:$F$63,5,FALSE)/1000))</f>
        <v>4535.623529411765</v>
      </c>
      <c r="D75" s="135">
        <f>IF($B$14="","",D81/(VLOOKUP($B$14,'Crop definitions'!$B$5:$F$63,5,FALSE)/1000))</f>
        <v>4535.623529411765</v>
      </c>
      <c r="E75" s="135">
        <f>IF($B$14="","",E81/(VLOOKUP($B$14,'Crop definitions'!$B$5:$F$63,5,FALSE)/1000))</f>
        <v>4535.623529411765</v>
      </c>
      <c r="F75" s="135">
        <f>IF($B$14="","",F81/(VLOOKUP($B$14,'Crop definitions'!$B$5:$F$63,5,FALSE)/1000))</f>
        <v>4535.623529411765</v>
      </c>
      <c r="G75" s="135">
        <f>IF($B$14="","",G81/(VLOOKUP($B$14,'Crop definitions'!$B$5:$F$63,5,FALSE)/1000))</f>
        <v>4535.623529411765</v>
      </c>
      <c r="I75" s="20" t="str">
        <f t="shared" si="6"/>
        <v>Seed_grass_straw, Kg / ha</v>
      </c>
      <c r="J75" s="135">
        <f>IF($B$14="","",J81/(VLOOKUP($B$14,'Crop definitions'!$B$5:$F$63,5,FALSE)/1000))</f>
        <v>3038.8677647058826</v>
      </c>
      <c r="K75" s="135">
        <f>IF($B$14="","",K81/(VLOOKUP($B$14,'Crop definitions'!$B$5:$F$63,5,FALSE)/1000))</f>
        <v>3038.8677647058826</v>
      </c>
      <c r="L75" s="135">
        <f>IF($B$14="","",L81/(VLOOKUP($B$14,'Crop definitions'!$B$5:$F$63,5,FALSE)/1000))</f>
        <v>3038.8677647058826</v>
      </c>
      <c r="M75" s="135">
        <f>IF($B$14="","",M81/(VLOOKUP($B$14,'Crop definitions'!$B$5:$F$63,5,FALSE)/1000))</f>
        <v>2857.4428235294122</v>
      </c>
      <c r="N75" s="135">
        <f>IF($B$14="","",N81/(VLOOKUP($B$14,'Crop definitions'!$B$5:$F$63,5,FALSE)/1000))</f>
        <v>2857.4428235294122</v>
      </c>
      <c r="O75" s="136">
        <f>IF($B$14="","",O81/(VLOOKUP($B$14,'Crop definitions'!$B$5:$F$63,5,FALSE)/1000))</f>
        <v>3038.8677647058826</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Seed_grass_seed, kg TS / ha</v>
      </c>
      <c r="B80" s="21">
        <f>IF(B74="",0,IF($C13="Kg",B74*VLOOKUP($B13,'Crop definitions'!$B$5:$N$63,5,FALSE)/1000,IF($C13="Kg TS",B74,B74/VLOOKUP($B13,'Crop definitions'!$B$5:$N$63,8,FALSE))))</f>
        <v>1144</v>
      </c>
      <c r="C80" s="21">
        <f>IF(C74="",0,IF($C13="Kg",C74*VLOOKUP($B13,'Crop definitions'!$B$5:$N$63,5,FALSE)/1000,IF($C13="Kg TS",C74,C74/VLOOKUP($B13,'Crop definitions'!$B$5:$N$63,8,FALSE))))</f>
        <v>1144</v>
      </c>
      <c r="D80" s="21">
        <f>IF(D74="",0,IF($C13="Kg",D74*VLOOKUP($B13,'Crop definitions'!$B$5:$N$63,5,FALSE)/1000,IF($C13="Kg TS",D74,D74/VLOOKUP($B13,'Crop definitions'!$B$5:$N$63,8,FALSE))))</f>
        <v>1144</v>
      </c>
      <c r="E80" s="21">
        <f>IF(E74="",0,IF($C13="Kg",E74*VLOOKUP($B13,'Crop definitions'!$B$5:$N$63,5,FALSE)/1000,IF($C13="Kg TS",E74,E74/VLOOKUP($B13,'Crop definitions'!$B$5:$N$63,8,FALSE))))</f>
        <v>1144</v>
      </c>
      <c r="F80" s="21">
        <f>IF(F74="",0,IF($C13="Kg",F74*VLOOKUP($B13,'Crop definitions'!$B$5:$N$63,5,FALSE)/1000,IF($C13="Kg TS",F74,F74/VLOOKUP($B13,'Crop definitions'!$B$5:$N$63,8,FALSE))))</f>
        <v>1144</v>
      </c>
      <c r="G80" s="21">
        <f>IF(G74="",0,IF($C13="Kg",G74*VLOOKUP($B13,'Crop definitions'!$B$5:$N$63,5,FALSE)/1000,IF($C13="Kg TS",G74,G74/VLOOKUP($B13,'Crop definitions'!$B$5:$N$63,8,FALSE))))</f>
        <v>1144</v>
      </c>
      <c r="I80" s="20" t="str">
        <f t="shared" si="6"/>
        <v>Seed_grass_seed, kg TS / ha</v>
      </c>
      <c r="J80" s="21">
        <f>IF(J74="",0,IF($C13="Kg",J74*VLOOKUP($B13,'Crop definitions'!$B$5:$N$63,5,FALSE)/1000,IF($C13="Kg TS",J74,J74/VLOOKUP($B13,'Crop definitions'!$B$5:$N$63,8,FALSE))))</f>
        <v>766.48</v>
      </c>
      <c r="K80" s="21">
        <f>IF(K74="",0,IF($C13="Kg",K74*VLOOKUP($B13,'Crop definitions'!$B$5:$N$63,5,FALSE)/1000,IF($C13="Kg TS",K74,K74/VLOOKUP($B13,'Crop definitions'!$B$5:$N$63,8,FALSE))))</f>
        <v>766.48</v>
      </c>
      <c r="L80" s="21">
        <f>IF(L74="",0,IF($C13="Kg",L74*VLOOKUP($B13,'Crop definitions'!$B$5:$N$63,5,FALSE)/1000,IF($C13="Kg TS",L74,L74/VLOOKUP($B13,'Crop definitions'!$B$5:$N$63,8,FALSE))))</f>
        <v>766.48</v>
      </c>
      <c r="M80" s="21">
        <f>IF(M74="",0,IF($C13="Kg",M74*VLOOKUP($B13,'Crop definitions'!$B$5:$N$63,5,FALSE)/1000,IF($C13="Kg TS",M74,M74/VLOOKUP($B13,'Crop definitions'!$B$5:$N$63,8,FALSE))))</f>
        <v>720.72</v>
      </c>
      <c r="N80" s="21">
        <f>IF(N74="",0,IF($C13="Kg",N74*VLOOKUP($B13,'Crop definitions'!$B$5:$N$63,5,FALSE)/1000,IF($C13="Kg TS",N74,N74/VLOOKUP($B13,'Crop definitions'!$B$5:$N$63,8,FALSE))))</f>
        <v>720.72</v>
      </c>
      <c r="O80" s="21">
        <f>IF(O74="",0,IF($C13="Kg",O74*VLOOKUP($B13,'Crop definitions'!$B$5:$N$63,5,FALSE)/1000,IF($C13="Kg TS",O74,O74/VLOOKUP($B13,'Crop definitions'!$B$5:$N$63,8,FALSE))))</f>
        <v>766.48</v>
      </c>
    </row>
    <row r="81" spans="1:15" x14ac:dyDescent="0.25">
      <c r="A81" s="20" t="str">
        <f>IF(B14="",CONCATENATE(A14,": Intet valgt"),CONCATENATE(B14,", kg TS / ha"))</f>
        <v>Seed_grass_straw, kg TS / ha</v>
      </c>
      <c r="B81" s="21">
        <f>IF($B$14="",0,VLOOKUP($B$14,'Crop definitions'!$B$5:$T$63,19,FALSE)*B80)</f>
        <v>3855.28</v>
      </c>
      <c r="C81" s="21">
        <f>IF($B$14="",0,VLOOKUP($B$14,'Crop definitions'!$B$5:$T$63,19,FALSE)*C80)</f>
        <v>3855.28</v>
      </c>
      <c r="D81" s="21">
        <f>IF($B$14="",0,VLOOKUP($B$14,'Crop definitions'!$B$5:$T$63,19,FALSE)*D80)</f>
        <v>3855.28</v>
      </c>
      <c r="E81" s="21">
        <f>IF($B$14="",0,VLOOKUP($B$14,'Crop definitions'!$B$5:$T$63,19,FALSE)*E80)</f>
        <v>3855.28</v>
      </c>
      <c r="F81" s="21">
        <f>IF($B$14="",0,VLOOKUP($B$14,'Crop definitions'!$B$5:$T$63,19,FALSE)*F80)</f>
        <v>3855.28</v>
      </c>
      <c r="G81" s="21">
        <f>IF($B$14="",0,VLOOKUP($B$14,'Crop definitions'!$B$5:$T$63,19,FALSE)*G80)</f>
        <v>3855.28</v>
      </c>
      <c r="I81" s="20" t="str">
        <f t="shared" si="6"/>
        <v>Seed_grass_straw, kg TS / ha</v>
      </c>
      <c r="J81" s="21">
        <f>IF($B$14="",0,VLOOKUP($B$14,'Crop definitions'!$B$5:$T$63,19,FALSE)*J80)</f>
        <v>2583.0376000000001</v>
      </c>
      <c r="K81" s="21">
        <f>IF($B$14="",0,VLOOKUP($B$14,'Crop definitions'!$B$5:$T$63,19,FALSE)*K80)</f>
        <v>2583.0376000000001</v>
      </c>
      <c r="L81" s="21">
        <f>IF($B$14="",0,VLOOKUP($B$14,'Crop definitions'!$B$5:$T$63,19,FALSE)*L80)</f>
        <v>2583.0376000000001</v>
      </c>
      <c r="M81" s="21">
        <f>IF($B$14="",0,VLOOKUP($B$14,'Crop definitions'!$B$5:$T$63,19,FALSE)*M80)</f>
        <v>2428.8264000000004</v>
      </c>
      <c r="N81" s="21">
        <f>IF($B$14="",0,VLOOKUP($B$14,'Crop definitions'!$B$5:$T$63,19,FALSE)*N80)</f>
        <v>2428.8264000000004</v>
      </c>
      <c r="O81" s="21">
        <f>IF($B$14="",0,VLOOKUP($B$14,'Crop definitions'!$B$5:$T$63,19,FALSE)*O80)</f>
        <v>2583.0376000000001</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4999.2800000000007</v>
      </c>
      <c r="C85" s="25">
        <f t="shared" si="7"/>
        <v>4999.2800000000007</v>
      </c>
      <c r="D85" s="25">
        <f t="shared" si="7"/>
        <v>4999.2800000000007</v>
      </c>
      <c r="E85" s="25">
        <f t="shared" si="7"/>
        <v>4999.2800000000007</v>
      </c>
      <c r="F85" s="25">
        <f t="shared" si="7"/>
        <v>4999.2800000000007</v>
      </c>
      <c r="G85" s="25">
        <f t="shared" si="7"/>
        <v>4999.2800000000007</v>
      </c>
      <c r="I85" s="24" t="s">
        <v>69</v>
      </c>
      <c r="J85" s="25">
        <f t="shared" ref="J85:O85" si="8">SUM(J80:J84)</f>
        <v>3349.5176000000001</v>
      </c>
      <c r="K85" s="25">
        <f t="shared" si="8"/>
        <v>3349.5176000000001</v>
      </c>
      <c r="L85" s="25">
        <f t="shared" si="8"/>
        <v>3349.5176000000001</v>
      </c>
      <c r="M85" s="25">
        <f t="shared" si="8"/>
        <v>3149.5464000000002</v>
      </c>
      <c r="N85" s="25">
        <f t="shared" si="8"/>
        <v>3149.5464000000002</v>
      </c>
      <c r="O85" s="25">
        <f t="shared" si="8"/>
        <v>3349.5176000000001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Seed_grass_seed, kg / ha</v>
      </c>
      <c r="B87" s="21">
        <f>IF(B80=0,0,B80/(VLOOKUP($B13,'Crop definitions'!$B$5:$N$63,5,FALSE)/1000))</f>
        <v>1300</v>
      </c>
      <c r="C87" s="21">
        <f>IF(C80=0,0,C80/(VLOOKUP($B13,'Crop definitions'!$B$5:$N$63,5,FALSE)/1000))</f>
        <v>1300</v>
      </c>
      <c r="D87" s="21">
        <f>IF(D80=0,0,D80/(VLOOKUP($B13,'Crop definitions'!$B$5:$N$63,5,FALSE)/1000))</f>
        <v>1300</v>
      </c>
      <c r="E87" s="21">
        <f>IF(E80=0,0,E80/(VLOOKUP($B13,'Crop definitions'!$B$5:$N$63,5,FALSE)/1000))</f>
        <v>1300</v>
      </c>
      <c r="F87" s="21">
        <f>IF(F80=0,0,F80/(VLOOKUP($B13,'Crop definitions'!$B$5:$N$63,5,FALSE)/1000))</f>
        <v>1300</v>
      </c>
      <c r="G87" s="21">
        <f>IF(G80=0,0,G80/(VLOOKUP($B13,'Crop definitions'!$B$5:$N$63,5,FALSE)/1000))</f>
        <v>1300</v>
      </c>
      <c r="I87" s="20" t="str">
        <f>A87</f>
        <v>Seed_grass_seed, kg / ha</v>
      </c>
      <c r="J87" s="21">
        <f>IF(J80=0,0,J80/(VLOOKUP($B13,'Crop definitions'!$B$5:$N$63,5,FALSE)/1000))</f>
        <v>871</v>
      </c>
      <c r="K87" s="21">
        <f>IF(K80=0,0,K80/(VLOOKUP($B13,'Crop definitions'!$B$5:$N$63,5,FALSE)/1000))</f>
        <v>871</v>
      </c>
      <c r="L87" s="21">
        <f>IF(L80=0,0,L80/(VLOOKUP($B13,'Crop definitions'!$B$5:$N$63,5,FALSE)/1000))</f>
        <v>871</v>
      </c>
      <c r="M87" s="21">
        <f>IF(M80=0,0,M80/(VLOOKUP($B13,'Crop definitions'!$B$5:$N$63,5,FALSE)/1000))</f>
        <v>819</v>
      </c>
      <c r="N87" s="21">
        <f>IF(N80=0,0,N80/(VLOOKUP($B13,'Crop definitions'!$B$5:$N$63,5,FALSE)/1000))</f>
        <v>819</v>
      </c>
      <c r="O87" s="21">
        <f>IF(O80=0,0,O80/(VLOOKUP($B13,'Crop definitions'!$B$5:$N$63,5,FALSE)/1000))</f>
        <v>871</v>
      </c>
    </row>
    <row r="88" spans="1:15" x14ac:dyDescent="0.25">
      <c r="A88" s="20" t="str">
        <f>IF(B14="",CONCATENATE(A14,": Intet valgt"),CONCATENATE(B14,", kg / ha"))</f>
        <v>Seed_grass_straw, kg / ha</v>
      </c>
      <c r="B88" s="21">
        <f>IF(B81=0,0,B81/(VLOOKUP($B14,'Crop definitions'!$B$5:$N$63,5,FALSE)/1000))</f>
        <v>4535.623529411765</v>
      </c>
      <c r="C88" s="21">
        <f>IF(C81=0,0,C81/(VLOOKUP($B14,'Crop definitions'!$B$5:$N$63,5,FALSE)/1000))</f>
        <v>4535.623529411765</v>
      </c>
      <c r="D88" s="21">
        <f>IF(D81=0,0,D81/(VLOOKUP($B14,'Crop definitions'!$B$5:$N$63,5,FALSE)/1000))</f>
        <v>4535.623529411765</v>
      </c>
      <c r="E88" s="21">
        <f>IF(E81=0,0,E81/(VLOOKUP($B14,'Crop definitions'!$B$5:$N$63,5,FALSE)/1000))</f>
        <v>4535.623529411765</v>
      </c>
      <c r="F88" s="21">
        <f>IF(F81=0,0,F81/(VLOOKUP($B14,'Crop definitions'!$B$5:$N$63,5,FALSE)/1000))</f>
        <v>4535.623529411765</v>
      </c>
      <c r="G88" s="21">
        <f>IF(G81=0,0,G81/(VLOOKUP($B14,'Crop definitions'!$B$5:$N$63,5,FALSE)/1000))</f>
        <v>4535.623529411765</v>
      </c>
      <c r="I88" s="20" t="str">
        <f t="shared" ref="I88:I93" si="9">A88</f>
        <v>Seed_grass_straw, kg / ha</v>
      </c>
      <c r="J88" s="21">
        <f>IF(J81=0,0,J81/(VLOOKUP($B14,'Crop definitions'!$B$5:$N$63,5,FALSE)/1000))</f>
        <v>3038.8677647058826</v>
      </c>
      <c r="K88" s="21">
        <f>IF(K81=0,0,K81/(VLOOKUP($B14,'Crop definitions'!$B$5:$N$63,5,FALSE)/1000))</f>
        <v>3038.8677647058826</v>
      </c>
      <c r="L88" s="21">
        <f>IF(L81=0,0,L81/(VLOOKUP($B14,'Crop definitions'!$B$5:$N$63,5,FALSE)/1000))</f>
        <v>3038.8677647058826</v>
      </c>
      <c r="M88" s="21">
        <f>IF(M81=0,0,M81/(VLOOKUP($B14,'Crop definitions'!$B$5:$N$63,5,FALSE)/1000))</f>
        <v>2857.4428235294122</v>
      </c>
      <c r="N88" s="21">
        <f>IF(N81=0,0,N81/(VLOOKUP($B14,'Crop definitions'!$B$5:$N$63,5,FALSE)/1000))</f>
        <v>2857.4428235294122</v>
      </c>
      <c r="O88" s="21">
        <f>IF(O81=0,0,O81/(VLOOKUP($B14,'Crop definitions'!$B$5:$N$63,5,FALSE)/1000))</f>
        <v>3038.8677647058826</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5835.623529411765</v>
      </c>
      <c r="C92" s="25">
        <f t="shared" si="10"/>
        <v>5835.623529411765</v>
      </c>
      <c r="D92" s="25">
        <f t="shared" si="10"/>
        <v>5835.623529411765</v>
      </c>
      <c r="E92" s="25">
        <f t="shared" si="10"/>
        <v>5835.623529411765</v>
      </c>
      <c r="F92" s="25">
        <f t="shared" si="10"/>
        <v>5835.623529411765</v>
      </c>
      <c r="G92" s="25">
        <f t="shared" si="10"/>
        <v>5835.623529411765</v>
      </c>
      <c r="I92" s="24" t="str">
        <f t="shared" si="9"/>
        <v>Udbytte i alt, kg / ha</v>
      </c>
      <c r="J92" s="25">
        <f t="shared" ref="J92:O92" si="11">SUM(J87:J91)</f>
        <v>3909.8677647058826</v>
      </c>
      <c r="K92" s="25">
        <f t="shared" si="11"/>
        <v>3909.8677647058826</v>
      </c>
      <c r="L92" s="25">
        <f t="shared" si="11"/>
        <v>3909.8677647058826</v>
      </c>
      <c r="M92" s="25">
        <f t="shared" si="11"/>
        <v>3676.4428235294122</v>
      </c>
      <c r="N92" s="25">
        <f t="shared" si="11"/>
        <v>3676.4428235294122</v>
      </c>
      <c r="O92" s="25">
        <f t="shared" si="11"/>
        <v>3909.8677647058826</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Seed_grass_seed, kg N / ha</v>
      </c>
      <c r="B95" s="21">
        <f>IF(B80=0,0,B80*VLOOKUP($B13,'Crop definitions'!$B$5:$K$63,10,FALSE)/1000)</f>
        <v>16.290559999999999</v>
      </c>
      <c r="C95" s="21">
        <f>IF(C80=0,0,C80*VLOOKUP($B13,'Crop definitions'!$B$5:$K$63,10,FALSE)/1000)</f>
        <v>16.290559999999999</v>
      </c>
      <c r="D95" s="21">
        <f>IF(D80=0,0,D80*VLOOKUP($B13,'Crop definitions'!$B$5:$K$63,10,FALSE)/1000)</f>
        <v>16.290559999999999</v>
      </c>
      <c r="E95" s="21">
        <f>IF(E80=0,0,E80*VLOOKUP($B13,'Crop definitions'!$B$5:$K$63,10,FALSE)/1000)</f>
        <v>16.290559999999999</v>
      </c>
      <c r="F95" s="21">
        <f>IF(F80=0,0,F80*VLOOKUP($B13,'Crop definitions'!$B$5:$K$63,10,FALSE)/1000)</f>
        <v>16.290559999999999</v>
      </c>
      <c r="G95" s="21">
        <f>IF(G80=0,0,G80*VLOOKUP($B13,'Crop definitions'!$B$5:$K$63,10,FALSE)/1000)</f>
        <v>16.290559999999999</v>
      </c>
      <c r="I95" s="20" t="str">
        <f t="shared" ref="I95:I100" si="14">A95</f>
        <v>Seed_grass_seed, kg N / ha</v>
      </c>
      <c r="J95" s="21">
        <f>IF(J80=0,0,J80*VLOOKUP($B13,'Crop definitions'!$B$5:$K$63,10,FALSE)/1000)</f>
        <v>10.9146752</v>
      </c>
      <c r="K95" s="21">
        <f>IF(K80=0,0,K80*VLOOKUP($B13,'Crop definitions'!$B$5:$K$63,10,FALSE)/1000)</f>
        <v>10.9146752</v>
      </c>
      <c r="L95" s="21">
        <f>IF(L80=0,0,L80*VLOOKUP($B13,'Crop definitions'!$B$5:$K$63,10,FALSE)/1000)</f>
        <v>10.9146752</v>
      </c>
      <c r="M95" s="21">
        <f>IF(M80=0,0,M80*VLOOKUP($B13,'Crop definitions'!$B$5:$K$63,10,FALSE)/1000)</f>
        <v>10.263052800000001</v>
      </c>
      <c r="N95" s="21">
        <f>IF(N80=0,0,N80*VLOOKUP($B13,'Crop definitions'!$B$5:$K$63,10,FALSE)/1000)</f>
        <v>10.263052800000001</v>
      </c>
      <c r="O95" s="21">
        <f>IF(O80=0,0,O80*VLOOKUP($B13,'Crop definitions'!$B$5:$K$63,10,FALSE)/1000)</f>
        <v>10.9146752</v>
      </c>
    </row>
    <row r="96" spans="1:15" x14ac:dyDescent="0.25">
      <c r="A96" s="20" t="str">
        <f>IF(B14="",CONCATENATE(A14,": Intet valgt"),CONCATENATE(B14,", kg N / ha"))</f>
        <v>Seed_grass_straw, kg N / ha</v>
      </c>
      <c r="B96" s="21">
        <f>IF(B81=0,0,B81*VLOOKUP($B14,'Crop definitions'!$B$5:$K$63,10,FALSE)/1000)</f>
        <v>41.328601599999999</v>
      </c>
      <c r="C96" s="21">
        <f>IF(C81=0,0,C81*VLOOKUP($B14,'Crop definitions'!$B$5:$K$63,10,FALSE)/1000)</f>
        <v>41.328601599999999</v>
      </c>
      <c r="D96" s="21">
        <f>IF(D81=0,0,D81*VLOOKUP($B14,'Crop definitions'!$B$5:$K$63,10,FALSE)/1000)</f>
        <v>41.328601599999999</v>
      </c>
      <c r="E96" s="21">
        <f>IF(E81=0,0,E81*VLOOKUP($B14,'Crop definitions'!$B$5:$K$63,10,FALSE)/1000)</f>
        <v>41.328601599999999</v>
      </c>
      <c r="F96" s="21">
        <f>IF(F81=0,0,F81*VLOOKUP($B14,'Crop definitions'!$B$5:$K$63,10,FALSE)/1000)</f>
        <v>41.328601599999999</v>
      </c>
      <c r="G96" s="21">
        <f>IF(G81=0,0,G81*VLOOKUP($B14,'Crop definitions'!$B$5:$K$63,10,FALSE)/1000)</f>
        <v>41.328601599999999</v>
      </c>
      <c r="I96" s="20" t="str">
        <f t="shared" si="14"/>
        <v>Seed_grass_straw, kg N / ha</v>
      </c>
      <c r="J96" s="21">
        <f>IF(J81=0,0,J81*VLOOKUP($B14,'Crop definitions'!$B$5:$K$63,10,FALSE)/1000)</f>
        <v>27.690163072000004</v>
      </c>
      <c r="K96" s="21">
        <f>IF(K81=0,0,K81*VLOOKUP($B14,'Crop definitions'!$B$5:$K$63,10,FALSE)/1000)</f>
        <v>27.690163072000004</v>
      </c>
      <c r="L96" s="21">
        <f>IF(L81=0,0,L81*VLOOKUP($B14,'Crop definitions'!$B$5:$K$63,10,FALSE)/1000)</f>
        <v>27.690163072000004</v>
      </c>
      <c r="M96" s="21">
        <f>IF(M81=0,0,M81*VLOOKUP($B14,'Crop definitions'!$B$5:$K$63,10,FALSE)/1000)</f>
        <v>26.037019008000005</v>
      </c>
      <c r="N96" s="21">
        <f>IF(N81=0,0,N81*VLOOKUP($B14,'Crop definitions'!$B$5:$K$63,10,FALSE)/1000)</f>
        <v>26.037019008000005</v>
      </c>
      <c r="O96" s="21">
        <f>IF(O81=0,0,O81*VLOOKUP($B14,'Crop definitions'!$B$5:$K$63,10,FALSE)/1000)</f>
        <v>27.690163072000004</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57.619161599999998</v>
      </c>
      <c r="C100" s="25">
        <f t="shared" si="15"/>
        <v>57.619161599999998</v>
      </c>
      <c r="D100" s="25">
        <f t="shared" si="15"/>
        <v>57.619161599999998</v>
      </c>
      <c r="E100" s="25">
        <f t="shared" si="15"/>
        <v>57.619161599999998</v>
      </c>
      <c r="F100" s="25">
        <f t="shared" si="15"/>
        <v>57.619161599999998</v>
      </c>
      <c r="G100" s="25">
        <f t="shared" si="15"/>
        <v>57.619161599999998</v>
      </c>
      <c r="I100" s="24" t="str">
        <f t="shared" si="14"/>
        <v>Udbytte i alt, kg N / ha</v>
      </c>
      <c r="J100" s="25">
        <f t="shared" ref="J100:O100" si="16">SUM(J95:J99)</f>
        <v>38.604838272000002</v>
      </c>
      <c r="K100" s="25">
        <f t="shared" si="16"/>
        <v>38.604838272000002</v>
      </c>
      <c r="L100" s="25">
        <f t="shared" si="16"/>
        <v>38.604838272000002</v>
      </c>
      <c r="M100" s="25">
        <f t="shared" si="16"/>
        <v>36.300071808000006</v>
      </c>
      <c r="N100" s="25">
        <f t="shared" si="16"/>
        <v>36.300071808000006</v>
      </c>
      <c r="O100" s="25">
        <f t="shared" si="16"/>
        <v>38.604838272000002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formula'!$J$5:$O$44,MATCH(Seed_grass_a!$B$9,'N fixation formula'!$B$5:$B$44,0),MATCH(Seed_grass_a!J104,'N fixation formula'!$J$4:$O$4,0))</f>
        <v>#N/A</v>
      </c>
      <c r="K109" s="48" t="e">
        <f>VLOOKUP($B$9,'N fixation formula'!$B$5:$O$44,7,FALSE)+VLOOKUP($B$9,'N fixation formula'!$B$5:$O$44,8,FALSE)+INDEX('N fixation formula'!$J$5:$O$44,MATCH(Seed_grass_a!$B$9,'N fixation formula'!$B$5:$B$44,0),MATCH(Seed_grass_a!K104,'N fixation formula'!$J$4:$O$4,0))</f>
        <v>#N/A</v>
      </c>
      <c r="L109" s="48" t="e">
        <f>VLOOKUP($B$9,'N fixation formula'!$B$5:$O$44,7,FALSE)+VLOOKUP($B$9,'N fixation formula'!$B$5:$O$44,8,FALSE)+INDEX('N fixation formula'!$J$5:$O$44,MATCH(Seed_grass_a!$B$9,'N fixation formula'!$B$5:$B$44,0),MATCH(Seed_grass_a!L104,'N fixation formula'!$J$4:$O$4,0))</f>
        <v>#N/A</v>
      </c>
      <c r="M109" s="48" t="e">
        <f>VLOOKUP($B$9,'N fixation formula'!$B$5:$O$44,7,FALSE)+VLOOKUP($B$9,'N fixation formula'!$B$5:$O$44,8,FALSE)+INDEX('N fixation formula'!$J$5:$O$44,MATCH(Seed_grass_a!$B$9,'N fixation formula'!$B$5:$B$44,0),MATCH(Seed_grass_a!M104,'N fixation formula'!$J$4:$O$4,0))</f>
        <v>#N/A</v>
      </c>
      <c r="N109" s="48" t="e">
        <f>VLOOKUP($B$9,'N fixation formula'!$B$5:$O$44,7,FALSE)+VLOOKUP($B$9,'N fixation formula'!$B$5:$O$44,8,FALSE)+INDEX('N fixation formula'!$J$5:$O$44,MATCH(Seed_grass_a!$B$9,'N fixation formula'!$B$5:$B$44,0),MATCH(Seed_grass_a!N104,'N fixation formula'!$J$4:$O$4,0))</f>
        <v>#N/A</v>
      </c>
      <c r="O109" s="48" t="e">
        <f>VLOOKUP($B$9,'N fixation formula'!$B$5:$O$44,7,FALSE)+VLOOKUP($B$9,'N fixation formula'!$B$5:$O$44,8,FALSE)+INDEX('N fixation formula'!$J$5:$O$44,MATCH(Seed_grass_a!$B$9,'N fixation formula'!$B$5:$B$44,0),MATCH(Seed_grass_a!O104,'N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81</v>
      </c>
      <c r="B116" s="76"/>
      <c r="C116" s="76"/>
      <c r="D116" s="76"/>
      <c r="E116" s="76"/>
      <c r="F116" s="76"/>
      <c r="G116" s="70"/>
      <c r="I116" s="29" t="str">
        <f>IF(A116="","",A116)</f>
        <v>Stubharvning*</v>
      </c>
      <c r="J116" s="60">
        <v>2</v>
      </c>
      <c r="K116" s="60">
        <v>2</v>
      </c>
      <c r="L116" s="60">
        <v>2</v>
      </c>
      <c r="M116" s="60">
        <v>2</v>
      </c>
      <c r="N116" s="60">
        <v>2</v>
      </c>
      <c r="O116" s="61">
        <v>2</v>
      </c>
    </row>
    <row r="117" spans="1:15" x14ac:dyDescent="0.25">
      <c r="A117" s="34" t="s">
        <v>93</v>
      </c>
      <c r="B117" s="70">
        <v>1</v>
      </c>
      <c r="C117" s="70">
        <v>1</v>
      </c>
      <c r="D117" s="70">
        <v>1</v>
      </c>
      <c r="E117" s="70">
        <v>1</v>
      </c>
      <c r="F117" s="70">
        <v>1</v>
      </c>
      <c r="G117" s="70">
        <v>1</v>
      </c>
      <c r="I117" s="29" t="str">
        <f t="shared" ref="I117:I130" si="24">IF(A117="","",A117)</f>
        <v>Mejetærskning*</v>
      </c>
      <c r="J117" s="60">
        <v>1</v>
      </c>
      <c r="K117" s="60">
        <v>1</v>
      </c>
      <c r="L117" s="60">
        <v>1</v>
      </c>
      <c r="M117" s="60">
        <v>1</v>
      </c>
      <c r="N117" s="60">
        <v>1</v>
      </c>
      <c r="O117" s="61">
        <v>1</v>
      </c>
    </row>
    <row r="118" spans="1:15" x14ac:dyDescent="0.25">
      <c r="A118" s="34" t="s">
        <v>89</v>
      </c>
      <c r="B118" s="70">
        <v>1</v>
      </c>
      <c r="C118" s="70">
        <v>1</v>
      </c>
      <c r="D118" s="70">
        <v>1</v>
      </c>
      <c r="E118" s="70">
        <v>1</v>
      </c>
      <c r="F118" s="70">
        <v>1</v>
      </c>
      <c r="G118" s="70">
        <v>1</v>
      </c>
      <c r="I118" s="29" t="str">
        <f t="shared" si="24"/>
        <v>Kunstgødskning*</v>
      </c>
      <c r="J118" s="60"/>
      <c r="K118" s="60"/>
      <c r="L118" s="60"/>
      <c r="M118" s="60"/>
      <c r="N118" s="60"/>
      <c r="O118" s="61"/>
    </row>
    <row r="119" spans="1:15" x14ac:dyDescent="0.25">
      <c r="A119" s="34" t="s">
        <v>92</v>
      </c>
      <c r="B119" s="70">
        <v>4</v>
      </c>
      <c r="C119" s="70">
        <v>4</v>
      </c>
      <c r="D119" s="70">
        <v>4</v>
      </c>
      <c r="E119" s="70">
        <v>4</v>
      </c>
      <c r="F119" s="70">
        <v>4</v>
      </c>
      <c r="G119" s="70">
        <v>4</v>
      </c>
      <c r="I119" s="29" t="str">
        <f t="shared" si="24"/>
        <v>Sprøjtning*</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Stubharvning*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0</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0</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0</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0</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0</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0</v>
      </c>
      <c r="I132" s="29" t="str">
        <f>A132</f>
        <v>Stubharvning*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12.688199999999998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12.688199999999998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12.688199999999998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14.097999999999999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15.507800000000001</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15.507800000000001</v>
      </c>
    </row>
    <row r="133" spans="1:15" x14ac:dyDescent="0.25">
      <c r="A133" s="20" t="str">
        <f t="shared" ref="A133:A146" si="25">IF(A117="","",A117)</f>
        <v>Mejetærskning*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14.097999999999999</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14.097999999999999</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14.097999999999999</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14.097999999999999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14.097999999999999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14.097999999999999</v>
      </c>
      <c r="I133" s="29" t="str">
        <f t="shared" ref="I133:I147" si="26">A133</f>
        <v>Mejetærskning*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14.097999999999999</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14.097999999999999</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14.097999999999999</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14.097999999999999</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14.097999999999999</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14.097999999999999</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22.153999999999996</v>
      </c>
      <c r="C147" s="25">
        <f t="shared" ref="C147:O147" si="27">SUM(C132:C146)</f>
        <v>22.153999999999996</v>
      </c>
      <c r="D147" s="25">
        <f t="shared" si="27"/>
        <v>22.153999999999996</v>
      </c>
      <c r="E147" s="25">
        <f t="shared" si="27"/>
        <v>22.153999999999996</v>
      </c>
      <c r="F147" s="25">
        <f t="shared" si="27"/>
        <v>22.153999999999996</v>
      </c>
      <c r="G147" s="25">
        <f t="shared" si="27"/>
        <v>22.153999999999996</v>
      </c>
      <c r="H147" s="5"/>
      <c r="I147" s="30" t="str">
        <f t="shared" si="26"/>
        <v>Dieselforbrug i alt per ha</v>
      </c>
      <c r="J147" s="25">
        <f t="shared" si="27"/>
        <v>26.786199999999997</v>
      </c>
      <c r="K147" s="25">
        <f t="shared" si="27"/>
        <v>26.786199999999997</v>
      </c>
      <c r="L147" s="25">
        <f t="shared" si="27"/>
        <v>26.786199999999997</v>
      </c>
      <c r="M147" s="25">
        <f t="shared" si="27"/>
        <v>28.195999999999998</v>
      </c>
      <c r="N147" s="25">
        <f t="shared" si="27"/>
        <v>29.605800000000002</v>
      </c>
      <c r="O147" s="25">
        <f t="shared" si="27"/>
        <v>29.605800000000002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0D00-000000000000}">
      <formula1>"Ja, Nej / Ikke relevant"</formula1>
    </dataValidation>
    <dataValidation type="list" allowBlank="1" showInputMessage="1" showErrorMessage="1" sqref="E13:E17" xr:uid="{00000000-0002-0000-0D00-000001000000}">
      <formula1>"Ja,Nej"</formula1>
    </dataValidation>
    <dataValidation type="list" allowBlank="1" showInputMessage="1" showErrorMessage="1" sqref="E5" xr:uid="{00000000-0002-0000-0D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D00-000003000000}">
          <x14:formula1>
            <xm:f>Other_tabels!$F$5:$F$14</xm:f>
          </x14:formula1>
          <xm:sqref>E4</xm:sqref>
        </x14:dataValidation>
        <x14:dataValidation type="list" allowBlank="1" showInputMessage="1" showErrorMessage="1" xr:uid="{00000000-0002-0000-0D00-000004000000}">
          <x14:formula1>
            <xm:f>'N fixation formula'!$B$5:$B$44</xm:f>
          </x14:formula1>
          <xm:sqref>B9</xm:sqref>
        </x14:dataValidation>
        <x14:dataValidation type="list" allowBlank="1" showInputMessage="1" showErrorMessage="1" xr:uid="{00000000-0002-0000-0D00-000007000000}">
          <x14:formula1>
            <xm:f>'Crop definitions'!$B$5:$B$63</xm:f>
          </x14:formula1>
          <xm:sqref>B13:B17</xm:sqref>
        </x14:dataValidation>
        <x14:dataValidation type="list" allowBlank="1" showInputMessage="1" showErrorMessage="1" xr:uid="{00000000-0002-0000-0D00-000006000000}">
          <x14:formula1>
            <xm:f>Seed!$B$5:$B$28</xm:f>
          </x14:formula1>
          <xm:sqref>B20:B23</xm:sqref>
        </x14:dataValidation>
        <x14:dataValidation type="list" allowBlank="1" showInputMessage="1" showErrorMessage="1" xr:uid="{00000000-0002-0000-0D00-000005000000}">
          <x14:formula1>
            <xm:f>'Diesel consumption for field op'!$D$4:$D$77</xm:f>
          </x14:formula1>
          <xm:sqref>A116:A130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9">
    <tabColor theme="9" tint="-0.249977111117893"/>
  </sheetPr>
  <dimension ref="A1:O147"/>
  <sheetViews>
    <sheetView showGridLines="0" topLeftCell="E118"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537</v>
      </c>
      <c r="D4" s="20" t="s">
        <v>484</v>
      </c>
      <c r="E4" s="44" t="s">
        <v>486</v>
      </c>
    </row>
    <row r="5" spans="1:6" x14ac:dyDescent="0.25">
      <c r="A5" s="20" t="s">
        <v>50</v>
      </c>
      <c r="B5" s="44" t="s">
        <v>538</v>
      </c>
      <c r="D5" s="20" t="s">
        <v>582</v>
      </c>
      <c r="E5" s="44" t="s">
        <v>208</v>
      </c>
    </row>
    <row r="6" spans="1:6" x14ac:dyDescent="0.25">
      <c r="A6" s="20" t="s">
        <v>0</v>
      </c>
      <c r="B6" s="45" t="s">
        <v>534</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424</v>
      </c>
      <c r="C13" s="19" t="str">
        <f>IF(B13="","",VLOOKUP(B13,'Crop definitions'!$B$5:$G$63,6,FALSE))</f>
        <v>Kg</v>
      </c>
      <c r="D13" s="19" t="str">
        <f>IF(B13="","",VLOOKUP(B13,'Crop definitions'!$B$5:$G$63,3,FALSE))</f>
        <v>Moden</v>
      </c>
      <c r="E13" s="3"/>
      <c r="F13" s="3" t="s">
        <v>345</v>
      </c>
    </row>
    <row r="14" spans="1:6" x14ac:dyDescent="0.25">
      <c r="A14" s="20" t="s">
        <v>458</v>
      </c>
      <c r="B14" s="3" t="s">
        <v>425</v>
      </c>
      <c r="C14" s="19" t="str">
        <f>IF(B14="","",VLOOKUP(B14,'Crop definitions'!$B$5:$G$63,6,FALSE))</f>
        <v>Kg</v>
      </c>
      <c r="D14" s="19" t="str">
        <f>IF(B14="","",VLOOKUP(B14,'Crop definitions'!$B$5:$G$63,3,FALSE))</f>
        <v>Moden</v>
      </c>
      <c r="E14" s="3"/>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Seed_grass_seed</v>
      </c>
      <c r="B30" s="200"/>
      <c r="C30" s="200"/>
      <c r="D30" s="200"/>
      <c r="E30" s="200"/>
      <c r="F30" s="200"/>
      <c r="G30" s="27"/>
      <c r="I30" s="201" t="str">
        <f>A30</f>
        <v>Gødningsnorm - Main product: Seed_grass_seed</v>
      </c>
      <c r="J30" s="202"/>
      <c r="K30" s="202"/>
      <c r="L30" s="202"/>
      <c r="M30" s="202"/>
      <c r="N30" s="202"/>
      <c r="O30" s="203"/>
    </row>
    <row r="31" spans="1:15" x14ac:dyDescent="0.25">
      <c r="A31" s="20" t="s">
        <v>54</v>
      </c>
      <c r="B31" s="26">
        <v>170</v>
      </c>
      <c r="C31" s="26">
        <v>170</v>
      </c>
      <c r="D31" s="26">
        <v>170</v>
      </c>
      <c r="E31" s="26">
        <v>170</v>
      </c>
      <c r="F31" s="26">
        <v>170</v>
      </c>
      <c r="G31" s="26">
        <v>120</v>
      </c>
      <c r="I31" s="20" t="s">
        <v>54</v>
      </c>
      <c r="J31" s="26">
        <f>(B31-$B$10)*('Crop definitions'!$Z$5/100)</f>
        <v>91.800000000000011</v>
      </c>
      <c r="K31" s="26">
        <f>(C31-$B$10)*('Crop definitions'!$Z$5/100)</f>
        <v>91.800000000000011</v>
      </c>
      <c r="L31" s="26">
        <f>(D31-$B$10)*('Crop definitions'!$Z$5/100)</f>
        <v>91.800000000000011</v>
      </c>
      <c r="M31" s="26">
        <f>(E31-$B$10)*('Crop definitions'!$Z$5/100)</f>
        <v>91.800000000000011</v>
      </c>
      <c r="N31" s="26">
        <f>(F31-$B$10)*('Crop definitions'!$Z$5/100)</f>
        <v>91.800000000000011</v>
      </c>
      <c r="O31" s="26">
        <f>(G31-$B$10)*('Crop definitions'!$Z$5/100)</f>
        <v>64.800000000000011</v>
      </c>
    </row>
    <row r="32" spans="1:15" x14ac:dyDescent="0.25">
      <c r="A32" s="20" t="s">
        <v>55</v>
      </c>
      <c r="B32" s="26">
        <v>15</v>
      </c>
      <c r="C32" s="26">
        <v>15</v>
      </c>
      <c r="D32" s="26">
        <v>15</v>
      </c>
      <c r="E32" s="26">
        <v>15</v>
      </c>
      <c r="F32" s="26">
        <v>15</v>
      </c>
      <c r="G32" s="26">
        <v>15</v>
      </c>
      <c r="I32" s="20" t="s">
        <v>55</v>
      </c>
      <c r="J32" s="26">
        <f>IF($B$13="","",VLOOKUP($B$13,'Crop definitions'!$V$5:$X$63,2,FALSE)*B32)</f>
        <v>10.050000000000001</v>
      </c>
      <c r="K32" s="26">
        <f>IF($B$13="","",VLOOKUP($B$13,'Crop definitions'!$V$5:$X$63,2,FALSE)*C32)</f>
        <v>10.050000000000001</v>
      </c>
      <c r="L32" s="26">
        <f>IF($B$13="","",VLOOKUP($B$13,'Crop definitions'!$V$5:$X$63,2,FALSE)*D32)</f>
        <v>10.050000000000001</v>
      </c>
      <c r="M32" s="26">
        <f>IF($B$13="","",VLOOKUP($B$13,'Crop definitions'!$V$5:$X$63,2,FALSE)*E32)</f>
        <v>10.050000000000001</v>
      </c>
      <c r="N32" s="26">
        <f>IF($B$13="","",VLOOKUP($B$13,'Crop definitions'!$V$5:$X$63,2,FALSE)*F32)</f>
        <v>10.050000000000001</v>
      </c>
      <c r="O32" s="3">
        <f>IF($B$13="","",VLOOKUP($B$13,'Crop definitions'!$V$5:$X$63,2,FALSE)*G32)</f>
        <v>10.050000000000001</v>
      </c>
    </row>
    <row r="33" spans="1:15" x14ac:dyDescent="0.25">
      <c r="A33" s="20" t="s">
        <v>56</v>
      </c>
      <c r="B33" s="26">
        <v>60</v>
      </c>
      <c r="C33" s="26">
        <v>60</v>
      </c>
      <c r="D33" s="26">
        <v>60</v>
      </c>
      <c r="E33" s="26">
        <v>60</v>
      </c>
      <c r="F33" s="26">
        <v>60</v>
      </c>
      <c r="G33" s="26">
        <v>60</v>
      </c>
      <c r="I33" s="20" t="s">
        <v>56</v>
      </c>
      <c r="J33" s="26">
        <f>IF($B$13="","",VLOOKUP($B$13,'Crop definitions'!$V$5:$X$63,2,FALSE)*B33)</f>
        <v>40.200000000000003</v>
      </c>
      <c r="K33" s="26">
        <f>IF($B$13="","",VLOOKUP($B$13,'Crop definitions'!$V$5:$X$63,2,FALSE)*C33)</f>
        <v>40.200000000000003</v>
      </c>
      <c r="L33" s="26">
        <f>IF($B$13="","",VLOOKUP($B$13,'Crop definitions'!$V$5:$X$63,2,FALSE)*D33)</f>
        <v>40.200000000000003</v>
      </c>
      <c r="M33" s="26">
        <f>IF($B$13="","",VLOOKUP($B$13,'Crop definitions'!$V$5:$X$63,2,FALSE)*E33)</f>
        <v>40.200000000000003</v>
      </c>
      <c r="N33" s="26">
        <f>IF($B$13="","",VLOOKUP($B$13,'Crop definitions'!$V$5:$X$63,2,FALSE)*F33)</f>
        <v>40.200000000000003</v>
      </c>
      <c r="O33" s="3">
        <f>IF($B$13="","",VLOOKUP($B$13,'Crop definitions'!$V$5:$X$63,2,FALSE)*G33)</f>
        <v>40.200000000000003</v>
      </c>
    </row>
    <row r="34" spans="1:15" x14ac:dyDescent="0.25">
      <c r="A34" s="200" t="str">
        <f>IF(B14="",CONCATENATE("Gødningsnorm - ",A14,": Intet valgt"),CONCATENATE("Gødningsnorm - ",A14,": ",B14))</f>
        <v>Gødningsnorm - Straw product: Seed_grass_straw</v>
      </c>
      <c r="B34" s="200"/>
      <c r="C34" s="200"/>
      <c r="D34" s="200"/>
      <c r="E34" s="200"/>
      <c r="F34" s="200"/>
      <c r="G34" s="200"/>
      <c r="I34" s="201" t="str">
        <f>A34</f>
        <v>Gødningsnorm - Straw product: Seed_grass_straw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170</v>
      </c>
      <c r="C51" s="21">
        <f t="shared" si="0"/>
        <v>170</v>
      </c>
      <c r="D51" s="21">
        <f t="shared" si="0"/>
        <v>170</v>
      </c>
      <c r="E51" s="21">
        <f t="shared" si="0"/>
        <v>170</v>
      </c>
      <c r="F51" s="21">
        <f t="shared" si="0"/>
        <v>170</v>
      </c>
      <c r="G51" s="21">
        <f t="shared" si="0"/>
        <v>120</v>
      </c>
      <c r="I51" s="20" t="str">
        <f>A51</f>
        <v>N - før reduktion, kg / ha</v>
      </c>
      <c r="J51" s="21">
        <f t="shared" ref="J51:O51" si="1">J31+J35+J39+J43+J47</f>
        <v>91.800000000000011</v>
      </c>
      <c r="K51" s="21">
        <f t="shared" si="1"/>
        <v>91.800000000000011</v>
      </c>
      <c r="L51" s="21">
        <f t="shared" si="1"/>
        <v>91.800000000000011</v>
      </c>
      <c r="M51" s="21">
        <f t="shared" si="1"/>
        <v>91.800000000000011</v>
      </c>
      <c r="N51" s="21">
        <f t="shared" si="1"/>
        <v>91.800000000000011</v>
      </c>
      <c r="O51" s="21">
        <f t="shared" si="1"/>
        <v>64.800000000000011</v>
      </c>
    </row>
    <row r="52" spans="1:15" x14ac:dyDescent="0.25">
      <c r="A52" s="20" t="s">
        <v>126</v>
      </c>
      <c r="B52" s="21">
        <f t="shared" ref="B52:G52" si="2">IF($B$10="",B51,B51-$B$10)</f>
        <v>170</v>
      </c>
      <c r="C52" s="21">
        <f t="shared" si="2"/>
        <v>170</v>
      </c>
      <c r="D52" s="21">
        <f t="shared" si="2"/>
        <v>170</v>
      </c>
      <c r="E52" s="21">
        <f t="shared" si="2"/>
        <v>170</v>
      </c>
      <c r="F52" s="21">
        <f t="shared" si="2"/>
        <v>170</v>
      </c>
      <c r="G52" s="21">
        <f t="shared" si="2"/>
        <v>120</v>
      </c>
      <c r="I52" s="20" t="str">
        <f>A52</f>
        <v>N - efter reduktion, kg / ha</v>
      </c>
      <c r="J52" s="21">
        <f>IF($B$10="",J51,J51)</f>
        <v>91.800000000000011</v>
      </c>
      <c r="K52" s="21">
        <f t="shared" ref="K52:O52" si="3">IF($B$10="",K51,K51)</f>
        <v>91.800000000000011</v>
      </c>
      <c r="L52" s="21">
        <f t="shared" si="3"/>
        <v>91.800000000000011</v>
      </c>
      <c r="M52" s="21">
        <f t="shared" si="3"/>
        <v>91.800000000000011</v>
      </c>
      <c r="N52" s="21">
        <f t="shared" si="3"/>
        <v>91.800000000000011</v>
      </c>
      <c r="O52" s="21">
        <f t="shared" si="3"/>
        <v>64.800000000000011</v>
      </c>
    </row>
    <row r="53" spans="1:15" x14ac:dyDescent="0.25">
      <c r="A53" s="20" t="s">
        <v>55</v>
      </c>
      <c r="B53" s="21">
        <f t="shared" ref="B53:G54" si="4">B32+B36+B40+B44+B48</f>
        <v>15</v>
      </c>
      <c r="C53" s="21">
        <f t="shared" si="4"/>
        <v>15</v>
      </c>
      <c r="D53" s="21">
        <f t="shared" si="4"/>
        <v>15</v>
      </c>
      <c r="E53" s="21">
        <f t="shared" si="4"/>
        <v>15</v>
      </c>
      <c r="F53" s="21">
        <f t="shared" si="4"/>
        <v>15</v>
      </c>
      <c r="G53" s="21">
        <f t="shared" si="4"/>
        <v>15</v>
      </c>
      <c r="I53" s="20" t="s">
        <v>55</v>
      </c>
      <c r="J53" s="21">
        <f t="shared" ref="J53:O54" si="5">J32+J36+J40+J44+J48</f>
        <v>10.050000000000001</v>
      </c>
      <c r="K53" s="21">
        <f t="shared" si="5"/>
        <v>10.050000000000001</v>
      </c>
      <c r="L53" s="21">
        <f t="shared" si="5"/>
        <v>10.050000000000001</v>
      </c>
      <c r="M53" s="21">
        <f t="shared" si="5"/>
        <v>10.050000000000001</v>
      </c>
      <c r="N53" s="21">
        <f t="shared" si="5"/>
        <v>10.050000000000001</v>
      </c>
      <c r="O53" s="21">
        <f t="shared" si="5"/>
        <v>10.050000000000001</v>
      </c>
    </row>
    <row r="54" spans="1:15" x14ac:dyDescent="0.25">
      <c r="A54" s="20" t="s">
        <v>56</v>
      </c>
      <c r="B54" s="21">
        <f t="shared" si="4"/>
        <v>60</v>
      </c>
      <c r="C54" s="21">
        <f t="shared" si="4"/>
        <v>60</v>
      </c>
      <c r="D54" s="21">
        <f t="shared" si="4"/>
        <v>60</v>
      </c>
      <c r="E54" s="21">
        <f t="shared" si="4"/>
        <v>60</v>
      </c>
      <c r="F54" s="21">
        <f t="shared" si="4"/>
        <v>60</v>
      </c>
      <c r="G54" s="21">
        <f t="shared" si="4"/>
        <v>60</v>
      </c>
      <c r="I54" s="20" t="s">
        <v>56</v>
      </c>
      <c r="J54" s="21">
        <f t="shared" si="5"/>
        <v>40.200000000000003</v>
      </c>
      <c r="K54" s="21">
        <f t="shared" si="5"/>
        <v>40.200000000000003</v>
      </c>
      <c r="L54" s="21">
        <f t="shared" si="5"/>
        <v>40.200000000000003</v>
      </c>
      <c r="M54" s="21">
        <f t="shared" si="5"/>
        <v>40.200000000000003</v>
      </c>
      <c r="N54" s="21">
        <f t="shared" si="5"/>
        <v>40.200000000000003</v>
      </c>
      <c r="O54" s="21">
        <f t="shared" si="5"/>
        <v>40.200000000000003</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6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90</v>
      </c>
      <c r="E66" s="26"/>
      <c r="F66" s="26"/>
      <c r="G66" s="26"/>
      <c r="I66" s="20" t="s">
        <v>43</v>
      </c>
      <c r="J66" s="26"/>
      <c r="K66" s="26"/>
      <c r="L66" s="26">
        <v>90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Seed_grass_seed, Kg / ha</v>
      </c>
      <c r="B74" s="26">
        <v>1300</v>
      </c>
      <c r="C74" s="26">
        <v>1300</v>
      </c>
      <c r="D74" s="26">
        <v>1300</v>
      </c>
      <c r="E74" s="26">
        <v>1300</v>
      </c>
      <c r="F74" s="26">
        <v>1300</v>
      </c>
      <c r="G74" s="26">
        <v>1300</v>
      </c>
      <c r="I74" s="20" t="str">
        <f t="shared" ref="I74:I84" si="6">A74</f>
        <v>Seed_grass_seed, Kg / ha</v>
      </c>
      <c r="J74" s="26">
        <f>IF($B$13="","",VLOOKUP($B$13,'Crop definitions'!$V$5:$X$63,2,FALSE)*B74)</f>
        <v>871</v>
      </c>
      <c r="K74" s="26">
        <f>IF($B$13="","",VLOOKUP($B$13,'Crop definitions'!$V$5:$X$63,2,FALSE)*C74)</f>
        <v>871</v>
      </c>
      <c r="L74" s="26">
        <f>IF($B$13="","",VLOOKUP($B$13,'Crop definitions'!$V$5:$X$63,2,FALSE)*D74)</f>
        <v>871</v>
      </c>
      <c r="M74" s="26">
        <f>IF($B$13="","",VLOOKUP($B$13,'Crop definitions'!$V$5:$X$63,3,FALSE)*E74)</f>
        <v>819</v>
      </c>
      <c r="N74" s="26">
        <f>IF($B$13="","",VLOOKUP($B$13,'Crop definitions'!$V$5:$X$63,3,FALSE)*F74)</f>
        <v>819</v>
      </c>
      <c r="O74" s="4">
        <f>IF($B$13="","",VLOOKUP($B$13,'Crop definitions'!$V$5:$X$63,2,FALSE)*G74)</f>
        <v>871</v>
      </c>
    </row>
    <row r="75" spans="1:15" x14ac:dyDescent="0.25">
      <c r="A75" s="20" t="str">
        <f>IF(B14="",CONCATENATE(A14,": Intet valgt"),CONCATENATE(B14,", ",C14," / ha"))</f>
        <v>Seed_grass_straw, Kg / ha</v>
      </c>
      <c r="B75" s="135">
        <f>IF($B$14="","",B81/(VLOOKUP($B$14,'Crop definitions'!$B$5:$F$63,5,FALSE)/1000))</f>
        <v>4535.623529411765</v>
      </c>
      <c r="C75" s="135">
        <f>IF($B$14="","",C81/(VLOOKUP($B$14,'Crop definitions'!$B$5:$F$63,5,FALSE)/1000))</f>
        <v>4535.623529411765</v>
      </c>
      <c r="D75" s="135">
        <f>IF($B$14="","",D81/(VLOOKUP($B$14,'Crop definitions'!$B$5:$F$63,5,FALSE)/1000))</f>
        <v>4535.623529411765</v>
      </c>
      <c r="E75" s="135">
        <f>IF($B$14="","",E81/(VLOOKUP($B$14,'Crop definitions'!$B$5:$F$63,5,FALSE)/1000))</f>
        <v>4535.623529411765</v>
      </c>
      <c r="F75" s="135">
        <f>IF($B$14="","",F81/(VLOOKUP($B$14,'Crop definitions'!$B$5:$F$63,5,FALSE)/1000))</f>
        <v>4535.623529411765</v>
      </c>
      <c r="G75" s="135">
        <f>IF($B$14="","",G81/(VLOOKUP($B$14,'Crop definitions'!$B$5:$F$63,5,FALSE)/1000))</f>
        <v>4535.623529411765</v>
      </c>
      <c r="I75" s="20" t="str">
        <f t="shared" si="6"/>
        <v>Seed_grass_straw, Kg / ha</v>
      </c>
      <c r="J75" s="135">
        <f>IF($B$14="","",J81/(VLOOKUP($B$14,'Crop definitions'!$B$5:$F$63,5,FALSE)/1000))</f>
        <v>3038.8677647058826</v>
      </c>
      <c r="K75" s="135">
        <f>IF($B$14="","",K81/(VLOOKUP($B$14,'Crop definitions'!$B$5:$F$63,5,FALSE)/1000))</f>
        <v>3038.8677647058826</v>
      </c>
      <c r="L75" s="135">
        <f>IF($B$14="","",L81/(VLOOKUP($B$14,'Crop definitions'!$B$5:$F$63,5,FALSE)/1000))</f>
        <v>3038.8677647058826</v>
      </c>
      <c r="M75" s="135">
        <f>IF($B$14="","",M81/(VLOOKUP($B$14,'Crop definitions'!$B$5:$F$63,5,FALSE)/1000))</f>
        <v>2857.4428235294122</v>
      </c>
      <c r="N75" s="135">
        <f>IF($B$14="","",N81/(VLOOKUP($B$14,'Crop definitions'!$B$5:$F$63,5,FALSE)/1000))</f>
        <v>2857.4428235294122</v>
      </c>
      <c r="O75" s="136">
        <f>IF($B$14="","",O81/(VLOOKUP($B$14,'Crop definitions'!$B$5:$F$63,5,FALSE)/1000))</f>
        <v>3038.8677647058826</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Seed_grass_seed, kg TS / ha</v>
      </c>
      <c r="B80" s="21">
        <f>IF(B74="",0,IF($C13="Kg",B74*VLOOKUP($B13,'Crop definitions'!$B$5:$N$63,5,FALSE)/1000,IF($C13="Kg TS",B74,B74/VLOOKUP($B13,'Crop definitions'!$B$5:$N$63,8,FALSE))))</f>
        <v>1144</v>
      </c>
      <c r="C80" s="21">
        <f>IF(C74="",0,IF($C13="Kg",C74*VLOOKUP($B13,'Crop definitions'!$B$5:$N$63,5,FALSE)/1000,IF($C13="Kg TS",C74,C74/VLOOKUP($B13,'Crop definitions'!$B$5:$N$63,8,FALSE))))</f>
        <v>1144</v>
      </c>
      <c r="D80" s="21">
        <f>IF(D74="",0,IF($C13="Kg",D74*VLOOKUP($B13,'Crop definitions'!$B$5:$N$63,5,FALSE)/1000,IF($C13="Kg TS",D74,D74/VLOOKUP($B13,'Crop definitions'!$B$5:$N$63,8,FALSE))))</f>
        <v>1144</v>
      </c>
      <c r="E80" s="21">
        <f>IF(E74="",0,IF($C13="Kg",E74*VLOOKUP($B13,'Crop definitions'!$B$5:$N$63,5,FALSE)/1000,IF($C13="Kg TS",E74,E74/VLOOKUP($B13,'Crop definitions'!$B$5:$N$63,8,FALSE))))</f>
        <v>1144</v>
      </c>
      <c r="F80" s="21">
        <f>IF(F74="",0,IF($C13="Kg",F74*VLOOKUP($B13,'Crop definitions'!$B$5:$N$63,5,FALSE)/1000,IF($C13="Kg TS",F74,F74/VLOOKUP($B13,'Crop definitions'!$B$5:$N$63,8,FALSE))))</f>
        <v>1144</v>
      </c>
      <c r="G80" s="21">
        <f>IF(G74="",0,IF($C13="Kg",G74*VLOOKUP($B13,'Crop definitions'!$B$5:$N$63,5,FALSE)/1000,IF($C13="Kg TS",G74,G74/VLOOKUP($B13,'Crop definitions'!$B$5:$N$63,8,FALSE))))</f>
        <v>1144</v>
      </c>
      <c r="I80" s="20" t="str">
        <f t="shared" si="6"/>
        <v>Seed_grass_seed, kg TS / ha</v>
      </c>
      <c r="J80" s="21">
        <f>IF(J74="",0,IF($C13="Kg",J74*VLOOKUP($B13,'Crop definitions'!$B$5:$N$63,5,FALSE)/1000,IF($C13="Kg TS",J74,J74/VLOOKUP($B13,'Crop definitions'!$B$5:$N$63,8,FALSE))))</f>
        <v>766.48</v>
      </c>
      <c r="K80" s="21">
        <f>IF(K74="",0,IF($C13="Kg",K74*VLOOKUP($B13,'Crop definitions'!$B$5:$N$63,5,FALSE)/1000,IF($C13="Kg TS",K74,K74/VLOOKUP($B13,'Crop definitions'!$B$5:$N$63,8,FALSE))))</f>
        <v>766.48</v>
      </c>
      <c r="L80" s="21">
        <f>IF(L74="",0,IF($C13="Kg",L74*VLOOKUP($B13,'Crop definitions'!$B$5:$N$63,5,FALSE)/1000,IF($C13="Kg TS",L74,L74/VLOOKUP($B13,'Crop definitions'!$B$5:$N$63,8,FALSE))))</f>
        <v>766.48</v>
      </c>
      <c r="M80" s="21">
        <f>IF(M74="",0,IF($C13="Kg",M74*VLOOKUP($B13,'Crop definitions'!$B$5:$N$63,5,FALSE)/1000,IF($C13="Kg TS",M74,M74/VLOOKUP($B13,'Crop definitions'!$B$5:$N$63,8,FALSE))))</f>
        <v>720.72</v>
      </c>
      <c r="N80" s="21">
        <f>IF(N74="",0,IF($C13="Kg",N74*VLOOKUP($B13,'Crop definitions'!$B$5:$N$63,5,FALSE)/1000,IF($C13="Kg TS",N74,N74/VLOOKUP($B13,'Crop definitions'!$B$5:$N$63,8,FALSE))))</f>
        <v>720.72</v>
      </c>
      <c r="O80" s="21">
        <f>IF(O74="",0,IF($C13="Kg",O74*VLOOKUP($B13,'Crop definitions'!$B$5:$N$63,5,FALSE)/1000,IF($C13="Kg TS",O74,O74/VLOOKUP($B13,'Crop definitions'!$B$5:$N$63,8,FALSE))))</f>
        <v>766.48</v>
      </c>
    </row>
    <row r="81" spans="1:15" x14ac:dyDescent="0.25">
      <c r="A81" s="20" t="str">
        <f>IF(B14="",CONCATENATE(A14,": Intet valgt"),CONCATENATE(B14,", kg TS / ha"))</f>
        <v>Seed_grass_straw, kg TS / ha</v>
      </c>
      <c r="B81" s="21">
        <f>IF($B$14="",0,VLOOKUP($B$14,'Crop definitions'!$B$5:$T$63,19,FALSE)*B80)</f>
        <v>3855.28</v>
      </c>
      <c r="C81" s="21">
        <f>IF($B$14="",0,VLOOKUP($B$14,'Crop definitions'!$B$5:$T$63,19,FALSE)*C80)</f>
        <v>3855.28</v>
      </c>
      <c r="D81" s="21">
        <f>IF($B$14="",0,VLOOKUP($B$14,'Crop definitions'!$B$5:$T$63,19,FALSE)*D80)</f>
        <v>3855.28</v>
      </c>
      <c r="E81" s="21">
        <f>IF($B$14="",0,VLOOKUP($B$14,'Crop definitions'!$B$5:$T$63,19,FALSE)*E80)</f>
        <v>3855.28</v>
      </c>
      <c r="F81" s="21">
        <f>IF($B$14="",0,VLOOKUP($B$14,'Crop definitions'!$B$5:$T$63,19,FALSE)*F80)</f>
        <v>3855.28</v>
      </c>
      <c r="G81" s="21">
        <f>IF($B$14="",0,VLOOKUP($B$14,'Crop definitions'!$B$5:$T$63,19,FALSE)*G80)</f>
        <v>3855.28</v>
      </c>
      <c r="I81" s="20" t="str">
        <f t="shared" si="6"/>
        <v>Seed_grass_straw, kg TS / ha</v>
      </c>
      <c r="J81" s="21">
        <f>IF($B$14="",0,VLOOKUP($B$14,'Crop definitions'!$B$5:$T$63,19,FALSE)*J80)</f>
        <v>2583.0376000000001</v>
      </c>
      <c r="K81" s="21">
        <f>IF($B$14="",0,VLOOKUP($B$14,'Crop definitions'!$B$5:$T$63,19,FALSE)*K80)</f>
        <v>2583.0376000000001</v>
      </c>
      <c r="L81" s="21">
        <f>IF($B$14="",0,VLOOKUP($B$14,'Crop definitions'!$B$5:$T$63,19,FALSE)*L80)</f>
        <v>2583.0376000000001</v>
      </c>
      <c r="M81" s="21">
        <f>IF($B$14="",0,VLOOKUP($B$14,'Crop definitions'!$B$5:$T$63,19,FALSE)*M80)</f>
        <v>2428.8264000000004</v>
      </c>
      <c r="N81" s="21">
        <f>IF($B$14="",0,VLOOKUP($B$14,'Crop definitions'!$B$5:$T$63,19,FALSE)*N80)</f>
        <v>2428.8264000000004</v>
      </c>
      <c r="O81" s="21">
        <f>IF($B$14="",0,VLOOKUP($B$14,'Crop definitions'!$B$5:$T$63,19,FALSE)*O80)</f>
        <v>2583.0376000000001</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4999.2800000000007</v>
      </c>
      <c r="C85" s="25">
        <f t="shared" si="7"/>
        <v>4999.2800000000007</v>
      </c>
      <c r="D85" s="25">
        <f t="shared" si="7"/>
        <v>4999.2800000000007</v>
      </c>
      <c r="E85" s="25">
        <f t="shared" si="7"/>
        <v>4999.2800000000007</v>
      </c>
      <c r="F85" s="25">
        <f t="shared" si="7"/>
        <v>4999.2800000000007</v>
      </c>
      <c r="G85" s="25">
        <f t="shared" si="7"/>
        <v>4999.2800000000007</v>
      </c>
      <c r="I85" s="24" t="s">
        <v>69</v>
      </c>
      <c r="J85" s="25">
        <f t="shared" ref="J85:O85" si="8">SUM(J80:J84)</f>
        <v>3349.5176000000001</v>
      </c>
      <c r="K85" s="25">
        <f t="shared" si="8"/>
        <v>3349.5176000000001</v>
      </c>
      <c r="L85" s="25">
        <f t="shared" si="8"/>
        <v>3349.5176000000001</v>
      </c>
      <c r="M85" s="25">
        <f t="shared" si="8"/>
        <v>3149.5464000000002</v>
      </c>
      <c r="N85" s="25">
        <f t="shared" si="8"/>
        <v>3149.5464000000002</v>
      </c>
      <c r="O85" s="25">
        <f t="shared" si="8"/>
        <v>3349.5176000000001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Seed_grass_seed, kg / ha</v>
      </c>
      <c r="B87" s="21">
        <f>IF(B80=0,0,B80/(VLOOKUP($B13,'Crop definitions'!$B$5:$N$63,5,FALSE)/1000))</f>
        <v>1300</v>
      </c>
      <c r="C87" s="21">
        <f>IF(C80=0,0,C80/(VLOOKUP($B13,'Crop definitions'!$B$5:$N$63,5,FALSE)/1000))</f>
        <v>1300</v>
      </c>
      <c r="D87" s="21">
        <f>IF(D80=0,0,D80/(VLOOKUP($B13,'Crop definitions'!$B$5:$N$63,5,FALSE)/1000))</f>
        <v>1300</v>
      </c>
      <c r="E87" s="21">
        <f>IF(E80=0,0,E80/(VLOOKUP($B13,'Crop definitions'!$B$5:$N$63,5,FALSE)/1000))</f>
        <v>1300</v>
      </c>
      <c r="F87" s="21">
        <f>IF(F80=0,0,F80/(VLOOKUP($B13,'Crop definitions'!$B$5:$N$63,5,FALSE)/1000))</f>
        <v>1300</v>
      </c>
      <c r="G87" s="21">
        <f>IF(G80=0,0,G80/(VLOOKUP($B13,'Crop definitions'!$B$5:$N$63,5,FALSE)/1000))</f>
        <v>1300</v>
      </c>
      <c r="I87" s="20" t="str">
        <f>A87</f>
        <v>Seed_grass_seed, kg / ha</v>
      </c>
      <c r="J87" s="21">
        <f>IF(J80=0,0,J80/(VLOOKUP($B13,'Crop definitions'!$B$5:$N$63,5,FALSE)/1000))</f>
        <v>871</v>
      </c>
      <c r="K87" s="21">
        <f>IF(K80=0,0,K80/(VLOOKUP($B13,'Crop definitions'!$B$5:$N$63,5,FALSE)/1000))</f>
        <v>871</v>
      </c>
      <c r="L87" s="21">
        <f>IF(L80=0,0,L80/(VLOOKUP($B13,'Crop definitions'!$B$5:$N$63,5,FALSE)/1000))</f>
        <v>871</v>
      </c>
      <c r="M87" s="21">
        <f>IF(M80=0,0,M80/(VLOOKUP($B13,'Crop definitions'!$B$5:$N$63,5,FALSE)/1000))</f>
        <v>819</v>
      </c>
      <c r="N87" s="21">
        <f>IF(N80=0,0,N80/(VLOOKUP($B13,'Crop definitions'!$B$5:$N$63,5,FALSE)/1000))</f>
        <v>819</v>
      </c>
      <c r="O87" s="21">
        <f>IF(O80=0,0,O80/(VLOOKUP($B13,'Crop definitions'!$B$5:$N$63,5,FALSE)/1000))</f>
        <v>871</v>
      </c>
    </row>
    <row r="88" spans="1:15" x14ac:dyDescent="0.25">
      <c r="A88" s="20" t="str">
        <f>IF(B14="",CONCATENATE(A14,": Intet valgt"),CONCATENATE(B14,", kg / ha"))</f>
        <v>Seed_grass_straw, kg / ha</v>
      </c>
      <c r="B88" s="21">
        <f>IF(B81=0,0,B81/(VLOOKUP($B14,'Crop definitions'!$B$5:$N$63,5,FALSE)/1000))</f>
        <v>4535.623529411765</v>
      </c>
      <c r="C88" s="21">
        <f>IF(C81=0,0,C81/(VLOOKUP($B14,'Crop definitions'!$B$5:$N$63,5,FALSE)/1000))</f>
        <v>4535.623529411765</v>
      </c>
      <c r="D88" s="21">
        <f>IF(D81=0,0,D81/(VLOOKUP($B14,'Crop definitions'!$B$5:$N$63,5,FALSE)/1000))</f>
        <v>4535.623529411765</v>
      </c>
      <c r="E88" s="21">
        <f>IF(E81=0,0,E81/(VLOOKUP($B14,'Crop definitions'!$B$5:$N$63,5,FALSE)/1000))</f>
        <v>4535.623529411765</v>
      </c>
      <c r="F88" s="21">
        <f>IF(F81=0,0,F81/(VLOOKUP($B14,'Crop definitions'!$B$5:$N$63,5,FALSE)/1000))</f>
        <v>4535.623529411765</v>
      </c>
      <c r="G88" s="21">
        <f>IF(G81=0,0,G81/(VLOOKUP($B14,'Crop definitions'!$B$5:$N$63,5,FALSE)/1000))</f>
        <v>4535.623529411765</v>
      </c>
      <c r="I88" s="20" t="str">
        <f t="shared" ref="I88:I93" si="9">A88</f>
        <v>Seed_grass_straw, kg / ha</v>
      </c>
      <c r="J88" s="21">
        <f>IF(J81=0,0,J81/(VLOOKUP($B14,'Crop definitions'!$B$5:$N$63,5,FALSE)/1000))</f>
        <v>3038.8677647058826</v>
      </c>
      <c r="K88" s="21">
        <f>IF(K81=0,0,K81/(VLOOKUP($B14,'Crop definitions'!$B$5:$N$63,5,FALSE)/1000))</f>
        <v>3038.8677647058826</v>
      </c>
      <c r="L88" s="21">
        <f>IF(L81=0,0,L81/(VLOOKUP($B14,'Crop definitions'!$B$5:$N$63,5,FALSE)/1000))</f>
        <v>3038.8677647058826</v>
      </c>
      <c r="M88" s="21">
        <f>IF(M81=0,0,M81/(VLOOKUP($B14,'Crop definitions'!$B$5:$N$63,5,FALSE)/1000))</f>
        <v>2857.4428235294122</v>
      </c>
      <c r="N88" s="21">
        <f>IF(N81=0,0,N81/(VLOOKUP($B14,'Crop definitions'!$B$5:$N$63,5,FALSE)/1000))</f>
        <v>2857.4428235294122</v>
      </c>
      <c r="O88" s="21">
        <f>IF(O81=0,0,O81/(VLOOKUP($B14,'Crop definitions'!$B$5:$N$63,5,FALSE)/1000))</f>
        <v>3038.8677647058826</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5835.623529411765</v>
      </c>
      <c r="C92" s="25">
        <f t="shared" si="10"/>
        <v>5835.623529411765</v>
      </c>
      <c r="D92" s="25">
        <f t="shared" si="10"/>
        <v>5835.623529411765</v>
      </c>
      <c r="E92" s="25">
        <f t="shared" si="10"/>
        <v>5835.623529411765</v>
      </c>
      <c r="F92" s="25">
        <f t="shared" si="10"/>
        <v>5835.623529411765</v>
      </c>
      <c r="G92" s="25">
        <f t="shared" si="10"/>
        <v>5835.623529411765</v>
      </c>
      <c r="I92" s="24" t="str">
        <f t="shared" si="9"/>
        <v>Udbytte i alt, kg / ha</v>
      </c>
      <c r="J92" s="25">
        <f t="shared" ref="J92:O92" si="11">SUM(J87:J91)</f>
        <v>3909.8677647058826</v>
      </c>
      <c r="K92" s="25">
        <f t="shared" si="11"/>
        <v>3909.8677647058826</v>
      </c>
      <c r="L92" s="25">
        <f t="shared" si="11"/>
        <v>3909.8677647058826</v>
      </c>
      <c r="M92" s="25">
        <f t="shared" si="11"/>
        <v>3676.4428235294122</v>
      </c>
      <c r="N92" s="25">
        <f t="shared" si="11"/>
        <v>3676.4428235294122</v>
      </c>
      <c r="O92" s="25">
        <f t="shared" si="11"/>
        <v>3909.8677647058826</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Seed_grass_seed, kg N / ha</v>
      </c>
      <c r="B95" s="21">
        <f>IF(B80=0,0,B80*VLOOKUP($B13,'Crop definitions'!$B$5:$K$63,10,FALSE)/1000)</f>
        <v>16.290559999999999</v>
      </c>
      <c r="C95" s="21">
        <f>IF(C80=0,0,C80*VLOOKUP($B13,'Crop definitions'!$B$5:$K$63,10,FALSE)/1000)</f>
        <v>16.290559999999999</v>
      </c>
      <c r="D95" s="21">
        <f>IF(D80=0,0,D80*VLOOKUP($B13,'Crop definitions'!$B$5:$K$63,10,FALSE)/1000)</f>
        <v>16.290559999999999</v>
      </c>
      <c r="E95" s="21">
        <f>IF(E80=0,0,E80*VLOOKUP($B13,'Crop definitions'!$B$5:$K$63,10,FALSE)/1000)</f>
        <v>16.290559999999999</v>
      </c>
      <c r="F95" s="21">
        <f>IF(F80=0,0,F80*VLOOKUP($B13,'Crop definitions'!$B$5:$K$63,10,FALSE)/1000)</f>
        <v>16.290559999999999</v>
      </c>
      <c r="G95" s="21">
        <f>IF(G80=0,0,G80*VLOOKUP($B13,'Crop definitions'!$B$5:$K$63,10,FALSE)/1000)</f>
        <v>16.290559999999999</v>
      </c>
      <c r="I95" s="20" t="str">
        <f t="shared" ref="I95:I100" si="14">A95</f>
        <v>Seed_grass_seed, kg N / ha</v>
      </c>
      <c r="J95" s="21">
        <f>IF(J80=0,0,J80*VLOOKUP($B13,'Crop definitions'!$B$5:$K$63,10,FALSE)/1000)</f>
        <v>10.9146752</v>
      </c>
      <c r="K95" s="21">
        <f>IF(K80=0,0,K80*VLOOKUP($B13,'Crop definitions'!$B$5:$K$63,10,FALSE)/1000)</f>
        <v>10.9146752</v>
      </c>
      <c r="L95" s="21">
        <f>IF(L80=0,0,L80*VLOOKUP($B13,'Crop definitions'!$B$5:$K$63,10,FALSE)/1000)</f>
        <v>10.9146752</v>
      </c>
      <c r="M95" s="21">
        <f>IF(M80=0,0,M80*VLOOKUP($B13,'Crop definitions'!$B$5:$K$63,10,FALSE)/1000)</f>
        <v>10.263052800000001</v>
      </c>
      <c r="N95" s="21">
        <f>IF(N80=0,0,N80*VLOOKUP($B13,'Crop definitions'!$B$5:$K$63,10,FALSE)/1000)</f>
        <v>10.263052800000001</v>
      </c>
      <c r="O95" s="21">
        <f>IF(O80=0,0,O80*VLOOKUP($B13,'Crop definitions'!$B$5:$K$63,10,FALSE)/1000)</f>
        <v>10.9146752</v>
      </c>
    </row>
    <row r="96" spans="1:15" x14ac:dyDescent="0.25">
      <c r="A96" s="20" t="str">
        <f>IF(B14="",CONCATENATE(A14,": Intet valgt"),CONCATENATE(B14,", kg N / ha"))</f>
        <v>Seed_grass_straw, kg N / ha</v>
      </c>
      <c r="B96" s="21">
        <f>IF(B81=0,0,B81*VLOOKUP($B14,'Crop definitions'!$B$5:$K$63,10,FALSE)/1000)</f>
        <v>41.328601599999999</v>
      </c>
      <c r="C96" s="21">
        <f>IF(C81=0,0,C81*VLOOKUP($B14,'Crop definitions'!$B$5:$K$63,10,FALSE)/1000)</f>
        <v>41.328601599999999</v>
      </c>
      <c r="D96" s="21">
        <f>IF(D81=0,0,D81*VLOOKUP($B14,'Crop definitions'!$B$5:$K$63,10,FALSE)/1000)</f>
        <v>41.328601599999999</v>
      </c>
      <c r="E96" s="21">
        <f>IF(E81=0,0,E81*VLOOKUP($B14,'Crop definitions'!$B$5:$K$63,10,FALSE)/1000)</f>
        <v>41.328601599999999</v>
      </c>
      <c r="F96" s="21">
        <f>IF(F81=0,0,F81*VLOOKUP($B14,'Crop definitions'!$B$5:$K$63,10,FALSE)/1000)</f>
        <v>41.328601599999999</v>
      </c>
      <c r="G96" s="21">
        <f>IF(G81=0,0,G81*VLOOKUP($B14,'Crop definitions'!$B$5:$K$63,10,FALSE)/1000)</f>
        <v>41.328601599999999</v>
      </c>
      <c r="I96" s="20" t="str">
        <f t="shared" si="14"/>
        <v>Seed_grass_straw, kg N / ha</v>
      </c>
      <c r="J96" s="21">
        <f>IF(J81=0,0,J81*VLOOKUP($B14,'Crop definitions'!$B$5:$K$63,10,FALSE)/1000)</f>
        <v>27.690163072000004</v>
      </c>
      <c r="K96" s="21">
        <f>IF(K81=0,0,K81*VLOOKUP($B14,'Crop definitions'!$B$5:$K$63,10,FALSE)/1000)</f>
        <v>27.690163072000004</v>
      </c>
      <c r="L96" s="21">
        <f>IF(L81=0,0,L81*VLOOKUP($B14,'Crop definitions'!$B$5:$K$63,10,FALSE)/1000)</f>
        <v>27.690163072000004</v>
      </c>
      <c r="M96" s="21">
        <f>IF(M81=0,0,M81*VLOOKUP($B14,'Crop definitions'!$B$5:$K$63,10,FALSE)/1000)</f>
        <v>26.037019008000005</v>
      </c>
      <c r="N96" s="21">
        <f>IF(N81=0,0,N81*VLOOKUP($B14,'Crop definitions'!$B$5:$K$63,10,FALSE)/1000)</f>
        <v>26.037019008000005</v>
      </c>
      <c r="O96" s="21">
        <f>IF(O81=0,0,O81*VLOOKUP($B14,'Crop definitions'!$B$5:$K$63,10,FALSE)/1000)</f>
        <v>27.690163072000004</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57.619161599999998</v>
      </c>
      <c r="C100" s="25">
        <f t="shared" si="15"/>
        <v>57.619161599999998</v>
      </c>
      <c r="D100" s="25">
        <f t="shared" si="15"/>
        <v>57.619161599999998</v>
      </c>
      <c r="E100" s="25">
        <f t="shared" si="15"/>
        <v>57.619161599999998</v>
      </c>
      <c r="F100" s="25">
        <f t="shared" si="15"/>
        <v>57.619161599999998</v>
      </c>
      <c r="G100" s="25">
        <f t="shared" si="15"/>
        <v>57.619161599999998</v>
      </c>
      <c r="I100" s="24" t="str">
        <f t="shared" si="14"/>
        <v>Udbytte i alt, kg N / ha</v>
      </c>
      <c r="J100" s="25">
        <f t="shared" ref="J100:O100" si="16">SUM(J95:J99)</f>
        <v>38.604838272000002</v>
      </c>
      <c r="K100" s="25">
        <f t="shared" si="16"/>
        <v>38.604838272000002</v>
      </c>
      <c r="L100" s="25">
        <f t="shared" si="16"/>
        <v>38.604838272000002</v>
      </c>
      <c r="M100" s="25">
        <f t="shared" si="16"/>
        <v>36.300071808000006</v>
      </c>
      <c r="N100" s="25">
        <f t="shared" si="16"/>
        <v>36.300071808000006</v>
      </c>
      <c r="O100" s="25">
        <f t="shared" si="16"/>
        <v>38.604838272000002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formula'!$J$5:$O$44,MATCH(Seed_grass_b!$B$9,'N fixation formula'!$B$5:$B$44,0),MATCH(Seed_grass_b!J104,'N fixation formula'!$J$4:$O$4,0))</f>
        <v>#N/A</v>
      </c>
      <c r="K109" s="48" t="e">
        <f>VLOOKUP($B$9,'N fixation formula'!$B$5:$O$44,7,FALSE)+VLOOKUP($B$9,'N fixation formula'!$B$5:$O$44,8,FALSE)+INDEX('N fixation formula'!$J$5:$O$44,MATCH(Seed_grass_b!$B$9,'N fixation formula'!$B$5:$B$44,0),MATCH(Seed_grass_b!K104,'N fixation formula'!$J$4:$O$4,0))</f>
        <v>#N/A</v>
      </c>
      <c r="L109" s="48" t="e">
        <f>VLOOKUP($B$9,'N fixation formula'!$B$5:$O$44,7,FALSE)+VLOOKUP($B$9,'N fixation formula'!$B$5:$O$44,8,FALSE)+INDEX('N fixation formula'!$J$5:$O$44,MATCH(Seed_grass_b!$B$9,'N fixation formula'!$B$5:$B$44,0),MATCH(Seed_grass_b!L104,'N fixation formula'!$J$4:$O$4,0))</f>
        <v>#N/A</v>
      </c>
      <c r="M109" s="48" t="e">
        <f>VLOOKUP($B$9,'N fixation formula'!$B$5:$O$44,7,FALSE)+VLOOKUP($B$9,'N fixation formula'!$B$5:$O$44,8,FALSE)+INDEX('N fixation formula'!$J$5:$O$44,MATCH(Seed_grass_b!$B$9,'N fixation formula'!$B$5:$B$44,0),MATCH(Seed_grass_b!M104,'N fixation formula'!$J$4:$O$4,0))</f>
        <v>#N/A</v>
      </c>
      <c r="N109" s="48" t="e">
        <f>VLOOKUP($B$9,'N fixation formula'!$B$5:$O$44,7,FALSE)+VLOOKUP($B$9,'N fixation formula'!$B$5:$O$44,8,FALSE)+INDEX('N fixation formula'!$J$5:$O$44,MATCH(Seed_grass_b!$B$9,'N fixation formula'!$B$5:$B$44,0),MATCH(Seed_grass_b!N104,'N fixation formula'!$J$4:$O$4,0))</f>
        <v>#N/A</v>
      </c>
      <c r="O109" s="48" t="e">
        <f>VLOOKUP($B$9,'N fixation formula'!$B$5:$O$44,7,FALSE)+VLOOKUP($B$9,'N fixation formula'!$B$5:$O$44,8,FALSE)+INDEX('N fixation formula'!$J$5:$O$44,MATCH(Seed_grass_b!$B$9,'N fixation formula'!$B$5:$B$44,0),MATCH(Seed_grass_b!O104,'N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81</v>
      </c>
      <c r="B116" s="76"/>
      <c r="C116" s="76"/>
      <c r="D116" s="76"/>
      <c r="E116" s="76"/>
      <c r="F116" s="76"/>
      <c r="G116" s="70"/>
      <c r="I116" s="29" t="str">
        <f>IF(A116="","",A116)</f>
        <v>Stubharvning*</v>
      </c>
      <c r="J116" s="60"/>
      <c r="K116" s="60"/>
      <c r="L116" s="60"/>
      <c r="M116" s="60"/>
      <c r="N116" s="60"/>
      <c r="O116" s="61"/>
    </row>
    <row r="117" spans="1:15" x14ac:dyDescent="0.25">
      <c r="A117" s="34" t="s">
        <v>93</v>
      </c>
      <c r="B117" s="70">
        <v>1</v>
      </c>
      <c r="C117" s="70">
        <v>1</v>
      </c>
      <c r="D117" s="70">
        <v>1</v>
      </c>
      <c r="E117" s="70">
        <v>1</v>
      </c>
      <c r="F117" s="70">
        <v>1</v>
      </c>
      <c r="G117" s="70">
        <v>1</v>
      </c>
      <c r="I117" s="29" t="str">
        <f t="shared" ref="I117:I130" si="24">IF(A117="","",A117)</f>
        <v>Mejetærskning*</v>
      </c>
      <c r="J117" s="60">
        <v>1</v>
      </c>
      <c r="K117" s="60">
        <v>1</v>
      </c>
      <c r="L117" s="60">
        <v>1</v>
      </c>
      <c r="M117" s="60">
        <v>1</v>
      </c>
      <c r="N117" s="60">
        <v>1</v>
      </c>
      <c r="O117" s="61">
        <v>1</v>
      </c>
    </row>
    <row r="118" spans="1:15" x14ac:dyDescent="0.25">
      <c r="A118" s="34" t="s">
        <v>89</v>
      </c>
      <c r="B118" s="70">
        <v>1</v>
      </c>
      <c r="C118" s="70">
        <v>1</v>
      </c>
      <c r="D118" s="70">
        <v>1</v>
      </c>
      <c r="E118" s="70">
        <v>1</v>
      </c>
      <c r="F118" s="70">
        <v>1</v>
      </c>
      <c r="G118" s="70">
        <v>1</v>
      </c>
      <c r="I118" s="29" t="str">
        <f t="shared" si="24"/>
        <v>Kunstgødskning*</v>
      </c>
      <c r="J118" s="60"/>
      <c r="K118" s="60"/>
      <c r="L118" s="60"/>
      <c r="M118" s="60"/>
      <c r="N118" s="60"/>
      <c r="O118" s="61"/>
    </row>
    <row r="119" spans="1:15" x14ac:dyDescent="0.25">
      <c r="A119" s="34" t="s">
        <v>92</v>
      </c>
      <c r="B119" s="70">
        <v>4</v>
      </c>
      <c r="C119" s="70">
        <v>4</v>
      </c>
      <c r="D119" s="70">
        <v>4</v>
      </c>
      <c r="E119" s="70">
        <v>4</v>
      </c>
      <c r="F119" s="70">
        <v>4</v>
      </c>
      <c r="G119" s="70">
        <v>4</v>
      </c>
      <c r="I119" s="29" t="str">
        <f t="shared" si="24"/>
        <v>Sprøjtning*</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Stubharvning*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0</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0</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0</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0</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0</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0</v>
      </c>
      <c r="I132" s="29" t="str">
        <f>A132</f>
        <v>Stubharvning*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5">IF(A117="","",A117)</f>
        <v>Mejetærskning*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14.097999999999999</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14.097999999999999</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14.097999999999999</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14.097999999999999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14.097999999999999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14.097999999999999</v>
      </c>
      <c r="I133" s="29" t="str">
        <f t="shared" ref="I133:I147" si="26">A133</f>
        <v>Mejetærskning*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14.097999999999999</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14.097999999999999</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14.097999999999999</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14.097999999999999</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14.097999999999999</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14.097999999999999</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6.0419999999999998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6.0419999999999998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6.0419999999999998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6.0419999999999998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6.0419999999999998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6.0419999999999998</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22.153999999999996</v>
      </c>
      <c r="C147" s="25">
        <f t="shared" ref="C147:O147" si="27">SUM(C132:C146)</f>
        <v>22.153999999999996</v>
      </c>
      <c r="D147" s="25">
        <f t="shared" si="27"/>
        <v>22.153999999999996</v>
      </c>
      <c r="E147" s="25">
        <f t="shared" si="27"/>
        <v>22.153999999999996</v>
      </c>
      <c r="F147" s="25">
        <f t="shared" si="27"/>
        <v>22.153999999999996</v>
      </c>
      <c r="G147" s="25">
        <f t="shared" si="27"/>
        <v>22.153999999999996</v>
      </c>
      <c r="H147" s="5"/>
      <c r="I147" s="30" t="str">
        <f t="shared" si="26"/>
        <v>Dieselforbrug i alt per ha</v>
      </c>
      <c r="J147" s="25">
        <f t="shared" si="27"/>
        <v>14.097999999999999</v>
      </c>
      <c r="K147" s="25">
        <f t="shared" si="27"/>
        <v>14.097999999999999</v>
      </c>
      <c r="L147" s="25">
        <f t="shared" si="27"/>
        <v>14.097999999999999</v>
      </c>
      <c r="M147" s="25">
        <f t="shared" si="27"/>
        <v>14.097999999999999</v>
      </c>
      <c r="N147" s="25">
        <f t="shared" si="27"/>
        <v>14.097999999999999</v>
      </c>
      <c r="O147" s="25">
        <f t="shared" si="27"/>
        <v>14.097999999999999</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0E00-000000000000}">
      <formula1>"Ja,Nej"</formula1>
    </dataValidation>
    <dataValidation type="list" allowBlank="1" showInputMessage="1" showErrorMessage="1" sqref="F13:F17" xr:uid="{00000000-0002-0000-0E00-000001000000}">
      <formula1>"Ja, Nej / Ikke relevant"</formula1>
    </dataValidation>
    <dataValidation type="list" allowBlank="1" showInputMessage="1" showErrorMessage="1" sqref="E5" xr:uid="{00000000-0002-0000-0E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E00-000006000000}">
          <x14:formula1>
            <xm:f>'N fixation formula'!$B$5:$B$44</xm:f>
          </x14:formula1>
          <xm:sqref>B9</xm:sqref>
        </x14:dataValidation>
        <x14:dataValidation type="list" allowBlank="1" showInputMessage="1" showErrorMessage="1" xr:uid="{00000000-0002-0000-0E00-000007000000}">
          <x14:formula1>
            <xm:f>Other_tabels!$F$5:$F$14</xm:f>
          </x14:formula1>
          <xm:sqref>E4</xm:sqref>
        </x14:dataValidation>
        <x14:dataValidation type="list" allowBlank="1" showInputMessage="1" showErrorMessage="1" xr:uid="{00000000-0002-0000-0E00-000003000000}">
          <x14:formula1>
            <xm:f>'Crop definitions'!$B$5:$B$63</xm:f>
          </x14:formula1>
          <xm:sqref>B13:B17</xm:sqref>
        </x14:dataValidation>
        <x14:dataValidation type="list" allowBlank="1" showInputMessage="1" showErrorMessage="1" xr:uid="{00000000-0002-0000-0E00-000004000000}">
          <x14:formula1>
            <xm:f>Seed!$B$5:$B$28</xm:f>
          </x14:formula1>
          <xm:sqref>B20:B23</xm:sqref>
        </x14:dataValidation>
        <x14:dataValidation type="list" allowBlank="1" showInputMessage="1" showErrorMessage="1" xr:uid="{00000000-0002-0000-0E00-000005000000}">
          <x14:formula1>
            <xm:f>'Diesel consumption for field op'!$D$4:$D$77</xm:f>
          </x14:formula1>
          <xm:sqref>A116:A130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tabColor theme="9" tint="-0.249977111117893"/>
  </sheetPr>
  <dimension ref="A1:O147"/>
  <sheetViews>
    <sheetView showGridLines="0" topLeftCell="F123"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515</v>
      </c>
      <c r="D4" s="20" t="s">
        <v>484</v>
      </c>
      <c r="E4" s="44" t="s">
        <v>487</v>
      </c>
    </row>
    <row r="5" spans="1:6" x14ac:dyDescent="0.25">
      <c r="A5" s="20" t="s">
        <v>50</v>
      </c>
      <c r="B5" s="44" t="s">
        <v>788</v>
      </c>
      <c r="D5" s="20" t="s">
        <v>582</v>
      </c>
      <c r="E5" s="44" t="s">
        <v>208</v>
      </c>
    </row>
    <row r="6" spans="1:6" x14ac:dyDescent="0.25">
      <c r="A6" s="20" t="s">
        <v>0</v>
      </c>
      <c r="B6" s="45" t="s">
        <v>516</v>
      </c>
    </row>
    <row r="7" spans="1:6" x14ac:dyDescent="0.25">
      <c r="A7" s="20" t="s">
        <v>76</v>
      </c>
      <c r="B7" s="45"/>
    </row>
    <row r="8" spans="1:6" x14ac:dyDescent="0.25">
      <c r="A8" s="20" t="s">
        <v>57</v>
      </c>
      <c r="B8" s="45" t="s">
        <v>80</v>
      </c>
    </row>
    <row r="9" spans="1:6" x14ac:dyDescent="0.25">
      <c r="A9" s="46" t="s">
        <v>125</v>
      </c>
      <c r="B9" s="44" t="s">
        <v>138</v>
      </c>
      <c r="C9" s="41" t="str">
        <f>IF(B9="","",IF(OR(E13="Ja",E14="Ja",E15="Ja",E16="Ja",E17="Ja"),"","Husk at koble minimum et produkt med fiksering"))</f>
        <v/>
      </c>
    </row>
    <row r="10" spans="1:6" x14ac:dyDescent="0.25">
      <c r="A10" s="20" t="s">
        <v>153</v>
      </c>
      <c r="B10" s="44">
        <v>18</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411</v>
      </c>
      <c r="C13" s="19" t="str">
        <f>IF(B13="","",VLOOKUP(B13,'Crop definitions'!$B$5:$G$63,6,FALSE))</f>
        <v>Kg</v>
      </c>
      <c r="D13" s="19" t="str">
        <f>IF(B13="","",VLOOKUP(B13,'Crop definitions'!$B$5:$G$63,3,FALSE))</f>
        <v>Moden</v>
      </c>
      <c r="E13" s="3" t="s">
        <v>113</v>
      </c>
      <c r="F13" s="3" t="s">
        <v>113</v>
      </c>
    </row>
    <row r="14" spans="1:6" x14ac:dyDescent="0.25">
      <c r="A14" s="20" t="s">
        <v>458</v>
      </c>
      <c r="B14" s="3" t="s">
        <v>412</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411</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Peas_seed</v>
      </c>
      <c r="B30" s="200"/>
      <c r="C30" s="200"/>
      <c r="D30" s="200"/>
      <c r="E30" s="200"/>
      <c r="F30" s="200"/>
      <c r="G30" s="27"/>
      <c r="I30" s="201" t="str">
        <f>A30</f>
        <v>Gødningsnorm - Main product: Peas_seed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-9.7200000000000006</v>
      </c>
      <c r="K31" s="26">
        <f>(C31-$B$10)*('Crop definitions'!$Z$5/100)</f>
        <v>-9.7200000000000006</v>
      </c>
      <c r="L31" s="26">
        <f>(D31-$B$10)*('Crop definitions'!$Z$5/100)</f>
        <v>-9.7200000000000006</v>
      </c>
      <c r="M31" s="26">
        <f>(E31-$B$10)*('Crop definitions'!$Z$5/100)</f>
        <v>-9.7200000000000006</v>
      </c>
      <c r="N31" s="26">
        <f>(F31-$B$10)*('Crop definitions'!$Z$5/100)</f>
        <v>-9.7200000000000006</v>
      </c>
      <c r="O31" s="26">
        <f>(G31-$B$10)*('Crop definitions'!$Z$5/100)</f>
        <v>-9.7200000000000006</v>
      </c>
    </row>
    <row r="32" spans="1:15" x14ac:dyDescent="0.25">
      <c r="A32" s="20" t="s">
        <v>55</v>
      </c>
      <c r="B32" s="26">
        <v>27</v>
      </c>
      <c r="C32" s="26">
        <v>27</v>
      </c>
      <c r="D32" s="26">
        <v>27</v>
      </c>
      <c r="E32" s="26">
        <v>27</v>
      </c>
      <c r="F32" s="26">
        <v>27</v>
      </c>
      <c r="G32" s="26">
        <v>27</v>
      </c>
      <c r="I32" s="20" t="s">
        <v>55</v>
      </c>
      <c r="J32" s="26">
        <f>IF($B$13="","",VLOOKUP($B$13,'Crop definitions'!$V$5:$X$63,2,FALSE)*B32)</f>
        <v>22.95</v>
      </c>
      <c r="K32" s="26">
        <f>IF($B$13="","",VLOOKUP($B$13,'Crop definitions'!$V$5:$X$63,2,FALSE)*C32)</f>
        <v>22.95</v>
      </c>
      <c r="L32" s="26">
        <f>IF($B$13="","",VLOOKUP($B$13,'Crop definitions'!$V$5:$X$63,2,FALSE)*D32)</f>
        <v>22.95</v>
      </c>
      <c r="M32" s="26">
        <f>IF($B$13="","",VLOOKUP($B$13,'Crop definitions'!$V$5:$X$63,2,FALSE)*E32)</f>
        <v>22.95</v>
      </c>
      <c r="N32" s="26">
        <f>IF($B$13="","",VLOOKUP($B$13,'Crop definitions'!$V$5:$X$63,2,FALSE)*F32)</f>
        <v>22.95</v>
      </c>
      <c r="O32" s="26">
        <f>IF($B$13="","",VLOOKUP($B$13,'Crop definitions'!$V$5:$X$63,2,FALSE)*G32)</f>
        <v>22.95</v>
      </c>
    </row>
    <row r="33" spans="1:15" x14ac:dyDescent="0.25">
      <c r="A33" s="20" t="s">
        <v>56</v>
      </c>
      <c r="B33" s="26">
        <v>57</v>
      </c>
      <c r="C33" s="26">
        <v>57</v>
      </c>
      <c r="D33" s="26">
        <v>57</v>
      </c>
      <c r="E33" s="26">
        <v>57</v>
      </c>
      <c r="F33" s="26">
        <v>57</v>
      </c>
      <c r="G33" s="26">
        <v>57</v>
      </c>
      <c r="I33" s="20" t="s">
        <v>56</v>
      </c>
      <c r="J33" s="26">
        <f>IF($B$13="","",VLOOKUP($B$13,'Crop definitions'!$V$5:$X$63,2,FALSE)*B33)</f>
        <v>48.449999999999996</v>
      </c>
      <c r="K33" s="26">
        <f>IF($B$13="","",VLOOKUP($B$13,'Crop definitions'!$V$5:$X$63,2,FALSE)*C33)</f>
        <v>48.449999999999996</v>
      </c>
      <c r="L33" s="26">
        <f>IF($B$13="","",VLOOKUP($B$13,'Crop definitions'!$V$5:$X$63,2,FALSE)*D33)</f>
        <v>48.449999999999996</v>
      </c>
      <c r="M33" s="26">
        <f>IF($B$13="","",VLOOKUP($B$13,'Crop definitions'!$V$5:$X$63,2,FALSE)*E33)</f>
        <v>48.449999999999996</v>
      </c>
      <c r="N33" s="26">
        <f>IF($B$13="","",VLOOKUP($B$13,'Crop definitions'!$V$5:$X$63,2,FALSE)*F33)</f>
        <v>48.449999999999996</v>
      </c>
      <c r="O33" s="26">
        <f>IF($B$13="","",VLOOKUP($B$13,'Crop definitions'!$V$5:$X$63,2,FALSE)*G33)</f>
        <v>48.449999999999996</v>
      </c>
    </row>
    <row r="34" spans="1:15" x14ac:dyDescent="0.25">
      <c r="A34" s="200" t="str">
        <f>IF(B14="",CONCATENATE("Gødningsnorm - ",A14,": Intet valgt"),CONCATENATE("Gødningsnorm - ",A14,": ",B14))</f>
        <v>Gødningsnorm - Straw product: Peas_straw</v>
      </c>
      <c r="B34" s="200"/>
      <c r="C34" s="200"/>
      <c r="D34" s="200"/>
      <c r="E34" s="200"/>
      <c r="F34" s="200"/>
      <c r="G34" s="200"/>
      <c r="I34" s="201" t="str">
        <f>A34</f>
        <v>Gødningsnorm - Straw product: Peas_straw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-9.7200000000000006</v>
      </c>
      <c r="K51" s="21">
        <f t="shared" si="1"/>
        <v>-9.7200000000000006</v>
      </c>
      <c r="L51" s="21">
        <f t="shared" si="1"/>
        <v>-9.7200000000000006</v>
      </c>
      <c r="M51" s="21">
        <f t="shared" si="1"/>
        <v>-9.7200000000000006</v>
      </c>
      <c r="N51" s="21">
        <f t="shared" si="1"/>
        <v>-9.7200000000000006</v>
      </c>
      <c r="O51" s="21">
        <f t="shared" si="1"/>
        <v>-9.7200000000000006</v>
      </c>
    </row>
    <row r="52" spans="1:15" x14ac:dyDescent="0.25">
      <c r="A52" s="20" t="s">
        <v>126</v>
      </c>
      <c r="B52" s="21">
        <f t="shared" ref="B52:G52" si="2">IF($B$10="",B51,B51-$B$10)</f>
        <v>-18</v>
      </c>
      <c r="C52" s="21">
        <f t="shared" si="2"/>
        <v>-18</v>
      </c>
      <c r="D52" s="21">
        <f t="shared" si="2"/>
        <v>-18</v>
      </c>
      <c r="E52" s="21">
        <f t="shared" si="2"/>
        <v>-18</v>
      </c>
      <c r="F52" s="21">
        <f t="shared" si="2"/>
        <v>-18</v>
      </c>
      <c r="G52" s="21">
        <f t="shared" si="2"/>
        <v>-18</v>
      </c>
      <c r="I52" s="20" t="str">
        <f>A52</f>
        <v>N - efter reduktion, kg / ha</v>
      </c>
      <c r="J52" s="21">
        <f>IF($B$10="",J51,J51)</f>
        <v>-9.7200000000000006</v>
      </c>
      <c r="K52" s="21">
        <f t="shared" ref="K52:O52" si="3">IF($B$10="",K51,K51)</f>
        <v>-9.7200000000000006</v>
      </c>
      <c r="L52" s="21">
        <f t="shared" si="3"/>
        <v>-9.7200000000000006</v>
      </c>
      <c r="M52" s="21">
        <f t="shared" si="3"/>
        <v>-9.7200000000000006</v>
      </c>
      <c r="N52" s="21">
        <f t="shared" si="3"/>
        <v>-9.7200000000000006</v>
      </c>
      <c r="O52" s="21">
        <f t="shared" si="3"/>
        <v>-9.7200000000000006</v>
      </c>
    </row>
    <row r="53" spans="1:15" x14ac:dyDescent="0.25">
      <c r="A53" s="20" t="s">
        <v>55</v>
      </c>
      <c r="B53" s="21">
        <f t="shared" ref="B53:G54" si="4">B32+B36+B40+B44+B48</f>
        <v>27</v>
      </c>
      <c r="C53" s="21">
        <f t="shared" si="4"/>
        <v>27</v>
      </c>
      <c r="D53" s="21">
        <f t="shared" si="4"/>
        <v>27</v>
      </c>
      <c r="E53" s="21">
        <f t="shared" si="4"/>
        <v>27</v>
      </c>
      <c r="F53" s="21">
        <f t="shared" si="4"/>
        <v>27</v>
      </c>
      <c r="G53" s="21">
        <f t="shared" si="4"/>
        <v>27</v>
      </c>
      <c r="I53" s="20" t="s">
        <v>55</v>
      </c>
      <c r="J53" s="21">
        <f t="shared" ref="J53:O54" si="5">J32+J36+J40+J44+J48</f>
        <v>22.95</v>
      </c>
      <c r="K53" s="21">
        <f t="shared" si="5"/>
        <v>22.95</v>
      </c>
      <c r="L53" s="21">
        <f t="shared" si="5"/>
        <v>22.95</v>
      </c>
      <c r="M53" s="21">
        <f t="shared" si="5"/>
        <v>22.95</v>
      </c>
      <c r="N53" s="21">
        <f t="shared" si="5"/>
        <v>22.95</v>
      </c>
      <c r="O53" s="21">
        <f t="shared" si="5"/>
        <v>22.95</v>
      </c>
    </row>
    <row r="54" spans="1:15" x14ac:dyDescent="0.25">
      <c r="A54" s="20" t="s">
        <v>56</v>
      </c>
      <c r="B54" s="21">
        <f t="shared" si="4"/>
        <v>57</v>
      </c>
      <c r="C54" s="21">
        <f t="shared" si="4"/>
        <v>57</v>
      </c>
      <c r="D54" s="21">
        <f t="shared" si="4"/>
        <v>57</v>
      </c>
      <c r="E54" s="21">
        <f t="shared" si="4"/>
        <v>57</v>
      </c>
      <c r="F54" s="21">
        <f t="shared" si="4"/>
        <v>57</v>
      </c>
      <c r="G54" s="21">
        <f t="shared" si="4"/>
        <v>57</v>
      </c>
      <c r="I54" s="20" t="s">
        <v>56</v>
      </c>
      <c r="J54" s="21">
        <f t="shared" si="5"/>
        <v>48.449999999999996</v>
      </c>
      <c r="K54" s="21">
        <f t="shared" si="5"/>
        <v>48.449999999999996</v>
      </c>
      <c r="L54" s="21">
        <f t="shared" si="5"/>
        <v>48.449999999999996</v>
      </c>
      <c r="M54" s="21">
        <f t="shared" si="5"/>
        <v>48.449999999999996</v>
      </c>
      <c r="N54" s="21">
        <f t="shared" si="5"/>
        <v>48.449999999999996</v>
      </c>
      <c r="O54" s="21">
        <f t="shared" si="5"/>
        <v>48.449999999999996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Peas_seed</v>
      </c>
      <c r="B60" s="26">
        <v>200</v>
      </c>
      <c r="C60" s="26">
        <v>200</v>
      </c>
      <c r="D60" s="26">
        <v>200</v>
      </c>
      <c r="E60" s="26">
        <v>200</v>
      </c>
      <c r="F60" s="26">
        <v>200</v>
      </c>
      <c r="G60" s="26">
        <v>200</v>
      </c>
      <c r="I60" s="20" t="str">
        <f>A60</f>
        <v>Peas_seed</v>
      </c>
      <c r="J60" s="26">
        <v>225</v>
      </c>
      <c r="K60" s="26">
        <v>225</v>
      </c>
      <c r="L60" s="26">
        <v>225</v>
      </c>
      <c r="M60" s="26">
        <v>225</v>
      </c>
      <c r="N60" s="26">
        <v>225</v>
      </c>
      <c r="O60" s="62">
        <v>225</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2"/>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2"/>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2"/>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Peas_seed, Kg / ha</v>
      </c>
      <c r="B74" s="26">
        <v>4600</v>
      </c>
      <c r="C74" s="26">
        <v>4600</v>
      </c>
      <c r="D74" s="26">
        <v>4600</v>
      </c>
      <c r="E74" s="26">
        <v>4600</v>
      </c>
      <c r="F74" s="26">
        <v>4600</v>
      </c>
      <c r="G74" s="26">
        <v>4600</v>
      </c>
      <c r="I74" s="20" t="str">
        <f t="shared" ref="I74:I84" si="6">A74</f>
        <v>Peas_seed, Kg / ha</v>
      </c>
      <c r="J74" s="26">
        <f>IF($B$13="","",VLOOKUP($B$13,'Crop definitions'!$V$5:$X$63,2,FALSE)*B74)</f>
        <v>3910</v>
      </c>
      <c r="K74" s="26">
        <f>IF($B$13="","",VLOOKUP($B$13,'Crop definitions'!$V$5:$X$63,2,FALSE)*C74)</f>
        <v>3910</v>
      </c>
      <c r="L74" s="26">
        <f>IF($B$13="","",VLOOKUP($B$13,'Crop definitions'!$V$5:$X$63,2,FALSE)*D74)</f>
        <v>3910</v>
      </c>
      <c r="M74" s="26">
        <f>IF($B$13="","",VLOOKUP($B$13,'Crop definitions'!$V$5:$X$63,3,FALSE)*E74)</f>
        <v>3910</v>
      </c>
      <c r="N74" s="26">
        <f>IF($B$13="","",VLOOKUP($B$13,'Crop definitions'!$V$5:$X$63,3,FALSE)*F74)</f>
        <v>3910</v>
      </c>
      <c r="O74" s="26">
        <f>IF($B$13="","",VLOOKUP($B$13,'Crop definitions'!$V$5:$X$63,2,FALSE)*G74)</f>
        <v>3910</v>
      </c>
    </row>
    <row r="75" spans="1:15" x14ac:dyDescent="0.25">
      <c r="A75" s="20" t="str">
        <f>IF(B14="",CONCATENATE(A14,": Intet valgt"),CONCATENATE(B14,", ",C14," / ha"))</f>
        <v>Peas_straw, Kg / ha</v>
      </c>
      <c r="B75" s="135">
        <f>IF($B$14="","",B81/(VLOOKUP($B$14,'Crop definitions'!$B$5:$F$63,5,FALSE)/1000))</f>
        <v>2247.1264367816093</v>
      </c>
      <c r="C75" s="135">
        <f>IF($B$14="","",C81/(VLOOKUP($B$14,'Crop definitions'!$B$5:$F$63,5,FALSE)/1000))</f>
        <v>2247.1264367816093</v>
      </c>
      <c r="D75" s="135">
        <f>IF($B$14="","",D81/(VLOOKUP($B$14,'Crop definitions'!$B$5:$F$63,5,FALSE)/1000))</f>
        <v>2247.1264367816093</v>
      </c>
      <c r="E75" s="135">
        <f>IF($B$14="","",E81/(VLOOKUP($B$14,'Crop definitions'!$B$5:$F$63,5,FALSE)/1000))</f>
        <v>2247.1264367816093</v>
      </c>
      <c r="F75" s="135">
        <f>IF($B$14="","",F81/(VLOOKUP($B$14,'Crop definitions'!$B$5:$F$63,5,FALSE)/1000))</f>
        <v>2247.1264367816093</v>
      </c>
      <c r="G75" s="135">
        <f>IF($B$14="","",G81/(VLOOKUP($B$14,'Crop definitions'!$B$5:$F$63,5,FALSE)/1000))</f>
        <v>2247.1264367816093</v>
      </c>
      <c r="I75" s="20" t="str">
        <f t="shared" si="6"/>
        <v>Peas_straw, Kg / ha</v>
      </c>
      <c r="J75" s="135">
        <f>IF($B$14="","",J81/(VLOOKUP($B$14,'Crop definitions'!$B$5:$F$63,5,FALSE)/1000))</f>
        <v>1910.0574712643679</v>
      </c>
      <c r="K75" s="135">
        <f>IF($B$14="","",K81/(VLOOKUP($B$14,'Crop definitions'!$B$5:$F$63,5,FALSE)/1000))</f>
        <v>1910.0574712643679</v>
      </c>
      <c r="L75" s="135">
        <f>IF($B$14="","",L81/(VLOOKUP($B$14,'Crop definitions'!$B$5:$F$63,5,FALSE)/1000))</f>
        <v>1910.0574712643679</v>
      </c>
      <c r="M75" s="135">
        <f>IF($B$14="","",M81/(VLOOKUP($B$14,'Crop definitions'!$B$5:$F$63,5,FALSE)/1000))</f>
        <v>1910.0574712643679</v>
      </c>
      <c r="N75" s="135">
        <f>IF($B$14="","",N81/(VLOOKUP($B$14,'Crop definitions'!$B$5:$F$63,5,FALSE)/1000))</f>
        <v>1910.0574712643679</v>
      </c>
      <c r="O75" s="136">
        <f>IF($B$14="","",O81/(VLOOKUP($B$14,'Crop definitions'!$B$5:$F$63,5,FALSE)/1000))</f>
        <v>1910.0574712643679</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3"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3"/>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3"/>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Peas_seed, kg TS / ha</v>
      </c>
      <c r="B80" s="21">
        <f>IF(B74="",0,IF($C13="Kg",B74*VLOOKUP($B13,'Crop definitions'!$B$5:$N$63,5,FALSE)/1000,IF($C13="Kg TS",B74,B74/VLOOKUP($B13,'Crop definitions'!$B$5:$N$63,8,FALSE))))</f>
        <v>3910</v>
      </c>
      <c r="C80" s="21">
        <f>IF(C74="",0,IF($C13="Kg",C74*VLOOKUP($B13,'Crop definitions'!$B$5:$N$63,5,FALSE)/1000,IF($C13="Kg TS",C74,C74/VLOOKUP($B13,'Crop definitions'!$B$5:$N$63,8,FALSE))))</f>
        <v>3910</v>
      </c>
      <c r="D80" s="21">
        <f>IF(D74="",0,IF($C13="Kg",D74*VLOOKUP($B13,'Crop definitions'!$B$5:$N$63,5,FALSE)/1000,IF($C13="Kg TS",D74,D74/VLOOKUP($B13,'Crop definitions'!$B$5:$N$63,8,FALSE))))</f>
        <v>3910</v>
      </c>
      <c r="E80" s="21">
        <f>IF(E74="",0,IF($C13="Kg",E74*VLOOKUP($B13,'Crop definitions'!$B$5:$N$63,5,FALSE)/1000,IF($C13="Kg TS",E74,E74/VLOOKUP($B13,'Crop definitions'!$B$5:$N$63,8,FALSE))))</f>
        <v>3910</v>
      </c>
      <c r="F80" s="21">
        <f>IF(F74="",0,IF($C13="Kg",F74*VLOOKUP($B13,'Crop definitions'!$B$5:$N$63,5,FALSE)/1000,IF($C13="Kg TS",F74,F74/VLOOKUP($B13,'Crop definitions'!$B$5:$N$63,8,FALSE))))</f>
        <v>3910</v>
      </c>
      <c r="G80" s="21">
        <f>IF(G74="",0,IF($C13="Kg",G74*VLOOKUP($B13,'Crop definitions'!$B$5:$N$63,5,FALSE)/1000,IF($C13="Kg TS",G74,G74/VLOOKUP($B13,'Crop definitions'!$B$5:$N$63,8,FALSE))))</f>
        <v>3910</v>
      </c>
      <c r="I80" s="20" t="str">
        <f t="shared" si="6"/>
        <v>Peas_seed, kg TS / ha</v>
      </c>
      <c r="J80" s="21">
        <f>IF(J74="",0,IF($C13="Kg",J74*VLOOKUP($B13,'Crop definitions'!$B$5:$N$63,5,FALSE)/1000,IF($C13="Kg TS",J74,J74/VLOOKUP($B13,'Crop definitions'!$B$5:$N$63,8,FALSE))))</f>
        <v>3323.5</v>
      </c>
      <c r="K80" s="21">
        <f>IF(K74="",0,IF($C13="Kg",K74*VLOOKUP($B13,'Crop definitions'!$B$5:$N$63,5,FALSE)/1000,IF($C13="Kg TS",K74,K74/VLOOKUP($B13,'Crop definitions'!$B$5:$N$63,8,FALSE))))</f>
        <v>3323.5</v>
      </c>
      <c r="L80" s="21">
        <f>IF(L74="",0,IF($C13="Kg",L74*VLOOKUP($B13,'Crop definitions'!$B$5:$N$63,5,FALSE)/1000,IF($C13="Kg TS",L74,L74/VLOOKUP($B13,'Crop definitions'!$B$5:$N$63,8,FALSE))))</f>
        <v>3323.5</v>
      </c>
      <c r="M80" s="21">
        <f>IF(M74="",0,IF($C13="Kg",M74*VLOOKUP($B13,'Crop definitions'!$B$5:$N$63,5,FALSE)/1000,IF($C13="Kg TS",M74,M74/VLOOKUP($B13,'Crop definitions'!$B$5:$N$63,8,FALSE))))</f>
        <v>3323.5</v>
      </c>
      <c r="N80" s="21">
        <f>IF(N74="",0,IF($C13="Kg",N74*VLOOKUP($B13,'Crop definitions'!$B$5:$N$63,5,FALSE)/1000,IF($C13="Kg TS",N74,N74/VLOOKUP($B13,'Crop definitions'!$B$5:$N$63,8,FALSE))))</f>
        <v>3323.5</v>
      </c>
      <c r="O80" s="21">
        <f>IF(O74="",0,IF($C13="Kg",O74*VLOOKUP($B13,'Crop definitions'!$B$5:$N$63,5,FALSE)/1000,IF($C13="Kg TS",O74,O74/VLOOKUP($B13,'Crop definitions'!$B$5:$N$63,8,FALSE))))</f>
        <v>3323.5</v>
      </c>
    </row>
    <row r="81" spans="1:15" x14ac:dyDescent="0.25">
      <c r="A81" s="20" t="str">
        <f>IF(B14="",CONCATENATE(A14,": Intet valgt"),CONCATENATE(B14,", kg TS / ha"))</f>
        <v>Peas_straw, kg TS / ha</v>
      </c>
      <c r="B81" s="21">
        <f>IF($B$14="",0,VLOOKUP($B$14,'Crop definitions'!$B$5:$T$63,19,FALSE)*B80)</f>
        <v>1955</v>
      </c>
      <c r="C81" s="21">
        <f>IF($B$14="",0,VLOOKUP($B$14,'Crop definitions'!$B$5:$T$63,19,FALSE)*C80)</f>
        <v>1955</v>
      </c>
      <c r="D81" s="21">
        <f>IF($B$14="",0,VLOOKUP($B$14,'Crop definitions'!$B$5:$T$63,19,FALSE)*D80)</f>
        <v>1955</v>
      </c>
      <c r="E81" s="21">
        <f>IF($B$14="",0,VLOOKUP($B$14,'Crop definitions'!$B$5:$T$63,19,FALSE)*E80)</f>
        <v>1955</v>
      </c>
      <c r="F81" s="21">
        <f>IF($B$14="",0,VLOOKUP($B$14,'Crop definitions'!$B$5:$T$63,19,FALSE)*F80)</f>
        <v>1955</v>
      </c>
      <c r="G81" s="21">
        <f>IF($B$14="",0,VLOOKUP($B$14,'Crop definitions'!$B$5:$T$63,19,FALSE)*G80)</f>
        <v>1955</v>
      </c>
      <c r="I81" s="20" t="str">
        <f t="shared" si="6"/>
        <v>Peas_straw, kg TS / ha</v>
      </c>
      <c r="J81" s="21">
        <f>IF($B$14="",0,VLOOKUP($B$14,'Crop definitions'!$B$5:$T$63,19,FALSE)*J80)</f>
        <v>1661.75</v>
      </c>
      <c r="K81" s="21">
        <f>IF($B$14="",0,VLOOKUP($B$14,'Crop definitions'!$B$5:$T$63,19,FALSE)*K80)</f>
        <v>1661.75</v>
      </c>
      <c r="L81" s="21">
        <f>IF($B$14="",0,VLOOKUP($B$14,'Crop definitions'!$B$5:$T$63,19,FALSE)*L80)</f>
        <v>1661.75</v>
      </c>
      <c r="M81" s="21">
        <f>IF($B$14="",0,VLOOKUP($B$14,'Crop definitions'!$B$5:$T$63,19,FALSE)*M80)</f>
        <v>1661.75</v>
      </c>
      <c r="N81" s="21">
        <f>IF($B$14="",0,VLOOKUP($B$14,'Crop definitions'!$B$5:$T$63,19,FALSE)*N80)</f>
        <v>1661.75</v>
      </c>
      <c r="O81" s="21">
        <f>IF($B$14="",0,VLOOKUP($B$14,'Crop definitions'!$B$5:$T$63,19,FALSE)*O80)</f>
        <v>1661.75</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5865</v>
      </c>
      <c r="C85" s="25">
        <f t="shared" si="7"/>
        <v>5865</v>
      </c>
      <c r="D85" s="25">
        <f t="shared" si="7"/>
        <v>5865</v>
      </c>
      <c r="E85" s="25">
        <f t="shared" si="7"/>
        <v>5865</v>
      </c>
      <c r="F85" s="25">
        <f t="shared" si="7"/>
        <v>5865</v>
      </c>
      <c r="G85" s="25">
        <f t="shared" si="7"/>
        <v>5865</v>
      </c>
      <c r="I85" s="24" t="s">
        <v>69</v>
      </c>
      <c r="J85" s="25">
        <f t="shared" ref="J85:O85" si="8">SUM(J80:J84)</f>
        <v>4985.25</v>
      </c>
      <c r="K85" s="25">
        <f t="shared" si="8"/>
        <v>4985.25</v>
      </c>
      <c r="L85" s="25">
        <f t="shared" si="8"/>
        <v>4985.25</v>
      </c>
      <c r="M85" s="25">
        <f t="shared" si="8"/>
        <v>4985.25</v>
      </c>
      <c r="N85" s="25">
        <f t="shared" si="8"/>
        <v>4985.25</v>
      </c>
      <c r="O85" s="25">
        <f t="shared" si="8"/>
        <v>4985.25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Peas_seed, kg / ha</v>
      </c>
      <c r="B87" s="21">
        <f>IF(B80=0,0,B80/(VLOOKUP($B13,'Crop definitions'!$B$5:$N$63,5,FALSE)/1000))</f>
        <v>4600</v>
      </c>
      <c r="C87" s="21">
        <f>IF(C80=0,0,C80/(VLOOKUP($B13,'Crop definitions'!$B$5:$N$63,5,FALSE)/1000))</f>
        <v>4600</v>
      </c>
      <c r="D87" s="21">
        <f>IF(D80=0,0,D80/(VLOOKUP($B13,'Crop definitions'!$B$5:$N$63,5,FALSE)/1000))</f>
        <v>4600</v>
      </c>
      <c r="E87" s="21">
        <f>IF(E80=0,0,E80/(VLOOKUP($B13,'Crop definitions'!$B$5:$N$63,5,FALSE)/1000))</f>
        <v>4600</v>
      </c>
      <c r="F87" s="21">
        <f>IF(F80=0,0,F80/(VLOOKUP($B13,'Crop definitions'!$B$5:$N$63,5,FALSE)/1000))</f>
        <v>4600</v>
      </c>
      <c r="G87" s="21">
        <f>IF(G80=0,0,G80/(VLOOKUP($B13,'Crop definitions'!$B$5:$N$63,5,FALSE)/1000))</f>
        <v>4600</v>
      </c>
      <c r="I87" s="20" t="str">
        <f>A87</f>
        <v>Peas_seed, kg / ha</v>
      </c>
      <c r="J87" s="21">
        <f>IF(J80=0,0,J80/(VLOOKUP($B13,'Crop definitions'!$B$5:$N$63,5,FALSE)/1000))</f>
        <v>3910</v>
      </c>
      <c r="K87" s="21">
        <f>IF(K80=0,0,K80/(VLOOKUP($B13,'Crop definitions'!$B$5:$N$63,5,FALSE)/1000))</f>
        <v>3910</v>
      </c>
      <c r="L87" s="21">
        <f>IF(L80=0,0,L80/(VLOOKUP($B13,'Crop definitions'!$B$5:$N$63,5,FALSE)/1000))</f>
        <v>3910</v>
      </c>
      <c r="M87" s="21">
        <f>IF(M80=0,0,M80/(VLOOKUP($B13,'Crop definitions'!$B$5:$N$63,5,FALSE)/1000))</f>
        <v>3910</v>
      </c>
      <c r="N87" s="21">
        <f>IF(N80=0,0,N80/(VLOOKUP($B13,'Crop definitions'!$B$5:$N$63,5,FALSE)/1000))</f>
        <v>3910</v>
      </c>
      <c r="O87" s="21">
        <f>IF(O80=0,0,O80/(VLOOKUP($B13,'Crop definitions'!$B$5:$N$63,5,FALSE)/1000))</f>
        <v>3910</v>
      </c>
    </row>
    <row r="88" spans="1:15" x14ac:dyDescent="0.25">
      <c r="A88" s="20" t="str">
        <f>IF(B14="",CONCATENATE(A14,": Intet valgt"),CONCATENATE(B14,", kg / ha"))</f>
        <v>Peas_straw, kg / ha</v>
      </c>
      <c r="B88" s="21">
        <f>IF(B81=0,0,B81/(VLOOKUP($B14,'Crop definitions'!$B$5:$N$63,5,FALSE)/1000))</f>
        <v>2247.1264367816093</v>
      </c>
      <c r="C88" s="21">
        <f>IF(C81=0,0,C81/(VLOOKUP($B14,'Crop definitions'!$B$5:$N$63,5,FALSE)/1000))</f>
        <v>2247.1264367816093</v>
      </c>
      <c r="D88" s="21">
        <f>IF(D81=0,0,D81/(VLOOKUP($B14,'Crop definitions'!$B$5:$N$63,5,FALSE)/1000))</f>
        <v>2247.1264367816093</v>
      </c>
      <c r="E88" s="21">
        <f>IF(E81=0,0,E81/(VLOOKUP($B14,'Crop definitions'!$B$5:$N$63,5,FALSE)/1000))</f>
        <v>2247.1264367816093</v>
      </c>
      <c r="F88" s="21">
        <f>IF(F81=0,0,F81/(VLOOKUP($B14,'Crop definitions'!$B$5:$N$63,5,FALSE)/1000))</f>
        <v>2247.1264367816093</v>
      </c>
      <c r="G88" s="21">
        <f>IF(G81=0,0,G81/(VLOOKUP($B14,'Crop definitions'!$B$5:$N$63,5,FALSE)/1000))</f>
        <v>2247.1264367816093</v>
      </c>
      <c r="I88" s="20" t="str">
        <f t="shared" ref="I88:I93" si="9">A88</f>
        <v>Peas_straw, kg / ha</v>
      </c>
      <c r="J88" s="21">
        <f>IF(J81=0,0,J81/(VLOOKUP($B14,'Crop definitions'!$B$5:$N$63,5,FALSE)/1000))</f>
        <v>1910.0574712643679</v>
      </c>
      <c r="K88" s="21">
        <f>IF(K81=0,0,K81/(VLOOKUP($B14,'Crop definitions'!$B$5:$N$63,5,FALSE)/1000))</f>
        <v>1910.0574712643679</v>
      </c>
      <c r="L88" s="21">
        <f>IF(L81=0,0,L81/(VLOOKUP($B14,'Crop definitions'!$B$5:$N$63,5,FALSE)/1000))</f>
        <v>1910.0574712643679</v>
      </c>
      <c r="M88" s="21">
        <f>IF(M81=0,0,M81/(VLOOKUP($B14,'Crop definitions'!$B$5:$N$63,5,FALSE)/1000))</f>
        <v>1910.0574712643679</v>
      </c>
      <c r="N88" s="21">
        <f>IF(N81=0,0,N81/(VLOOKUP($B14,'Crop definitions'!$B$5:$N$63,5,FALSE)/1000))</f>
        <v>1910.0574712643679</v>
      </c>
      <c r="O88" s="21">
        <f>IF(O81=0,0,O81/(VLOOKUP($B14,'Crop definitions'!$B$5:$N$63,5,FALSE)/1000))</f>
        <v>1910.0574712643679</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6847.1264367816093</v>
      </c>
      <c r="C92" s="25">
        <f t="shared" si="10"/>
        <v>6847.1264367816093</v>
      </c>
      <c r="D92" s="25">
        <f t="shared" si="10"/>
        <v>6847.1264367816093</v>
      </c>
      <c r="E92" s="25">
        <f t="shared" si="10"/>
        <v>6847.1264367816093</v>
      </c>
      <c r="F92" s="25">
        <f t="shared" si="10"/>
        <v>6847.1264367816093</v>
      </c>
      <c r="G92" s="25">
        <f t="shared" si="10"/>
        <v>6847.1264367816093</v>
      </c>
      <c r="I92" s="24" t="str">
        <f t="shared" si="9"/>
        <v>Udbytte i alt, kg / ha</v>
      </c>
      <c r="J92" s="25">
        <f t="shared" ref="J92:O92" si="11">SUM(J87:J91)</f>
        <v>5820.0574712643684</v>
      </c>
      <c r="K92" s="25">
        <f t="shared" si="11"/>
        <v>5820.0574712643684</v>
      </c>
      <c r="L92" s="25">
        <f t="shared" si="11"/>
        <v>5820.0574712643684</v>
      </c>
      <c r="M92" s="25">
        <f t="shared" si="11"/>
        <v>5820.0574712643684</v>
      </c>
      <c r="N92" s="25">
        <f t="shared" si="11"/>
        <v>5820.0574712643684</v>
      </c>
      <c r="O92" s="25">
        <f t="shared" si="11"/>
        <v>5820.0574712643684</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Peas_seed, kg N / ha</v>
      </c>
      <c r="B95" s="21">
        <f>IF(B80=0,0,B80*VLOOKUP($B13,'Crop definitions'!$B$5:$K$63,10,FALSE)/1000)</f>
        <v>149.51839999999999</v>
      </c>
      <c r="C95" s="21">
        <f>IF(C80=0,0,C80*VLOOKUP($B13,'Crop definitions'!$B$5:$K$63,10,FALSE)/1000)</f>
        <v>149.51839999999999</v>
      </c>
      <c r="D95" s="21">
        <f>IF(D80=0,0,D80*VLOOKUP($B13,'Crop definitions'!$B$5:$K$63,10,FALSE)/1000)</f>
        <v>149.51839999999999</v>
      </c>
      <c r="E95" s="21">
        <f>IF(E80=0,0,E80*VLOOKUP($B13,'Crop definitions'!$B$5:$K$63,10,FALSE)/1000)</f>
        <v>149.51839999999999</v>
      </c>
      <c r="F95" s="21">
        <f>IF(F80=0,0,F80*VLOOKUP($B13,'Crop definitions'!$B$5:$K$63,10,FALSE)/1000)</f>
        <v>149.51839999999999</v>
      </c>
      <c r="G95" s="21">
        <f>IF(G80=0,0,G80*VLOOKUP($B13,'Crop definitions'!$B$5:$K$63,10,FALSE)/1000)</f>
        <v>149.51839999999999</v>
      </c>
      <c r="I95" s="20" t="str">
        <f t="shared" ref="I95:I100" si="14">A95</f>
        <v>Peas_seed, kg N / ha</v>
      </c>
      <c r="J95" s="21">
        <f>IF(J80=0,0,J80*VLOOKUP($B13,'Crop definitions'!$B$5:$K$63,10,FALSE)/1000)</f>
        <v>127.09063999999999</v>
      </c>
      <c r="K95" s="21">
        <f>IF(K80=0,0,K80*VLOOKUP($B13,'Crop definitions'!$B$5:$K$63,10,FALSE)/1000)</f>
        <v>127.09063999999999</v>
      </c>
      <c r="L95" s="21">
        <f>IF(L80=0,0,L80*VLOOKUP($B13,'Crop definitions'!$B$5:$K$63,10,FALSE)/1000)</f>
        <v>127.09063999999999</v>
      </c>
      <c r="M95" s="21">
        <f>IF(M80=0,0,M80*VLOOKUP($B13,'Crop definitions'!$B$5:$K$63,10,FALSE)/1000)</f>
        <v>127.09063999999999</v>
      </c>
      <c r="N95" s="21">
        <f>IF(N80=0,0,N80*VLOOKUP($B13,'Crop definitions'!$B$5:$K$63,10,FALSE)/1000)</f>
        <v>127.09063999999999</v>
      </c>
      <c r="O95" s="21">
        <f>IF(O80=0,0,O80*VLOOKUP($B13,'Crop definitions'!$B$5:$K$63,10,FALSE)/1000)</f>
        <v>127.09063999999999</v>
      </c>
    </row>
    <row r="96" spans="1:15" x14ac:dyDescent="0.25">
      <c r="A96" s="20" t="str">
        <f>IF(B14="",CONCATENATE(A14,": Intet valgt"),CONCATENATE(B14,", kg N / ha"))</f>
        <v>Peas_straw, kg N / ha</v>
      </c>
      <c r="B96" s="21">
        <f>IF(B81=0,0,B81*VLOOKUP($B14,'Crop definitions'!$B$5:$K$63,10,FALSE)/1000)</f>
        <v>21.270400000000002</v>
      </c>
      <c r="C96" s="21">
        <f>IF(C81=0,0,C81*VLOOKUP($B14,'Crop definitions'!$B$5:$K$63,10,FALSE)/1000)</f>
        <v>21.270400000000002</v>
      </c>
      <c r="D96" s="21">
        <f>IF(D81=0,0,D81*VLOOKUP($B14,'Crop definitions'!$B$5:$K$63,10,FALSE)/1000)</f>
        <v>21.270400000000002</v>
      </c>
      <c r="E96" s="21">
        <f>IF(E81=0,0,E81*VLOOKUP($B14,'Crop definitions'!$B$5:$K$63,10,FALSE)/1000)</f>
        <v>21.270400000000002</v>
      </c>
      <c r="F96" s="21">
        <f>IF(F81=0,0,F81*VLOOKUP($B14,'Crop definitions'!$B$5:$K$63,10,FALSE)/1000)</f>
        <v>21.270400000000002</v>
      </c>
      <c r="G96" s="21">
        <f>IF(G81=0,0,G81*VLOOKUP($B14,'Crop definitions'!$B$5:$K$63,10,FALSE)/1000)</f>
        <v>21.270400000000002</v>
      </c>
      <c r="I96" s="20" t="str">
        <f t="shared" si="14"/>
        <v>Peas_straw, kg N / ha</v>
      </c>
      <c r="J96" s="21">
        <f>IF(J81=0,0,J81*VLOOKUP($B14,'Crop definitions'!$B$5:$K$63,10,FALSE)/1000)</f>
        <v>18.079840000000001</v>
      </c>
      <c r="K96" s="21">
        <f>IF(K81=0,0,K81*VLOOKUP($B14,'Crop definitions'!$B$5:$K$63,10,FALSE)/1000)</f>
        <v>18.079840000000001</v>
      </c>
      <c r="L96" s="21">
        <f>IF(L81=0,0,L81*VLOOKUP($B14,'Crop definitions'!$B$5:$K$63,10,FALSE)/1000)</f>
        <v>18.079840000000001</v>
      </c>
      <c r="M96" s="21">
        <f>IF(M81=0,0,M81*VLOOKUP($B14,'Crop definitions'!$B$5:$K$63,10,FALSE)/1000)</f>
        <v>18.079840000000001</v>
      </c>
      <c r="N96" s="21">
        <f>IF(N81=0,0,N81*VLOOKUP($B14,'Crop definitions'!$B$5:$K$63,10,FALSE)/1000)</f>
        <v>18.079840000000001</v>
      </c>
      <c r="O96" s="21">
        <f>IF(O81=0,0,O81*VLOOKUP($B14,'Crop definitions'!$B$5:$K$63,10,FALSE)/1000)</f>
        <v>18.079840000000001</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170.78879999999998</v>
      </c>
      <c r="C100" s="25">
        <f t="shared" si="15"/>
        <v>170.78879999999998</v>
      </c>
      <c r="D100" s="25">
        <f t="shared" si="15"/>
        <v>170.78879999999998</v>
      </c>
      <c r="E100" s="25">
        <f t="shared" si="15"/>
        <v>170.78879999999998</v>
      </c>
      <c r="F100" s="25">
        <f t="shared" si="15"/>
        <v>170.78879999999998</v>
      </c>
      <c r="G100" s="25">
        <f t="shared" si="15"/>
        <v>170.78879999999998</v>
      </c>
      <c r="I100" s="24" t="str">
        <f t="shared" si="14"/>
        <v>Udbytte i alt, kg N / ha</v>
      </c>
      <c r="J100" s="25">
        <f t="shared" ref="J100:O100" si="16">SUM(J95:J99)</f>
        <v>145.17048</v>
      </c>
      <c r="K100" s="25">
        <f t="shared" si="16"/>
        <v>145.17048</v>
      </c>
      <c r="L100" s="25">
        <f t="shared" si="16"/>
        <v>145.17048</v>
      </c>
      <c r="M100" s="25">
        <f t="shared" si="16"/>
        <v>145.17048</v>
      </c>
      <c r="N100" s="25">
        <f t="shared" si="16"/>
        <v>145.17048</v>
      </c>
      <c r="O100" s="25">
        <f t="shared" si="16"/>
        <v>145.17048</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-9.7200000000000006</v>
      </c>
      <c r="K105" s="47">
        <f t="shared" si="19"/>
        <v>-9.7200000000000006</v>
      </c>
      <c r="L105" s="47">
        <f t="shared" si="19"/>
        <v>-9.7200000000000006</v>
      </c>
      <c r="M105" s="47">
        <f t="shared" si="19"/>
        <v>-9.7200000000000006</v>
      </c>
      <c r="N105" s="47">
        <f t="shared" si="19"/>
        <v>-9.7200000000000006</v>
      </c>
      <c r="O105" s="47">
        <f t="shared" si="19"/>
        <v>-9.7200000000000006</v>
      </c>
    </row>
    <row r="106" spans="1:15" ht="15.6" x14ac:dyDescent="0.3">
      <c r="A106" s="40" t="s">
        <v>129</v>
      </c>
      <c r="B106" s="47">
        <f t="shared" ref="B106:G106" si="20">SUMIF($E$13:$E$17,"Ja",B95:B99)</f>
        <v>149.51839999999999</v>
      </c>
      <c r="C106" s="47">
        <f t="shared" si="20"/>
        <v>149.51839999999999</v>
      </c>
      <c r="D106" s="47">
        <f t="shared" si="20"/>
        <v>149.51839999999999</v>
      </c>
      <c r="E106" s="47">
        <f t="shared" si="20"/>
        <v>149.51839999999999</v>
      </c>
      <c r="F106" s="47">
        <f t="shared" si="20"/>
        <v>149.51839999999999</v>
      </c>
      <c r="G106" s="47">
        <f t="shared" si="20"/>
        <v>149.51839999999999</v>
      </c>
      <c r="H106" s="15"/>
      <c r="I106" s="40" t="str">
        <f t="shared" si="18"/>
        <v>N-udbytte til beregning, kg / ha</v>
      </c>
      <c r="J106" s="47">
        <f t="shared" ref="J106:O106" si="21">SUMIF($E$13:$E$17,"Ja",J95:J99)</f>
        <v>127.09063999999999</v>
      </c>
      <c r="K106" s="47">
        <f t="shared" si="21"/>
        <v>127.09063999999999</v>
      </c>
      <c r="L106" s="47">
        <f t="shared" si="21"/>
        <v>127.09063999999999</v>
      </c>
      <c r="M106" s="47">
        <f t="shared" si="21"/>
        <v>127.09063999999999</v>
      </c>
      <c r="N106" s="47">
        <f t="shared" si="21"/>
        <v>127.09063999999999</v>
      </c>
      <c r="O106" s="47">
        <f t="shared" si="21"/>
        <v>127.09063999999999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0.77</v>
      </c>
      <c r="C108" s="48">
        <f>VLOOKUP($B$9,'N fixation formula'!$B$5:$N$44,2,FALSE)*C107*VLOOKUP($B$9,'N fixation formula'!$B$5:$N$44,6,FALSE)</f>
        <v>0.77</v>
      </c>
      <c r="D108" s="48">
        <f>VLOOKUP($B$9,'N fixation formula'!$B$5:$N$44,2,FALSE)*D107*VLOOKUP($B$9,'N fixation formula'!$B$5:$N$44,6,FALSE)</f>
        <v>0.77</v>
      </c>
      <c r="E108" s="48">
        <f>VLOOKUP($B$9,'N fixation formula'!$B$5:$N$44,2,FALSE)*E107*VLOOKUP($B$9,'N fixation formula'!$B$5:$N$44,6,FALSE)</f>
        <v>0.77</v>
      </c>
      <c r="F108" s="48">
        <f>VLOOKUP($B$9,'N fixation formula'!$B$5:$N$44,2,FALSE)*F107*VLOOKUP($B$9,'N fixation formula'!$B$5:$N$44,6,FALSE)</f>
        <v>0.77</v>
      </c>
      <c r="G108" s="48">
        <f>VLOOKUP($B$9,'N fixation formula'!$B$5:$N$44,2,FALSE)*G107*VLOOKUP($B$9,'N fixation formula'!$B$5:$N$44,6,FALSE)</f>
        <v>0.77</v>
      </c>
      <c r="H108" s="15"/>
      <c r="I108" s="40" t="str">
        <f t="shared" si="18"/>
        <v>F-brutto x F-bælg-N x P-fix</v>
      </c>
      <c r="J108" s="48">
        <f>VLOOKUP($B$9,'N fixation formula'!$B$5:$N$44,2,FALSE)*J107*VLOOKUP($B$9,'N fixation formula'!$B$5:$N$44,6,FALSE)</f>
        <v>0.77</v>
      </c>
      <c r="K108" s="48">
        <f>VLOOKUP($B$9,'N fixation formula'!$B$5:$N$44,2,FALSE)*K107*VLOOKUP($B$9,'N fixation formula'!$B$5:$N$44,6,FALSE)</f>
        <v>0.77</v>
      </c>
      <c r="L108" s="48">
        <f>VLOOKUP($B$9,'N fixation formula'!$B$5:$N$44,2,FALSE)*L107*VLOOKUP($B$9,'N fixation formula'!$B$5:$N$44,6,FALSE)</f>
        <v>0.77</v>
      </c>
      <c r="M108" s="48">
        <f>VLOOKUP($B$9,'N fixation formula'!$B$5:$N$44,2,FALSE)*M107*VLOOKUP($B$9,'N fixation formula'!$B$5:$N$44,6,FALSE)</f>
        <v>0.77</v>
      </c>
      <c r="N108" s="48">
        <f>VLOOKUP($B$9,'N fixation formula'!$B$5:$N$44,2,FALSE)*N107*VLOOKUP($B$9,'N fixation formula'!$B$5:$N$44,6,FALSE)</f>
        <v>0.77</v>
      </c>
      <c r="O108" s="48">
        <f>VLOOKUP($B$9,'N fixation formula'!$B$5:$N$44,2,FALSE)*O107*VLOOKUP($B$9,'N fixation formula'!$B$5:$N$44,6,FALSE)</f>
        <v>0.77</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formula'!$J$5:$O$44,MATCH($B$9,'N fixation formula'!$B$5:$B$44,0),MATCH(J104,'N fixation formula'!$J$4:$O$4,0))</f>
        <v>#N/A</v>
      </c>
      <c r="K109" s="48" t="e">
        <f>VLOOKUP($B$9,'N fixation formula'!$B$5:$O$44,7,FALSE)+VLOOKUP($B$9,'N fixation formula'!$B$5:$O$44,8,FALSE)+INDEX('N fixation formula'!$J$5:$O$44,MATCH($B$9,'N fixation formula'!$B$5:$B$44,0),MATCH(K104,'N fixation formula'!$J$4:$O$4,0))</f>
        <v>#N/A</v>
      </c>
      <c r="L109" s="48" t="e">
        <f>VLOOKUP($B$9,'N fixation formula'!$B$5:$O$44,7,FALSE)+VLOOKUP($B$9,'N fixation formula'!$B$5:$O$44,8,FALSE)+INDEX('N fixation formula'!$J$5:$O$44,MATCH($B$9,'N fixation formula'!$B$5:$B$44,0),MATCH(L104,'N fixation formula'!$J$4:$O$4,0))</f>
        <v>#N/A</v>
      </c>
      <c r="M109" s="48" t="e">
        <f>VLOOKUP($B$9,'N fixation formula'!$B$5:$O$44,7,FALSE)+VLOOKUP($B$9,'N fixation formula'!$B$5:$O$44,8,FALSE)+INDEX('N fixation formula'!$J$5:$O$44,MATCH($B$9,'N fixation formula'!$B$5:$B$44,0),MATCH(M104,'N fixation formula'!$J$4:$O$4,0))</f>
        <v>#N/A</v>
      </c>
      <c r="N109" s="48" t="e">
        <f>VLOOKUP($B$9,'N fixation formula'!$B$5:$O$44,7,FALSE)+VLOOKUP($B$9,'N fixation formula'!$B$5:$O$44,8,FALSE)+INDEX('N fixation formula'!$J$5:$O$44,MATCH($B$9,'N fixation formula'!$B$5:$B$44,0),MATCH(N104,'N fixation formula'!$J$4:$O$4,0))</f>
        <v>#N/A</v>
      </c>
      <c r="O109" s="48" t="e">
        <f>VLOOKUP($B$9,'N fixation formula'!$B$5:$O$44,7,FALSE)+VLOOKUP($B$9,'N fixation formula'!$B$5:$O$44,8,FALSE)+INDEX('N fixation formula'!$J$5:$O$44,MATCH($B$9,'N fixation formula'!$B$5:$B$44,0),MATCH(O104,'N fixation formula'!$J$4:$O$4,0))</f>
        <v>#N/A</v>
      </c>
    </row>
    <row r="110" spans="1:15" ht="15.6" x14ac:dyDescent="0.3">
      <c r="A110" s="40" t="s">
        <v>152</v>
      </c>
      <c r="B110" s="47" t="e">
        <f t="shared" ref="B110:G110" si="22">B106*B108*(1+B109)</f>
        <v>#N/A</v>
      </c>
      <c r="C110" s="47" t="e">
        <f t="shared" si="22"/>
        <v>#N/A</v>
      </c>
      <c r="D110" s="47" t="e">
        <f t="shared" si="22"/>
        <v>#N/A</v>
      </c>
      <c r="E110" s="144"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144"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54">
        <v>1</v>
      </c>
      <c r="I116" s="29" t="str">
        <f>IF(A116="","",A116)</f>
        <v>Pløjning, forår*</v>
      </c>
      <c r="J116" s="60">
        <v>1</v>
      </c>
      <c r="K116" s="60">
        <v>1</v>
      </c>
      <c r="L116" s="60">
        <v>1</v>
      </c>
      <c r="M116" s="60">
        <v>1</v>
      </c>
      <c r="N116" s="60">
        <v>1</v>
      </c>
      <c r="O116" s="61">
        <v>1</v>
      </c>
    </row>
    <row r="117" spans="1:15" x14ac:dyDescent="0.25">
      <c r="A117" s="34" t="s">
        <v>89</v>
      </c>
      <c r="B117" s="3">
        <v>1</v>
      </c>
      <c r="C117" s="3">
        <v>1</v>
      </c>
      <c r="D117" s="3">
        <v>1</v>
      </c>
      <c r="E117" s="3">
        <v>1</v>
      </c>
      <c r="F117" s="3">
        <v>1</v>
      </c>
      <c r="G117" s="3">
        <v>1</v>
      </c>
      <c r="I117" s="29" t="str">
        <f t="shared" ref="I117:I130" si="24">IF(A117="","",A117)</f>
        <v>Kunstgødskning*</v>
      </c>
      <c r="J117" s="60"/>
      <c r="K117" s="60"/>
      <c r="L117" s="60"/>
      <c r="M117" s="60"/>
      <c r="N117" s="60"/>
      <c r="O117" s="61"/>
    </row>
    <row r="118" spans="1:15" x14ac:dyDescent="0.25">
      <c r="A118" s="34" t="s">
        <v>86</v>
      </c>
      <c r="B118" s="3">
        <v>1</v>
      </c>
      <c r="C118" s="3">
        <v>1</v>
      </c>
      <c r="D118" s="3">
        <v>1</v>
      </c>
      <c r="E118" s="3">
        <v>1</v>
      </c>
      <c r="F118" s="3">
        <v>1</v>
      </c>
      <c r="G118" s="3">
        <v>1</v>
      </c>
      <c r="I118" s="29" t="str">
        <f t="shared" si="24"/>
        <v>Såbedsharvning, tung*</v>
      </c>
      <c r="J118" s="60">
        <v>1</v>
      </c>
      <c r="K118" s="60">
        <v>1</v>
      </c>
      <c r="L118" s="60">
        <v>1</v>
      </c>
      <c r="M118" s="60">
        <v>1</v>
      </c>
      <c r="N118" s="60">
        <v>1</v>
      </c>
      <c r="O118" s="61">
        <v>1</v>
      </c>
    </row>
    <row r="119" spans="1:15" x14ac:dyDescent="0.25">
      <c r="A119" s="34" t="s">
        <v>155</v>
      </c>
      <c r="B119" s="3">
        <v>1</v>
      </c>
      <c r="C119" s="3">
        <v>1</v>
      </c>
      <c r="D119" s="3">
        <v>1</v>
      </c>
      <c r="E119" s="3">
        <v>1</v>
      </c>
      <c r="F119" s="3">
        <v>1</v>
      </c>
      <c r="G119" s="3">
        <v>1</v>
      </c>
      <c r="I119" s="29" t="str">
        <f t="shared" si="24"/>
        <v>Såning med såsæt"</v>
      </c>
      <c r="J119" s="60">
        <v>1</v>
      </c>
      <c r="K119" s="60">
        <v>1</v>
      </c>
      <c r="L119" s="60">
        <v>1</v>
      </c>
      <c r="M119" s="60">
        <v>1</v>
      </c>
      <c r="N119" s="60">
        <v>1</v>
      </c>
      <c r="O119" s="61">
        <v>1</v>
      </c>
    </row>
    <row r="120" spans="1:15" x14ac:dyDescent="0.25">
      <c r="A120" s="34" t="s">
        <v>87</v>
      </c>
      <c r="B120" s="3">
        <v>1</v>
      </c>
      <c r="C120" s="3">
        <v>1</v>
      </c>
      <c r="D120" s="3">
        <v>1</v>
      </c>
      <c r="E120" s="3">
        <v>1</v>
      </c>
      <c r="F120" s="3">
        <v>1</v>
      </c>
      <c r="G120" s="3">
        <v>1</v>
      </c>
      <c r="I120" s="29" t="str">
        <f t="shared" si="24"/>
        <v>Tromling*</v>
      </c>
      <c r="J120" s="60">
        <v>1</v>
      </c>
      <c r="K120" s="60">
        <v>1</v>
      </c>
      <c r="L120" s="60">
        <v>1</v>
      </c>
      <c r="M120" s="60">
        <v>1</v>
      </c>
      <c r="N120" s="60">
        <v>1</v>
      </c>
      <c r="O120" s="61">
        <v>1</v>
      </c>
    </row>
    <row r="121" spans="1:15" x14ac:dyDescent="0.25">
      <c r="A121" s="34" t="s">
        <v>92</v>
      </c>
      <c r="B121" s="3">
        <v>2</v>
      </c>
      <c r="C121" s="3">
        <v>2</v>
      </c>
      <c r="D121" s="3">
        <v>2</v>
      </c>
      <c r="E121" s="3">
        <v>2</v>
      </c>
      <c r="F121" s="3">
        <v>2</v>
      </c>
      <c r="G121" s="3">
        <v>2</v>
      </c>
      <c r="I121" s="29" t="str">
        <f t="shared" si="24"/>
        <v>Sprøjtning*</v>
      </c>
      <c r="J121" s="60"/>
      <c r="K121" s="60"/>
      <c r="L121" s="60"/>
      <c r="M121" s="60"/>
      <c r="N121" s="60"/>
      <c r="O121" s="61"/>
    </row>
    <row r="122" spans="1:15" x14ac:dyDescent="0.25">
      <c r="A122" s="34" t="s">
        <v>93</v>
      </c>
      <c r="B122" s="3">
        <v>1</v>
      </c>
      <c r="C122" s="3">
        <v>1</v>
      </c>
      <c r="D122" s="3">
        <v>1</v>
      </c>
      <c r="E122" s="3">
        <v>1</v>
      </c>
      <c r="F122" s="3">
        <v>1</v>
      </c>
      <c r="G122" s="3">
        <v>1</v>
      </c>
      <c r="I122" s="29" t="str">
        <f t="shared" si="24"/>
        <v>Mejetærskning*</v>
      </c>
      <c r="J122" s="60">
        <v>1</v>
      </c>
      <c r="K122" s="60">
        <v>1</v>
      </c>
      <c r="L122" s="60">
        <v>1</v>
      </c>
      <c r="M122" s="60">
        <v>1</v>
      </c>
      <c r="N122" s="60">
        <v>1</v>
      </c>
      <c r="O122" s="61">
        <v>1</v>
      </c>
    </row>
    <row r="123" spans="1:15" x14ac:dyDescent="0.25">
      <c r="A123" s="34" t="s">
        <v>81</v>
      </c>
      <c r="B123" s="3"/>
      <c r="C123" s="3"/>
      <c r="D123" s="3"/>
      <c r="E123" s="3"/>
      <c r="F123" s="3"/>
      <c r="G123" s="3"/>
      <c r="I123" s="29" t="str">
        <f t="shared" si="24"/>
        <v>Stubharvning*</v>
      </c>
      <c r="J123" s="60">
        <v>3</v>
      </c>
      <c r="K123" s="60">
        <v>3</v>
      </c>
      <c r="L123" s="60">
        <v>3</v>
      </c>
      <c r="M123" s="60">
        <v>3</v>
      </c>
      <c r="N123" s="60">
        <v>3</v>
      </c>
      <c r="O123" s="61">
        <v>3</v>
      </c>
    </row>
    <row r="124" spans="1:15" x14ac:dyDescent="0.25">
      <c r="A124" s="34" t="s">
        <v>91</v>
      </c>
      <c r="B124" s="3"/>
      <c r="C124" s="3"/>
      <c r="D124" s="3"/>
      <c r="E124" s="3"/>
      <c r="F124" s="3"/>
      <c r="G124" s="3"/>
      <c r="I124" s="29" t="str">
        <f t="shared" si="24"/>
        <v>Ukrudstharvning*</v>
      </c>
      <c r="J124" s="60">
        <v>3</v>
      </c>
      <c r="K124" s="60">
        <v>3</v>
      </c>
      <c r="L124" s="60">
        <v>3</v>
      </c>
      <c r="M124" s="60">
        <v>3</v>
      </c>
      <c r="N124" s="60">
        <v>3</v>
      </c>
      <c r="O124" s="61">
        <v>3</v>
      </c>
    </row>
    <row r="125" spans="1:15" x14ac:dyDescent="0.25">
      <c r="A125" s="34"/>
      <c r="B125" s="3"/>
      <c r="C125" s="3"/>
      <c r="D125" s="3"/>
      <c r="E125" s="3"/>
      <c r="F125" s="3"/>
      <c r="G125" s="3"/>
      <c r="I125" s="29" t="str">
        <f t="shared" si="24"/>
        <v/>
      </c>
      <c r="J125" s="60"/>
      <c r="K125" s="60"/>
      <c r="L125" s="60"/>
      <c r="M125" s="60"/>
      <c r="N125" s="60"/>
      <c r="O125" s="61"/>
    </row>
    <row r="126" spans="1:15" x14ac:dyDescent="0.25">
      <c r="A126" s="34"/>
      <c r="B126" s="3"/>
      <c r="C126" s="3"/>
      <c r="D126" s="3"/>
      <c r="E126" s="3"/>
      <c r="F126" s="3"/>
      <c r="G126" s="3"/>
      <c r="I126" s="29" t="str">
        <f t="shared" si="24"/>
        <v/>
      </c>
      <c r="J126" s="60"/>
      <c r="K126" s="60"/>
      <c r="L126" s="60"/>
      <c r="M126" s="60"/>
      <c r="N126" s="60"/>
      <c r="O126" s="61"/>
    </row>
    <row r="127" spans="1:15" x14ac:dyDescent="0.25">
      <c r="A127" s="34"/>
      <c r="B127" s="3"/>
      <c r="C127" s="3"/>
      <c r="D127" s="3"/>
      <c r="E127" s="3"/>
      <c r="F127" s="3"/>
      <c r="G127" s="3"/>
      <c r="I127" s="29" t="str">
        <f t="shared" si="24"/>
        <v/>
      </c>
      <c r="J127" s="60"/>
      <c r="K127" s="60"/>
      <c r="L127" s="60"/>
      <c r="M127" s="60"/>
      <c r="N127" s="60"/>
      <c r="O127" s="61"/>
    </row>
    <row r="128" spans="1:15" x14ac:dyDescent="0.25">
      <c r="A128" s="34"/>
      <c r="B128" s="3"/>
      <c r="C128" s="3"/>
      <c r="D128" s="3"/>
      <c r="E128" s="3"/>
      <c r="F128" s="3"/>
      <c r="G128" s="3"/>
      <c r="I128" s="29" t="str">
        <f t="shared" si="24"/>
        <v/>
      </c>
      <c r="J128" s="60"/>
      <c r="K128" s="60"/>
      <c r="L128" s="60"/>
      <c r="M128" s="60"/>
      <c r="N128" s="60"/>
      <c r="O128" s="61"/>
    </row>
    <row r="129" spans="1:15" x14ac:dyDescent="0.25">
      <c r="A129" s="34"/>
      <c r="B129" s="3"/>
      <c r="C129" s="3"/>
      <c r="D129" s="3"/>
      <c r="E129" s="3"/>
      <c r="F129" s="3"/>
      <c r="G129" s="3"/>
      <c r="I129" s="29" t="str">
        <f t="shared" si="24"/>
        <v/>
      </c>
      <c r="J129" s="60"/>
      <c r="K129" s="60"/>
      <c r="L129" s="60"/>
      <c r="M129" s="60"/>
      <c r="N129" s="60"/>
      <c r="O129" s="61"/>
    </row>
    <row r="130" spans="1:15" x14ac:dyDescent="0.25">
      <c r="A130" s="55"/>
      <c r="B130" s="56"/>
      <c r="C130" s="56"/>
      <c r="D130" s="56"/>
      <c r="E130" s="56"/>
      <c r="F130" s="56"/>
      <c r="G130" s="3"/>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5.4378000000000002</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5.4378000000000002</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5.4378000000000002</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6.0419999999999998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6.6461999999999994</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6.6461999999999994</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5.4378000000000002</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5.4378000000000002</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5.4378000000000002</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6.0419999999999998</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6.6461999999999994</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6.6461999999999994</v>
      </c>
    </row>
    <row r="135" spans="1:15" x14ac:dyDescent="0.25">
      <c r="A135" s="20" t="str">
        <f t="shared" si="25"/>
        <v>Såning med såsæt"</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7.2503999999999991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7.2503999999999991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7.2503999999999991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8.0559999999999992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8.8615999999999993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8.8615999999999993</v>
      </c>
      <c r="I135" s="29" t="str">
        <f t="shared" si="26"/>
        <v>Såning med såsæt"</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7.2503999999999991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7.2503999999999991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7.2503999999999991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8.0559999999999992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8.8615999999999993</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8.8615999999999993</v>
      </c>
    </row>
    <row r="136" spans="1:15" x14ac:dyDescent="0.25">
      <c r="A136" s="20" t="str">
        <f t="shared" si="25"/>
        <v>Tromling*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2.2153999999999998</v>
      </c>
      <c r="I136" s="29" t="str">
        <f t="shared" si="26"/>
        <v>Tromling*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2.0139999999999998</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2.2153999999999998</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2.2153999999999998</v>
      </c>
    </row>
    <row r="137" spans="1:15" x14ac:dyDescent="0.25">
      <c r="A137" s="20" t="str">
        <f t="shared" si="25"/>
        <v>Sprøjtning*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3.0209999999999999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3.0209999999999999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3.0209999999999999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3.0209999999999999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3.0209999999999999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3.0209999999999999</v>
      </c>
      <c r="I137" s="29" t="str">
        <f t="shared" si="26"/>
        <v>Sprøjtning*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Mejetærskning*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14.097999999999999</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14.097999999999999</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14.097999999999999</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14.097999999999999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14.097999999999999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14.097999999999999</v>
      </c>
      <c r="I138" s="29" t="str">
        <f t="shared" si="26"/>
        <v>Mejetærskning*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14.097999999999999</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14.097999999999999</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14.097999999999999</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14.097999999999999</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14.097999999999999</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14.097999999999999</v>
      </c>
    </row>
    <row r="139" spans="1:15" x14ac:dyDescent="0.25">
      <c r="A139" s="20" t="str">
        <f t="shared" si="25"/>
        <v>Stubharvning*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Stubharvning*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19.032299999999999</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19.032299999999999</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19.032299999999999</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21.146999999999998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23.261699999999998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23.261699999999998</v>
      </c>
    </row>
    <row r="140" spans="1:15" x14ac:dyDescent="0.25">
      <c r="A140" s="20" t="str">
        <f t="shared" si="25"/>
        <v>Ukrudstharvning*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Ukrudstharvning*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5.4378000000000002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5.4378000000000002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5.4378000000000002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6.0419999999999998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6.6461999999999994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6.6461999999999994</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51.759799999999998</v>
      </c>
      <c r="C147" s="25">
        <f t="shared" ref="C147:O147" si="27">SUM(C132:C146)</f>
        <v>51.759799999999998</v>
      </c>
      <c r="D147" s="25">
        <f t="shared" si="27"/>
        <v>51.759799999999998</v>
      </c>
      <c r="E147" s="143">
        <f t="shared" si="27"/>
        <v>55.384999999999998</v>
      </c>
      <c r="F147" s="25">
        <f t="shared" si="27"/>
        <v>59.010199999999998</v>
      </c>
      <c r="G147" s="25">
        <f t="shared" si="27"/>
        <v>59.010199999999998</v>
      </c>
      <c r="H147" s="5"/>
      <c r="I147" s="30" t="str">
        <f t="shared" si="26"/>
        <v>Dieselforbrug i alt per ha</v>
      </c>
      <c r="J147" s="25">
        <f t="shared" si="27"/>
        <v>71.19489999999999</v>
      </c>
      <c r="K147" s="25">
        <f t="shared" si="27"/>
        <v>71.19489999999999</v>
      </c>
      <c r="L147" s="25">
        <f t="shared" si="27"/>
        <v>71.19489999999999</v>
      </c>
      <c r="M147" s="143">
        <f t="shared" si="27"/>
        <v>77.538999999999987</v>
      </c>
      <c r="N147" s="25">
        <f t="shared" si="27"/>
        <v>83.883099999999985</v>
      </c>
      <c r="O147" s="25">
        <f t="shared" si="27"/>
        <v>83.883099999999985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0F00-000000000000}">
      <formula1>"Ja,Nej"</formula1>
    </dataValidation>
    <dataValidation type="list" allowBlank="1" showInputMessage="1" showErrorMessage="1" sqref="F13:F17" xr:uid="{00000000-0002-0000-0F00-000001000000}">
      <formula1>"Ja, Nej / Ikke relevant"</formula1>
    </dataValidation>
    <dataValidation type="list" allowBlank="1" showInputMessage="1" showErrorMessage="1" sqref="E5" xr:uid="{00000000-0002-0000-0F00-000002000000}">
      <formula1>"Yes, No"</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F00-000003000000}">
          <x14:formula1>
            <xm:f>'N fixation formula'!$B$5:$B$44</xm:f>
          </x14:formula1>
          <xm:sqref>B9</xm:sqref>
        </x14:dataValidation>
        <x14:dataValidation type="list" allowBlank="1" showInputMessage="1" showErrorMessage="1" xr:uid="{00000000-0002-0000-0F00-000007000000}">
          <x14:formula1>
            <xm:f>Other_tabels!$F$5:$F$14</xm:f>
          </x14:formula1>
          <xm:sqref>E4</xm:sqref>
        </x14:dataValidation>
        <x14:dataValidation type="list" allowBlank="1" showInputMessage="1" showErrorMessage="1" xr:uid="{00000000-0002-0000-0F00-000006000000}">
          <x14:formula1>
            <xm:f>'Crop definitions'!$B$5:$B$63</xm:f>
          </x14:formula1>
          <xm:sqref>B13:B17</xm:sqref>
        </x14:dataValidation>
        <x14:dataValidation type="list" allowBlank="1" showInputMessage="1" showErrorMessage="1" xr:uid="{00000000-0002-0000-0F00-000005000000}">
          <x14:formula1>
            <xm:f>Seed!$B$5:$B$28</xm:f>
          </x14:formula1>
          <xm:sqref>B20:B23</xm:sqref>
        </x14:dataValidation>
        <x14:dataValidation type="list" allowBlank="1" showInputMessage="1" showErrorMessage="1" xr:uid="{00000000-0002-0000-0F00-000004000000}">
          <x14:formula1>
            <xm:f>'Diesel consumption for field op'!$D$4:$D$77</xm:f>
          </x14:formula1>
          <xm:sqref>A116:A130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tabColor theme="9" tint="-0.249977111117893"/>
  </sheetPr>
  <dimension ref="A1:O147"/>
  <sheetViews>
    <sheetView showGridLines="0" topLeftCell="F120"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517</v>
      </c>
      <c r="D4" s="20" t="s">
        <v>484</v>
      </c>
      <c r="E4" s="44" t="s">
        <v>487</v>
      </c>
    </row>
    <row r="5" spans="1:6" x14ac:dyDescent="0.25">
      <c r="A5" s="20" t="s">
        <v>50</v>
      </c>
      <c r="B5" s="44" t="s">
        <v>787</v>
      </c>
      <c r="D5" s="20" t="s">
        <v>582</v>
      </c>
      <c r="E5" s="44" t="s">
        <v>208</v>
      </c>
    </row>
    <row r="6" spans="1:6" x14ac:dyDescent="0.25">
      <c r="A6" s="20" t="s">
        <v>0</v>
      </c>
      <c r="B6" s="45" t="s">
        <v>516</v>
      </c>
    </row>
    <row r="7" spans="1:6" x14ac:dyDescent="0.25">
      <c r="A7" s="20" t="s">
        <v>76</v>
      </c>
      <c r="B7" s="45"/>
    </row>
    <row r="8" spans="1:6" x14ac:dyDescent="0.25">
      <c r="A8" s="20" t="s">
        <v>57</v>
      </c>
      <c r="B8" s="45" t="s">
        <v>73</v>
      </c>
    </row>
    <row r="9" spans="1:6" x14ac:dyDescent="0.25">
      <c r="A9" s="46" t="s">
        <v>125</v>
      </c>
      <c r="B9" s="44" t="s">
        <v>138</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411</v>
      </c>
      <c r="C13" s="19" t="str">
        <f>IF(B13="","",VLOOKUP(B13,'Crop definitions'!$B$5:$G$63,6,FALSE))</f>
        <v>Kg</v>
      </c>
      <c r="D13" s="19" t="str">
        <f>IF(B13="","",VLOOKUP(B13,'Crop definitions'!$B$5:$G$63,3,FALSE))</f>
        <v>Moden</v>
      </c>
      <c r="E13" s="3" t="s">
        <v>113</v>
      </c>
      <c r="F13" s="3" t="s">
        <v>113</v>
      </c>
    </row>
    <row r="14" spans="1:6" x14ac:dyDescent="0.25">
      <c r="A14" s="20" t="s">
        <v>458</v>
      </c>
      <c r="B14" s="3" t="s">
        <v>412</v>
      </c>
      <c r="C14" s="19" t="str">
        <f>IF(B14="","",VLOOKUP(B14,'Crop definitions'!$B$5:$G$63,6,FALSE))</f>
        <v>Kg</v>
      </c>
      <c r="D14" s="19" t="str">
        <f>IF(B14="","",VLOOKUP(B14,'Crop definitions'!$B$5:$G$63,3,FALSE))</f>
        <v>Moden</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411</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Peas_seed</v>
      </c>
      <c r="B30" s="200"/>
      <c r="C30" s="200"/>
      <c r="D30" s="200"/>
      <c r="E30" s="200"/>
      <c r="F30" s="200"/>
      <c r="G30" s="27"/>
      <c r="I30" s="201" t="str">
        <f>A30</f>
        <v>Gødningsnorm - Main product: Peas_seed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v>27</v>
      </c>
      <c r="C32" s="26">
        <v>27</v>
      </c>
      <c r="D32" s="26">
        <v>27</v>
      </c>
      <c r="E32" s="26">
        <v>27</v>
      </c>
      <c r="F32" s="26">
        <v>27</v>
      </c>
      <c r="G32" s="26">
        <v>27</v>
      </c>
      <c r="I32" s="20" t="s">
        <v>55</v>
      </c>
      <c r="J32" s="26">
        <f>IF($B$13="","",VLOOKUP($B$13,'Crop definitions'!$V$5:$X$63,2,FALSE)*B32)</f>
        <v>22.95</v>
      </c>
      <c r="K32" s="26">
        <f>IF($B$13="","",VLOOKUP($B$13,'Crop definitions'!$V$5:$X$63,2,FALSE)*C32)</f>
        <v>22.95</v>
      </c>
      <c r="L32" s="26">
        <f>IF($B$13="","",VLOOKUP($B$13,'Crop definitions'!$V$5:$X$63,2,FALSE)*D32)</f>
        <v>22.95</v>
      </c>
      <c r="M32" s="26">
        <f>IF($B$13="","",VLOOKUP($B$13,'Crop definitions'!$V$5:$X$63,2,FALSE)*E32)</f>
        <v>22.95</v>
      </c>
      <c r="N32" s="26">
        <f>IF($B$13="","",VLOOKUP($B$13,'Crop definitions'!$V$5:$X$63,2,FALSE)*F32)</f>
        <v>22.95</v>
      </c>
      <c r="O32" s="4">
        <f>IF($B$13="","",VLOOKUP($B$13,'Crop definitions'!$V$5:$X$63,2,FALSE)*G32)</f>
        <v>22.95</v>
      </c>
    </row>
    <row r="33" spans="1:15" x14ac:dyDescent="0.25">
      <c r="A33" s="20" t="s">
        <v>56</v>
      </c>
      <c r="B33" s="26">
        <v>57</v>
      </c>
      <c r="C33" s="26">
        <v>57</v>
      </c>
      <c r="D33" s="26">
        <v>57</v>
      </c>
      <c r="E33" s="26">
        <v>57</v>
      </c>
      <c r="F33" s="26">
        <v>57</v>
      </c>
      <c r="G33" s="26">
        <v>57</v>
      </c>
      <c r="I33" s="20" t="s">
        <v>56</v>
      </c>
      <c r="J33" s="26">
        <f>IF($B$13="","",VLOOKUP($B$13,'Crop definitions'!$V$5:$X$63,2,FALSE)*B33)</f>
        <v>48.449999999999996</v>
      </c>
      <c r="K33" s="26">
        <f>IF($B$13="","",VLOOKUP($B$13,'Crop definitions'!$V$5:$X$63,2,FALSE)*C33)</f>
        <v>48.449999999999996</v>
      </c>
      <c r="L33" s="26">
        <f>IF($B$13="","",VLOOKUP($B$13,'Crop definitions'!$V$5:$X$63,2,FALSE)*D33)</f>
        <v>48.449999999999996</v>
      </c>
      <c r="M33" s="26">
        <f>IF($B$13="","",VLOOKUP($B$13,'Crop definitions'!$V$5:$X$63,2,FALSE)*E33)</f>
        <v>48.449999999999996</v>
      </c>
      <c r="N33" s="26">
        <f>IF($B$13="","",VLOOKUP($B$13,'Crop definitions'!$V$5:$X$63,2,FALSE)*F33)</f>
        <v>48.449999999999996</v>
      </c>
      <c r="O33" s="4">
        <f>IF($B$13="","",VLOOKUP($B$13,'Crop definitions'!$V$5:$X$63,2,FALSE)*G33)</f>
        <v>48.449999999999996</v>
      </c>
    </row>
    <row r="34" spans="1:15" x14ac:dyDescent="0.25">
      <c r="A34" s="200" t="str">
        <f>IF(B14="",CONCATENATE("Gødningsnorm - ",A14,": Intet valgt"),CONCATENATE("Gødningsnorm - ",A14,": ",B14))</f>
        <v>Gødningsnorm - Straw product: Peas_straw</v>
      </c>
      <c r="B34" s="200"/>
      <c r="C34" s="200"/>
      <c r="D34" s="200"/>
      <c r="E34" s="200"/>
      <c r="F34" s="200"/>
      <c r="G34" s="200"/>
      <c r="I34" s="201" t="str">
        <f>A34</f>
        <v>Gødningsnorm - Straw product: Peas_straw</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27</v>
      </c>
      <c r="C53" s="21">
        <f t="shared" si="4"/>
        <v>27</v>
      </c>
      <c r="D53" s="21">
        <f t="shared" si="4"/>
        <v>27</v>
      </c>
      <c r="E53" s="21">
        <f t="shared" si="4"/>
        <v>27</v>
      </c>
      <c r="F53" s="21">
        <f t="shared" si="4"/>
        <v>27</v>
      </c>
      <c r="G53" s="21">
        <f t="shared" si="4"/>
        <v>27</v>
      </c>
      <c r="I53" s="20" t="s">
        <v>55</v>
      </c>
      <c r="J53" s="21">
        <f t="shared" ref="J53:O54" si="5">J32+J36+J40+J44+J48</f>
        <v>22.95</v>
      </c>
      <c r="K53" s="21">
        <f t="shared" si="5"/>
        <v>22.95</v>
      </c>
      <c r="L53" s="21">
        <f t="shared" si="5"/>
        <v>22.95</v>
      </c>
      <c r="M53" s="21">
        <f t="shared" si="5"/>
        <v>22.95</v>
      </c>
      <c r="N53" s="21">
        <f t="shared" si="5"/>
        <v>22.95</v>
      </c>
      <c r="O53" s="21">
        <f t="shared" si="5"/>
        <v>22.95</v>
      </c>
    </row>
    <row r="54" spans="1:15" x14ac:dyDescent="0.25">
      <c r="A54" s="20" t="s">
        <v>56</v>
      </c>
      <c r="B54" s="21">
        <f t="shared" si="4"/>
        <v>57</v>
      </c>
      <c r="C54" s="21">
        <f t="shared" si="4"/>
        <v>57</v>
      </c>
      <c r="D54" s="21">
        <f t="shared" si="4"/>
        <v>57</v>
      </c>
      <c r="E54" s="21">
        <f t="shared" si="4"/>
        <v>57</v>
      </c>
      <c r="F54" s="21">
        <f t="shared" si="4"/>
        <v>57</v>
      </c>
      <c r="G54" s="21">
        <f t="shared" si="4"/>
        <v>57</v>
      </c>
      <c r="I54" s="20" t="s">
        <v>56</v>
      </c>
      <c r="J54" s="21">
        <f t="shared" si="5"/>
        <v>48.449999999999996</v>
      </c>
      <c r="K54" s="21">
        <f t="shared" si="5"/>
        <v>48.449999999999996</v>
      </c>
      <c r="L54" s="21">
        <f t="shared" si="5"/>
        <v>48.449999999999996</v>
      </c>
      <c r="M54" s="21">
        <f t="shared" si="5"/>
        <v>48.449999999999996</v>
      </c>
      <c r="N54" s="21">
        <f t="shared" si="5"/>
        <v>48.449999999999996</v>
      </c>
      <c r="O54" s="21">
        <f t="shared" si="5"/>
        <v>48.449999999999996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Peas_seed</v>
      </c>
      <c r="B60" s="26">
        <v>200</v>
      </c>
      <c r="C60" s="26">
        <v>200</v>
      </c>
      <c r="D60" s="26">
        <v>200</v>
      </c>
      <c r="E60" s="26">
        <v>200</v>
      </c>
      <c r="F60" s="26">
        <v>200</v>
      </c>
      <c r="G60" s="26">
        <v>200</v>
      </c>
      <c r="I60" s="20" t="str">
        <f>A60</f>
        <v>Peas_seed</v>
      </c>
      <c r="J60" s="26">
        <v>225</v>
      </c>
      <c r="K60" s="26">
        <v>225</v>
      </c>
      <c r="L60" s="26">
        <v>225</v>
      </c>
      <c r="M60" s="26">
        <v>225</v>
      </c>
      <c r="N60" s="26">
        <v>225</v>
      </c>
      <c r="O60" s="64">
        <v>225</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Peas_seed, Kg / ha</v>
      </c>
      <c r="B74" s="26">
        <v>4600</v>
      </c>
      <c r="C74" s="26">
        <v>4600</v>
      </c>
      <c r="D74" s="26">
        <v>4600</v>
      </c>
      <c r="E74" s="26">
        <v>4600</v>
      </c>
      <c r="F74" s="26">
        <v>4600</v>
      </c>
      <c r="G74" s="26">
        <v>4600</v>
      </c>
      <c r="I74" s="20" t="str">
        <f t="shared" ref="I74:I84" si="6">A74</f>
        <v>Peas_seed, Kg / ha</v>
      </c>
      <c r="J74" s="26">
        <f>IF($B$13="","",VLOOKUP($B$13,'Crop definitions'!$V$5:$X$63,2,FALSE)*B74)</f>
        <v>3910</v>
      </c>
      <c r="K74" s="26">
        <f>IF($B$13="","",VLOOKUP($B$13,'Crop definitions'!$V$5:$X$63,2,FALSE)*C74)</f>
        <v>3910</v>
      </c>
      <c r="L74" s="26">
        <f>IF($B$13="","",VLOOKUP($B$13,'Crop definitions'!$V$5:$X$63,2,FALSE)*D74)</f>
        <v>3910</v>
      </c>
      <c r="M74" s="26">
        <f>IF($B$13="","",VLOOKUP($B$13,'Crop definitions'!$V$5:$X$63,3,FALSE)*E74)</f>
        <v>3910</v>
      </c>
      <c r="N74" s="26">
        <f>IF($B$13="","",VLOOKUP($B$13,'Crop definitions'!$V$5:$X$63,3,FALSE)*F74)</f>
        <v>3910</v>
      </c>
      <c r="O74" s="59">
        <f>IF($B$13="","",VLOOKUP($B$13,'Crop definitions'!$V$5:$X$63,2,FALSE)*G74)</f>
        <v>3910</v>
      </c>
    </row>
    <row r="75" spans="1:15" x14ac:dyDescent="0.25">
      <c r="A75" s="20" t="str">
        <f>IF(B14="",CONCATENATE(A14,": Intet valgt"),CONCATENATE(B14,", ",C14," / ha"))</f>
        <v>Peas_straw, Kg / ha</v>
      </c>
      <c r="B75" s="135">
        <f>IF($B$14="","",B81/(VLOOKUP($B$14,'Crop definitions'!$B$5:$F$63,5,FALSE)/1000))</f>
        <v>2247.1264367816093</v>
      </c>
      <c r="C75" s="135">
        <f>IF($B$14="","",C81/(VLOOKUP($B$14,'Crop definitions'!$B$5:$F$63,5,FALSE)/1000))</f>
        <v>2247.1264367816093</v>
      </c>
      <c r="D75" s="135">
        <f>IF($B$14="","",D81/(VLOOKUP($B$14,'Crop definitions'!$B$5:$F$63,5,FALSE)/1000))</f>
        <v>2247.1264367816093</v>
      </c>
      <c r="E75" s="135">
        <f>IF($B$14="","",E81/(VLOOKUP($B$14,'Crop definitions'!$B$5:$F$63,5,FALSE)/1000))</f>
        <v>2247.1264367816093</v>
      </c>
      <c r="F75" s="135">
        <f>IF($B$14="","",F81/(VLOOKUP($B$14,'Crop definitions'!$B$5:$F$63,5,FALSE)/1000))</f>
        <v>2247.1264367816093</v>
      </c>
      <c r="G75" s="135">
        <f>IF($B$14="","",G81/(VLOOKUP($B$14,'Crop definitions'!$B$5:$F$63,5,FALSE)/1000))</f>
        <v>2247.1264367816093</v>
      </c>
      <c r="I75" s="20" t="str">
        <f t="shared" si="6"/>
        <v>Peas_straw, Kg / ha</v>
      </c>
      <c r="J75" s="135">
        <f>IF($B$14="","",J81/(VLOOKUP($B$14,'Crop definitions'!$B$5:$F$63,5,FALSE)/1000))</f>
        <v>1910.0574712643679</v>
      </c>
      <c r="K75" s="135">
        <f>IF($B$14="","",K81/(VLOOKUP($B$14,'Crop definitions'!$B$5:$F$63,5,FALSE)/1000))</f>
        <v>1910.0574712643679</v>
      </c>
      <c r="L75" s="135">
        <f>IF($B$14="","",L81/(VLOOKUP($B$14,'Crop definitions'!$B$5:$F$63,5,FALSE)/1000))</f>
        <v>1910.0574712643679</v>
      </c>
      <c r="M75" s="135">
        <f>IF($B$14="","",M81/(VLOOKUP($B$14,'Crop definitions'!$B$5:$F$63,5,FALSE)/1000))</f>
        <v>1910.0574712643679</v>
      </c>
      <c r="N75" s="135">
        <f>IF($B$14="","",N81/(VLOOKUP($B$14,'Crop definitions'!$B$5:$F$63,5,FALSE)/1000))</f>
        <v>1910.0574712643679</v>
      </c>
      <c r="O75" s="136">
        <f>IF($B$14="","",O81/(VLOOKUP($B$14,'Crop definitions'!$B$5:$F$63,5,FALSE)/1000))</f>
        <v>1910.0574712643679</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Peas_seed, kg TS / ha</v>
      </c>
      <c r="B80" s="21">
        <f>IF(B74="",0,IF($C13="Kg",B74*VLOOKUP($B13,'Crop definitions'!$B$5:$N$63,5,FALSE)/1000,IF($C13="Kg TS",B74,B74/VLOOKUP($B13,'Crop definitions'!$B$5:$N$63,8,FALSE))))</f>
        <v>3910</v>
      </c>
      <c r="C80" s="21">
        <f>IF(C74="",0,IF($C13="Kg",C74*VLOOKUP($B13,'Crop definitions'!$B$5:$N$63,5,FALSE)/1000,IF($C13="Kg TS",C74,C74/VLOOKUP($B13,'Crop definitions'!$B$5:$N$63,8,FALSE))))</f>
        <v>3910</v>
      </c>
      <c r="D80" s="21">
        <f>IF(D74="",0,IF($C13="Kg",D74*VLOOKUP($B13,'Crop definitions'!$B$5:$N$63,5,FALSE)/1000,IF($C13="Kg TS",D74,D74/VLOOKUP($B13,'Crop definitions'!$B$5:$N$63,8,FALSE))))</f>
        <v>3910</v>
      </c>
      <c r="E80" s="21">
        <f>IF(E74="",0,IF($C13="Kg",E74*VLOOKUP($B13,'Crop definitions'!$B$5:$N$63,5,FALSE)/1000,IF($C13="Kg TS",E74,E74/VLOOKUP($B13,'Crop definitions'!$B$5:$N$63,8,FALSE))))</f>
        <v>3910</v>
      </c>
      <c r="F80" s="21">
        <f>IF(F74="",0,IF($C13="Kg",F74*VLOOKUP($B13,'Crop definitions'!$B$5:$N$63,5,FALSE)/1000,IF($C13="Kg TS",F74,F74/VLOOKUP($B13,'Crop definitions'!$B$5:$N$63,8,FALSE))))</f>
        <v>3910</v>
      </c>
      <c r="G80" s="21">
        <f>IF(G74="",0,IF($C13="Kg",G74*VLOOKUP($B13,'Crop definitions'!$B$5:$N$63,5,FALSE)/1000,IF($C13="Kg TS",G74,G74/VLOOKUP($B13,'Crop definitions'!$B$5:$N$63,8,FALSE))))</f>
        <v>3910</v>
      </c>
      <c r="I80" s="20" t="str">
        <f t="shared" si="6"/>
        <v>Peas_seed, kg TS / ha</v>
      </c>
      <c r="J80" s="21">
        <f>IF(J74="",0,IF($C13="Kg",J74*VLOOKUP($B13,'Crop definitions'!$B$5:$N$63,5,FALSE)/1000,IF($C13="Kg TS",J74,J74/VLOOKUP($B13,'Crop definitions'!$B$5:$N$63,8,FALSE))))</f>
        <v>3323.5</v>
      </c>
      <c r="K80" s="21">
        <f>IF(K74="",0,IF($C13="Kg",K74*VLOOKUP($B13,'Crop definitions'!$B$5:$N$63,5,FALSE)/1000,IF($C13="Kg TS",K74,K74/VLOOKUP($B13,'Crop definitions'!$B$5:$N$63,8,FALSE))))</f>
        <v>3323.5</v>
      </c>
      <c r="L80" s="21">
        <f>IF(L74="",0,IF($C13="Kg",L74*VLOOKUP($B13,'Crop definitions'!$B$5:$N$63,5,FALSE)/1000,IF($C13="Kg TS",L74,L74/VLOOKUP($B13,'Crop definitions'!$B$5:$N$63,8,FALSE))))</f>
        <v>3323.5</v>
      </c>
      <c r="M80" s="21">
        <f>IF(M74="",0,IF($C13="Kg",M74*VLOOKUP($B13,'Crop definitions'!$B$5:$N$63,5,FALSE)/1000,IF($C13="Kg TS",M74,M74/VLOOKUP($B13,'Crop definitions'!$B$5:$N$63,8,FALSE))))</f>
        <v>3323.5</v>
      </c>
      <c r="N80" s="21">
        <f>IF(N74="",0,IF($C13="Kg",N74*VLOOKUP($B13,'Crop definitions'!$B$5:$N$63,5,FALSE)/1000,IF($C13="Kg TS",N74,N74/VLOOKUP($B13,'Crop definitions'!$B$5:$N$63,8,FALSE))))</f>
        <v>3323.5</v>
      </c>
      <c r="O80" s="21">
        <f>IF(O74="",0,IF($C13="Kg",O74*VLOOKUP($B13,'Crop definitions'!$B$5:$N$63,5,FALSE)/1000,IF($C13="Kg TS",O74,O74/VLOOKUP($B13,'Crop definitions'!$B$5:$N$63,8,FALSE))))</f>
        <v>3323.5</v>
      </c>
    </row>
    <row r="81" spans="1:15" x14ac:dyDescent="0.25">
      <c r="A81" s="20" t="str">
        <f>IF(B14="",CONCATENATE(A14,": Intet valgt"),CONCATENATE(B14,", kg TS / ha"))</f>
        <v>Peas_straw, kg TS / ha</v>
      </c>
      <c r="B81" s="21">
        <f>IF($B$14="",0,VLOOKUP($B$14,'Crop definitions'!$B$5:$T$63,19,FALSE)*B80)</f>
        <v>1955</v>
      </c>
      <c r="C81" s="21">
        <f>IF($B$14="",0,VLOOKUP($B$14,'Crop definitions'!$B$5:$T$63,19,FALSE)*C80)</f>
        <v>1955</v>
      </c>
      <c r="D81" s="21">
        <f>IF($B$14="",0,VLOOKUP($B$14,'Crop definitions'!$B$5:$T$63,19,FALSE)*D80)</f>
        <v>1955</v>
      </c>
      <c r="E81" s="21">
        <f>IF($B$14="",0,VLOOKUP($B$14,'Crop definitions'!$B$5:$T$63,19,FALSE)*E80)</f>
        <v>1955</v>
      </c>
      <c r="F81" s="21">
        <f>IF($B$14="",0,VLOOKUP($B$14,'Crop definitions'!$B$5:$T$63,19,FALSE)*F80)</f>
        <v>1955</v>
      </c>
      <c r="G81" s="21">
        <f>IF($B$14="",0,VLOOKUP($B$14,'Crop definitions'!$B$5:$T$63,19,FALSE)*G80)</f>
        <v>1955</v>
      </c>
      <c r="I81" s="20" t="str">
        <f t="shared" si="6"/>
        <v>Peas_straw, kg TS / ha</v>
      </c>
      <c r="J81" s="21">
        <f>IF($B$14="",0,VLOOKUP($B$14,'Crop definitions'!$B$5:$T$63,19,FALSE)*J80)</f>
        <v>1661.75</v>
      </c>
      <c r="K81" s="21">
        <f>IF($B$14="",0,VLOOKUP($B$14,'Crop definitions'!$B$5:$T$63,19,FALSE)*K80)</f>
        <v>1661.75</v>
      </c>
      <c r="L81" s="21">
        <f>IF($B$14="",0,VLOOKUP($B$14,'Crop definitions'!$B$5:$T$63,19,FALSE)*L80)</f>
        <v>1661.75</v>
      </c>
      <c r="M81" s="21">
        <f>IF($B$14="",0,VLOOKUP($B$14,'Crop definitions'!$B$5:$T$63,19,FALSE)*M80)</f>
        <v>1661.75</v>
      </c>
      <c r="N81" s="21">
        <f>IF($B$14="",0,VLOOKUP($B$14,'Crop definitions'!$B$5:$T$63,19,FALSE)*N80)</f>
        <v>1661.75</v>
      </c>
      <c r="O81" s="21">
        <f>IF($B$14="",0,VLOOKUP($B$14,'Crop definitions'!$B$5:$T$63,19,FALSE)*O80)</f>
        <v>1661.75</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5865</v>
      </c>
      <c r="C85" s="25">
        <f t="shared" si="7"/>
        <v>5865</v>
      </c>
      <c r="D85" s="25">
        <f t="shared" si="7"/>
        <v>5865</v>
      </c>
      <c r="E85" s="25">
        <f t="shared" si="7"/>
        <v>5865</v>
      </c>
      <c r="F85" s="25">
        <f t="shared" si="7"/>
        <v>5865</v>
      </c>
      <c r="G85" s="25">
        <f t="shared" si="7"/>
        <v>5865</v>
      </c>
      <c r="I85" s="24" t="s">
        <v>69</v>
      </c>
      <c r="J85" s="25">
        <f t="shared" ref="J85:O85" si="8">SUM(J80:J84)</f>
        <v>4985.25</v>
      </c>
      <c r="K85" s="25">
        <f t="shared" si="8"/>
        <v>4985.25</v>
      </c>
      <c r="L85" s="25">
        <f t="shared" si="8"/>
        <v>4985.25</v>
      </c>
      <c r="M85" s="25">
        <f t="shared" si="8"/>
        <v>4985.25</v>
      </c>
      <c r="N85" s="25">
        <f t="shared" si="8"/>
        <v>4985.25</v>
      </c>
      <c r="O85" s="25">
        <f t="shared" si="8"/>
        <v>4985.25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Peas_seed, kg / ha</v>
      </c>
      <c r="B87" s="21">
        <f>IF(B80=0,0,B80/(VLOOKUP($B13,'Crop definitions'!$B$5:$N$63,5,FALSE)/1000))</f>
        <v>4600</v>
      </c>
      <c r="C87" s="21">
        <f>IF(C80=0,0,C80/(VLOOKUP($B13,'Crop definitions'!$B$5:$N$63,5,FALSE)/1000))</f>
        <v>4600</v>
      </c>
      <c r="D87" s="21">
        <f>IF(D80=0,0,D80/(VLOOKUP($B13,'Crop definitions'!$B$5:$N$63,5,FALSE)/1000))</f>
        <v>4600</v>
      </c>
      <c r="E87" s="21">
        <f>IF(E80=0,0,E80/(VLOOKUP($B13,'Crop definitions'!$B$5:$N$63,5,FALSE)/1000))</f>
        <v>4600</v>
      </c>
      <c r="F87" s="21">
        <f>IF(F80=0,0,F80/(VLOOKUP($B13,'Crop definitions'!$B$5:$N$63,5,FALSE)/1000))</f>
        <v>4600</v>
      </c>
      <c r="G87" s="21">
        <f>IF(G80=0,0,G80/(VLOOKUP($B13,'Crop definitions'!$B$5:$N$63,5,FALSE)/1000))</f>
        <v>4600</v>
      </c>
      <c r="I87" s="20" t="str">
        <f>A87</f>
        <v>Peas_seed, kg / ha</v>
      </c>
      <c r="J87" s="21">
        <f>IF(J80=0,0,J80/(VLOOKUP($B13,'Crop definitions'!$B$5:$N$63,5,FALSE)/1000))</f>
        <v>3910</v>
      </c>
      <c r="K87" s="21">
        <f>IF(K80=0,0,K80/(VLOOKUP($B13,'Crop definitions'!$B$5:$N$63,5,FALSE)/1000))</f>
        <v>3910</v>
      </c>
      <c r="L87" s="21">
        <f>IF(L80=0,0,L80/(VLOOKUP($B13,'Crop definitions'!$B$5:$N$63,5,FALSE)/1000))</f>
        <v>3910</v>
      </c>
      <c r="M87" s="21">
        <f>IF(M80=0,0,M80/(VLOOKUP($B13,'Crop definitions'!$B$5:$N$63,5,FALSE)/1000))</f>
        <v>3910</v>
      </c>
      <c r="N87" s="21">
        <f>IF(N80=0,0,N80/(VLOOKUP($B13,'Crop definitions'!$B$5:$N$63,5,FALSE)/1000))</f>
        <v>3910</v>
      </c>
      <c r="O87" s="21">
        <f>IF(O80=0,0,O80/(VLOOKUP($B13,'Crop definitions'!$B$5:$N$63,5,FALSE)/1000))</f>
        <v>3910</v>
      </c>
    </row>
    <row r="88" spans="1:15" x14ac:dyDescent="0.25">
      <c r="A88" s="20" t="str">
        <f>IF(B14="",CONCATENATE(A14,": Intet valgt"),CONCATENATE(B14,", kg / ha"))</f>
        <v>Peas_straw, kg / ha</v>
      </c>
      <c r="B88" s="21">
        <f>IF(B81=0,0,B81/(VLOOKUP($B14,'Crop definitions'!$B$5:$N$63,5,FALSE)/1000))</f>
        <v>2247.1264367816093</v>
      </c>
      <c r="C88" s="21">
        <f>IF(C81=0,0,C81/(VLOOKUP($B14,'Crop definitions'!$B$5:$N$63,5,FALSE)/1000))</f>
        <v>2247.1264367816093</v>
      </c>
      <c r="D88" s="21">
        <f>IF(D81=0,0,D81/(VLOOKUP($B14,'Crop definitions'!$B$5:$N$63,5,FALSE)/1000))</f>
        <v>2247.1264367816093</v>
      </c>
      <c r="E88" s="21">
        <f>IF(E81=0,0,E81/(VLOOKUP($B14,'Crop definitions'!$B$5:$N$63,5,FALSE)/1000))</f>
        <v>2247.1264367816093</v>
      </c>
      <c r="F88" s="21">
        <f>IF(F81=0,0,F81/(VLOOKUP($B14,'Crop definitions'!$B$5:$N$63,5,FALSE)/1000))</f>
        <v>2247.1264367816093</v>
      </c>
      <c r="G88" s="21">
        <f>IF(G81=0,0,G81/(VLOOKUP($B14,'Crop definitions'!$B$5:$N$63,5,FALSE)/1000))</f>
        <v>2247.1264367816093</v>
      </c>
      <c r="I88" s="20" t="str">
        <f t="shared" ref="I88:I93" si="9">A88</f>
        <v>Peas_straw, kg / ha</v>
      </c>
      <c r="J88" s="21">
        <f>IF(J81=0,0,J81/(VLOOKUP($B14,'Crop definitions'!$B$5:$N$63,5,FALSE)/1000))</f>
        <v>1910.0574712643679</v>
      </c>
      <c r="K88" s="21">
        <f>IF(K81=0,0,K81/(VLOOKUP($B14,'Crop definitions'!$B$5:$N$63,5,FALSE)/1000))</f>
        <v>1910.0574712643679</v>
      </c>
      <c r="L88" s="21">
        <f>IF(L81=0,0,L81/(VLOOKUP($B14,'Crop definitions'!$B$5:$N$63,5,FALSE)/1000))</f>
        <v>1910.0574712643679</v>
      </c>
      <c r="M88" s="21">
        <f>IF(M81=0,0,M81/(VLOOKUP($B14,'Crop definitions'!$B$5:$N$63,5,FALSE)/1000))</f>
        <v>1910.0574712643679</v>
      </c>
      <c r="N88" s="21">
        <f>IF(N81=0,0,N81/(VLOOKUP($B14,'Crop definitions'!$B$5:$N$63,5,FALSE)/1000))</f>
        <v>1910.0574712643679</v>
      </c>
      <c r="O88" s="21">
        <f>IF(O81=0,0,O81/(VLOOKUP($B14,'Crop definitions'!$B$5:$N$63,5,FALSE)/1000))</f>
        <v>1910.0574712643679</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6847.1264367816093</v>
      </c>
      <c r="C92" s="25">
        <f t="shared" si="10"/>
        <v>6847.1264367816093</v>
      </c>
      <c r="D92" s="25">
        <f t="shared" si="10"/>
        <v>6847.1264367816093</v>
      </c>
      <c r="E92" s="25">
        <f t="shared" si="10"/>
        <v>6847.1264367816093</v>
      </c>
      <c r="F92" s="25">
        <f t="shared" si="10"/>
        <v>6847.1264367816093</v>
      </c>
      <c r="G92" s="25">
        <f t="shared" si="10"/>
        <v>6847.1264367816093</v>
      </c>
      <c r="I92" s="24" t="str">
        <f t="shared" si="9"/>
        <v>Udbytte i alt, kg / ha</v>
      </c>
      <c r="J92" s="25">
        <f t="shared" ref="J92:O92" si="11">SUM(J87:J91)</f>
        <v>5820.0574712643684</v>
      </c>
      <c r="K92" s="25">
        <f t="shared" si="11"/>
        <v>5820.0574712643684</v>
      </c>
      <c r="L92" s="25">
        <f t="shared" si="11"/>
        <v>5820.0574712643684</v>
      </c>
      <c r="M92" s="25">
        <f t="shared" si="11"/>
        <v>5820.0574712643684</v>
      </c>
      <c r="N92" s="25">
        <f t="shared" si="11"/>
        <v>5820.0574712643684</v>
      </c>
      <c r="O92" s="25">
        <f t="shared" si="11"/>
        <v>5820.0574712643684</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Peas_seed, kg N / ha</v>
      </c>
      <c r="B95" s="21">
        <f>IF(B80=0,0,B80*VLOOKUP($B13,'Crop definitions'!$B$5:$K$63,10,FALSE)/1000)</f>
        <v>149.51839999999999</v>
      </c>
      <c r="C95" s="21">
        <f>IF(C80=0,0,C80*VLOOKUP($B13,'Crop definitions'!$B$5:$K$63,10,FALSE)/1000)</f>
        <v>149.51839999999999</v>
      </c>
      <c r="D95" s="21">
        <f>IF(D80=0,0,D80*VLOOKUP($B13,'Crop definitions'!$B$5:$K$63,10,FALSE)/1000)</f>
        <v>149.51839999999999</v>
      </c>
      <c r="E95" s="21">
        <f>IF(E80=0,0,E80*VLOOKUP($B13,'Crop definitions'!$B$5:$K$63,10,FALSE)/1000)</f>
        <v>149.51839999999999</v>
      </c>
      <c r="F95" s="21">
        <f>IF(F80=0,0,F80*VLOOKUP($B13,'Crop definitions'!$B$5:$K$63,10,FALSE)/1000)</f>
        <v>149.51839999999999</v>
      </c>
      <c r="G95" s="21">
        <f>IF(G80=0,0,G80*VLOOKUP($B13,'Crop definitions'!$B$5:$K$63,10,FALSE)/1000)</f>
        <v>149.51839999999999</v>
      </c>
      <c r="I95" s="20" t="str">
        <f t="shared" ref="I95:I100" si="14">A95</f>
        <v>Peas_seed, kg N / ha</v>
      </c>
      <c r="J95" s="21">
        <f>IF(J80=0,0,J80*VLOOKUP($B13,'Crop definitions'!$B$5:$K$63,10,FALSE)/1000)</f>
        <v>127.09063999999999</v>
      </c>
      <c r="K95" s="21">
        <f>IF(K80=0,0,K80*VLOOKUP($B13,'Crop definitions'!$B$5:$K$63,10,FALSE)/1000)</f>
        <v>127.09063999999999</v>
      </c>
      <c r="L95" s="21">
        <f>IF(L80=0,0,L80*VLOOKUP($B13,'Crop definitions'!$B$5:$K$63,10,FALSE)/1000)</f>
        <v>127.09063999999999</v>
      </c>
      <c r="M95" s="21">
        <f>IF(M80=0,0,M80*VLOOKUP($B13,'Crop definitions'!$B$5:$K$63,10,FALSE)/1000)</f>
        <v>127.09063999999999</v>
      </c>
      <c r="N95" s="21">
        <f>IF(N80=0,0,N80*VLOOKUP($B13,'Crop definitions'!$B$5:$K$63,10,FALSE)/1000)</f>
        <v>127.09063999999999</v>
      </c>
      <c r="O95" s="21">
        <f>IF(O80=0,0,O80*VLOOKUP($B13,'Crop definitions'!$B$5:$K$63,10,FALSE)/1000)</f>
        <v>127.09063999999999</v>
      </c>
    </row>
    <row r="96" spans="1:15" x14ac:dyDescent="0.25">
      <c r="A96" s="20" t="str">
        <f>IF(B14="",CONCATENATE(A14,": Intet valgt"),CONCATENATE(B14,", kg N / ha"))</f>
        <v>Peas_straw, kg N / ha</v>
      </c>
      <c r="B96" s="21">
        <f>IF(B81=0,0,B81*VLOOKUP($B14,'Crop definitions'!$B$5:$K$63,10,FALSE)/1000)</f>
        <v>21.270400000000002</v>
      </c>
      <c r="C96" s="21">
        <f>IF(C81=0,0,C81*VLOOKUP($B14,'Crop definitions'!$B$5:$K$63,10,FALSE)/1000)</f>
        <v>21.270400000000002</v>
      </c>
      <c r="D96" s="21">
        <f>IF(D81=0,0,D81*VLOOKUP($B14,'Crop definitions'!$B$5:$K$63,10,FALSE)/1000)</f>
        <v>21.270400000000002</v>
      </c>
      <c r="E96" s="21">
        <f>IF(E81=0,0,E81*VLOOKUP($B14,'Crop definitions'!$B$5:$K$63,10,FALSE)/1000)</f>
        <v>21.270400000000002</v>
      </c>
      <c r="F96" s="21">
        <f>IF(F81=0,0,F81*VLOOKUP($B14,'Crop definitions'!$B$5:$K$63,10,FALSE)/1000)</f>
        <v>21.270400000000002</v>
      </c>
      <c r="G96" s="21">
        <f>IF(G81=0,0,G81*VLOOKUP($B14,'Crop definitions'!$B$5:$K$63,10,FALSE)/1000)</f>
        <v>21.270400000000002</v>
      </c>
      <c r="I96" s="20" t="str">
        <f t="shared" si="14"/>
        <v>Peas_straw, kg N / ha</v>
      </c>
      <c r="J96" s="21">
        <f>IF(J81=0,0,J81*VLOOKUP($B14,'Crop definitions'!$B$5:$K$63,10,FALSE)/1000)</f>
        <v>18.079840000000001</v>
      </c>
      <c r="K96" s="21">
        <f>IF(K81=0,0,K81*VLOOKUP($B14,'Crop definitions'!$B$5:$K$63,10,FALSE)/1000)</f>
        <v>18.079840000000001</v>
      </c>
      <c r="L96" s="21">
        <f>IF(L81=0,0,L81*VLOOKUP($B14,'Crop definitions'!$B$5:$K$63,10,FALSE)/1000)</f>
        <v>18.079840000000001</v>
      </c>
      <c r="M96" s="21">
        <f>IF(M81=0,0,M81*VLOOKUP($B14,'Crop definitions'!$B$5:$K$63,10,FALSE)/1000)</f>
        <v>18.079840000000001</v>
      </c>
      <c r="N96" s="21">
        <f>IF(N81=0,0,N81*VLOOKUP($B14,'Crop definitions'!$B$5:$K$63,10,FALSE)/1000)</f>
        <v>18.079840000000001</v>
      </c>
      <c r="O96" s="21">
        <f>IF(O81=0,0,O81*VLOOKUP($B14,'Crop definitions'!$B$5:$K$63,10,FALSE)/1000)</f>
        <v>18.079840000000001</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170.78879999999998</v>
      </c>
      <c r="C100" s="25">
        <f t="shared" si="15"/>
        <v>170.78879999999998</v>
      </c>
      <c r="D100" s="25">
        <f t="shared" si="15"/>
        <v>170.78879999999998</v>
      </c>
      <c r="E100" s="25">
        <f t="shared" si="15"/>
        <v>170.78879999999998</v>
      </c>
      <c r="F100" s="25">
        <f t="shared" si="15"/>
        <v>170.78879999999998</v>
      </c>
      <c r="G100" s="25">
        <f t="shared" si="15"/>
        <v>170.78879999999998</v>
      </c>
      <c r="I100" s="24" t="str">
        <f t="shared" si="14"/>
        <v>Udbytte i alt, kg N / ha</v>
      </c>
      <c r="J100" s="25">
        <f t="shared" ref="J100:O100" si="16">SUM(J95:J99)</f>
        <v>145.17048</v>
      </c>
      <c r="K100" s="25">
        <f t="shared" si="16"/>
        <v>145.17048</v>
      </c>
      <c r="L100" s="25">
        <f t="shared" si="16"/>
        <v>145.17048</v>
      </c>
      <c r="M100" s="25">
        <f t="shared" si="16"/>
        <v>145.17048</v>
      </c>
      <c r="N100" s="25">
        <f t="shared" si="16"/>
        <v>145.17048</v>
      </c>
      <c r="O100" s="25">
        <f t="shared" si="16"/>
        <v>145.17048</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149.51839999999999</v>
      </c>
      <c r="C106" s="47">
        <f t="shared" si="20"/>
        <v>149.51839999999999</v>
      </c>
      <c r="D106" s="47">
        <f t="shared" si="20"/>
        <v>149.51839999999999</v>
      </c>
      <c r="E106" s="47">
        <f t="shared" si="20"/>
        <v>149.51839999999999</v>
      </c>
      <c r="F106" s="47">
        <f t="shared" si="20"/>
        <v>149.51839999999999</v>
      </c>
      <c r="G106" s="47">
        <f t="shared" si="20"/>
        <v>149.51839999999999</v>
      </c>
      <c r="H106" s="15"/>
      <c r="I106" s="40" t="str">
        <f t="shared" si="18"/>
        <v>N-udbytte til beregning, kg / ha</v>
      </c>
      <c r="J106" s="47">
        <f t="shared" ref="J106:O106" si="21">SUMIF($E$13:$E$17,"Ja",J95:J99)</f>
        <v>127.09063999999999</v>
      </c>
      <c r="K106" s="47">
        <f t="shared" si="21"/>
        <v>127.09063999999999</v>
      </c>
      <c r="L106" s="47">
        <f t="shared" si="21"/>
        <v>127.09063999999999</v>
      </c>
      <c r="M106" s="47">
        <f t="shared" si="21"/>
        <v>127.09063999999999</v>
      </c>
      <c r="N106" s="47">
        <f t="shared" si="21"/>
        <v>127.09063999999999</v>
      </c>
      <c r="O106" s="47">
        <f t="shared" si="21"/>
        <v>127.09063999999999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0.77</v>
      </c>
      <c r="C108" s="48">
        <f>VLOOKUP($B$9,'N fixation formula'!$B$5:$N$44,2,FALSE)*C107*VLOOKUP($B$9,'N fixation formula'!$B$5:$N$44,6,FALSE)</f>
        <v>0.77</v>
      </c>
      <c r="D108" s="48">
        <f>VLOOKUP($B$9,'N fixation formula'!$B$5:$N$44,2,FALSE)*D107*VLOOKUP($B$9,'N fixation formula'!$B$5:$N$44,6,FALSE)</f>
        <v>0.77</v>
      </c>
      <c r="E108" s="48">
        <f>VLOOKUP($B$9,'N fixation formula'!$B$5:$N$44,2,FALSE)*E107*VLOOKUP($B$9,'N fixation formula'!$B$5:$N$44,6,FALSE)</f>
        <v>0.77</v>
      </c>
      <c r="F108" s="48">
        <f>VLOOKUP($B$9,'N fixation formula'!$B$5:$N$44,2,FALSE)*F107*VLOOKUP($B$9,'N fixation formula'!$B$5:$N$44,6,FALSE)</f>
        <v>0.77</v>
      </c>
      <c r="G108" s="48">
        <f>VLOOKUP($B$9,'N fixation formula'!$B$5:$N$44,2,FALSE)*G107*VLOOKUP($B$9,'N fixation formula'!$B$5:$N$44,6,FALSE)</f>
        <v>0.77</v>
      </c>
      <c r="H108" s="15"/>
      <c r="I108" s="40" t="str">
        <f t="shared" si="18"/>
        <v>F-brutto x F-bælg-N x P-fix</v>
      </c>
      <c r="J108" s="48">
        <f>VLOOKUP($B$9,'N fixation formula'!$B$5:$N$44,2,FALSE)*J107*VLOOKUP($B$9,'N fixation formula'!$B$5:$N$44,6,FALSE)</f>
        <v>0.77</v>
      </c>
      <c r="K108" s="48">
        <f>VLOOKUP($B$9,'N fixation formula'!$B$5:$N$44,2,FALSE)*K107*VLOOKUP($B$9,'N fixation formula'!$B$5:$N$44,6,FALSE)</f>
        <v>0.77</v>
      </c>
      <c r="L108" s="48">
        <f>VLOOKUP($B$9,'N fixation formula'!$B$5:$N$44,2,FALSE)*L107*VLOOKUP($B$9,'N fixation formula'!$B$5:$N$44,6,FALSE)</f>
        <v>0.77</v>
      </c>
      <c r="M108" s="48">
        <f>VLOOKUP($B$9,'N fixation formula'!$B$5:$N$44,2,FALSE)*M107*VLOOKUP($B$9,'N fixation formula'!$B$5:$N$44,6,FALSE)</f>
        <v>0.77</v>
      </c>
      <c r="N108" s="48">
        <f>VLOOKUP($B$9,'N fixation formula'!$B$5:$N$44,2,FALSE)*N107*VLOOKUP($B$9,'N fixation formula'!$B$5:$N$44,6,FALSE)</f>
        <v>0.77</v>
      </c>
      <c r="O108" s="48">
        <f>VLOOKUP($B$9,'N fixation formula'!$B$5:$N$44,2,FALSE)*O107*VLOOKUP($B$9,'N fixation formula'!$B$5:$N$44,6,FALSE)</f>
        <v>0.77</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formula'!$J$5:$O$44,MATCH($B$9,'N fixation formula'!$B$5:$B$44,0),MATCH(J104,'N fixation formula'!$J$4:$O$4,0))</f>
        <v>#N/A</v>
      </c>
      <c r="K109" s="48" t="e">
        <f>VLOOKUP($B$9,'N fixation formula'!$B$5:$O$44,7,FALSE)+VLOOKUP($B$9,'N fixation formula'!$B$5:$O$44,8,FALSE)+INDEX('N fixation formula'!$J$5:$O$44,MATCH($B$9,'N fixation formula'!$B$5:$B$44,0),MATCH(K104,'N fixation formula'!$J$4:$O$4,0))</f>
        <v>#N/A</v>
      </c>
      <c r="L109" s="48" t="e">
        <f>VLOOKUP($B$9,'N fixation formula'!$B$5:$O$44,7,FALSE)+VLOOKUP($B$9,'N fixation formula'!$B$5:$O$44,8,FALSE)+INDEX('N fixation formula'!$J$5:$O$44,MATCH($B$9,'N fixation formula'!$B$5:$B$44,0),MATCH(L104,'N fixation formula'!$J$4:$O$4,0))</f>
        <v>#N/A</v>
      </c>
      <c r="M109" s="48" t="e">
        <f>VLOOKUP($B$9,'N fixation formula'!$B$5:$O$44,7,FALSE)+VLOOKUP($B$9,'N fixation formula'!$B$5:$O$44,8,FALSE)+INDEX('N fixation formula'!$J$5:$O$44,MATCH($B$9,'N fixation formula'!$B$5:$B$44,0),MATCH(M104,'N fixation formula'!$J$4:$O$4,0))</f>
        <v>#N/A</v>
      </c>
      <c r="N109" s="48" t="e">
        <f>VLOOKUP($B$9,'N fixation formula'!$B$5:$O$44,7,FALSE)+VLOOKUP($B$9,'N fixation formula'!$B$5:$O$44,8,FALSE)+INDEX('N fixation formula'!$J$5:$O$44,MATCH($B$9,'N fixation formula'!$B$5:$B$44,0),MATCH(N104,'N fixation formula'!$J$4:$O$4,0))</f>
        <v>#N/A</v>
      </c>
      <c r="O109" s="48" t="e">
        <f>VLOOKUP($B$9,'N fixation formula'!$B$5:$O$44,7,FALSE)+VLOOKUP($B$9,'N fixation formula'!$B$5:$O$44,8,FALSE)+INDEX('N fixation formula'!$J$5:$O$44,MATCH($B$9,'N fixation formula'!$B$5:$B$44,0),MATCH(O104,'N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76">
        <v>1</v>
      </c>
      <c r="C116" s="76">
        <v>1</v>
      </c>
      <c r="D116" s="76">
        <v>1</v>
      </c>
      <c r="E116" s="76">
        <v>1</v>
      </c>
      <c r="F116" s="76">
        <v>1</v>
      </c>
      <c r="G116" s="70">
        <v>1</v>
      </c>
      <c r="I116" s="29" t="str">
        <f>IF(A116="","",A116)</f>
        <v>Pløjning, forår*</v>
      </c>
      <c r="J116" s="60">
        <v>1</v>
      </c>
      <c r="K116" s="60">
        <v>1</v>
      </c>
      <c r="L116" s="60">
        <v>1</v>
      </c>
      <c r="M116" s="60">
        <v>1</v>
      </c>
      <c r="N116" s="60">
        <v>1</v>
      </c>
      <c r="O116" s="61">
        <v>1</v>
      </c>
    </row>
    <row r="117" spans="1:15" x14ac:dyDescent="0.25">
      <c r="A117" s="34" t="s">
        <v>89</v>
      </c>
      <c r="B117" s="70">
        <v>1</v>
      </c>
      <c r="C117" s="70">
        <v>1</v>
      </c>
      <c r="D117" s="70">
        <v>1</v>
      </c>
      <c r="E117" s="70">
        <v>1</v>
      </c>
      <c r="F117" s="70">
        <v>1</v>
      </c>
      <c r="G117" s="70">
        <v>1</v>
      </c>
      <c r="I117" s="29" t="str">
        <f t="shared" ref="I117:I130" si="24">IF(A117="","",A117)</f>
        <v>Kunstgødskning*</v>
      </c>
      <c r="J117" s="60"/>
      <c r="K117" s="60"/>
      <c r="L117" s="60"/>
      <c r="M117" s="60"/>
      <c r="N117" s="60"/>
      <c r="O117" s="61"/>
    </row>
    <row r="118" spans="1:15" x14ac:dyDescent="0.25">
      <c r="A118" s="34" t="s">
        <v>86</v>
      </c>
      <c r="B118" s="70">
        <v>1</v>
      </c>
      <c r="C118" s="70">
        <v>1</v>
      </c>
      <c r="D118" s="70">
        <v>1</v>
      </c>
      <c r="E118" s="70">
        <v>1</v>
      </c>
      <c r="F118" s="70">
        <v>1</v>
      </c>
      <c r="G118" s="70">
        <v>1</v>
      </c>
      <c r="I118" s="29" t="str">
        <f t="shared" si="24"/>
        <v>Såbedsharvning, tung*</v>
      </c>
      <c r="J118" s="60">
        <v>1</v>
      </c>
      <c r="K118" s="60">
        <v>1</v>
      </c>
      <c r="L118" s="60">
        <v>1</v>
      </c>
      <c r="M118" s="60">
        <v>1</v>
      </c>
      <c r="N118" s="60">
        <v>1</v>
      </c>
      <c r="O118" s="61">
        <v>1</v>
      </c>
    </row>
    <row r="119" spans="1:15" x14ac:dyDescent="0.25">
      <c r="A119" s="34" t="s">
        <v>155</v>
      </c>
      <c r="B119" s="70">
        <v>1</v>
      </c>
      <c r="C119" s="70">
        <v>1</v>
      </c>
      <c r="D119" s="70">
        <v>1</v>
      </c>
      <c r="E119" s="70">
        <v>1</v>
      </c>
      <c r="F119" s="70">
        <v>1</v>
      </c>
      <c r="G119" s="70">
        <v>1</v>
      </c>
      <c r="I119" s="29" t="str">
        <f t="shared" si="24"/>
        <v>Såning med såsæt"</v>
      </c>
      <c r="J119" s="60">
        <v>1</v>
      </c>
      <c r="K119" s="60">
        <v>1</v>
      </c>
      <c r="L119" s="60">
        <v>1</v>
      </c>
      <c r="M119" s="60">
        <v>1</v>
      </c>
      <c r="N119" s="60">
        <v>1</v>
      </c>
      <c r="O119" s="61">
        <v>1</v>
      </c>
    </row>
    <row r="120" spans="1:15" x14ac:dyDescent="0.25">
      <c r="A120" s="34" t="s">
        <v>87</v>
      </c>
      <c r="B120" s="70">
        <v>1</v>
      </c>
      <c r="C120" s="70">
        <v>1</v>
      </c>
      <c r="D120" s="70">
        <v>1</v>
      </c>
      <c r="E120" s="70">
        <v>1</v>
      </c>
      <c r="F120" s="70">
        <v>1</v>
      </c>
      <c r="G120" s="70">
        <v>1</v>
      </c>
      <c r="I120" s="29" t="str">
        <f t="shared" si="24"/>
        <v>Tromling*</v>
      </c>
      <c r="J120" s="60">
        <v>1</v>
      </c>
      <c r="K120" s="60">
        <v>1</v>
      </c>
      <c r="L120" s="60">
        <v>1</v>
      </c>
      <c r="M120" s="60">
        <v>1</v>
      </c>
      <c r="N120" s="60">
        <v>1</v>
      </c>
      <c r="O120" s="61">
        <v>1</v>
      </c>
    </row>
    <row r="121" spans="1:15" x14ac:dyDescent="0.25">
      <c r="A121" s="34" t="s">
        <v>92</v>
      </c>
      <c r="B121" s="70">
        <v>2</v>
      </c>
      <c r="C121" s="70">
        <v>2</v>
      </c>
      <c r="D121" s="70">
        <v>2</v>
      </c>
      <c r="E121" s="70">
        <v>2</v>
      </c>
      <c r="F121" s="70">
        <v>2</v>
      </c>
      <c r="G121" s="70">
        <v>2</v>
      </c>
      <c r="I121" s="29" t="str">
        <f t="shared" si="24"/>
        <v>Sprøjtning*</v>
      </c>
      <c r="J121" s="60"/>
      <c r="K121" s="60"/>
      <c r="L121" s="60"/>
      <c r="M121" s="60"/>
      <c r="N121" s="60"/>
      <c r="O121" s="61"/>
    </row>
    <row r="122" spans="1:15" x14ac:dyDescent="0.25">
      <c r="A122" s="34" t="s">
        <v>93</v>
      </c>
      <c r="B122" s="70">
        <v>1</v>
      </c>
      <c r="C122" s="70">
        <v>1</v>
      </c>
      <c r="D122" s="70">
        <v>1</v>
      </c>
      <c r="E122" s="70">
        <v>1</v>
      </c>
      <c r="F122" s="70">
        <v>1</v>
      </c>
      <c r="G122" s="70">
        <v>1</v>
      </c>
      <c r="I122" s="29" t="str">
        <f t="shared" si="24"/>
        <v>Mejetærskning*</v>
      </c>
      <c r="J122" s="60">
        <v>1</v>
      </c>
      <c r="K122" s="60">
        <v>1</v>
      </c>
      <c r="L122" s="60">
        <v>1</v>
      </c>
      <c r="M122" s="60">
        <v>1</v>
      </c>
      <c r="N122" s="60">
        <v>1</v>
      </c>
      <c r="O122" s="61">
        <v>1</v>
      </c>
    </row>
    <row r="123" spans="1:15" x14ac:dyDescent="0.25">
      <c r="A123" s="34" t="s">
        <v>81</v>
      </c>
      <c r="B123" s="70"/>
      <c r="C123" s="70"/>
      <c r="D123" s="70"/>
      <c r="E123" s="70"/>
      <c r="F123" s="70"/>
      <c r="G123" s="70"/>
      <c r="I123" s="29" t="str">
        <f t="shared" si="24"/>
        <v>Stubharvning*</v>
      </c>
      <c r="J123" s="60">
        <v>3</v>
      </c>
      <c r="K123" s="60">
        <v>3</v>
      </c>
      <c r="L123" s="60">
        <v>3</v>
      </c>
      <c r="M123" s="60">
        <v>3</v>
      </c>
      <c r="N123" s="60">
        <v>3</v>
      </c>
      <c r="O123" s="61">
        <v>3</v>
      </c>
    </row>
    <row r="124" spans="1:15" x14ac:dyDescent="0.25">
      <c r="A124" s="34" t="s">
        <v>91</v>
      </c>
      <c r="B124" s="70"/>
      <c r="C124" s="70"/>
      <c r="D124" s="70"/>
      <c r="E124" s="70"/>
      <c r="F124" s="70"/>
      <c r="G124" s="70"/>
      <c r="I124" s="29" t="str">
        <f t="shared" si="24"/>
        <v>Ukrudstharvning*</v>
      </c>
      <c r="J124" s="60">
        <v>3</v>
      </c>
      <c r="K124" s="60">
        <v>3</v>
      </c>
      <c r="L124" s="60">
        <v>3</v>
      </c>
      <c r="M124" s="60">
        <v>3</v>
      </c>
      <c r="N124" s="60">
        <v>3</v>
      </c>
      <c r="O124" s="61">
        <v>3</v>
      </c>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5.4378000000000002</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5.4378000000000002</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5.4378000000000002</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6.0419999999999998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6.6461999999999994</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6.6461999999999994</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5.4378000000000002</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5.4378000000000002</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5.4378000000000002</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6.0419999999999998</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6.6461999999999994</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6.6461999999999994</v>
      </c>
    </row>
    <row r="135" spans="1:15" x14ac:dyDescent="0.25">
      <c r="A135" s="20" t="str">
        <f t="shared" si="25"/>
        <v>Såning med såsæt"</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7.2503999999999991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7.2503999999999991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7.2503999999999991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8.0559999999999992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8.8615999999999993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8.8615999999999993</v>
      </c>
      <c r="I135" s="29" t="str">
        <f t="shared" si="26"/>
        <v>Såning med såsæt"</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7.2503999999999991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7.2503999999999991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7.2503999999999991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8.0559999999999992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8.8615999999999993</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8.8615999999999993</v>
      </c>
    </row>
    <row r="136" spans="1:15" x14ac:dyDescent="0.25">
      <c r="A136" s="20" t="str">
        <f t="shared" si="25"/>
        <v>Tromling*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2.2153999999999998</v>
      </c>
      <c r="I136" s="29" t="str">
        <f t="shared" si="26"/>
        <v>Tromling*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2.0139999999999998</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2.2153999999999998</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2.2153999999999998</v>
      </c>
    </row>
    <row r="137" spans="1:15" x14ac:dyDescent="0.25">
      <c r="A137" s="20" t="str">
        <f t="shared" si="25"/>
        <v>Sprøjtning*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3.0209999999999999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3.0209999999999999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3.0209999999999999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3.0209999999999999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3.0209999999999999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3.0209999999999999</v>
      </c>
      <c r="I137" s="29" t="str">
        <f t="shared" si="26"/>
        <v>Sprøjtning*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Mejetærskning*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14.097999999999999</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14.097999999999999</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14.097999999999999</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14.097999999999999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14.097999999999999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14.097999999999999</v>
      </c>
      <c r="I138" s="29" t="str">
        <f t="shared" si="26"/>
        <v>Mejetærskning*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14.097999999999999</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14.097999999999999</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14.097999999999999</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14.097999999999999</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14.097999999999999</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14.097999999999999</v>
      </c>
    </row>
    <row r="139" spans="1:15" x14ac:dyDescent="0.25">
      <c r="A139" s="20" t="str">
        <f t="shared" si="25"/>
        <v>Stubharvning*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Stubharvning*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19.032299999999999</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19.032299999999999</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19.032299999999999</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21.146999999999998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23.261699999999998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23.261699999999998</v>
      </c>
    </row>
    <row r="140" spans="1:15" x14ac:dyDescent="0.25">
      <c r="A140" s="20" t="str">
        <f t="shared" si="25"/>
        <v>Ukrudstharvning*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Ukrudstharvning*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5.4378000000000002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5.4378000000000002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5.4378000000000002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6.0419999999999998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6.6461999999999994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6.6461999999999994</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51.759799999999998</v>
      </c>
      <c r="C147" s="25">
        <f t="shared" ref="C147:O147" si="27">SUM(C132:C146)</f>
        <v>51.759799999999998</v>
      </c>
      <c r="D147" s="25">
        <f t="shared" si="27"/>
        <v>51.759799999999998</v>
      </c>
      <c r="E147" s="143">
        <f t="shared" si="27"/>
        <v>55.384999999999998</v>
      </c>
      <c r="F147" s="25">
        <f t="shared" si="27"/>
        <v>59.010199999999998</v>
      </c>
      <c r="G147" s="25">
        <f t="shared" si="27"/>
        <v>59.010199999999998</v>
      </c>
      <c r="H147" s="5"/>
      <c r="I147" s="30" t="str">
        <f t="shared" si="26"/>
        <v>Dieselforbrug i alt per ha</v>
      </c>
      <c r="J147" s="25">
        <f t="shared" si="27"/>
        <v>71.19489999999999</v>
      </c>
      <c r="K147" s="25">
        <f t="shared" si="27"/>
        <v>71.19489999999999</v>
      </c>
      <c r="L147" s="25">
        <f t="shared" si="27"/>
        <v>71.19489999999999</v>
      </c>
      <c r="M147" s="25">
        <f t="shared" si="27"/>
        <v>77.538999999999987</v>
      </c>
      <c r="N147" s="25">
        <f t="shared" si="27"/>
        <v>83.883099999999985</v>
      </c>
      <c r="O147" s="25">
        <f t="shared" si="27"/>
        <v>83.883099999999985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1000-000000000000}">
      <formula1>"Ja,Nej"</formula1>
    </dataValidation>
    <dataValidation type="list" allowBlank="1" showInputMessage="1" showErrorMessage="1" sqref="F13:F17" xr:uid="{00000000-0002-0000-1000-000001000000}">
      <formula1>"Ja, Nej / Ikke relevant"</formula1>
    </dataValidation>
    <dataValidation type="list" allowBlank="1" showInputMessage="1" showErrorMessage="1" sqref="E5" xr:uid="{00000000-0002-0000-1000-000002000000}">
      <formula1>"Yes, No"</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000-000003000000}">
          <x14:formula1>
            <xm:f>'N fixation formula'!$B$5:$B$44</xm:f>
          </x14:formula1>
          <xm:sqref>B9</xm:sqref>
        </x14:dataValidation>
        <x14:dataValidation type="list" allowBlank="1" showInputMessage="1" showErrorMessage="1" xr:uid="{00000000-0002-0000-1000-000007000000}">
          <x14:formula1>
            <xm:f>Other_tabels!$F$5:$F$14</xm:f>
          </x14:formula1>
          <xm:sqref>E4</xm:sqref>
        </x14:dataValidation>
        <x14:dataValidation type="list" allowBlank="1" showInputMessage="1" showErrorMessage="1" xr:uid="{00000000-0002-0000-1000-000006000000}">
          <x14:formula1>
            <xm:f>'Crop definitions'!$B$5:$B$63</xm:f>
          </x14:formula1>
          <xm:sqref>B13:B17</xm:sqref>
        </x14:dataValidation>
        <x14:dataValidation type="list" allowBlank="1" showInputMessage="1" showErrorMessage="1" xr:uid="{00000000-0002-0000-1000-000005000000}">
          <x14:formula1>
            <xm:f>Seed!$B$5:$B$28</xm:f>
          </x14:formula1>
          <xm:sqref>B20:B23</xm:sqref>
        </x14:dataValidation>
        <x14:dataValidation type="list" allowBlank="1" showInputMessage="1" showErrorMessage="1" xr:uid="{00000000-0002-0000-1000-000004000000}">
          <x14:formula1>
            <xm:f>'Diesel consumption for field op'!$D$4:$D$77</xm:f>
          </x14:formula1>
          <xm:sqref>A116:A130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FB01F-6F05-48DA-B3BA-20C1D6927D03}">
  <sheetPr>
    <tabColor theme="9" tint="-0.249977111117893"/>
  </sheetPr>
  <dimension ref="A1:O147"/>
  <sheetViews>
    <sheetView showGridLines="0" topLeftCell="D117"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827</v>
      </c>
      <c r="D4" s="20" t="s">
        <v>484</v>
      </c>
      <c r="E4" s="44" t="s">
        <v>487</v>
      </c>
    </row>
    <row r="5" spans="1:6" x14ac:dyDescent="0.25">
      <c r="A5" s="20" t="s">
        <v>50</v>
      </c>
      <c r="B5" s="44" t="s">
        <v>825</v>
      </c>
      <c r="D5" s="20" t="s">
        <v>582</v>
      </c>
      <c r="E5" s="44" t="s">
        <v>208</v>
      </c>
    </row>
    <row r="6" spans="1:6" ht="27.6" x14ac:dyDescent="0.25">
      <c r="A6" s="20" t="s">
        <v>0</v>
      </c>
      <c r="B6" s="45" t="s">
        <v>826</v>
      </c>
    </row>
    <row r="7" spans="1:6" x14ac:dyDescent="0.25">
      <c r="A7" s="20" t="s">
        <v>76</v>
      </c>
      <c r="B7" s="45"/>
    </row>
    <row r="8" spans="1:6" x14ac:dyDescent="0.25">
      <c r="A8" s="20" t="s">
        <v>57</v>
      </c>
      <c r="B8" s="45" t="s">
        <v>80</v>
      </c>
    </row>
    <row r="9" spans="1:6" x14ac:dyDescent="0.25">
      <c r="A9" s="46" t="s">
        <v>125</v>
      </c>
      <c r="B9" s="44" t="s">
        <v>142</v>
      </c>
      <c r="C9" s="41" t="str">
        <f>IF(B9="","",IF(OR(E13="Ja",E14="Ja",E15="Ja",E16="Ja",E17="Ja"),"","Husk at koble minimum et produkt med fiksering"))</f>
        <v/>
      </c>
    </row>
    <row r="10" spans="1:6" x14ac:dyDescent="0.25">
      <c r="A10" s="20" t="s">
        <v>153</v>
      </c>
      <c r="B10" s="44">
        <v>17</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828</v>
      </c>
      <c r="C13" s="19" t="str">
        <f>IF(B13="","",VLOOKUP(B13,'Crop definitions'!$B$5:$G$63,6,FALSE))</f>
        <v>Kg DM</v>
      </c>
      <c r="D13" s="19">
        <f>IF(B13="","",VLOOKUP(B13,'Crop definitions'!$B$5:$G$63,3,FALSE))</f>
        <v>0</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411</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Peas_green_seed</v>
      </c>
      <c r="B30" s="200"/>
      <c r="C30" s="200"/>
      <c r="D30" s="200"/>
      <c r="E30" s="200"/>
      <c r="F30" s="200"/>
      <c r="G30" s="27"/>
      <c r="I30" s="201" t="str">
        <f>A30</f>
        <v>Gødningsnorm - Main product: Peas_green_seed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-9.18</v>
      </c>
      <c r="K31" s="26">
        <f>(C31-$B$10)*('Crop definitions'!$Z$5/100)</f>
        <v>-9.18</v>
      </c>
      <c r="L31" s="26">
        <f>(D31-$B$10)*('Crop definitions'!$Z$5/100)</f>
        <v>-9.18</v>
      </c>
      <c r="M31" s="26">
        <f>(E31-$B$10)*('Crop definitions'!$Z$5/100)</f>
        <v>-9.18</v>
      </c>
      <c r="N31" s="26">
        <f>(F31-$B$10)*('Crop definitions'!$Z$5/100)</f>
        <v>-9.18</v>
      </c>
      <c r="O31" s="26">
        <f>(G31-$B$10)*('Crop definitions'!$Z$5/100)</f>
        <v>-9.18</v>
      </c>
    </row>
    <row r="32" spans="1:15" x14ac:dyDescent="0.25">
      <c r="A32" s="20" t="s">
        <v>55</v>
      </c>
      <c r="B32" s="26">
        <v>25</v>
      </c>
      <c r="C32" s="26">
        <v>25</v>
      </c>
      <c r="D32" s="26">
        <v>25</v>
      </c>
      <c r="E32" s="26">
        <v>25</v>
      </c>
      <c r="F32" s="26">
        <v>25</v>
      </c>
      <c r="G32" s="26">
        <v>25</v>
      </c>
      <c r="I32" s="20" t="s">
        <v>55</v>
      </c>
      <c r="J32" s="26">
        <f>IF($B$13="","",VLOOKUP($B$13,'Crop definitions'!$V$5:$X$63,2,FALSE)*B32)</f>
        <v>21.25</v>
      </c>
      <c r="K32" s="26">
        <f>IF($B$13="","",VLOOKUP($B$13,'Crop definitions'!$V$5:$X$63,2,FALSE)*C32)</f>
        <v>21.25</v>
      </c>
      <c r="L32" s="26">
        <f>IF($B$13="","",VLOOKUP($B$13,'Crop definitions'!$V$5:$X$63,2,FALSE)*D32)</f>
        <v>21.25</v>
      </c>
      <c r="M32" s="26">
        <f>IF($B$13="","",VLOOKUP($B$13,'Crop definitions'!$V$5:$X$63,2,FALSE)*E32)</f>
        <v>21.25</v>
      </c>
      <c r="N32" s="26">
        <f>IF($B$13="","",VLOOKUP($B$13,'Crop definitions'!$V$5:$X$63,2,FALSE)*F32)</f>
        <v>21.25</v>
      </c>
      <c r="O32" s="26">
        <f>IF($B$13="","",VLOOKUP($B$13,'Crop definitions'!$V$5:$X$63,2,FALSE)*G32)</f>
        <v>21.25</v>
      </c>
    </row>
    <row r="33" spans="1:15" x14ac:dyDescent="0.25">
      <c r="A33" s="20" t="s">
        <v>56</v>
      </c>
      <c r="B33" s="26">
        <v>75</v>
      </c>
      <c r="C33" s="26">
        <v>75</v>
      </c>
      <c r="D33" s="26">
        <v>75</v>
      </c>
      <c r="E33" s="26">
        <v>75</v>
      </c>
      <c r="F33" s="26">
        <v>75</v>
      </c>
      <c r="G33" s="26">
        <v>75</v>
      </c>
      <c r="I33" s="20" t="s">
        <v>56</v>
      </c>
      <c r="J33" s="26">
        <f>IF($B$13="","",VLOOKUP($B$13,'Crop definitions'!$V$5:$X$63,2,FALSE)*B33)</f>
        <v>63.75</v>
      </c>
      <c r="K33" s="26">
        <f>IF($B$13="","",VLOOKUP($B$13,'Crop definitions'!$V$5:$X$63,2,FALSE)*C33)</f>
        <v>63.75</v>
      </c>
      <c r="L33" s="26">
        <f>IF($B$13="","",VLOOKUP($B$13,'Crop definitions'!$V$5:$X$63,2,FALSE)*D33)</f>
        <v>63.75</v>
      </c>
      <c r="M33" s="26">
        <f>IF($B$13="","",VLOOKUP($B$13,'Crop definitions'!$V$5:$X$63,2,FALSE)*E33)</f>
        <v>63.75</v>
      </c>
      <c r="N33" s="26">
        <f>IF($B$13="","",VLOOKUP($B$13,'Crop definitions'!$V$5:$X$63,2,FALSE)*F33)</f>
        <v>63.75</v>
      </c>
      <c r="O33" s="26">
        <f>IF($B$13="","",VLOOKUP($B$13,'Crop definitions'!$V$5:$X$63,2,FALSE)*G33)</f>
        <v>63.75</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-9.18</v>
      </c>
      <c r="K51" s="21">
        <f t="shared" si="1"/>
        <v>-9.18</v>
      </c>
      <c r="L51" s="21">
        <f t="shared" si="1"/>
        <v>-9.18</v>
      </c>
      <c r="M51" s="21">
        <f t="shared" si="1"/>
        <v>-9.18</v>
      </c>
      <c r="N51" s="21">
        <f t="shared" si="1"/>
        <v>-9.18</v>
      </c>
      <c r="O51" s="21">
        <f t="shared" si="1"/>
        <v>-9.18</v>
      </c>
    </row>
    <row r="52" spans="1:15" x14ac:dyDescent="0.25">
      <c r="A52" s="20" t="s">
        <v>126</v>
      </c>
      <c r="B52" s="21">
        <f t="shared" ref="B52:G52" si="2">IF($B$10="",B51,B51-$B$10)</f>
        <v>-17</v>
      </c>
      <c r="C52" s="21">
        <f t="shared" si="2"/>
        <v>-17</v>
      </c>
      <c r="D52" s="21">
        <f t="shared" si="2"/>
        <v>-17</v>
      </c>
      <c r="E52" s="21">
        <f t="shared" si="2"/>
        <v>-17</v>
      </c>
      <c r="F52" s="21">
        <f t="shared" si="2"/>
        <v>-17</v>
      </c>
      <c r="G52" s="21">
        <f t="shared" si="2"/>
        <v>-17</v>
      </c>
      <c r="I52" s="20" t="str">
        <f>A52</f>
        <v>N - efter reduktion, kg / ha</v>
      </c>
      <c r="J52" s="21">
        <f>IF($B$10="",J51,J51)</f>
        <v>-9.18</v>
      </c>
      <c r="K52" s="21">
        <f t="shared" ref="K52:O52" si="3">IF($B$10="",K51,K51)</f>
        <v>-9.18</v>
      </c>
      <c r="L52" s="21">
        <f t="shared" si="3"/>
        <v>-9.18</v>
      </c>
      <c r="M52" s="21">
        <f t="shared" si="3"/>
        <v>-9.18</v>
      </c>
      <c r="N52" s="21">
        <f t="shared" si="3"/>
        <v>-9.18</v>
      </c>
      <c r="O52" s="21">
        <f t="shared" si="3"/>
        <v>-9.18</v>
      </c>
    </row>
    <row r="53" spans="1:15" x14ac:dyDescent="0.25">
      <c r="A53" s="20" t="s">
        <v>55</v>
      </c>
      <c r="B53" s="21">
        <f t="shared" ref="B53:G54" si="4">B32+B36+B40+B44+B48</f>
        <v>25</v>
      </c>
      <c r="C53" s="21">
        <f t="shared" si="4"/>
        <v>25</v>
      </c>
      <c r="D53" s="21">
        <f t="shared" si="4"/>
        <v>25</v>
      </c>
      <c r="E53" s="21">
        <f t="shared" si="4"/>
        <v>25</v>
      </c>
      <c r="F53" s="21">
        <f t="shared" si="4"/>
        <v>25</v>
      </c>
      <c r="G53" s="21">
        <f t="shared" si="4"/>
        <v>25</v>
      </c>
      <c r="I53" s="20" t="s">
        <v>55</v>
      </c>
      <c r="J53" s="21">
        <f t="shared" ref="J53:O54" si="5">J32+J36+J40+J44+J48</f>
        <v>21.25</v>
      </c>
      <c r="K53" s="21">
        <f t="shared" si="5"/>
        <v>21.25</v>
      </c>
      <c r="L53" s="21">
        <f t="shared" si="5"/>
        <v>21.25</v>
      </c>
      <c r="M53" s="21">
        <f t="shared" si="5"/>
        <v>21.25</v>
      </c>
      <c r="N53" s="21">
        <f t="shared" si="5"/>
        <v>21.25</v>
      </c>
      <c r="O53" s="21">
        <f t="shared" si="5"/>
        <v>21.25</v>
      </c>
    </row>
    <row r="54" spans="1:15" x14ac:dyDescent="0.25">
      <c r="A54" s="20" t="s">
        <v>56</v>
      </c>
      <c r="B54" s="21">
        <f t="shared" si="4"/>
        <v>75</v>
      </c>
      <c r="C54" s="21">
        <f t="shared" si="4"/>
        <v>75</v>
      </c>
      <c r="D54" s="21">
        <f t="shared" si="4"/>
        <v>75</v>
      </c>
      <c r="E54" s="21">
        <f t="shared" si="4"/>
        <v>75</v>
      </c>
      <c r="F54" s="21">
        <f t="shared" si="4"/>
        <v>75</v>
      </c>
      <c r="G54" s="21">
        <f t="shared" si="4"/>
        <v>75</v>
      </c>
      <c r="I54" s="20" t="s">
        <v>56</v>
      </c>
      <c r="J54" s="21">
        <f t="shared" si="5"/>
        <v>63.75</v>
      </c>
      <c r="K54" s="21">
        <f t="shared" si="5"/>
        <v>63.75</v>
      </c>
      <c r="L54" s="21">
        <f t="shared" si="5"/>
        <v>63.75</v>
      </c>
      <c r="M54" s="21">
        <f t="shared" si="5"/>
        <v>63.75</v>
      </c>
      <c r="N54" s="21">
        <f t="shared" si="5"/>
        <v>63.75</v>
      </c>
      <c r="O54" s="21">
        <f t="shared" si="5"/>
        <v>63.75</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Peas_seed</v>
      </c>
      <c r="B60" s="26">
        <v>200</v>
      </c>
      <c r="C60" s="26">
        <v>200</v>
      </c>
      <c r="D60" s="26">
        <v>200</v>
      </c>
      <c r="E60" s="26">
        <v>200</v>
      </c>
      <c r="F60" s="26">
        <v>200</v>
      </c>
      <c r="G60" s="26">
        <v>200</v>
      </c>
      <c r="I60" s="20" t="str">
        <f>A60</f>
        <v>Peas_seed</v>
      </c>
      <c r="J60" s="26">
        <v>225</v>
      </c>
      <c r="K60" s="26">
        <v>225</v>
      </c>
      <c r="L60" s="26">
        <v>225</v>
      </c>
      <c r="M60" s="26">
        <v>225</v>
      </c>
      <c r="N60" s="26">
        <v>225</v>
      </c>
      <c r="O60" s="62">
        <v>225</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2"/>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2"/>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2"/>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Peas_green_seed, Kg DM / ha</v>
      </c>
      <c r="B74" s="26">
        <v>1539</v>
      </c>
      <c r="C74" s="26">
        <v>1539</v>
      </c>
      <c r="D74" s="26">
        <v>1539</v>
      </c>
      <c r="E74" s="26">
        <v>1539</v>
      </c>
      <c r="F74" s="26">
        <v>1539</v>
      </c>
      <c r="G74" s="26">
        <v>1539</v>
      </c>
      <c r="I74" s="20" t="str">
        <f t="shared" ref="I74:I84" si="6">A74</f>
        <v>Peas_green_seed, Kg DM / ha</v>
      </c>
      <c r="J74" s="26">
        <f>IF($B$13="","",VLOOKUP($B$13,'Crop definitions'!$V$5:$X$63,2,FALSE)*B74)</f>
        <v>1308.1499999999999</v>
      </c>
      <c r="K74" s="26">
        <f>IF($B$13="","",VLOOKUP($B$13,'Crop definitions'!$V$5:$X$63,2,FALSE)*C74)</f>
        <v>1308.1499999999999</v>
      </c>
      <c r="L74" s="26">
        <f>IF($B$13="","",VLOOKUP($B$13,'Crop definitions'!$V$5:$X$63,2,FALSE)*D74)</f>
        <v>1308.1499999999999</v>
      </c>
      <c r="M74" s="26">
        <f>IF($B$13="","",VLOOKUP($B$13,'Crop definitions'!$V$5:$X$63,3,FALSE)*E74)</f>
        <v>1308.1499999999999</v>
      </c>
      <c r="N74" s="26">
        <f>IF($B$13="","",VLOOKUP($B$13,'Crop definitions'!$V$5:$X$63,3,FALSE)*F74)</f>
        <v>1308.1499999999999</v>
      </c>
      <c r="O74" s="26">
        <f>IF($B$13="","",VLOOKUP($B$13,'Crop definitions'!$V$5:$X$63,2,FALSE)*G74)</f>
        <v>1308.1499999999999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3"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3"/>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3"/>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Peas_green_seed, kg TS / ha</v>
      </c>
      <c r="B80" s="21" t="e">
        <f>IF(B74="",0,IF($C13="Kg",B74*VLOOKUP($B13,'Crop definitions'!$B$5:$N$63,5,FALSE)/1000,IF($C13="Kg TS",B74,B74/VLOOKUP($B13,'Crop definitions'!$B$5:$N$63,8,FALSE))))</f>
        <v>#DIV/0!</v>
      </c>
      <c r="C80" s="21" t="e">
        <f>IF(C74="",0,IF($C13="Kg",C74*VLOOKUP($B13,'Crop definitions'!$B$5:$N$63,5,FALSE)/1000,IF($C13="Kg TS",C74,C74/VLOOKUP($B13,'Crop definitions'!$B$5:$N$63,8,FALSE))))</f>
        <v>#DIV/0!</v>
      </c>
      <c r="D80" s="21" t="e">
        <f>IF(D74="",0,IF($C13="Kg",D74*VLOOKUP($B13,'Crop definitions'!$B$5:$N$63,5,FALSE)/1000,IF($C13="Kg TS",D74,D74/VLOOKUP($B13,'Crop definitions'!$B$5:$N$63,8,FALSE))))</f>
        <v>#DIV/0!</v>
      </c>
      <c r="E80" s="21" t="e">
        <f>IF(E74="",0,IF($C13="Kg",E74*VLOOKUP($B13,'Crop definitions'!$B$5:$N$63,5,FALSE)/1000,IF($C13="Kg TS",E74,E74/VLOOKUP($B13,'Crop definitions'!$B$5:$N$63,8,FALSE))))</f>
        <v>#DIV/0!</v>
      </c>
      <c r="F80" s="21" t="e">
        <f>IF(F74="",0,IF($C13="Kg",F74*VLOOKUP($B13,'Crop definitions'!$B$5:$N$63,5,FALSE)/1000,IF($C13="Kg TS",F74,F74/VLOOKUP($B13,'Crop definitions'!$B$5:$N$63,8,FALSE))))</f>
        <v>#DIV/0!</v>
      </c>
      <c r="G80" s="21" t="e">
        <f>IF(G74="",0,IF($C13="Kg",G74*VLOOKUP($B13,'Crop definitions'!$B$5:$N$63,5,FALSE)/1000,IF($C13="Kg TS",G74,G74/VLOOKUP($B13,'Crop definitions'!$B$5:$N$63,8,FALSE))))</f>
        <v>#DIV/0!</v>
      </c>
      <c r="I80" s="20" t="str">
        <f t="shared" si="6"/>
        <v>Peas_green_seed, kg TS / ha</v>
      </c>
      <c r="J80" s="21" t="e">
        <f>IF(J74="",0,IF($C13="Kg",J74*VLOOKUP($B13,'Crop definitions'!$B$5:$N$63,5,FALSE)/1000,IF($C13="Kg TS",J74,J74/VLOOKUP($B13,'Crop definitions'!$B$5:$N$63,8,FALSE))))</f>
        <v>#DIV/0!</v>
      </c>
      <c r="K80" s="21" t="e">
        <f>IF(K74="",0,IF($C13="Kg",K74*VLOOKUP($B13,'Crop definitions'!$B$5:$N$63,5,FALSE)/1000,IF($C13="Kg TS",K74,K74/VLOOKUP($B13,'Crop definitions'!$B$5:$N$63,8,FALSE))))</f>
        <v>#DIV/0!</v>
      </c>
      <c r="L80" s="21" t="e">
        <f>IF(L74="",0,IF($C13="Kg",L74*VLOOKUP($B13,'Crop definitions'!$B$5:$N$63,5,FALSE)/1000,IF($C13="Kg TS",L74,L74/VLOOKUP($B13,'Crop definitions'!$B$5:$N$63,8,FALSE))))</f>
        <v>#DIV/0!</v>
      </c>
      <c r="M80" s="21" t="e">
        <f>IF(M74="",0,IF($C13="Kg",M74*VLOOKUP($B13,'Crop definitions'!$B$5:$N$63,5,FALSE)/1000,IF($C13="Kg TS",M74,M74/VLOOKUP($B13,'Crop definitions'!$B$5:$N$63,8,FALSE))))</f>
        <v>#DIV/0!</v>
      </c>
      <c r="N80" s="21" t="e">
        <f>IF(N74="",0,IF($C13="Kg",N74*VLOOKUP($B13,'Crop definitions'!$B$5:$N$63,5,FALSE)/1000,IF($C13="Kg TS",N74,N74/VLOOKUP($B13,'Crop definitions'!$B$5:$N$63,8,FALSE))))</f>
        <v>#DIV/0!</v>
      </c>
      <c r="O80" s="21" t="e">
        <f>IF(O74="",0,IF($C13="Kg",O74*VLOOKUP($B13,'Crop definitions'!$B$5:$N$63,5,FALSE)/1000,IF($C13="Kg TS",O74,O74/VLOOKUP($B13,'Crop definitions'!$B$5:$N$63,8,FALSE))))</f>
        <v>#DIV/0!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t="e">
        <f t="shared" ref="B85:G85" si="7">SUM(B80:B84)</f>
        <v>#DIV/0!</v>
      </c>
      <c r="C85" s="25" t="e">
        <f t="shared" si="7"/>
        <v>#DIV/0!</v>
      </c>
      <c r="D85" s="25" t="e">
        <f t="shared" si="7"/>
        <v>#DIV/0!</v>
      </c>
      <c r="E85" s="25" t="e">
        <f t="shared" si="7"/>
        <v>#DIV/0!</v>
      </c>
      <c r="F85" s="25" t="e">
        <f t="shared" si="7"/>
        <v>#DIV/0!</v>
      </c>
      <c r="G85" s="25" t="e">
        <f t="shared" si="7"/>
        <v>#DIV/0!</v>
      </c>
      <c r="I85" s="24" t="s">
        <v>69</v>
      </c>
      <c r="J85" s="25" t="e">
        <f t="shared" ref="J85:O85" si="8">SUM(J80:J84)</f>
        <v>#DIV/0!</v>
      </c>
      <c r="K85" s="25" t="e">
        <f t="shared" si="8"/>
        <v>#DIV/0!</v>
      </c>
      <c r="L85" s="25" t="e">
        <f t="shared" si="8"/>
        <v>#DIV/0!</v>
      </c>
      <c r="M85" s="25" t="e">
        <f t="shared" si="8"/>
        <v>#DIV/0!</v>
      </c>
      <c r="N85" s="25" t="e">
        <f t="shared" si="8"/>
        <v>#DIV/0!</v>
      </c>
      <c r="O85" s="25" t="e">
        <f t="shared" si="8"/>
        <v>#DIV/0!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Peas_green_seed, kg / ha</v>
      </c>
      <c r="B87" s="21" t="e">
        <f>IF(B80=0,0,B80/(VLOOKUP($B13,'Crop definitions'!$B$5:$N$63,5,FALSE)/1000))</f>
        <v>#DIV/0!</v>
      </c>
      <c r="C87" s="21" t="e">
        <f>IF(C80=0,0,C80/(VLOOKUP($B13,'Crop definitions'!$B$5:$N$63,5,FALSE)/1000))</f>
        <v>#DIV/0!</v>
      </c>
      <c r="D87" s="21" t="e">
        <f>IF(D80=0,0,D80/(VLOOKUP($B13,'Crop definitions'!$B$5:$N$63,5,FALSE)/1000))</f>
        <v>#DIV/0!</v>
      </c>
      <c r="E87" s="21" t="e">
        <f>IF(E80=0,0,E80/(VLOOKUP($B13,'Crop definitions'!$B$5:$N$63,5,FALSE)/1000))</f>
        <v>#DIV/0!</v>
      </c>
      <c r="F87" s="21" t="e">
        <f>IF(F80=0,0,F80/(VLOOKUP($B13,'Crop definitions'!$B$5:$N$63,5,FALSE)/1000))</f>
        <v>#DIV/0!</v>
      </c>
      <c r="G87" s="21" t="e">
        <f>IF(G80=0,0,G80/(VLOOKUP($B13,'Crop definitions'!$B$5:$N$63,5,FALSE)/1000))</f>
        <v>#DIV/0!</v>
      </c>
      <c r="I87" s="20" t="str">
        <f>A87</f>
        <v>Peas_green_seed, kg / ha</v>
      </c>
      <c r="J87" s="21" t="e">
        <f>IF(J80=0,0,J80/(VLOOKUP($B13,'Crop definitions'!$B$5:$N$63,5,FALSE)/1000))</f>
        <v>#DIV/0!</v>
      </c>
      <c r="K87" s="21" t="e">
        <f>IF(K80=0,0,K80/(VLOOKUP($B13,'Crop definitions'!$B$5:$N$63,5,FALSE)/1000))</f>
        <v>#DIV/0!</v>
      </c>
      <c r="L87" s="21" t="e">
        <f>IF(L80=0,0,L80/(VLOOKUP($B13,'Crop definitions'!$B$5:$N$63,5,FALSE)/1000))</f>
        <v>#DIV/0!</v>
      </c>
      <c r="M87" s="21" t="e">
        <f>IF(M80=0,0,M80/(VLOOKUP($B13,'Crop definitions'!$B$5:$N$63,5,FALSE)/1000))</f>
        <v>#DIV/0!</v>
      </c>
      <c r="N87" s="21" t="e">
        <f>IF(N80=0,0,N80/(VLOOKUP($B13,'Crop definitions'!$B$5:$N$63,5,FALSE)/1000))</f>
        <v>#DIV/0!</v>
      </c>
      <c r="O87" s="21" t="e">
        <f>IF(O80=0,0,O80/(VLOOKUP($B13,'Crop definitions'!$B$5:$N$63,5,FALSE)/1000))</f>
        <v>#DIV/0!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t="e">
        <f t="shared" ref="B92:G92" si="10">SUM(B87:B91)</f>
        <v>#DIV/0!</v>
      </c>
      <c r="C92" s="25" t="e">
        <f t="shared" si="10"/>
        <v>#DIV/0!</v>
      </c>
      <c r="D92" s="25" t="e">
        <f t="shared" si="10"/>
        <v>#DIV/0!</v>
      </c>
      <c r="E92" s="25" t="e">
        <f t="shared" si="10"/>
        <v>#DIV/0!</v>
      </c>
      <c r="F92" s="25" t="e">
        <f t="shared" si="10"/>
        <v>#DIV/0!</v>
      </c>
      <c r="G92" s="25" t="e">
        <f t="shared" si="10"/>
        <v>#DIV/0!</v>
      </c>
      <c r="I92" s="24" t="str">
        <f t="shared" si="9"/>
        <v>Udbytte i alt, kg / ha</v>
      </c>
      <c r="J92" s="25" t="e">
        <f t="shared" ref="J92:O92" si="11">SUM(J87:J91)</f>
        <v>#DIV/0!</v>
      </c>
      <c r="K92" s="25" t="e">
        <f t="shared" si="11"/>
        <v>#DIV/0!</v>
      </c>
      <c r="L92" s="25" t="e">
        <f t="shared" si="11"/>
        <v>#DIV/0!</v>
      </c>
      <c r="M92" s="25" t="e">
        <f t="shared" si="11"/>
        <v>#DIV/0!</v>
      </c>
      <c r="N92" s="25" t="e">
        <f t="shared" si="11"/>
        <v>#DIV/0!</v>
      </c>
      <c r="O92" s="25" t="e">
        <f t="shared" si="11"/>
        <v>#DIV/0!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Peas_green_seed, kg N / ha</v>
      </c>
      <c r="B95" s="21" t="e">
        <f>IF(B80=0,0,B80*VLOOKUP($B13,'Crop definitions'!$B$5:$K$63,10,FALSE)/1000)</f>
        <v>#DIV/0!</v>
      </c>
      <c r="C95" s="21" t="e">
        <f>IF(C80=0,0,C80*VLOOKUP($B13,'Crop definitions'!$B$5:$K$63,10,FALSE)/1000)</f>
        <v>#DIV/0!</v>
      </c>
      <c r="D95" s="21" t="e">
        <f>IF(D80=0,0,D80*VLOOKUP($B13,'Crop definitions'!$B$5:$K$63,10,FALSE)/1000)</f>
        <v>#DIV/0!</v>
      </c>
      <c r="E95" s="21" t="e">
        <f>IF(E80=0,0,E80*VLOOKUP($B13,'Crop definitions'!$B$5:$K$63,10,FALSE)/1000)</f>
        <v>#DIV/0!</v>
      </c>
      <c r="F95" s="21" t="e">
        <f>IF(F80=0,0,F80*VLOOKUP($B13,'Crop definitions'!$B$5:$K$63,10,FALSE)/1000)</f>
        <v>#DIV/0!</v>
      </c>
      <c r="G95" s="21" t="e">
        <f>IF(G80=0,0,G80*VLOOKUP($B13,'Crop definitions'!$B$5:$K$63,10,FALSE)/1000)</f>
        <v>#DIV/0!</v>
      </c>
      <c r="I95" s="20" t="str">
        <f t="shared" ref="I95:I100" si="14">A95</f>
        <v>Peas_green_seed, kg N / ha</v>
      </c>
      <c r="J95" s="21" t="e">
        <f>IF(J80=0,0,J80*VLOOKUP($B13,'Crop definitions'!$B$5:$K$63,10,FALSE)/1000)</f>
        <v>#DIV/0!</v>
      </c>
      <c r="K95" s="21" t="e">
        <f>IF(K80=0,0,K80*VLOOKUP($B13,'Crop definitions'!$B$5:$K$63,10,FALSE)/1000)</f>
        <v>#DIV/0!</v>
      </c>
      <c r="L95" s="21" t="e">
        <f>IF(L80=0,0,L80*VLOOKUP($B13,'Crop definitions'!$B$5:$K$63,10,FALSE)/1000)</f>
        <v>#DIV/0!</v>
      </c>
      <c r="M95" s="21" t="e">
        <f>IF(M80=0,0,M80*VLOOKUP($B13,'Crop definitions'!$B$5:$K$63,10,FALSE)/1000)</f>
        <v>#DIV/0!</v>
      </c>
      <c r="N95" s="21" t="e">
        <f>IF(N80=0,0,N80*VLOOKUP($B13,'Crop definitions'!$B$5:$K$63,10,FALSE)/1000)</f>
        <v>#DIV/0!</v>
      </c>
      <c r="O95" s="21" t="e">
        <f>IF(O80=0,0,O80*VLOOKUP($B13,'Crop definitions'!$B$5:$K$63,10,FALSE)/1000)</f>
        <v>#DIV/0!</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t="e">
        <f t="shared" ref="B100:G100" si="15">SUM(B95:B99)</f>
        <v>#DIV/0!</v>
      </c>
      <c r="C100" s="25" t="e">
        <f t="shared" si="15"/>
        <v>#DIV/0!</v>
      </c>
      <c r="D100" s="25" t="e">
        <f t="shared" si="15"/>
        <v>#DIV/0!</v>
      </c>
      <c r="E100" s="25" t="e">
        <f t="shared" si="15"/>
        <v>#DIV/0!</v>
      </c>
      <c r="F100" s="25" t="e">
        <f t="shared" si="15"/>
        <v>#DIV/0!</v>
      </c>
      <c r="G100" s="25" t="e">
        <f t="shared" si="15"/>
        <v>#DIV/0!</v>
      </c>
      <c r="I100" s="24" t="str">
        <f t="shared" si="14"/>
        <v>Udbytte i alt, kg N / ha</v>
      </c>
      <c r="J100" s="25" t="e">
        <f t="shared" ref="J100:O100" si="16">SUM(J95:J99)</f>
        <v>#DIV/0!</v>
      </c>
      <c r="K100" s="25" t="e">
        <f t="shared" si="16"/>
        <v>#DIV/0!</v>
      </c>
      <c r="L100" s="25" t="e">
        <f t="shared" si="16"/>
        <v>#DIV/0!</v>
      </c>
      <c r="M100" s="25" t="e">
        <f t="shared" si="16"/>
        <v>#DIV/0!</v>
      </c>
      <c r="N100" s="25" t="e">
        <f t="shared" si="16"/>
        <v>#DIV/0!</v>
      </c>
      <c r="O100" s="25" t="e">
        <f t="shared" si="16"/>
        <v>#DIV/0!</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-9.18</v>
      </c>
      <c r="K105" s="47">
        <f t="shared" si="19"/>
        <v>-9.18</v>
      </c>
      <c r="L105" s="47">
        <f t="shared" si="19"/>
        <v>-9.18</v>
      </c>
      <c r="M105" s="47">
        <f t="shared" si="19"/>
        <v>-9.18</v>
      </c>
      <c r="N105" s="47">
        <f t="shared" si="19"/>
        <v>-9.18</v>
      </c>
      <c r="O105" s="47">
        <f t="shared" si="19"/>
        <v>-9.18</v>
      </c>
    </row>
    <row r="106" spans="1:15" ht="15.6" x14ac:dyDescent="0.3">
      <c r="A106" s="40" t="s">
        <v>129</v>
      </c>
      <c r="B106" s="47" t="e">
        <f t="shared" ref="B106:G106" si="20">SUMIF($E$13:$E$17,"Ja",B95:B99)</f>
        <v>#DIV/0!</v>
      </c>
      <c r="C106" s="47" t="e">
        <f t="shared" si="20"/>
        <v>#DIV/0!</v>
      </c>
      <c r="D106" s="47" t="e">
        <f t="shared" si="20"/>
        <v>#DIV/0!</v>
      </c>
      <c r="E106" s="47" t="e">
        <f t="shared" si="20"/>
        <v>#DIV/0!</v>
      </c>
      <c r="F106" s="47" t="e">
        <f t="shared" si="20"/>
        <v>#DIV/0!</v>
      </c>
      <c r="G106" s="47" t="e">
        <f t="shared" si="20"/>
        <v>#DIV/0!</v>
      </c>
      <c r="H106" s="15"/>
      <c r="I106" s="40" t="str">
        <f t="shared" si="18"/>
        <v>N-udbytte til beregning, kg / ha</v>
      </c>
      <c r="J106" s="47" t="e">
        <f t="shared" ref="J106:O106" si="21">SUMIF($E$13:$E$17,"Ja",J95:J99)</f>
        <v>#DIV/0!</v>
      </c>
      <c r="K106" s="47" t="e">
        <f t="shared" si="21"/>
        <v>#DIV/0!</v>
      </c>
      <c r="L106" s="47" t="e">
        <f t="shared" si="21"/>
        <v>#DIV/0!</v>
      </c>
      <c r="M106" s="47" t="e">
        <f t="shared" si="21"/>
        <v>#DIV/0!</v>
      </c>
      <c r="N106" s="47" t="e">
        <f t="shared" si="21"/>
        <v>#DIV/0!</v>
      </c>
      <c r="O106" s="47" t="e">
        <f t="shared" si="21"/>
        <v>#DIV/0!</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0.84</v>
      </c>
      <c r="C108" s="48">
        <f>VLOOKUP($B$9,'N fixation formula'!$B$5:$N$44,2,FALSE)*C107*VLOOKUP($B$9,'N fixation formula'!$B$5:$N$44,6,FALSE)</f>
        <v>0.84</v>
      </c>
      <c r="D108" s="48">
        <f>VLOOKUP($B$9,'N fixation formula'!$B$5:$N$44,2,FALSE)*D107*VLOOKUP($B$9,'N fixation formula'!$B$5:$N$44,6,FALSE)</f>
        <v>0.84</v>
      </c>
      <c r="E108" s="48">
        <f>VLOOKUP($B$9,'N fixation formula'!$B$5:$N$44,2,FALSE)*E107*VLOOKUP($B$9,'N fixation formula'!$B$5:$N$44,6,FALSE)</f>
        <v>0.84</v>
      </c>
      <c r="F108" s="48">
        <f>VLOOKUP($B$9,'N fixation formula'!$B$5:$N$44,2,FALSE)*F107*VLOOKUP($B$9,'N fixation formula'!$B$5:$N$44,6,FALSE)</f>
        <v>0.84</v>
      </c>
      <c r="G108" s="48">
        <f>VLOOKUP($B$9,'N fixation formula'!$B$5:$N$44,2,FALSE)*G107*VLOOKUP($B$9,'N fixation formula'!$B$5:$N$44,6,FALSE)</f>
        <v>0.84</v>
      </c>
      <c r="H108" s="15"/>
      <c r="I108" s="40" t="str">
        <f t="shared" si="18"/>
        <v>F-brutto x F-bælg-N x P-fix</v>
      </c>
      <c r="J108" s="48">
        <f>VLOOKUP($B$9,'N fixation formula'!$B$5:$N$44,2,FALSE)*J107*VLOOKUP($B$9,'N fixation formula'!$B$5:$N$44,6,FALSE)</f>
        <v>0.84</v>
      </c>
      <c r="K108" s="48">
        <f>VLOOKUP($B$9,'N fixation formula'!$B$5:$N$44,2,FALSE)*K107*VLOOKUP($B$9,'N fixation formula'!$B$5:$N$44,6,FALSE)</f>
        <v>0.84</v>
      </c>
      <c r="L108" s="48">
        <f>VLOOKUP($B$9,'N fixation formula'!$B$5:$N$44,2,FALSE)*L107*VLOOKUP($B$9,'N fixation formula'!$B$5:$N$44,6,FALSE)</f>
        <v>0.84</v>
      </c>
      <c r="M108" s="48">
        <f>VLOOKUP($B$9,'N fixation formula'!$B$5:$N$44,2,FALSE)*M107*VLOOKUP($B$9,'N fixation formula'!$B$5:$N$44,6,FALSE)</f>
        <v>0.84</v>
      </c>
      <c r="N108" s="48">
        <f>VLOOKUP($B$9,'N fixation formula'!$B$5:$N$44,2,FALSE)*N107*VLOOKUP($B$9,'N fixation formula'!$B$5:$N$44,6,FALSE)</f>
        <v>0.84</v>
      </c>
      <c r="O108" s="48">
        <f>VLOOKUP($B$9,'N fixation formula'!$B$5:$N$44,2,FALSE)*O107*VLOOKUP($B$9,'N fixation formula'!$B$5:$N$44,6,FALSE)</f>
        <v>0.84</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formula'!$J$5:$O$44,MATCH($B$9,'N fixation formula'!$B$5:$B$44,0),MATCH(J104,'N fixation formula'!$J$4:$O$4,0))</f>
        <v>#N/A</v>
      </c>
      <c r="K109" s="48" t="e">
        <f>VLOOKUP($B$9,'N fixation formula'!$B$5:$O$44,7,FALSE)+VLOOKUP($B$9,'N fixation formula'!$B$5:$O$44,8,FALSE)+INDEX('N fixation formula'!$J$5:$O$44,MATCH($B$9,'N fixation formula'!$B$5:$B$44,0),MATCH(K104,'N fixation formula'!$J$4:$O$4,0))</f>
        <v>#N/A</v>
      </c>
      <c r="L109" s="48" t="e">
        <f>VLOOKUP($B$9,'N fixation formula'!$B$5:$O$44,7,FALSE)+VLOOKUP($B$9,'N fixation formula'!$B$5:$O$44,8,FALSE)+INDEX('N fixation formula'!$J$5:$O$44,MATCH($B$9,'N fixation formula'!$B$5:$B$44,0),MATCH(L104,'N fixation formula'!$J$4:$O$4,0))</f>
        <v>#N/A</v>
      </c>
      <c r="M109" s="48" t="e">
        <f>VLOOKUP($B$9,'N fixation formula'!$B$5:$O$44,7,FALSE)+VLOOKUP($B$9,'N fixation formula'!$B$5:$O$44,8,FALSE)+INDEX('N fixation formula'!$J$5:$O$44,MATCH($B$9,'N fixation formula'!$B$5:$B$44,0),MATCH(M104,'N fixation formula'!$J$4:$O$4,0))</f>
        <v>#N/A</v>
      </c>
      <c r="N109" s="48" t="e">
        <f>VLOOKUP($B$9,'N fixation formula'!$B$5:$O$44,7,FALSE)+VLOOKUP($B$9,'N fixation formula'!$B$5:$O$44,8,FALSE)+INDEX('N fixation formula'!$J$5:$O$44,MATCH($B$9,'N fixation formula'!$B$5:$B$44,0),MATCH(N104,'N fixation formula'!$J$4:$O$4,0))</f>
        <v>#N/A</v>
      </c>
      <c r="O109" s="48" t="e">
        <f>VLOOKUP($B$9,'N fixation formula'!$B$5:$O$44,7,FALSE)+VLOOKUP($B$9,'N fixation formula'!$B$5:$O$44,8,FALSE)+INDEX('N fixation formula'!$J$5:$O$44,MATCH($B$9,'N fixation formula'!$B$5:$B$44,0),MATCH(O104,'N fixation formula'!$J$4:$O$4,0))</f>
        <v>#N/A</v>
      </c>
    </row>
    <row r="110" spans="1:15" ht="15.6" x14ac:dyDescent="0.3">
      <c r="A110" s="40" t="s">
        <v>152</v>
      </c>
      <c r="B110" s="47" t="e">
        <f t="shared" ref="B110:G110" si="22">B106*B108*(1+B109)</f>
        <v>#DIV/0!</v>
      </c>
      <c r="C110" s="47" t="e">
        <f t="shared" si="22"/>
        <v>#DIV/0!</v>
      </c>
      <c r="D110" s="47" t="e">
        <f t="shared" si="22"/>
        <v>#DIV/0!</v>
      </c>
      <c r="E110" s="144" t="e">
        <f t="shared" si="22"/>
        <v>#DIV/0!</v>
      </c>
      <c r="F110" s="47" t="e">
        <f t="shared" si="22"/>
        <v>#DIV/0!</v>
      </c>
      <c r="G110" s="47" t="e">
        <f t="shared" si="22"/>
        <v>#DIV/0!</v>
      </c>
      <c r="H110" s="15"/>
      <c r="I110" s="40" t="str">
        <f t="shared" si="18"/>
        <v>Kvælstoffiksering, kg N / ha</v>
      </c>
      <c r="J110" s="47" t="e">
        <f t="shared" ref="J110:O110" si="23">J106*J108*(1+J109)</f>
        <v>#DIV/0!</v>
      </c>
      <c r="K110" s="47" t="e">
        <f t="shared" si="23"/>
        <v>#DIV/0!</v>
      </c>
      <c r="L110" s="47" t="e">
        <f t="shared" si="23"/>
        <v>#DIV/0!</v>
      </c>
      <c r="M110" s="144" t="e">
        <f t="shared" si="23"/>
        <v>#DIV/0!</v>
      </c>
      <c r="N110" s="47" t="e">
        <f t="shared" si="23"/>
        <v>#DIV/0!</v>
      </c>
      <c r="O110" s="47" t="e">
        <f t="shared" si="23"/>
        <v>#DIV/0!</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54">
        <v>1</v>
      </c>
      <c r="I116" s="29" t="str">
        <f>IF(A116="","",A116)</f>
        <v>Pløjning, forår*</v>
      </c>
      <c r="J116" s="60">
        <v>1</v>
      </c>
      <c r="K116" s="60">
        <v>1</v>
      </c>
      <c r="L116" s="60">
        <v>1</v>
      </c>
      <c r="M116" s="60">
        <v>1</v>
      </c>
      <c r="N116" s="60">
        <v>1</v>
      </c>
      <c r="O116" s="61">
        <v>1</v>
      </c>
    </row>
    <row r="117" spans="1:15" x14ac:dyDescent="0.25">
      <c r="A117" s="34" t="s">
        <v>89</v>
      </c>
      <c r="B117" s="3">
        <v>1</v>
      </c>
      <c r="C117" s="3">
        <v>1</v>
      </c>
      <c r="D117" s="3">
        <v>1</v>
      </c>
      <c r="E117" s="3">
        <v>1</v>
      </c>
      <c r="F117" s="3">
        <v>1</v>
      </c>
      <c r="G117" s="3">
        <v>1</v>
      </c>
      <c r="I117" s="29" t="str">
        <f t="shared" ref="I117:I130" si="24">IF(A117="","",A117)</f>
        <v>Kunstgødskning*</v>
      </c>
      <c r="J117" s="60"/>
      <c r="K117" s="60"/>
      <c r="L117" s="60"/>
      <c r="M117" s="60"/>
      <c r="N117" s="60"/>
      <c r="O117" s="61"/>
    </row>
    <row r="118" spans="1:15" x14ac:dyDescent="0.25">
      <c r="A118" s="34" t="s">
        <v>86</v>
      </c>
      <c r="B118" s="3"/>
      <c r="C118" s="3"/>
      <c r="D118" s="3"/>
      <c r="E118" s="3"/>
      <c r="F118" s="3"/>
      <c r="G118" s="3"/>
      <c r="I118" s="29" t="str">
        <f t="shared" si="24"/>
        <v>Såbedsharvning, tung*</v>
      </c>
      <c r="J118" s="60">
        <v>1</v>
      </c>
      <c r="K118" s="60">
        <v>1</v>
      </c>
      <c r="L118" s="60">
        <v>1</v>
      </c>
      <c r="M118" s="60">
        <v>1</v>
      </c>
      <c r="N118" s="60">
        <v>1</v>
      </c>
      <c r="O118" s="61">
        <v>1</v>
      </c>
    </row>
    <row r="119" spans="1:15" x14ac:dyDescent="0.25">
      <c r="A119" s="34" t="s">
        <v>155</v>
      </c>
      <c r="B119" s="3">
        <v>1</v>
      </c>
      <c r="C119" s="3">
        <v>1</v>
      </c>
      <c r="D119" s="3">
        <v>1</v>
      </c>
      <c r="E119" s="3">
        <v>1</v>
      </c>
      <c r="F119" s="3">
        <v>1</v>
      </c>
      <c r="G119" s="3">
        <v>1</v>
      </c>
      <c r="I119" s="29" t="str">
        <f t="shared" si="24"/>
        <v>Såning med såsæt"</v>
      </c>
      <c r="J119" s="60">
        <v>1</v>
      </c>
      <c r="K119" s="60">
        <v>1</v>
      </c>
      <c r="L119" s="60">
        <v>1</v>
      </c>
      <c r="M119" s="60">
        <v>1</v>
      </c>
      <c r="N119" s="60">
        <v>1</v>
      </c>
      <c r="O119" s="61">
        <v>1</v>
      </c>
    </row>
    <row r="120" spans="1:15" x14ac:dyDescent="0.25">
      <c r="A120" s="34" t="s">
        <v>87</v>
      </c>
      <c r="B120" s="3">
        <v>1</v>
      </c>
      <c r="C120" s="3">
        <v>1</v>
      </c>
      <c r="D120" s="3">
        <v>1</v>
      </c>
      <c r="E120" s="3">
        <v>1</v>
      </c>
      <c r="F120" s="3">
        <v>1</v>
      </c>
      <c r="G120" s="3">
        <v>1</v>
      </c>
      <c r="I120" s="29" t="str">
        <f t="shared" si="24"/>
        <v>Tromling*</v>
      </c>
      <c r="J120" s="60">
        <v>1</v>
      </c>
      <c r="K120" s="60">
        <v>1</v>
      </c>
      <c r="L120" s="60">
        <v>1</v>
      </c>
      <c r="M120" s="60">
        <v>1</v>
      </c>
      <c r="N120" s="60">
        <v>1</v>
      </c>
      <c r="O120" s="61">
        <v>1</v>
      </c>
    </row>
    <row r="121" spans="1:15" x14ac:dyDescent="0.25">
      <c r="A121" s="34" t="s">
        <v>92</v>
      </c>
      <c r="B121" s="3">
        <v>2</v>
      </c>
      <c r="C121" s="3">
        <v>2</v>
      </c>
      <c r="D121" s="3">
        <v>2</v>
      </c>
      <c r="E121" s="3">
        <v>2</v>
      </c>
      <c r="F121" s="3">
        <v>2</v>
      </c>
      <c r="G121" s="3">
        <v>2</v>
      </c>
      <c r="I121" s="29" t="str">
        <f t="shared" si="24"/>
        <v>Sprøjtning*</v>
      </c>
      <c r="J121" s="60"/>
      <c r="K121" s="60"/>
      <c r="L121" s="60"/>
      <c r="M121" s="60"/>
      <c r="N121" s="60"/>
      <c r="O121" s="61"/>
    </row>
    <row r="122" spans="1:15" x14ac:dyDescent="0.25">
      <c r="A122" s="34" t="s">
        <v>93</v>
      </c>
      <c r="B122" s="3">
        <v>1</v>
      </c>
      <c r="C122" s="3">
        <v>1</v>
      </c>
      <c r="D122" s="3">
        <v>1</v>
      </c>
      <c r="E122" s="3">
        <v>1</v>
      </c>
      <c r="F122" s="3">
        <v>1</v>
      </c>
      <c r="G122" s="3">
        <v>1</v>
      </c>
      <c r="I122" s="29" t="str">
        <f t="shared" si="24"/>
        <v>Mejetærskning*</v>
      </c>
      <c r="J122" s="60">
        <v>1</v>
      </c>
      <c r="K122" s="60">
        <v>1</v>
      </c>
      <c r="L122" s="60">
        <v>1</v>
      </c>
      <c r="M122" s="60">
        <v>1</v>
      </c>
      <c r="N122" s="60">
        <v>1</v>
      </c>
      <c r="O122" s="61">
        <v>1</v>
      </c>
    </row>
    <row r="123" spans="1:15" x14ac:dyDescent="0.25">
      <c r="A123" s="34" t="s">
        <v>81</v>
      </c>
      <c r="B123" s="3"/>
      <c r="C123" s="3"/>
      <c r="D123" s="3"/>
      <c r="E123" s="3"/>
      <c r="F123" s="3"/>
      <c r="G123" s="3"/>
      <c r="I123" s="29" t="str">
        <f t="shared" si="24"/>
        <v>Stubharvning*</v>
      </c>
      <c r="J123" s="60">
        <v>3</v>
      </c>
      <c r="K123" s="60">
        <v>3</v>
      </c>
      <c r="L123" s="60">
        <v>3</v>
      </c>
      <c r="M123" s="60">
        <v>3</v>
      </c>
      <c r="N123" s="60">
        <v>3</v>
      </c>
      <c r="O123" s="61">
        <v>3</v>
      </c>
    </row>
    <row r="124" spans="1:15" x14ac:dyDescent="0.25">
      <c r="A124" s="34" t="s">
        <v>91</v>
      </c>
      <c r="B124" s="3"/>
      <c r="C124" s="3"/>
      <c r="D124" s="3"/>
      <c r="E124" s="3"/>
      <c r="F124" s="3"/>
      <c r="G124" s="3"/>
      <c r="I124" s="29" t="str">
        <f t="shared" si="24"/>
        <v>Ukrudstharvning*</v>
      </c>
      <c r="J124" s="60">
        <v>3</v>
      </c>
      <c r="K124" s="60">
        <v>3</v>
      </c>
      <c r="L124" s="60">
        <v>3</v>
      </c>
      <c r="M124" s="60">
        <v>3</v>
      </c>
      <c r="N124" s="60">
        <v>3</v>
      </c>
      <c r="O124" s="61">
        <v>3</v>
      </c>
    </row>
    <row r="125" spans="1:15" x14ac:dyDescent="0.25">
      <c r="A125" s="34"/>
      <c r="B125" s="3"/>
      <c r="C125" s="3"/>
      <c r="D125" s="3"/>
      <c r="E125" s="3"/>
      <c r="F125" s="3"/>
      <c r="G125" s="3"/>
      <c r="I125" s="29" t="str">
        <f t="shared" si="24"/>
        <v/>
      </c>
      <c r="J125" s="60"/>
      <c r="K125" s="60"/>
      <c r="L125" s="60"/>
      <c r="M125" s="60"/>
      <c r="N125" s="60"/>
      <c r="O125" s="61"/>
    </row>
    <row r="126" spans="1:15" x14ac:dyDescent="0.25">
      <c r="A126" s="34"/>
      <c r="B126" s="3"/>
      <c r="C126" s="3"/>
      <c r="D126" s="3"/>
      <c r="E126" s="3"/>
      <c r="F126" s="3"/>
      <c r="G126" s="3"/>
      <c r="I126" s="29" t="str">
        <f t="shared" si="24"/>
        <v/>
      </c>
      <c r="J126" s="60"/>
      <c r="K126" s="60"/>
      <c r="L126" s="60"/>
      <c r="M126" s="60"/>
      <c r="N126" s="60"/>
      <c r="O126" s="61"/>
    </row>
    <row r="127" spans="1:15" x14ac:dyDescent="0.25">
      <c r="A127" s="34"/>
      <c r="B127" s="3"/>
      <c r="C127" s="3"/>
      <c r="D127" s="3"/>
      <c r="E127" s="3"/>
      <c r="F127" s="3"/>
      <c r="G127" s="3"/>
      <c r="I127" s="29" t="str">
        <f t="shared" si="24"/>
        <v/>
      </c>
      <c r="J127" s="60"/>
      <c r="K127" s="60"/>
      <c r="L127" s="60"/>
      <c r="M127" s="60"/>
      <c r="N127" s="60"/>
      <c r="O127" s="61"/>
    </row>
    <row r="128" spans="1:15" x14ac:dyDescent="0.25">
      <c r="A128" s="34"/>
      <c r="B128" s="3"/>
      <c r="C128" s="3"/>
      <c r="D128" s="3"/>
      <c r="E128" s="3"/>
      <c r="F128" s="3"/>
      <c r="G128" s="3"/>
      <c r="I128" s="29" t="str">
        <f t="shared" si="24"/>
        <v/>
      </c>
      <c r="J128" s="60"/>
      <c r="K128" s="60"/>
      <c r="L128" s="60"/>
      <c r="M128" s="60"/>
      <c r="N128" s="60"/>
      <c r="O128" s="61"/>
    </row>
    <row r="129" spans="1:15" x14ac:dyDescent="0.25">
      <c r="A129" s="34"/>
      <c r="B129" s="3"/>
      <c r="C129" s="3"/>
      <c r="D129" s="3"/>
      <c r="E129" s="3"/>
      <c r="F129" s="3"/>
      <c r="G129" s="3"/>
      <c r="I129" s="29" t="str">
        <f t="shared" si="24"/>
        <v/>
      </c>
      <c r="J129" s="60"/>
      <c r="K129" s="60"/>
      <c r="L129" s="60"/>
      <c r="M129" s="60"/>
      <c r="N129" s="60"/>
      <c r="O129" s="61"/>
    </row>
    <row r="130" spans="1:15" x14ac:dyDescent="0.25">
      <c r="A130" s="55"/>
      <c r="B130" s="56"/>
      <c r="C130" s="56"/>
      <c r="D130" s="56"/>
      <c r="E130" s="56"/>
      <c r="F130" s="56"/>
      <c r="G130" s="3"/>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5.4378000000000002</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5.4378000000000002</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5.4378000000000002</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6.0419999999999998</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6.6461999999999994</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6.6461999999999994</v>
      </c>
    </row>
    <row r="135" spans="1:15" x14ac:dyDescent="0.25">
      <c r="A135" s="20" t="str">
        <f t="shared" si="25"/>
        <v>Såning med såsæt"</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7.2503999999999991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7.2503999999999991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7.2503999999999991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8.0559999999999992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8.8615999999999993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8.8615999999999993</v>
      </c>
      <c r="I135" s="29" t="str">
        <f t="shared" si="26"/>
        <v>Såning med såsæt"</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7.2503999999999991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7.2503999999999991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7.2503999999999991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8.0559999999999992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8.8615999999999993</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8.8615999999999993</v>
      </c>
    </row>
    <row r="136" spans="1:15" x14ac:dyDescent="0.25">
      <c r="A136" s="20" t="str">
        <f t="shared" si="25"/>
        <v>Tromling*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2.2153999999999998</v>
      </c>
      <c r="I136" s="29" t="str">
        <f t="shared" si="26"/>
        <v>Tromling*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2.0139999999999998</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2.2153999999999998</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2.2153999999999998</v>
      </c>
    </row>
    <row r="137" spans="1:15" x14ac:dyDescent="0.25">
      <c r="A137" s="20" t="str">
        <f t="shared" si="25"/>
        <v>Sprøjtning*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3.0209999999999999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3.0209999999999999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3.0209999999999999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3.0209999999999999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3.0209999999999999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3.0209999999999999</v>
      </c>
      <c r="I137" s="29" t="str">
        <f t="shared" si="26"/>
        <v>Sprøjtning*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Mejetærskning*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14.097999999999999</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14.097999999999999</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14.097999999999999</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14.097999999999999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14.097999999999999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14.097999999999999</v>
      </c>
      <c r="I138" s="29" t="str">
        <f t="shared" si="26"/>
        <v>Mejetærskning*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14.097999999999999</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14.097999999999999</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14.097999999999999</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14.097999999999999</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14.097999999999999</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14.097999999999999</v>
      </c>
    </row>
    <row r="139" spans="1:15" x14ac:dyDescent="0.25">
      <c r="A139" s="20" t="str">
        <f t="shared" si="25"/>
        <v>Stubharvning*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Stubharvning*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19.032299999999999</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19.032299999999999</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19.032299999999999</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21.146999999999998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23.261699999999998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23.261699999999998</v>
      </c>
    </row>
    <row r="140" spans="1:15" x14ac:dyDescent="0.25">
      <c r="A140" s="20" t="str">
        <f t="shared" si="25"/>
        <v>Ukrudstharvning*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Ukrudstharvning*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5.4378000000000002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5.4378000000000002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5.4378000000000002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6.0419999999999998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6.6461999999999994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6.6461999999999994</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46.321999999999996</v>
      </c>
      <c r="C147" s="25">
        <f t="shared" ref="C147:O147" si="27">SUM(C132:C146)</f>
        <v>46.321999999999996</v>
      </c>
      <c r="D147" s="25">
        <f t="shared" si="27"/>
        <v>46.321999999999996</v>
      </c>
      <c r="E147" s="143">
        <f t="shared" si="27"/>
        <v>49.342999999999996</v>
      </c>
      <c r="F147" s="25">
        <f t="shared" si="27"/>
        <v>52.363999999999997</v>
      </c>
      <c r="G147" s="25">
        <f t="shared" si="27"/>
        <v>52.363999999999997</v>
      </c>
      <c r="H147" s="5"/>
      <c r="I147" s="30" t="str">
        <f t="shared" si="26"/>
        <v>Dieselforbrug i alt per ha</v>
      </c>
      <c r="J147" s="25">
        <f t="shared" si="27"/>
        <v>71.19489999999999</v>
      </c>
      <c r="K147" s="25">
        <f t="shared" si="27"/>
        <v>71.19489999999999</v>
      </c>
      <c r="L147" s="25">
        <f t="shared" si="27"/>
        <v>71.19489999999999</v>
      </c>
      <c r="M147" s="143">
        <f t="shared" si="27"/>
        <v>77.538999999999987</v>
      </c>
      <c r="N147" s="25">
        <f t="shared" si="27"/>
        <v>83.883099999999985</v>
      </c>
      <c r="O147" s="25">
        <f t="shared" si="27"/>
        <v>83.883099999999985</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483F47FD-2C1D-4255-9204-2F4677652CFA}">
      <formula1>"Yes, No"</formula1>
    </dataValidation>
    <dataValidation type="list" allowBlank="1" showInputMessage="1" showErrorMessage="1" sqref="F13:F17" xr:uid="{DC9C0DB0-8E51-4C89-B1FB-D75E32B81283}">
      <formula1>"Ja, Nej / Ikke relevant"</formula1>
    </dataValidation>
    <dataValidation type="list" allowBlank="1" showInputMessage="1" showErrorMessage="1" sqref="E13:E17" xr:uid="{E5381F6A-4EC2-4E62-8729-CDBEAA4829F1}">
      <formula1>"Ja,Nej"</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937BA707-6356-435B-94A6-DF18001EDB88}">
          <x14:formula1>
            <xm:f>Other_tabels!$F$5:$F$14</xm:f>
          </x14:formula1>
          <xm:sqref>E4</xm:sqref>
        </x14:dataValidation>
        <x14:dataValidation type="list" allowBlank="1" showInputMessage="1" showErrorMessage="1" xr:uid="{970D192F-425F-4BA0-B31A-49E1750AF14A}">
          <x14:formula1>
            <xm:f>'N fixation formula'!$B$5:$B$44</xm:f>
          </x14:formula1>
          <xm:sqref>B9</xm:sqref>
        </x14:dataValidation>
        <x14:dataValidation type="list" allowBlank="1" showInputMessage="1" showErrorMessage="1" xr:uid="{CE68B1E3-7827-490C-9301-06B34579B7D0}">
          <x14:formula1>
            <xm:f>'Crop definitions'!$B$5:$B$63</xm:f>
          </x14:formula1>
          <xm:sqref>B13:B17</xm:sqref>
        </x14:dataValidation>
        <x14:dataValidation type="list" allowBlank="1" showInputMessage="1" showErrorMessage="1" xr:uid="{D183863D-BDE3-46A0-9158-E3D98B157D3C}">
          <x14:formula1>
            <xm:f>Seed!$B$5:$B$28</xm:f>
          </x14:formula1>
          <xm:sqref>B20:B23</xm:sqref>
        </x14:dataValidation>
        <x14:dataValidation type="list" allowBlank="1" showInputMessage="1" showErrorMessage="1" xr:uid="{E6955EDF-AE51-4135-B832-017117005C3A}">
          <x14:formula1>
            <xm:f>'Diesel consumption for field op'!$D$4:$D$77</xm:f>
          </x14:formula1>
          <xm:sqref>A116:A130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CFFC-627F-4021-BF42-1C3EC959FDFE}">
  <sheetPr>
    <tabColor theme="9" tint="-0.249977111117893"/>
  </sheetPr>
  <dimension ref="A1:O147"/>
  <sheetViews>
    <sheetView showGridLines="0" topLeftCell="E117"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832</v>
      </c>
      <c r="D4" s="20" t="s">
        <v>484</v>
      </c>
      <c r="E4" s="44" t="s">
        <v>487</v>
      </c>
    </row>
    <row r="5" spans="1:6" x14ac:dyDescent="0.25">
      <c r="A5" s="20" t="s">
        <v>50</v>
      </c>
      <c r="B5" s="44" t="s">
        <v>831</v>
      </c>
      <c r="D5" s="20" t="s">
        <v>582</v>
      </c>
      <c r="E5" s="44" t="s">
        <v>208</v>
      </c>
    </row>
    <row r="6" spans="1:6" ht="27.6" x14ac:dyDescent="0.25">
      <c r="A6" s="20" t="s">
        <v>0</v>
      </c>
      <c r="B6" s="45" t="s">
        <v>826</v>
      </c>
    </row>
    <row r="7" spans="1:6" x14ac:dyDescent="0.25">
      <c r="A7" s="20" t="s">
        <v>76</v>
      </c>
      <c r="B7" s="45"/>
    </row>
    <row r="8" spans="1:6" x14ac:dyDescent="0.25">
      <c r="A8" s="20" t="s">
        <v>57</v>
      </c>
      <c r="B8" s="45" t="s">
        <v>80</v>
      </c>
    </row>
    <row r="9" spans="1:6" x14ac:dyDescent="0.25">
      <c r="A9" s="46" t="s">
        <v>125</v>
      </c>
      <c r="B9" s="44" t="s">
        <v>142</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828</v>
      </c>
      <c r="C13" s="19" t="str">
        <f>IF(B13="","",VLOOKUP(B13,'Crop definitions'!$B$5:$G$63,6,FALSE))</f>
        <v>Kg DM</v>
      </c>
      <c r="D13" s="19">
        <f>IF(B13="","",VLOOKUP(B13,'Crop definitions'!$B$5:$G$63,3,FALSE))</f>
        <v>0</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411</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Peas_green_seed</v>
      </c>
      <c r="B30" s="200"/>
      <c r="C30" s="200"/>
      <c r="D30" s="200"/>
      <c r="E30" s="200"/>
      <c r="F30" s="200"/>
      <c r="G30" s="27"/>
      <c r="I30" s="201" t="str">
        <f>A30</f>
        <v>Gødningsnorm - Main product: Peas_green_seed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v>25</v>
      </c>
      <c r="C32" s="26">
        <v>25</v>
      </c>
      <c r="D32" s="26">
        <v>25</v>
      </c>
      <c r="E32" s="26">
        <v>25</v>
      </c>
      <c r="F32" s="26">
        <v>25</v>
      </c>
      <c r="G32" s="26">
        <v>25</v>
      </c>
      <c r="I32" s="20" t="s">
        <v>55</v>
      </c>
      <c r="J32" s="26">
        <f>IF($B$13="","",VLOOKUP($B$13,'Crop definitions'!$V$5:$X$63,2,FALSE)*B32)</f>
        <v>21.25</v>
      </c>
      <c r="K32" s="26">
        <f>IF($B$13="","",VLOOKUP($B$13,'Crop definitions'!$V$5:$X$63,2,FALSE)*C32)</f>
        <v>21.25</v>
      </c>
      <c r="L32" s="26">
        <f>IF($B$13="","",VLOOKUP($B$13,'Crop definitions'!$V$5:$X$63,2,FALSE)*D32)</f>
        <v>21.25</v>
      </c>
      <c r="M32" s="26">
        <f>IF($B$13="","",VLOOKUP($B$13,'Crop definitions'!$V$5:$X$63,2,FALSE)*E32)</f>
        <v>21.25</v>
      </c>
      <c r="N32" s="26">
        <f>IF($B$13="","",VLOOKUP($B$13,'Crop definitions'!$V$5:$X$63,2,FALSE)*F32)</f>
        <v>21.25</v>
      </c>
      <c r="O32" s="26">
        <f>IF($B$13="","",VLOOKUP($B$13,'Crop definitions'!$V$5:$X$63,2,FALSE)*G32)</f>
        <v>21.25</v>
      </c>
    </row>
    <row r="33" spans="1:15" x14ac:dyDescent="0.25">
      <c r="A33" s="20" t="s">
        <v>56</v>
      </c>
      <c r="B33" s="26">
        <v>75</v>
      </c>
      <c r="C33" s="26">
        <v>75</v>
      </c>
      <c r="D33" s="26">
        <v>75</v>
      </c>
      <c r="E33" s="26">
        <v>75</v>
      </c>
      <c r="F33" s="26">
        <v>75</v>
      </c>
      <c r="G33" s="26">
        <v>75</v>
      </c>
      <c r="I33" s="20" t="s">
        <v>56</v>
      </c>
      <c r="J33" s="26">
        <f>IF($B$13="","",VLOOKUP($B$13,'Crop definitions'!$V$5:$X$63,2,FALSE)*B33)</f>
        <v>63.75</v>
      </c>
      <c r="K33" s="26">
        <f>IF($B$13="","",VLOOKUP($B$13,'Crop definitions'!$V$5:$X$63,2,FALSE)*C33)</f>
        <v>63.75</v>
      </c>
      <c r="L33" s="26">
        <f>IF($B$13="","",VLOOKUP($B$13,'Crop definitions'!$V$5:$X$63,2,FALSE)*D33)</f>
        <v>63.75</v>
      </c>
      <c r="M33" s="26">
        <f>IF($B$13="","",VLOOKUP($B$13,'Crop definitions'!$V$5:$X$63,2,FALSE)*E33)</f>
        <v>63.75</v>
      </c>
      <c r="N33" s="26">
        <f>IF($B$13="","",VLOOKUP($B$13,'Crop definitions'!$V$5:$X$63,2,FALSE)*F33)</f>
        <v>63.75</v>
      </c>
      <c r="O33" s="26">
        <f>IF($B$13="","",VLOOKUP($B$13,'Crop definitions'!$V$5:$X$63,2,FALSE)*G33)</f>
        <v>63.75</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25</v>
      </c>
      <c r="C53" s="21">
        <f t="shared" si="4"/>
        <v>25</v>
      </c>
      <c r="D53" s="21">
        <f t="shared" si="4"/>
        <v>25</v>
      </c>
      <c r="E53" s="21">
        <f t="shared" si="4"/>
        <v>25</v>
      </c>
      <c r="F53" s="21">
        <f t="shared" si="4"/>
        <v>25</v>
      </c>
      <c r="G53" s="21">
        <f t="shared" si="4"/>
        <v>25</v>
      </c>
      <c r="I53" s="20" t="s">
        <v>55</v>
      </c>
      <c r="J53" s="21">
        <f t="shared" ref="J53:O54" si="5">J32+J36+J40+J44+J48</f>
        <v>21.25</v>
      </c>
      <c r="K53" s="21">
        <f t="shared" si="5"/>
        <v>21.25</v>
      </c>
      <c r="L53" s="21">
        <f t="shared" si="5"/>
        <v>21.25</v>
      </c>
      <c r="M53" s="21">
        <f t="shared" si="5"/>
        <v>21.25</v>
      </c>
      <c r="N53" s="21">
        <f t="shared" si="5"/>
        <v>21.25</v>
      </c>
      <c r="O53" s="21">
        <f t="shared" si="5"/>
        <v>21.25</v>
      </c>
    </row>
    <row r="54" spans="1:15" x14ac:dyDescent="0.25">
      <c r="A54" s="20" t="s">
        <v>56</v>
      </c>
      <c r="B54" s="21">
        <f t="shared" si="4"/>
        <v>75</v>
      </c>
      <c r="C54" s="21">
        <f t="shared" si="4"/>
        <v>75</v>
      </c>
      <c r="D54" s="21">
        <f t="shared" si="4"/>
        <v>75</v>
      </c>
      <c r="E54" s="21">
        <f t="shared" si="4"/>
        <v>75</v>
      </c>
      <c r="F54" s="21">
        <f t="shared" si="4"/>
        <v>75</v>
      </c>
      <c r="G54" s="21">
        <f t="shared" si="4"/>
        <v>75</v>
      </c>
      <c r="I54" s="20" t="s">
        <v>56</v>
      </c>
      <c r="J54" s="21">
        <f t="shared" si="5"/>
        <v>63.75</v>
      </c>
      <c r="K54" s="21">
        <f t="shared" si="5"/>
        <v>63.75</v>
      </c>
      <c r="L54" s="21">
        <f t="shared" si="5"/>
        <v>63.75</v>
      </c>
      <c r="M54" s="21">
        <f t="shared" si="5"/>
        <v>63.75</v>
      </c>
      <c r="N54" s="21">
        <f t="shared" si="5"/>
        <v>63.75</v>
      </c>
      <c r="O54" s="21">
        <f t="shared" si="5"/>
        <v>63.75</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Peas_seed</v>
      </c>
      <c r="B60" s="26">
        <v>200</v>
      </c>
      <c r="C60" s="26">
        <v>200</v>
      </c>
      <c r="D60" s="26">
        <v>200</v>
      </c>
      <c r="E60" s="26">
        <v>200</v>
      </c>
      <c r="F60" s="26">
        <v>200</v>
      </c>
      <c r="G60" s="26">
        <v>200</v>
      </c>
      <c r="I60" s="20" t="str">
        <f>A60</f>
        <v>Peas_seed</v>
      </c>
      <c r="J60" s="26">
        <v>225</v>
      </c>
      <c r="K60" s="26">
        <v>225</v>
      </c>
      <c r="L60" s="26">
        <v>225</v>
      </c>
      <c r="M60" s="26">
        <v>225</v>
      </c>
      <c r="N60" s="26">
        <v>225</v>
      </c>
      <c r="O60" s="62">
        <v>225</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2"/>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2"/>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2"/>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Peas_green_seed, Kg DM / ha</v>
      </c>
      <c r="B74" s="26">
        <v>1539</v>
      </c>
      <c r="C74" s="26">
        <v>1539</v>
      </c>
      <c r="D74" s="26">
        <v>1539</v>
      </c>
      <c r="E74" s="26">
        <v>1539</v>
      </c>
      <c r="F74" s="26">
        <v>1539</v>
      </c>
      <c r="G74" s="26">
        <v>1539</v>
      </c>
      <c r="I74" s="20" t="str">
        <f t="shared" ref="I74:I84" si="6">A74</f>
        <v>Peas_green_seed, Kg DM / ha</v>
      </c>
      <c r="J74" s="26">
        <f>IF($B$13="","",VLOOKUP($B$13,'Crop definitions'!$V$5:$X$63,2,FALSE)*B74)</f>
        <v>1308.1499999999999</v>
      </c>
      <c r="K74" s="26">
        <f>IF($B$13="","",VLOOKUP($B$13,'Crop definitions'!$V$5:$X$63,2,FALSE)*C74)</f>
        <v>1308.1499999999999</v>
      </c>
      <c r="L74" s="26">
        <f>IF($B$13="","",VLOOKUP($B$13,'Crop definitions'!$V$5:$X$63,2,FALSE)*D74)</f>
        <v>1308.1499999999999</v>
      </c>
      <c r="M74" s="26">
        <f>IF($B$13="","",VLOOKUP($B$13,'Crop definitions'!$V$5:$X$63,3,FALSE)*E74)</f>
        <v>1308.1499999999999</v>
      </c>
      <c r="N74" s="26">
        <f>IF($B$13="","",VLOOKUP($B$13,'Crop definitions'!$V$5:$X$63,3,FALSE)*F74)</f>
        <v>1308.1499999999999</v>
      </c>
      <c r="O74" s="26">
        <f>IF($B$13="","",VLOOKUP($B$13,'Crop definitions'!$V$5:$X$63,2,FALSE)*G74)</f>
        <v>1308.1499999999999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3"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3"/>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3"/>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Peas_green_seed, kg TS / ha</v>
      </c>
      <c r="B80" s="21" t="e">
        <f>IF(B74="",0,IF($C13="Kg",B74*VLOOKUP($B13,'Crop definitions'!$B$5:$N$63,5,FALSE)/1000,IF($C13="Kg TS",B74,B74/VLOOKUP($B13,'Crop definitions'!$B$5:$N$63,8,FALSE))))</f>
        <v>#DIV/0!</v>
      </c>
      <c r="C80" s="21" t="e">
        <f>IF(C74="",0,IF($C13="Kg",C74*VLOOKUP($B13,'Crop definitions'!$B$5:$N$63,5,FALSE)/1000,IF($C13="Kg TS",C74,C74/VLOOKUP($B13,'Crop definitions'!$B$5:$N$63,8,FALSE))))</f>
        <v>#DIV/0!</v>
      </c>
      <c r="D80" s="21" t="e">
        <f>IF(D74="",0,IF($C13="Kg",D74*VLOOKUP($B13,'Crop definitions'!$B$5:$N$63,5,FALSE)/1000,IF($C13="Kg TS",D74,D74/VLOOKUP($B13,'Crop definitions'!$B$5:$N$63,8,FALSE))))</f>
        <v>#DIV/0!</v>
      </c>
      <c r="E80" s="21" t="e">
        <f>IF(E74="",0,IF($C13="Kg",E74*VLOOKUP($B13,'Crop definitions'!$B$5:$N$63,5,FALSE)/1000,IF($C13="Kg TS",E74,E74/VLOOKUP($B13,'Crop definitions'!$B$5:$N$63,8,FALSE))))</f>
        <v>#DIV/0!</v>
      </c>
      <c r="F80" s="21" t="e">
        <f>IF(F74="",0,IF($C13="Kg",F74*VLOOKUP($B13,'Crop definitions'!$B$5:$N$63,5,FALSE)/1000,IF($C13="Kg TS",F74,F74/VLOOKUP($B13,'Crop definitions'!$B$5:$N$63,8,FALSE))))</f>
        <v>#DIV/0!</v>
      </c>
      <c r="G80" s="21" t="e">
        <f>IF(G74="",0,IF($C13="Kg",G74*VLOOKUP($B13,'Crop definitions'!$B$5:$N$63,5,FALSE)/1000,IF($C13="Kg TS",G74,G74/VLOOKUP($B13,'Crop definitions'!$B$5:$N$63,8,FALSE))))</f>
        <v>#DIV/0!</v>
      </c>
      <c r="I80" s="20" t="str">
        <f t="shared" si="6"/>
        <v>Peas_green_seed, kg TS / ha</v>
      </c>
      <c r="J80" s="21" t="e">
        <f>IF(J74="",0,IF($C13="Kg",J74*VLOOKUP($B13,'Crop definitions'!$B$5:$N$63,5,FALSE)/1000,IF($C13="Kg TS",J74,J74/VLOOKUP($B13,'Crop definitions'!$B$5:$N$63,8,FALSE))))</f>
        <v>#DIV/0!</v>
      </c>
      <c r="K80" s="21" t="e">
        <f>IF(K74="",0,IF($C13="Kg",K74*VLOOKUP($B13,'Crop definitions'!$B$5:$N$63,5,FALSE)/1000,IF($C13="Kg TS",K74,K74/VLOOKUP($B13,'Crop definitions'!$B$5:$N$63,8,FALSE))))</f>
        <v>#DIV/0!</v>
      </c>
      <c r="L80" s="21" t="e">
        <f>IF(L74="",0,IF($C13="Kg",L74*VLOOKUP($B13,'Crop definitions'!$B$5:$N$63,5,FALSE)/1000,IF($C13="Kg TS",L74,L74/VLOOKUP($B13,'Crop definitions'!$B$5:$N$63,8,FALSE))))</f>
        <v>#DIV/0!</v>
      </c>
      <c r="M80" s="21" t="e">
        <f>IF(M74="",0,IF($C13="Kg",M74*VLOOKUP($B13,'Crop definitions'!$B$5:$N$63,5,FALSE)/1000,IF($C13="Kg TS",M74,M74/VLOOKUP($B13,'Crop definitions'!$B$5:$N$63,8,FALSE))))</f>
        <v>#DIV/0!</v>
      </c>
      <c r="N80" s="21" t="e">
        <f>IF(N74="",0,IF($C13="Kg",N74*VLOOKUP($B13,'Crop definitions'!$B$5:$N$63,5,FALSE)/1000,IF($C13="Kg TS",N74,N74/VLOOKUP($B13,'Crop definitions'!$B$5:$N$63,8,FALSE))))</f>
        <v>#DIV/0!</v>
      </c>
      <c r="O80" s="21" t="e">
        <f>IF(O74="",0,IF($C13="Kg",O74*VLOOKUP($B13,'Crop definitions'!$B$5:$N$63,5,FALSE)/1000,IF($C13="Kg TS",O74,O74/VLOOKUP($B13,'Crop definitions'!$B$5:$N$63,8,FALSE))))</f>
        <v>#DIV/0!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t="e">
        <f t="shared" ref="B85:G85" si="7">SUM(B80:B84)</f>
        <v>#DIV/0!</v>
      </c>
      <c r="C85" s="25" t="e">
        <f t="shared" si="7"/>
        <v>#DIV/0!</v>
      </c>
      <c r="D85" s="25" t="e">
        <f t="shared" si="7"/>
        <v>#DIV/0!</v>
      </c>
      <c r="E85" s="25" t="e">
        <f t="shared" si="7"/>
        <v>#DIV/0!</v>
      </c>
      <c r="F85" s="25" t="e">
        <f t="shared" si="7"/>
        <v>#DIV/0!</v>
      </c>
      <c r="G85" s="25" t="e">
        <f t="shared" si="7"/>
        <v>#DIV/0!</v>
      </c>
      <c r="I85" s="24" t="s">
        <v>69</v>
      </c>
      <c r="J85" s="25" t="e">
        <f t="shared" ref="J85:O85" si="8">SUM(J80:J84)</f>
        <v>#DIV/0!</v>
      </c>
      <c r="K85" s="25" t="e">
        <f t="shared" si="8"/>
        <v>#DIV/0!</v>
      </c>
      <c r="L85" s="25" t="e">
        <f t="shared" si="8"/>
        <v>#DIV/0!</v>
      </c>
      <c r="M85" s="25" t="e">
        <f t="shared" si="8"/>
        <v>#DIV/0!</v>
      </c>
      <c r="N85" s="25" t="e">
        <f t="shared" si="8"/>
        <v>#DIV/0!</v>
      </c>
      <c r="O85" s="25" t="e">
        <f t="shared" si="8"/>
        <v>#DIV/0!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Peas_green_seed, kg / ha</v>
      </c>
      <c r="B87" s="21" t="e">
        <f>IF(B80=0,0,B80/(VLOOKUP($B13,'Crop definitions'!$B$5:$N$63,5,FALSE)/1000))</f>
        <v>#DIV/0!</v>
      </c>
      <c r="C87" s="21" t="e">
        <f>IF(C80=0,0,C80/(VLOOKUP($B13,'Crop definitions'!$B$5:$N$63,5,FALSE)/1000))</f>
        <v>#DIV/0!</v>
      </c>
      <c r="D87" s="21" t="e">
        <f>IF(D80=0,0,D80/(VLOOKUP($B13,'Crop definitions'!$B$5:$N$63,5,FALSE)/1000))</f>
        <v>#DIV/0!</v>
      </c>
      <c r="E87" s="21" t="e">
        <f>IF(E80=0,0,E80/(VLOOKUP($B13,'Crop definitions'!$B$5:$N$63,5,FALSE)/1000))</f>
        <v>#DIV/0!</v>
      </c>
      <c r="F87" s="21" t="e">
        <f>IF(F80=0,0,F80/(VLOOKUP($B13,'Crop definitions'!$B$5:$N$63,5,FALSE)/1000))</f>
        <v>#DIV/0!</v>
      </c>
      <c r="G87" s="21" t="e">
        <f>IF(G80=0,0,G80/(VLOOKUP($B13,'Crop definitions'!$B$5:$N$63,5,FALSE)/1000))</f>
        <v>#DIV/0!</v>
      </c>
      <c r="I87" s="20" t="str">
        <f>A87</f>
        <v>Peas_green_seed, kg / ha</v>
      </c>
      <c r="J87" s="21" t="e">
        <f>IF(J80=0,0,J80/(VLOOKUP($B13,'Crop definitions'!$B$5:$N$63,5,FALSE)/1000))</f>
        <v>#DIV/0!</v>
      </c>
      <c r="K87" s="21" t="e">
        <f>IF(K80=0,0,K80/(VLOOKUP($B13,'Crop definitions'!$B$5:$N$63,5,FALSE)/1000))</f>
        <v>#DIV/0!</v>
      </c>
      <c r="L87" s="21" t="e">
        <f>IF(L80=0,0,L80/(VLOOKUP($B13,'Crop definitions'!$B$5:$N$63,5,FALSE)/1000))</f>
        <v>#DIV/0!</v>
      </c>
      <c r="M87" s="21" t="e">
        <f>IF(M80=0,0,M80/(VLOOKUP($B13,'Crop definitions'!$B$5:$N$63,5,FALSE)/1000))</f>
        <v>#DIV/0!</v>
      </c>
      <c r="N87" s="21" t="e">
        <f>IF(N80=0,0,N80/(VLOOKUP($B13,'Crop definitions'!$B$5:$N$63,5,FALSE)/1000))</f>
        <v>#DIV/0!</v>
      </c>
      <c r="O87" s="21" t="e">
        <f>IF(O80=0,0,O80/(VLOOKUP($B13,'Crop definitions'!$B$5:$N$63,5,FALSE)/1000))</f>
        <v>#DIV/0!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t="e">
        <f t="shared" ref="B92:G92" si="10">SUM(B87:B91)</f>
        <v>#DIV/0!</v>
      </c>
      <c r="C92" s="25" t="e">
        <f t="shared" si="10"/>
        <v>#DIV/0!</v>
      </c>
      <c r="D92" s="25" t="e">
        <f t="shared" si="10"/>
        <v>#DIV/0!</v>
      </c>
      <c r="E92" s="25" t="e">
        <f t="shared" si="10"/>
        <v>#DIV/0!</v>
      </c>
      <c r="F92" s="25" t="e">
        <f t="shared" si="10"/>
        <v>#DIV/0!</v>
      </c>
      <c r="G92" s="25" t="e">
        <f t="shared" si="10"/>
        <v>#DIV/0!</v>
      </c>
      <c r="I92" s="24" t="str">
        <f t="shared" si="9"/>
        <v>Udbytte i alt, kg / ha</v>
      </c>
      <c r="J92" s="25" t="e">
        <f t="shared" ref="J92:O92" si="11">SUM(J87:J91)</f>
        <v>#DIV/0!</v>
      </c>
      <c r="K92" s="25" t="e">
        <f t="shared" si="11"/>
        <v>#DIV/0!</v>
      </c>
      <c r="L92" s="25" t="e">
        <f t="shared" si="11"/>
        <v>#DIV/0!</v>
      </c>
      <c r="M92" s="25" t="e">
        <f t="shared" si="11"/>
        <v>#DIV/0!</v>
      </c>
      <c r="N92" s="25" t="e">
        <f t="shared" si="11"/>
        <v>#DIV/0!</v>
      </c>
      <c r="O92" s="25" t="e">
        <f t="shared" si="11"/>
        <v>#DIV/0!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Peas_green_seed, kg N / ha</v>
      </c>
      <c r="B95" s="21" t="e">
        <f>IF(B80=0,0,B80*VLOOKUP($B13,'Crop definitions'!$B$5:$K$63,10,FALSE)/1000)</f>
        <v>#DIV/0!</v>
      </c>
      <c r="C95" s="21" t="e">
        <f>IF(C80=0,0,C80*VLOOKUP($B13,'Crop definitions'!$B$5:$K$63,10,FALSE)/1000)</f>
        <v>#DIV/0!</v>
      </c>
      <c r="D95" s="21" t="e">
        <f>IF(D80=0,0,D80*VLOOKUP($B13,'Crop definitions'!$B$5:$K$63,10,FALSE)/1000)</f>
        <v>#DIV/0!</v>
      </c>
      <c r="E95" s="21" t="e">
        <f>IF(E80=0,0,E80*VLOOKUP($B13,'Crop definitions'!$B$5:$K$63,10,FALSE)/1000)</f>
        <v>#DIV/0!</v>
      </c>
      <c r="F95" s="21" t="e">
        <f>IF(F80=0,0,F80*VLOOKUP($B13,'Crop definitions'!$B$5:$K$63,10,FALSE)/1000)</f>
        <v>#DIV/0!</v>
      </c>
      <c r="G95" s="21" t="e">
        <f>IF(G80=0,0,G80*VLOOKUP($B13,'Crop definitions'!$B$5:$K$63,10,FALSE)/1000)</f>
        <v>#DIV/0!</v>
      </c>
      <c r="I95" s="20" t="str">
        <f t="shared" ref="I95:I100" si="14">A95</f>
        <v>Peas_green_seed, kg N / ha</v>
      </c>
      <c r="J95" s="21" t="e">
        <f>IF(J80=0,0,J80*VLOOKUP($B13,'Crop definitions'!$B$5:$K$63,10,FALSE)/1000)</f>
        <v>#DIV/0!</v>
      </c>
      <c r="K95" s="21" t="e">
        <f>IF(K80=0,0,K80*VLOOKUP($B13,'Crop definitions'!$B$5:$K$63,10,FALSE)/1000)</f>
        <v>#DIV/0!</v>
      </c>
      <c r="L95" s="21" t="e">
        <f>IF(L80=0,0,L80*VLOOKUP($B13,'Crop definitions'!$B$5:$K$63,10,FALSE)/1000)</f>
        <v>#DIV/0!</v>
      </c>
      <c r="M95" s="21" t="e">
        <f>IF(M80=0,0,M80*VLOOKUP($B13,'Crop definitions'!$B$5:$K$63,10,FALSE)/1000)</f>
        <v>#DIV/0!</v>
      </c>
      <c r="N95" s="21" t="e">
        <f>IF(N80=0,0,N80*VLOOKUP($B13,'Crop definitions'!$B$5:$K$63,10,FALSE)/1000)</f>
        <v>#DIV/0!</v>
      </c>
      <c r="O95" s="21" t="e">
        <f>IF(O80=0,0,O80*VLOOKUP($B13,'Crop definitions'!$B$5:$K$63,10,FALSE)/1000)</f>
        <v>#DIV/0!</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t="e">
        <f t="shared" ref="B100:G100" si="15">SUM(B95:B99)</f>
        <v>#DIV/0!</v>
      </c>
      <c r="C100" s="25" t="e">
        <f t="shared" si="15"/>
        <v>#DIV/0!</v>
      </c>
      <c r="D100" s="25" t="e">
        <f t="shared" si="15"/>
        <v>#DIV/0!</v>
      </c>
      <c r="E100" s="25" t="e">
        <f t="shared" si="15"/>
        <v>#DIV/0!</v>
      </c>
      <c r="F100" s="25" t="e">
        <f t="shared" si="15"/>
        <v>#DIV/0!</v>
      </c>
      <c r="G100" s="25" t="e">
        <f t="shared" si="15"/>
        <v>#DIV/0!</v>
      </c>
      <c r="I100" s="24" t="str">
        <f t="shared" si="14"/>
        <v>Udbytte i alt, kg N / ha</v>
      </c>
      <c r="J100" s="25" t="e">
        <f t="shared" ref="J100:O100" si="16">SUM(J95:J99)</f>
        <v>#DIV/0!</v>
      </c>
      <c r="K100" s="25" t="e">
        <f t="shared" si="16"/>
        <v>#DIV/0!</v>
      </c>
      <c r="L100" s="25" t="e">
        <f t="shared" si="16"/>
        <v>#DIV/0!</v>
      </c>
      <c r="M100" s="25" t="e">
        <f t="shared" si="16"/>
        <v>#DIV/0!</v>
      </c>
      <c r="N100" s="25" t="e">
        <f t="shared" si="16"/>
        <v>#DIV/0!</v>
      </c>
      <c r="O100" s="25" t="e">
        <f t="shared" si="16"/>
        <v>#DIV/0!</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t="e">
        <f t="shared" ref="B106:G106" si="20">SUMIF($E$13:$E$17,"Ja",B95:B99)</f>
        <v>#DIV/0!</v>
      </c>
      <c r="C106" s="47" t="e">
        <f t="shared" si="20"/>
        <v>#DIV/0!</v>
      </c>
      <c r="D106" s="47" t="e">
        <f t="shared" si="20"/>
        <v>#DIV/0!</v>
      </c>
      <c r="E106" s="47" t="e">
        <f t="shared" si="20"/>
        <v>#DIV/0!</v>
      </c>
      <c r="F106" s="47" t="e">
        <f t="shared" si="20"/>
        <v>#DIV/0!</v>
      </c>
      <c r="G106" s="47" t="e">
        <f t="shared" si="20"/>
        <v>#DIV/0!</v>
      </c>
      <c r="H106" s="15"/>
      <c r="I106" s="40" t="str">
        <f t="shared" si="18"/>
        <v>N-udbytte til beregning, kg / ha</v>
      </c>
      <c r="J106" s="47" t="e">
        <f t="shared" ref="J106:O106" si="21">SUMIF($E$13:$E$17,"Ja",J95:J99)</f>
        <v>#DIV/0!</v>
      </c>
      <c r="K106" s="47" t="e">
        <f t="shared" si="21"/>
        <v>#DIV/0!</v>
      </c>
      <c r="L106" s="47" t="e">
        <f t="shared" si="21"/>
        <v>#DIV/0!</v>
      </c>
      <c r="M106" s="47" t="e">
        <f t="shared" si="21"/>
        <v>#DIV/0!</v>
      </c>
      <c r="N106" s="47" t="e">
        <f t="shared" si="21"/>
        <v>#DIV/0!</v>
      </c>
      <c r="O106" s="47" t="e">
        <f t="shared" si="21"/>
        <v>#DIV/0!</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0.84</v>
      </c>
      <c r="C108" s="48">
        <f>VLOOKUP($B$9,'N fixation formula'!$B$5:$N$44,2,FALSE)*C107*VLOOKUP($B$9,'N fixation formula'!$B$5:$N$44,6,FALSE)</f>
        <v>0.84</v>
      </c>
      <c r="D108" s="48">
        <f>VLOOKUP($B$9,'N fixation formula'!$B$5:$N$44,2,FALSE)*D107*VLOOKUP($B$9,'N fixation formula'!$B$5:$N$44,6,FALSE)</f>
        <v>0.84</v>
      </c>
      <c r="E108" s="48">
        <f>VLOOKUP($B$9,'N fixation formula'!$B$5:$N$44,2,FALSE)*E107*VLOOKUP($B$9,'N fixation formula'!$B$5:$N$44,6,FALSE)</f>
        <v>0.84</v>
      </c>
      <c r="F108" s="48">
        <f>VLOOKUP($B$9,'N fixation formula'!$B$5:$N$44,2,FALSE)*F107*VLOOKUP($B$9,'N fixation formula'!$B$5:$N$44,6,FALSE)</f>
        <v>0.84</v>
      </c>
      <c r="G108" s="48">
        <f>VLOOKUP($B$9,'N fixation formula'!$B$5:$N$44,2,FALSE)*G107*VLOOKUP($B$9,'N fixation formula'!$B$5:$N$44,6,FALSE)</f>
        <v>0.84</v>
      </c>
      <c r="H108" s="15"/>
      <c r="I108" s="40" t="str">
        <f t="shared" si="18"/>
        <v>F-brutto x F-bælg-N x P-fix</v>
      </c>
      <c r="J108" s="48">
        <f>VLOOKUP($B$9,'N fixation formula'!$B$5:$N$44,2,FALSE)*J107*VLOOKUP($B$9,'N fixation formula'!$B$5:$N$44,6,FALSE)</f>
        <v>0.84</v>
      </c>
      <c r="K108" s="48">
        <f>VLOOKUP($B$9,'N fixation formula'!$B$5:$N$44,2,FALSE)*K107*VLOOKUP($B$9,'N fixation formula'!$B$5:$N$44,6,FALSE)</f>
        <v>0.84</v>
      </c>
      <c r="L108" s="48">
        <f>VLOOKUP($B$9,'N fixation formula'!$B$5:$N$44,2,FALSE)*L107*VLOOKUP($B$9,'N fixation formula'!$B$5:$N$44,6,FALSE)</f>
        <v>0.84</v>
      </c>
      <c r="M108" s="48">
        <f>VLOOKUP($B$9,'N fixation formula'!$B$5:$N$44,2,FALSE)*M107*VLOOKUP($B$9,'N fixation formula'!$B$5:$N$44,6,FALSE)</f>
        <v>0.84</v>
      </c>
      <c r="N108" s="48">
        <f>VLOOKUP($B$9,'N fixation formula'!$B$5:$N$44,2,FALSE)*N107*VLOOKUP($B$9,'N fixation formula'!$B$5:$N$44,6,FALSE)</f>
        <v>0.84</v>
      </c>
      <c r="O108" s="48">
        <f>VLOOKUP($B$9,'N fixation formula'!$B$5:$N$44,2,FALSE)*O107*VLOOKUP($B$9,'N fixation formula'!$B$5:$N$44,6,FALSE)</f>
        <v>0.84</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formula'!$J$5:$O$44,MATCH($B$9,'N fixation formula'!$B$5:$B$44,0),MATCH(J104,'N fixation formula'!$J$4:$O$4,0))</f>
        <v>#N/A</v>
      </c>
      <c r="K109" s="48" t="e">
        <f>VLOOKUP($B$9,'N fixation formula'!$B$5:$O$44,7,FALSE)+VLOOKUP($B$9,'N fixation formula'!$B$5:$O$44,8,FALSE)+INDEX('N fixation formula'!$J$5:$O$44,MATCH($B$9,'N fixation formula'!$B$5:$B$44,0),MATCH(K104,'N fixation formula'!$J$4:$O$4,0))</f>
        <v>#N/A</v>
      </c>
      <c r="L109" s="48" t="e">
        <f>VLOOKUP($B$9,'N fixation formula'!$B$5:$O$44,7,FALSE)+VLOOKUP($B$9,'N fixation formula'!$B$5:$O$44,8,FALSE)+INDEX('N fixation formula'!$J$5:$O$44,MATCH($B$9,'N fixation formula'!$B$5:$B$44,0),MATCH(L104,'N fixation formula'!$J$4:$O$4,0))</f>
        <v>#N/A</v>
      </c>
      <c r="M109" s="48" t="e">
        <f>VLOOKUP($B$9,'N fixation formula'!$B$5:$O$44,7,FALSE)+VLOOKUP($B$9,'N fixation formula'!$B$5:$O$44,8,FALSE)+INDEX('N fixation formula'!$J$5:$O$44,MATCH($B$9,'N fixation formula'!$B$5:$B$44,0),MATCH(M104,'N fixation formula'!$J$4:$O$4,0))</f>
        <v>#N/A</v>
      </c>
      <c r="N109" s="48" t="e">
        <f>VLOOKUP($B$9,'N fixation formula'!$B$5:$O$44,7,FALSE)+VLOOKUP($B$9,'N fixation formula'!$B$5:$O$44,8,FALSE)+INDEX('N fixation formula'!$J$5:$O$44,MATCH($B$9,'N fixation formula'!$B$5:$B$44,0),MATCH(N104,'N fixation formula'!$J$4:$O$4,0))</f>
        <v>#N/A</v>
      </c>
      <c r="O109" s="48" t="e">
        <f>VLOOKUP($B$9,'N fixation formula'!$B$5:$O$44,7,FALSE)+VLOOKUP($B$9,'N fixation formula'!$B$5:$O$44,8,FALSE)+INDEX('N fixation formula'!$J$5:$O$44,MATCH($B$9,'N fixation formula'!$B$5:$B$44,0),MATCH(O104,'N fixation formula'!$J$4:$O$4,0))</f>
        <v>#N/A</v>
      </c>
    </row>
    <row r="110" spans="1:15" ht="15.6" x14ac:dyDescent="0.3">
      <c r="A110" s="40" t="s">
        <v>152</v>
      </c>
      <c r="B110" s="47" t="e">
        <f t="shared" ref="B110:G110" si="22">B106*B108*(1+B109)</f>
        <v>#DIV/0!</v>
      </c>
      <c r="C110" s="47" t="e">
        <f t="shared" si="22"/>
        <v>#DIV/0!</v>
      </c>
      <c r="D110" s="47" t="e">
        <f t="shared" si="22"/>
        <v>#DIV/0!</v>
      </c>
      <c r="E110" s="144" t="e">
        <f t="shared" si="22"/>
        <v>#DIV/0!</v>
      </c>
      <c r="F110" s="47" t="e">
        <f t="shared" si="22"/>
        <v>#DIV/0!</v>
      </c>
      <c r="G110" s="47" t="e">
        <f t="shared" si="22"/>
        <v>#DIV/0!</v>
      </c>
      <c r="H110" s="15"/>
      <c r="I110" s="40" t="str">
        <f t="shared" si="18"/>
        <v>Kvælstoffiksering, kg N / ha</v>
      </c>
      <c r="J110" s="47" t="e">
        <f t="shared" ref="J110:O110" si="23">J106*J108*(1+J109)</f>
        <v>#DIV/0!</v>
      </c>
      <c r="K110" s="47" t="e">
        <f t="shared" si="23"/>
        <v>#DIV/0!</v>
      </c>
      <c r="L110" s="47" t="e">
        <f t="shared" si="23"/>
        <v>#DIV/0!</v>
      </c>
      <c r="M110" s="144" t="e">
        <f t="shared" si="23"/>
        <v>#DIV/0!</v>
      </c>
      <c r="N110" s="47" t="e">
        <f t="shared" si="23"/>
        <v>#DIV/0!</v>
      </c>
      <c r="O110" s="47" t="e">
        <f t="shared" si="23"/>
        <v>#DIV/0!</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54">
        <v>1</v>
      </c>
      <c r="I116" s="29" t="str">
        <f>IF(A116="","",A116)</f>
        <v>Pløjning, forår*</v>
      </c>
      <c r="J116" s="60">
        <v>1</v>
      </c>
      <c r="K116" s="60">
        <v>1</v>
      </c>
      <c r="L116" s="60">
        <v>1</v>
      </c>
      <c r="M116" s="60">
        <v>1</v>
      </c>
      <c r="N116" s="60">
        <v>1</v>
      </c>
      <c r="O116" s="61">
        <v>1</v>
      </c>
    </row>
    <row r="117" spans="1:15" x14ac:dyDescent="0.25">
      <c r="A117" s="34" t="s">
        <v>89</v>
      </c>
      <c r="B117" s="3">
        <v>1</v>
      </c>
      <c r="C117" s="3">
        <v>1</v>
      </c>
      <c r="D117" s="3">
        <v>1</v>
      </c>
      <c r="E117" s="3">
        <v>1</v>
      </c>
      <c r="F117" s="3">
        <v>1</v>
      </c>
      <c r="G117" s="3">
        <v>1</v>
      </c>
      <c r="I117" s="29" t="str">
        <f t="shared" ref="I117:I130" si="24">IF(A117="","",A117)</f>
        <v>Kunstgødskning*</v>
      </c>
      <c r="J117" s="60"/>
      <c r="K117" s="60"/>
      <c r="L117" s="60"/>
      <c r="M117" s="60"/>
      <c r="N117" s="60"/>
      <c r="O117" s="61"/>
    </row>
    <row r="118" spans="1:15" x14ac:dyDescent="0.25">
      <c r="A118" s="34" t="s">
        <v>86</v>
      </c>
      <c r="B118" s="3"/>
      <c r="C118" s="3"/>
      <c r="D118" s="3"/>
      <c r="E118" s="3"/>
      <c r="F118" s="3"/>
      <c r="G118" s="3"/>
      <c r="I118" s="29" t="str">
        <f t="shared" si="24"/>
        <v>Såbedsharvning, tung*</v>
      </c>
      <c r="J118" s="60">
        <v>1</v>
      </c>
      <c r="K118" s="60">
        <v>1</v>
      </c>
      <c r="L118" s="60">
        <v>1</v>
      </c>
      <c r="M118" s="60">
        <v>1</v>
      </c>
      <c r="N118" s="60">
        <v>1</v>
      </c>
      <c r="O118" s="61">
        <v>1</v>
      </c>
    </row>
    <row r="119" spans="1:15" x14ac:dyDescent="0.25">
      <c r="A119" s="34" t="s">
        <v>155</v>
      </c>
      <c r="B119" s="3">
        <v>1</v>
      </c>
      <c r="C119" s="3">
        <v>1</v>
      </c>
      <c r="D119" s="3">
        <v>1</v>
      </c>
      <c r="E119" s="3">
        <v>1</v>
      </c>
      <c r="F119" s="3">
        <v>1</v>
      </c>
      <c r="G119" s="3">
        <v>1</v>
      </c>
      <c r="I119" s="29" t="str">
        <f t="shared" si="24"/>
        <v>Såning med såsæt"</v>
      </c>
      <c r="J119" s="60">
        <v>1</v>
      </c>
      <c r="K119" s="60">
        <v>1</v>
      </c>
      <c r="L119" s="60">
        <v>1</v>
      </c>
      <c r="M119" s="60">
        <v>1</v>
      </c>
      <c r="N119" s="60">
        <v>1</v>
      </c>
      <c r="O119" s="61">
        <v>1</v>
      </c>
    </row>
    <row r="120" spans="1:15" x14ac:dyDescent="0.25">
      <c r="A120" s="34" t="s">
        <v>87</v>
      </c>
      <c r="B120" s="3">
        <v>1</v>
      </c>
      <c r="C120" s="3">
        <v>1</v>
      </c>
      <c r="D120" s="3">
        <v>1</v>
      </c>
      <c r="E120" s="3">
        <v>1</v>
      </c>
      <c r="F120" s="3">
        <v>1</v>
      </c>
      <c r="G120" s="3">
        <v>1</v>
      </c>
      <c r="I120" s="29" t="str">
        <f t="shared" si="24"/>
        <v>Tromling*</v>
      </c>
      <c r="J120" s="60">
        <v>1</v>
      </c>
      <c r="K120" s="60">
        <v>1</v>
      </c>
      <c r="L120" s="60">
        <v>1</v>
      </c>
      <c r="M120" s="60">
        <v>1</v>
      </c>
      <c r="N120" s="60">
        <v>1</v>
      </c>
      <c r="O120" s="61">
        <v>1</v>
      </c>
    </row>
    <row r="121" spans="1:15" x14ac:dyDescent="0.25">
      <c r="A121" s="34" t="s">
        <v>92</v>
      </c>
      <c r="B121" s="3">
        <v>2</v>
      </c>
      <c r="C121" s="3">
        <v>2</v>
      </c>
      <c r="D121" s="3">
        <v>2</v>
      </c>
      <c r="E121" s="3">
        <v>2</v>
      </c>
      <c r="F121" s="3">
        <v>2</v>
      </c>
      <c r="G121" s="3">
        <v>2</v>
      </c>
      <c r="I121" s="29" t="str">
        <f t="shared" si="24"/>
        <v>Sprøjtning*</v>
      </c>
      <c r="J121" s="60"/>
      <c r="K121" s="60"/>
      <c r="L121" s="60"/>
      <c r="M121" s="60"/>
      <c r="N121" s="60"/>
      <c r="O121" s="61"/>
    </row>
    <row r="122" spans="1:15" x14ac:dyDescent="0.25">
      <c r="A122" s="34" t="s">
        <v>93</v>
      </c>
      <c r="B122" s="3">
        <v>1</v>
      </c>
      <c r="C122" s="3">
        <v>1</v>
      </c>
      <c r="D122" s="3">
        <v>1</v>
      </c>
      <c r="E122" s="3">
        <v>1</v>
      </c>
      <c r="F122" s="3">
        <v>1</v>
      </c>
      <c r="G122" s="3">
        <v>1</v>
      </c>
      <c r="I122" s="29" t="str">
        <f t="shared" si="24"/>
        <v>Mejetærskning*</v>
      </c>
      <c r="J122" s="60">
        <v>1</v>
      </c>
      <c r="K122" s="60">
        <v>1</v>
      </c>
      <c r="L122" s="60">
        <v>1</v>
      </c>
      <c r="M122" s="60">
        <v>1</v>
      </c>
      <c r="N122" s="60">
        <v>1</v>
      </c>
      <c r="O122" s="61">
        <v>1</v>
      </c>
    </row>
    <row r="123" spans="1:15" x14ac:dyDescent="0.25">
      <c r="A123" s="34" t="s">
        <v>81</v>
      </c>
      <c r="B123" s="3"/>
      <c r="C123" s="3"/>
      <c r="D123" s="3"/>
      <c r="E123" s="3"/>
      <c r="F123" s="3"/>
      <c r="G123" s="3"/>
      <c r="I123" s="29" t="str">
        <f t="shared" si="24"/>
        <v>Stubharvning*</v>
      </c>
      <c r="J123" s="60">
        <v>3</v>
      </c>
      <c r="K123" s="60">
        <v>3</v>
      </c>
      <c r="L123" s="60">
        <v>3</v>
      </c>
      <c r="M123" s="60">
        <v>3</v>
      </c>
      <c r="N123" s="60">
        <v>3</v>
      </c>
      <c r="O123" s="61">
        <v>3</v>
      </c>
    </row>
    <row r="124" spans="1:15" x14ac:dyDescent="0.25">
      <c r="A124" s="34" t="s">
        <v>91</v>
      </c>
      <c r="B124" s="3"/>
      <c r="C124" s="3"/>
      <c r="D124" s="3"/>
      <c r="E124" s="3"/>
      <c r="F124" s="3"/>
      <c r="G124" s="3"/>
      <c r="I124" s="29" t="str">
        <f t="shared" si="24"/>
        <v>Ukrudstharvning*</v>
      </c>
      <c r="J124" s="60">
        <v>3</v>
      </c>
      <c r="K124" s="60">
        <v>3</v>
      </c>
      <c r="L124" s="60">
        <v>3</v>
      </c>
      <c r="M124" s="60">
        <v>3</v>
      </c>
      <c r="N124" s="60">
        <v>3</v>
      </c>
      <c r="O124" s="61">
        <v>3</v>
      </c>
    </row>
    <row r="125" spans="1:15" x14ac:dyDescent="0.25">
      <c r="A125" s="34"/>
      <c r="B125" s="3"/>
      <c r="C125" s="3"/>
      <c r="D125" s="3"/>
      <c r="E125" s="3"/>
      <c r="F125" s="3"/>
      <c r="G125" s="3"/>
      <c r="I125" s="29" t="str">
        <f t="shared" si="24"/>
        <v/>
      </c>
      <c r="J125" s="60"/>
      <c r="K125" s="60"/>
      <c r="L125" s="60"/>
      <c r="M125" s="60"/>
      <c r="N125" s="60"/>
      <c r="O125" s="61"/>
    </row>
    <row r="126" spans="1:15" x14ac:dyDescent="0.25">
      <c r="A126" s="34"/>
      <c r="B126" s="3"/>
      <c r="C126" s="3"/>
      <c r="D126" s="3"/>
      <c r="E126" s="3"/>
      <c r="F126" s="3"/>
      <c r="G126" s="3"/>
      <c r="I126" s="29" t="str">
        <f t="shared" si="24"/>
        <v/>
      </c>
      <c r="J126" s="60"/>
      <c r="K126" s="60"/>
      <c r="L126" s="60"/>
      <c r="M126" s="60"/>
      <c r="N126" s="60"/>
      <c r="O126" s="61"/>
    </row>
    <row r="127" spans="1:15" x14ac:dyDescent="0.25">
      <c r="A127" s="34"/>
      <c r="B127" s="3"/>
      <c r="C127" s="3"/>
      <c r="D127" s="3"/>
      <c r="E127" s="3"/>
      <c r="F127" s="3"/>
      <c r="G127" s="3"/>
      <c r="I127" s="29" t="str">
        <f t="shared" si="24"/>
        <v/>
      </c>
      <c r="J127" s="60"/>
      <c r="K127" s="60"/>
      <c r="L127" s="60"/>
      <c r="M127" s="60"/>
      <c r="N127" s="60"/>
      <c r="O127" s="61"/>
    </row>
    <row r="128" spans="1:15" x14ac:dyDescent="0.25">
      <c r="A128" s="34"/>
      <c r="B128" s="3"/>
      <c r="C128" s="3"/>
      <c r="D128" s="3"/>
      <c r="E128" s="3"/>
      <c r="F128" s="3"/>
      <c r="G128" s="3"/>
      <c r="I128" s="29" t="str">
        <f t="shared" si="24"/>
        <v/>
      </c>
      <c r="J128" s="60"/>
      <c r="K128" s="60"/>
      <c r="L128" s="60"/>
      <c r="M128" s="60"/>
      <c r="N128" s="60"/>
      <c r="O128" s="61"/>
    </row>
    <row r="129" spans="1:15" x14ac:dyDescent="0.25">
      <c r="A129" s="34"/>
      <c r="B129" s="3"/>
      <c r="C129" s="3"/>
      <c r="D129" s="3"/>
      <c r="E129" s="3"/>
      <c r="F129" s="3"/>
      <c r="G129" s="3"/>
      <c r="I129" s="29" t="str">
        <f t="shared" si="24"/>
        <v/>
      </c>
      <c r="J129" s="60"/>
      <c r="K129" s="60"/>
      <c r="L129" s="60"/>
      <c r="M129" s="60"/>
      <c r="N129" s="60"/>
      <c r="O129" s="61"/>
    </row>
    <row r="130" spans="1:15" x14ac:dyDescent="0.25">
      <c r="A130" s="55"/>
      <c r="B130" s="56"/>
      <c r="C130" s="56"/>
      <c r="D130" s="56"/>
      <c r="E130" s="56"/>
      <c r="F130" s="56"/>
      <c r="G130" s="3"/>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5.4378000000000002</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5.4378000000000002</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5.4378000000000002</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6.0419999999999998</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6.6461999999999994</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6.6461999999999994</v>
      </c>
    </row>
    <row r="135" spans="1:15" x14ac:dyDescent="0.25">
      <c r="A135" s="20" t="str">
        <f t="shared" si="25"/>
        <v>Såning med såsæt"</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7.2503999999999991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7.2503999999999991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7.2503999999999991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8.0559999999999992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8.8615999999999993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8.8615999999999993</v>
      </c>
      <c r="I135" s="29" t="str">
        <f t="shared" si="26"/>
        <v>Såning med såsæt"</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7.2503999999999991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7.2503999999999991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7.2503999999999991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8.0559999999999992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8.8615999999999993</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8.8615999999999993</v>
      </c>
    </row>
    <row r="136" spans="1:15" x14ac:dyDescent="0.25">
      <c r="A136" s="20" t="str">
        <f t="shared" si="25"/>
        <v>Tromling*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2.2153999999999998</v>
      </c>
      <c r="I136" s="29" t="str">
        <f t="shared" si="26"/>
        <v>Tromling*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2.0139999999999998</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2.2153999999999998</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2.2153999999999998</v>
      </c>
    </row>
    <row r="137" spans="1:15" x14ac:dyDescent="0.25">
      <c r="A137" s="20" t="str">
        <f t="shared" si="25"/>
        <v>Sprøjtning*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3.0209999999999999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3.0209999999999999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3.0209999999999999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3.0209999999999999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3.0209999999999999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3.0209999999999999</v>
      </c>
      <c r="I137" s="29" t="str">
        <f t="shared" si="26"/>
        <v>Sprøjtning*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Mejetærskning*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14.097999999999999</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14.097999999999999</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14.097999999999999</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14.097999999999999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14.097999999999999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14.097999999999999</v>
      </c>
      <c r="I138" s="29" t="str">
        <f t="shared" si="26"/>
        <v>Mejetærskning*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14.097999999999999</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14.097999999999999</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14.097999999999999</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14.097999999999999</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14.097999999999999</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14.097999999999999</v>
      </c>
    </row>
    <row r="139" spans="1:15" x14ac:dyDescent="0.25">
      <c r="A139" s="20" t="str">
        <f t="shared" si="25"/>
        <v>Stubharvning*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Stubharvning*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19.032299999999999</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19.032299999999999</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19.032299999999999</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21.146999999999998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23.261699999999998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23.261699999999998</v>
      </c>
    </row>
    <row r="140" spans="1:15" x14ac:dyDescent="0.25">
      <c r="A140" s="20" t="str">
        <f t="shared" si="25"/>
        <v>Ukrudstharvning*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Ukrudstharvning*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5.4378000000000002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5.4378000000000002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5.4378000000000002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6.0419999999999998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6.6461999999999994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6.6461999999999994</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46.321999999999996</v>
      </c>
      <c r="C147" s="25">
        <f t="shared" ref="C147:O147" si="27">SUM(C132:C146)</f>
        <v>46.321999999999996</v>
      </c>
      <c r="D147" s="25">
        <f t="shared" si="27"/>
        <v>46.321999999999996</v>
      </c>
      <c r="E147" s="143">
        <f t="shared" si="27"/>
        <v>49.342999999999996</v>
      </c>
      <c r="F147" s="25">
        <f t="shared" si="27"/>
        <v>52.363999999999997</v>
      </c>
      <c r="G147" s="25">
        <f t="shared" si="27"/>
        <v>52.363999999999997</v>
      </c>
      <c r="H147" s="5"/>
      <c r="I147" s="30" t="str">
        <f t="shared" si="26"/>
        <v>Dieselforbrug i alt per ha</v>
      </c>
      <c r="J147" s="25">
        <f t="shared" si="27"/>
        <v>71.19489999999999</v>
      </c>
      <c r="K147" s="25">
        <f t="shared" si="27"/>
        <v>71.19489999999999</v>
      </c>
      <c r="L147" s="25">
        <f t="shared" si="27"/>
        <v>71.19489999999999</v>
      </c>
      <c r="M147" s="143">
        <f t="shared" si="27"/>
        <v>77.538999999999987</v>
      </c>
      <c r="N147" s="25">
        <f t="shared" si="27"/>
        <v>83.883099999999985</v>
      </c>
      <c r="O147" s="25">
        <f t="shared" si="27"/>
        <v>83.883099999999985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F0749D4-8286-424C-9BC8-9DF5AFAD59ED}">
      <formula1>"Ja,Nej"</formula1>
    </dataValidation>
    <dataValidation type="list" allowBlank="1" showInputMessage="1" showErrorMessage="1" sqref="F13:F17" xr:uid="{709997E4-326D-47FB-80CC-22D6467A8209}">
      <formula1>"Ja, Nej / Ikke relevant"</formula1>
    </dataValidation>
    <dataValidation type="list" allowBlank="1" showInputMessage="1" showErrorMessage="1" sqref="E5" xr:uid="{82E207CC-06AB-4448-B7D6-863BD71B03C8}">
      <formula1>"Yes, No"</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F3153C4C-00D9-4418-B163-34F37270AA0F}">
          <x14:formula1>
            <xm:f>'N fixation formula'!$B$5:$B$44</xm:f>
          </x14:formula1>
          <xm:sqref>B9</xm:sqref>
        </x14:dataValidation>
        <x14:dataValidation type="list" allowBlank="1" showInputMessage="1" showErrorMessage="1" xr:uid="{3B556D3A-91B3-439B-B171-B0D842B082F8}">
          <x14:formula1>
            <xm:f>Other_tabels!$F$5:$F$14</xm:f>
          </x14:formula1>
          <xm:sqref>E4</xm:sqref>
        </x14:dataValidation>
        <x14:dataValidation type="list" allowBlank="1" showInputMessage="1" showErrorMessage="1" xr:uid="{61D43BD5-5DA5-4644-A033-77E0481ECE0C}">
          <x14:formula1>
            <xm:f>'Crop definitions'!$B$5:$B$63</xm:f>
          </x14:formula1>
          <xm:sqref>B13:B17</xm:sqref>
        </x14:dataValidation>
        <x14:dataValidation type="list" allowBlank="1" showInputMessage="1" showErrorMessage="1" xr:uid="{264B6965-71A5-48B4-983A-1F425F456176}">
          <x14:formula1>
            <xm:f>Seed!$B$5:$B$28</xm:f>
          </x14:formula1>
          <xm:sqref>B20:B23</xm:sqref>
        </x14:dataValidation>
        <x14:dataValidation type="list" allowBlank="1" showInputMessage="1" showErrorMessage="1" xr:uid="{9B1BFE60-6B55-4D3A-8E53-8CB40B6B2098}">
          <x14:formula1>
            <xm:f>'Diesel consumption for field op'!$D$4:$D$77</xm:f>
          </x14:formula1>
          <xm:sqref>A116:A130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249977111117893"/>
  </sheetPr>
  <dimension ref="A1:O147"/>
  <sheetViews>
    <sheetView showGridLines="0" topLeftCell="D115"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617</v>
      </c>
      <c r="D4" s="20" t="s">
        <v>484</v>
      </c>
      <c r="E4" s="44" t="s">
        <v>487</v>
      </c>
    </row>
    <row r="5" spans="1:6" x14ac:dyDescent="0.25">
      <c r="A5" s="20" t="s">
        <v>50</v>
      </c>
      <c r="B5" s="44" t="s">
        <v>619</v>
      </c>
      <c r="D5" s="20" t="s">
        <v>582</v>
      </c>
      <c r="E5" s="44" t="s">
        <v>208</v>
      </c>
    </row>
    <row r="6" spans="1:6" x14ac:dyDescent="0.25">
      <c r="A6" s="20" t="s">
        <v>0</v>
      </c>
      <c r="B6" s="45" t="s">
        <v>618</v>
      </c>
    </row>
    <row r="7" spans="1:6" x14ac:dyDescent="0.25">
      <c r="A7" s="20" t="s">
        <v>76</v>
      </c>
      <c r="B7" s="45"/>
    </row>
    <row r="8" spans="1:6" x14ac:dyDescent="0.25">
      <c r="A8" s="20" t="s">
        <v>57</v>
      </c>
      <c r="B8" s="45" t="s">
        <v>80</v>
      </c>
    </row>
    <row r="9" spans="1:6" x14ac:dyDescent="0.25">
      <c r="A9" s="46" t="s">
        <v>125</v>
      </c>
      <c r="B9" s="44" t="s">
        <v>139</v>
      </c>
      <c r="C9" s="41" t="str">
        <f>IF(B9="","",IF(OR(E13="Ja",E14="Ja",E15="Ja",E16="Ja",E17="Ja"),"","Husk at koble minimum et produkt med fiksering"))</f>
        <v/>
      </c>
    </row>
    <row r="10" spans="1:6" x14ac:dyDescent="0.25">
      <c r="A10" s="20" t="s">
        <v>153</v>
      </c>
      <c r="B10" s="44">
        <v>18</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621</v>
      </c>
      <c r="C13" s="19" t="str">
        <f>IF(B13="","",VLOOKUP(B13,'Crop definitions'!$B$5:$G$63,6,FALSE))</f>
        <v>Kg</v>
      </c>
      <c r="D13" s="19" t="str">
        <f>IF(B13="","",VLOOKUP(B13,'Crop definitions'!$B$5:$G$63,3,FALSE))</f>
        <v>Moden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621</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Faba_beans_seed</v>
      </c>
      <c r="B30" s="200"/>
      <c r="C30" s="200"/>
      <c r="D30" s="200"/>
      <c r="E30" s="200"/>
      <c r="F30" s="200"/>
      <c r="G30" s="27"/>
      <c r="I30" s="201" t="str">
        <f>A30</f>
        <v>Gødningsnorm - Main product: Faba_beans_seed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-9.7200000000000006</v>
      </c>
      <c r="K31" s="26">
        <f>(C31-$B$10)*('Crop definitions'!$Z$5/100)</f>
        <v>-9.7200000000000006</v>
      </c>
      <c r="L31" s="26">
        <f>(D31-$B$10)*('Crop definitions'!$Z$5/100)</f>
        <v>-9.7200000000000006</v>
      </c>
      <c r="M31" s="26">
        <f>(E31-$B$10)*('Crop definitions'!$Z$5/100)</f>
        <v>-9.7200000000000006</v>
      </c>
      <c r="N31" s="26">
        <f>(F31-$B$10)*('Crop definitions'!$Z$5/100)</f>
        <v>-9.7200000000000006</v>
      </c>
      <c r="O31" s="26">
        <f>(G31-$B$10)*('Crop definitions'!$Z$5/100)</f>
        <v>-9.7200000000000006</v>
      </c>
    </row>
    <row r="32" spans="1:15" x14ac:dyDescent="0.25">
      <c r="A32" s="20" t="s">
        <v>55</v>
      </c>
      <c r="B32" s="26">
        <v>32</v>
      </c>
      <c r="C32" s="26">
        <v>32</v>
      </c>
      <c r="D32" s="26">
        <v>32</v>
      </c>
      <c r="E32" s="26">
        <v>32</v>
      </c>
      <c r="F32" s="26">
        <v>32</v>
      </c>
      <c r="G32" s="26">
        <v>32</v>
      </c>
      <c r="I32" s="20" t="s">
        <v>55</v>
      </c>
      <c r="J32" s="26">
        <f>IF($B$13="","",VLOOKUP($B$13,'Crop definitions'!$V$5:$X$63,2,FALSE)*B32)</f>
        <v>27.2</v>
      </c>
      <c r="K32" s="26">
        <f>IF($B$13="","",VLOOKUP($B$13,'Crop definitions'!$V$5:$X$63,2,FALSE)*C32)</f>
        <v>27.2</v>
      </c>
      <c r="L32" s="26">
        <f>IF($B$13="","",VLOOKUP($B$13,'Crop definitions'!$V$5:$X$63,2,FALSE)*D32)</f>
        <v>27.2</v>
      </c>
      <c r="M32" s="26">
        <f>IF($B$13="","",VLOOKUP($B$13,'Crop definitions'!$V$5:$X$63,2,FALSE)*E32)</f>
        <v>27.2</v>
      </c>
      <c r="N32" s="26">
        <f>IF($B$13="","",VLOOKUP($B$13,'Crop definitions'!$V$5:$X$63,2,FALSE)*F32)</f>
        <v>27.2</v>
      </c>
      <c r="O32" s="26">
        <f>IF($B$13="","",VLOOKUP($B$13,'Crop definitions'!$V$5:$X$63,2,FALSE)*G32)</f>
        <v>27.2</v>
      </c>
    </row>
    <row r="33" spans="1:15" x14ac:dyDescent="0.25">
      <c r="A33" s="20" t="s">
        <v>56</v>
      </c>
      <c r="B33" s="26">
        <v>75</v>
      </c>
      <c r="C33" s="26">
        <v>75</v>
      </c>
      <c r="D33" s="26">
        <v>75</v>
      </c>
      <c r="E33" s="26">
        <v>75</v>
      </c>
      <c r="F33" s="26">
        <v>75</v>
      </c>
      <c r="G33" s="26">
        <v>75</v>
      </c>
      <c r="I33" s="20" t="s">
        <v>56</v>
      </c>
      <c r="J33" s="26">
        <f>IF($B$13="","",VLOOKUP($B$13,'Crop definitions'!$V$5:$X$63,2,FALSE)*B33)</f>
        <v>63.75</v>
      </c>
      <c r="K33" s="26">
        <f>IF($B$13="","",VLOOKUP($B$13,'Crop definitions'!$V$5:$X$63,2,FALSE)*C33)</f>
        <v>63.75</v>
      </c>
      <c r="L33" s="26">
        <f>IF($B$13="","",VLOOKUP($B$13,'Crop definitions'!$V$5:$X$63,2,FALSE)*D33)</f>
        <v>63.75</v>
      </c>
      <c r="M33" s="26">
        <f>IF($B$13="","",VLOOKUP($B$13,'Crop definitions'!$V$5:$X$63,2,FALSE)*E33)</f>
        <v>63.75</v>
      </c>
      <c r="N33" s="26">
        <f>IF($B$13="","",VLOOKUP($B$13,'Crop definitions'!$V$5:$X$63,2,FALSE)*F33)</f>
        <v>63.75</v>
      </c>
      <c r="O33" s="26">
        <f>IF($B$13="","",VLOOKUP($B$13,'Crop definitions'!$V$5:$X$63,2,FALSE)*G33)</f>
        <v>63.75</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-9.7200000000000006</v>
      </c>
      <c r="K51" s="21">
        <f t="shared" si="1"/>
        <v>-9.7200000000000006</v>
      </c>
      <c r="L51" s="21">
        <f t="shared" si="1"/>
        <v>-9.7200000000000006</v>
      </c>
      <c r="M51" s="21">
        <f t="shared" si="1"/>
        <v>-9.7200000000000006</v>
      </c>
      <c r="N51" s="21">
        <f t="shared" si="1"/>
        <v>-9.7200000000000006</v>
      </c>
      <c r="O51" s="21">
        <f t="shared" si="1"/>
        <v>-9.7200000000000006</v>
      </c>
    </row>
    <row r="52" spans="1:15" x14ac:dyDescent="0.25">
      <c r="A52" s="20" t="s">
        <v>126</v>
      </c>
      <c r="B52" s="21">
        <f t="shared" ref="B52:G52" si="2">IF($B$10="",B51,B51-$B$10)</f>
        <v>-18</v>
      </c>
      <c r="C52" s="21">
        <f t="shared" si="2"/>
        <v>-18</v>
      </c>
      <c r="D52" s="21">
        <f t="shared" si="2"/>
        <v>-18</v>
      </c>
      <c r="E52" s="21">
        <f t="shared" si="2"/>
        <v>-18</v>
      </c>
      <c r="F52" s="21">
        <f t="shared" si="2"/>
        <v>-18</v>
      </c>
      <c r="G52" s="21">
        <f t="shared" si="2"/>
        <v>-18</v>
      </c>
      <c r="I52" s="20" t="str">
        <f>A52</f>
        <v>N - efter reduktion, kg / ha</v>
      </c>
      <c r="J52" s="21">
        <f>IF($B$10="",J51,J51)</f>
        <v>-9.7200000000000006</v>
      </c>
      <c r="K52" s="21">
        <f t="shared" ref="K52:O52" si="3">IF($B$10="",K51,K51)</f>
        <v>-9.7200000000000006</v>
      </c>
      <c r="L52" s="21">
        <f t="shared" si="3"/>
        <v>-9.7200000000000006</v>
      </c>
      <c r="M52" s="21">
        <f t="shared" si="3"/>
        <v>-9.7200000000000006</v>
      </c>
      <c r="N52" s="21">
        <f t="shared" si="3"/>
        <v>-9.7200000000000006</v>
      </c>
      <c r="O52" s="21">
        <f t="shared" si="3"/>
        <v>-9.7200000000000006</v>
      </c>
    </row>
    <row r="53" spans="1:15" x14ac:dyDescent="0.25">
      <c r="A53" s="20" t="s">
        <v>55</v>
      </c>
      <c r="B53" s="21">
        <f t="shared" ref="B53:G54" si="4">B32+B36+B40+B44+B48</f>
        <v>32</v>
      </c>
      <c r="C53" s="21">
        <f t="shared" si="4"/>
        <v>32</v>
      </c>
      <c r="D53" s="21">
        <f t="shared" si="4"/>
        <v>32</v>
      </c>
      <c r="E53" s="21">
        <f t="shared" si="4"/>
        <v>32</v>
      </c>
      <c r="F53" s="21">
        <f t="shared" si="4"/>
        <v>32</v>
      </c>
      <c r="G53" s="21">
        <f t="shared" si="4"/>
        <v>32</v>
      </c>
      <c r="I53" s="20" t="s">
        <v>55</v>
      </c>
      <c r="J53" s="21">
        <f t="shared" ref="J53:O54" si="5">J32+J36+J40+J44+J48</f>
        <v>27.2</v>
      </c>
      <c r="K53" s="21">
        <f t="shared" si="5"/>
        <v>27.2</v>
      </c>
      <c r="L53" s="21">
        <f t="shared" si="5"/>
        <v>27.2</v>
      </c>
      <c r="M53" s="21">
        <f t="shared" si="5"/>
        <v>27.2</v>
      </c>
      <c r="N53" s="21">
        <f t="shared" si="5"/>
        <v>27.2</v>
      </c>
      <c r="O53" s="21">
        <f t="shared" si="5"/>
        <v>27.2</v>
      </c>
    </row>
    <row r="54" spans="1:15" x14ac:dyDescent="0.25">
      <c r="A54" s="20" t="s">
        <v>56</v>
      </c>
      <c r="B54" s="21">
        <f t="shared" si="4"/>
        <v>75</v>
      </c>
      <c r="C54" s="21">
        <f t="shared" si="4"/>
        <v>75</v>
      </c>
      <c r="D54" s="21">
        <f t="shared" si="4"/>
        <v>75</v>
      </c>
      <c r="E54" s="21">
        <f t="shared" si="4"/>
        <v>75</v>
      </c>
      <c r="F54" s="21">
        <f t="shared" si="4"/>
        <v>75</v>
      </c>
      <c r="G54" s="21">
        <f t="shared" si="4"/>
        <v>75</v>
      </c>
      <c r="I54" s="20" t="s">
        <v>56</v>
      </c>
      <c r="J54" s="21">
        <f t="shared" si="5"/>
        <v>63.75</v>
      </c>
      <c r="K54" s="21">
        <f t="shared" si="5"/>
        <v>63.75</v>
      </c>
      <c r="L54" s="21">
        <f t="shared" si="5"/>
        <v>63.75</v>
      </c>
      <c r="M54" s="21">
        <f t="shared" si="5"/>
        <v>63.75</v>
      </c>
      <c r="N54" s="21">
        <f t="shared" si="5"/>
        <v>63.75</v>
      </c>
      <c r="O54" s="21">
        <f t="shared" si="5"/>
        <v>63.75</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Faba_beans_seed</v>
      </c>
      <c r="B60" s="26">
        <v>230</v>
      </c>
      <c r="C60" s="26">
        <v>230</v>
      </c>
      <c r="D60" s="26">
        <v>230</v>
      </c>
      <c r="E60" s="26">
        <v>230</v>
      </c>
      <c r="F60" s="26">
        <v>230</v>
      </c>
      <c r="G60" s="26">
        <v>230</v>
      </c>
      <c r="I60" s="20" t="str">
        <f>A60</f>
        <v>Faba_beans_seed</v>
      </c>
      <c r="J60" s="26">
        <v>230</v>
      </c>
      <c r="K60" s="26">
        <v>230</v>
      </c>
      <c r="L60" s="26">
        <v>230</v>
      </c>
      <c r="M60" s="26">
        <v>230</v>
      </c>
      <c r="N60" s="26">
        <v>230</v>
      </c>
      <c r="O60" s="26">
        <v>230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Faba_beans_seed, Kg / ha</v>
      </c>
      <c r="B74" s="26">
        <v>4600</v>
      </c>
      <c r="C74" s="26">
        <v>4600</v>
      </c>
      <c r="D74" s="26">
        <v>4600</v>
      </c>
      <c r="E74" s="26">
        <v>4600</v>
      </c>
      <c r="F74" s="26">
        <v>4600</v>
      </c>
      <c r="G74" s="26">
        <v>4600</v>
      </c>
      <c r="I74" s="20" t="str">
        <f t="shared" ref="I74:I84" si="6">A74</f>
        <v>Faba_beans_seed, Kg / ha</v>
      </c>
      <c r="J74" s="26">
        <f>IF($B$13="","",VLOOKUP($B$13,'Crop definitions'!$V$5:$X$63,2,FALSE)*B74)</f>
        <v>3910</v>
      </c>
      <c r="K74" s="26">
        <f>IF($B$13="","",VLOOKUP($B$13,'Crop definitions'!$V$5:$X$63,2,FALSE)*C74)</f>
        <v>3910</v>
      </c>
      <c r="L74" s="26">
        <f>IF($B$13="","",VLOOKUP($B$13,'Crop definitions'!$V$5:$X$63,2,FALSE)*D74)</f>
        <v>3910</v>
      </c>
      <c r="M74" s="26">
        <f>IF($B$13="","",VLOOKUP($B$13,'Crop definitions'!$V$5:$X$63,3,FALSE)*E74)</f>
        <v>3910</v>
      </c>
      <c r="N74" s="26">
        <f>IF($B$13="","",VLOOKUP($B$13,'Crop definitions'!$V$5:$X$63,3,FALSE)*F74)</f>
        <v>3910</v>
      </c>
      <c r="O74" s="4">
        <f>IF($B$13="","",VLOOKUP($B$13,'Crop definitions'!$V$5:$X$63,2,FALSE)*G74)</f>
        <v>3910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Faba_beans_seed, kg TS / ha</v>
      </c>
      <c r="B80" s="21">
        <f>IF(B74="",0,IF($C13="Kg",B74*VLOOKUP($B13,'Crop definitions'!$B$5:$N$63,5,FALSE)/1000,IF($C13="Kg TS",B74,B74/VLOOKUP($B13,'Crop definitions'!$B$5:$N$63,8,FALSE))))</f>
        <v>3910</v>
      </c>
      <c r="C80" s="21">
        <f>IF(C74="",0,IF($C13="Kg",C74*VLOOKUP($B13,'Crop definitions'!$B$5:$N$63,5,FALSE)/1000,IF($C13="Kg TS",C74,C74/VLOOKUP($B13,'Crop definitions'!$B$5:$N$63,8,FALSE))))</f>
        <v>3910</v>
      </c>
      <c r="D80" s="21">
        <f>IF(D74="",0,IF($C13="Kg",D74*VLOOKUP($B13,'Crop definitions'!$B$5:$N$63,5,FALSE)/1000,IF($C13="Kg TS",D74,D74/VLOOKUP($B13,'Crop definitions'!$B$5:$N$63,8,FALSE))))</f>
        <v>3910</v>
      </c>
      <c r="E80" s="21">
        <f>IF(E74="",0,IF($C13="Kg",E74*VLOOKUP($B13,'Crop definitions'!$B$5:$N$63,5,FALSE)/1000,IF($C13="Kg TS",E74,E74/VLOOKUP($B13,'Crop definitions'!$B$5:$N$63,8,FALSE))))</f>
        <v>3910</v>
      </c>
      <c r="F80" s="21">
        <f>IF(F74="",0,IF($C13="Kg",F74*VLOOKUP($B13,'Crop definitions'!$B$5:$N$63,5,FALSE)/1000,IF($C13="Kg TS",F74,F74/VLOOKUP($B13,'Crop definitions'!$B$5:$N$63,8,FALSE))))</f>
        <v>3910</v>
      </c>
      <c r="G80" s="21">
        <f>IF(G74="",0,IF($C13="Kg",G74*VLOOKUP($B13,'Crop definitions'!$B$5:$N$63,5,FALSE)/1000,IF($C13="Kg TS",G74,G74/VLOOKUP($B13,'Crop definitions'!$B$5:$N$63,8,FALSE))))</f>
        <v>3910</v>
      </c>
      <c r="I80" s="20" t="str">
        <f t="shared" si="6"/>
        <v>Faba_beans_seed, kg TS / ha</v>
      </c>
      <c r="J80" s="21">
        <f>IF(J74="",0,IF($C13="Kg",J74*VLOOKUP($B13,'Crop definitions'!$B$5:$N$63,5,FALSE)/1000,IF($C13="Kg TS",J74,J74/VLOOKUP($B13,'Crop definitions'!$B$5:$N$63,8,FALSE))))</f>
        <v>3323.5</v>
      </c>
      <c r="K80" s="21">
        <f>IF(K74="",0,IF($C13="Kg",K74*VLOOKUP($B13,'Crop definitions'!$B$5:$N$63,5,FALSE)/1000,IF($C13="Kg TS",K74,K74/VLOOKUP($B13,'Crop definitions'!$B$5:$N$63,8,FALSE))))</f>
        <v>3323.5</v>
      </c>
      <c r="L80" s="21">
        <f>IF(L74="",0,IF($C13="Kg",L74*VLOOKUP($B13,'Crop definitions'!$B$5:$N$63,5,FALSE)/1000,IF($C13="Kg TS",L74,L74/VLOOKUP($B13,'Crop definitions'!$B$5:$N$63,8,FALSE))))</f>
        <v>3323.5</v>
      </c>
      <c r="M80" s="21">
        <f>IF(M74="",0,IF($C13="Kg",M74*VLOOKUP($B13,'Crop definitions'!$B$5:$N$63,5,FALSE)/1000,IF($C13="Kg TS",M74,M74/VLOOKUP($B13,'Crop definitions'!$B$5:$N$63,8,FALSE))))</f>
        <v>3323.5</v>
      </c>
      <c r="N80" s="21">
        <f>IF(N74="",0,IF($C13="Kg",N74*VLOOKUP($B13,'Crop definitions'!$B$5:$N$63,5,FALSE)/1000,IF($C13="Kg TS",N74,N74/VLOOKUP($B13,'Crop definitions'!$B$5:$N$63,8,FALSE))))</f>
        <v>3323.5</v>
      </c>
      <c r="O80" s="21">
        <f>IF(O74="",0,IF($C13="Kg",O74*VLOOKUP($B13,'Crop definitions'!$B$5:$N$63,5,FALSE)/1000,IF($C13="Kg TS",O74,O74/VLOOKUP($B13,'Crop definitions'!$B$5:$N$63,8,FALSE))))</f>
        <v>3323.5</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3910</v>
      </c>
      <c r="C85" s="25">
        <f t="shared" si="7"/>
        <v>3910</v>
      </c>
      <c r="D85" s="25">
        <f t="shared" si="7"/>
        <v>3910</v>
      </c>
      <c r="E85" s="25">
        <f t="shared" si="7"/>
        <v>3910</v>
      </c>
      <c r="F85" s="25">
        <f t="shared" si="7"/>
        <v>3910</v>
      </c>
      <c r="G85" s="25">
        <f t="shared" si="7"/>
        <v>3910</v>
      </c>
      <c r="I85" s="24" t="s">
        <v>69</v>
      </c>
      <c r="J85" s="25">
        <f t="shared" ref="J85:O85" si="8">SUM(J80:J84)</f>
        <v>3323.5</v>
      </c>
      <c r="K85" s="25">
        <f t="shared" si="8"/>
        <v>3323.5</v>
      </c>
      <c r="L85" s="25">
        <f t="shared" si="8"/>
        <v>3323.5</v>
      </c>
      <c r="M85" s="25">
        <f t="shared" si="8"/>
        <v>3323.5</v>
      </c>
      <c r="N85" s="25">
        <f t="shared" si="8"/>
        <v>3323.5</v>
      </c>
      <c r="O85" s="25">
        <f t="shared" si="8"/>
        <v>3323.5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Faba_beans_seed, kg / ha</v>
      </c>
      <c r="B87" s="21">
        <f>IF(B80=0,0,B80/(VLOOKUP($B13,'Crop definitions'!$B$5:$N$63,5,FALSE)/1000))</f>
        <v>4600</v>
      </c>
      <c r="C87" s="21">
        <f>IF(C80=0,0,C80/(VLOOKUP($B13,'Crop definitions'!$B$5:$N$63,5,FALSE)/1000))</f>
        <v>4600</v>
      </c>
      <c r="D87" s="21">
        <f>IF(D80=0,0,D80/(VLOOKUP($B13,'Crop definitions'!$B$5:$N$63,5,FALSE)/1000))</f>
        <v>4600</v>
      </c>
      <c r="E87" s="21">
        <f>IF(E80=0,0,E80/(VLOOKUP($B13,'Crop definitions'!$B$5:$N$63,5,FALSE)/1000))</f>
        <v>4600</v>
      </c>
      <c r="F87" s="21">
        <f>IF(F80=0,0,F80/(VLOOKUP($B13,'Crop definitions'!$B$5:$N$63,5,FALSE)/1000))</f>
        <v>4600</v>
      </c>
      <c r="G87" s="21">
        <f>IF(G80=0,0,G80/(VLOOKUP($B13,'Crop definitions'!$B$5:$N$63,5,FALSE)/1000))</f>
        <v>4600</v>
      </c>
      <c r="I87" s="20" t="str">
        <f>A87</f>
        <v>Faba_beans_seed, kg / ha</v>
      </c>
      <c r="J87" s="21">
        <f>IF(J80=0,0,J80/(VLOOKUP($B13,'Crop definitions'!$B$5:$N$63,5,FALSE)/1000))</f>
        <v>3910</v>
      </c>
      <c r="K87" s="21">
        <f>IF(K80=0,0,K80/(VLOOKUP($B13,'Crop definitions'!$B$5:$N$63,5,FALSE)/1000))</f>
        <v>3910</v>
      </c>
      <c r="L87" s="21">
        <f>IF(L80=0,0,L80/(VLOOKUP($B13,'Crop definitions'!$B$5:$N$63,5,FALSE)/1000))</f>
        <v>3910</v>
      </c>
      <c r="M87" s="21">
        <f>IF(M80=0,0,M80/(VLOOKUP($B13,'Crop definitions'!$B$5:$N$63,5,FALSE)/1000))</f>
        <v>3910</v>
      </c>
      <c r="N87" s="21">
        <f>IF(N80=0,0,N80/(VLOOKUP($B13,'Crop definitions'!$B$5:$N$63,5,FALSE)/1000))</f>
        <v>3910</v>
      </c>
      <c r="O87" s="21">
        <f>IF(O80=0,0,O80/(VLOOKUP($B13,'Crop definitions'!$B$5:$N$63,5,FALSE)/1000))</f>
        <v>3910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4600</v>
      </c>
      <c r="C92" s="25">
        <f t="shared" si="10"/>
        <v>4600</v>
      </c>
      <c r="D92" s="25">
        <f t="shared" si="10"/>
        <v>4600</v>
      </c>
      <c r="E92" s="25">
        <f t="shared" si="10"/>
        <v>4600</v>
      </c>
      <c r="F92" s="25">
        <f t="shared" si="10"/>
        <v>4600</v>
      </c>
      <c r="G92" s="25">
        <f t="shared" si="10"/>
        <v>4600</v>
      </c>
      <c r="I92" s="24" t="str">
        <f t="shared" si="9"/>
        <v>Udbytte i alt, kg / ha</v>
      </c>
      <c r="J92" s="25">
        <f t="shared" ref="J92:O92" si="11">SUM(J87:J91)</f>
        <v>3910</v>
      </c>
      <c r="K92" s="25">
        <f t="shared" si="11"/>
        <v>3910</v>
      </c>
      <c r="L92" s="25">
        <f t="shared" si="11"/>
        <v>3910</v>
      </c>
      <c r="M92" s="25">
        <f t="shared" si="11"/>
        <v>3910</v>
      </c>
      <c r="N92" s="25">
        <f t="shared" si="11"/>
        <v>3910</v>
      </c>
      <c r="O92" s="25">
        <f t="shared" si="11"/>
        <v>3910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Faba_beans_seed, kg N / ha</v>
      </c>
      <c r="B95" s="21">
        <f>IF(B80=0,0,B80*VLOOKUP($B13,'Crop definitions'!$B$5:$K$63,10,FALSE)/1000)</f>
        <v>179.5472</v>
      </c>
      <c r="C95" s="21">
        <f>IF(C80=0,0,C80*VLOOKUP($B13,'Crop definitions'!$B$5:$K$63,10,FALSE)/1000)</f>
        <v>179.5472</v>
      </c>
      <c r="D95" s="21">
        <f>IF(D80=0,0,D80*VLOOKUP($B13,'Crop definitions'!$B$5:$K$63,10,FALSE)/1000)</f>
        <v>179.5472</v>
      </c>
      <c r="E95" s="21">
        <f>IF(E80=0,0,E80*VLOOKUP($B13,'Crop definitions'!$B$5:$K$63,10,FALSE)/1000)</f>
        <v>179.5472</v>
      </c>
      <c r="F95" s="21">
        <f>IF(F80=0,0,F80*VLOOKUP($B13,'Crop definitions'!$B$5:$K$63,10,FALSE)/1000)</f>
        <v>179.5472</v>
      </c>
      <c r="G95" s="21">
        <f>IF(G80=0,0,G80*VLOOKUP($B13,'Crop definitions'!$B$5:$K$63,10,FALSE)/1000)</f>
        <v>179.5472</v>
      </c>
      <c r="I95" s="20" t="str">
        <f t="shared" ref="I95:I100" si="14">A95</f>
        <v>Faba_beans_seed, kg N / ha</v>
      </c>
      <c r="J95" s="21">
        <f>IF(J80=0,0,J80*VLOOKUP($B13,'Crop definitions'!$B$5:$K$63,10,FALSE)/1000)</f>
        <v>152.61511999999999</v>
      </c>
      <c r="K95" s="21">
        <f>IF(K80=0,0,K80*VLOOKUP($B13,'Crop definitions'!$B$5:$K$63,10,FALSE)/1000)</f>
        <v>152.61511999999999</v>
      </c>
      <c r="L95" s="21">
        <f>IF(L80=0,0,L80*VLOOKUP($B13,'Crop definitions'!$B$5:$K$63,10,FALSE)/1000)</f>
        <v>152.61511999999999</v>
      </c>
      <c r="M95" s="21">
        <f>IF(M80=0,0,M80*VLOOKUP($B13,'Crop definitions'!$B$5:$K$63,10,FALSE)/1000)</f>
        <v>152.61511999999999</v>
      </c>
      <c r="N95" s="21">
        <f>IF(N80=0,0,N80*VLOOKUP($B13,'Crop definitions'!$B$5:$K$63,10,FALSE)/1000)</f>
        <v>152.61511999999999</v>
      </c>
      <c r="O95" s="21">
        <f>IF(O80=0,0,O80*VLOOKUP($B13,'Crop definitions'!$B$5:$K$63,10,FALSE)/1000)</f>
        <v>152.61511999999999</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179.5472</v>
      </c>
      <c r="C100" s="25">
        <f t="shared" si="15"/>
        <v>179.5472</v>
      </c>
      <c r="D100" s="25">
        <f t="shared" si="15"/>
        <v>179.5472</v>
      </c>
      <c r="E100" s="25">
        <f t="shared" si="15"/>
        <v>179.5472</v>
      </c>
      <c r="F100" s="25">
        <f t="shared" si="15"/>
        <v>179.5472</v>
      </c>
      <c r="G100" s="25">
        <f t="shared" si="15"/>
        <v>179.5472</v>
      </c>
      <c r="I100" s="24" t="str">
        <f t="shared" si="14"/>
        <v>Udbytte i alt, kg N / ha</v>
      </c>
      <c r="J100" s="25">
        <f t="shared" ref="J100:O100" si="16">SUM(J95:J99)</f>
        <v>152.61511999999999</v>
      </c>
      <c r="K100" s="25">
        <f t="shared" si="16"/>
        <v>152.61511999999999</v>
      </c>
      <c r="L100" s="25">
        <f t="shared" si="16"/>
        <v>152.61511999999999</v>
      </c>
      <c r="M100" s="25">
        <f t="shared" si="16"/>
        <v>152.61511999999999</v>
      </c>
      <c r="N100" s="25">
        <f t="shared" si="16"/>
        <v>152.61511999999999</v>
      </c>
      <c r="O100" s="25">
        <f t="shared" si="16"/>
        <v>152.61511999999999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-9.7200000000000006</v>
      </c>
      <c r="K105" s="47">
        <f t="shared" si="19"/>
        <v>-9.7200000000000006</v>
      </c>
      <c r="L105" s="47">
        <f t="shared" si="19"/>
        <v>-9.7200000000000006</v>
      </c>
      <c r="M105" s="47">
        <f t="shared" si="19"/>
        <v>-9.7200000000000006</v>
      </c>
      <c r="N105" s="47">
        <f t="shared" si="19"/>
        <v>-9.7200000000000006</v>
      </c>
      <c r="O105" s="47">
        <f t="shared" si="19"/>
        <v>-9.7200000000000006</v>
      </c>
    </row>
    <row r="106" spans="1:15" ht="15.6" x14ac:dyDescent="0.3">
      <c r="A106" s="40" t="s">
        <v>129</v>
      </c>
      <c r="B106" s="47">
        <f t="shared" ref="B106:G106" si="20">SUMIF($E$13:$E$17,"Ja",B95:B99)</f>
        <v>179.5472</v>
      </c>
      <c r="C106" s="47">
        <f t="shared" si="20"/>
        <v>179.5472</v>
      </c>
      <c r="D106" s="47">
        <f t="shared" si="20"/>
        <v>179.5472</v>
      </c>
      <c r="E106" s="47">
        <f t="shared" si="20"/>
        <v>179.5472</v>
      </c>
      <c r="F106" s="47">
        <f t="shared" si="20"/>
        <v>179.5472</v>
      </c>
      <c r="G106" s="47">
        <f t="shared" si="20"/>
        <v>179.5472</v>
      </c>
      <c r="H106" s="15"/>
      <c r="I106" s="40" t="str">
        <f t="shared" si="18"/>
        <v>N-udbytte til beregning, kg / ha</v>
      </c>
      <c r="J106" s="47">
        <f t="shared" ref="J106:O106" si="21">SUMIF($E$13:$E$17,"Ja",J95:J99)</f>
        <v>152.61511999999999</v>
      </c>
      <c r="K106" s="47">
        <f t="shared" si="21"/>
        <v>152.61511999999999</v>
      </c>
      <c r="L106" s="47">
        <f t="shared" si="21"/>
        <v>152.61511999999999</v>
      </c>
      <c r="M106" s="47">
        <f t="shared" si="21"/>
        <v>152.61511999999999</v>
      </c>
      <c r="N106" s="47">
        <f t="shared" si="21"/>
        <v>152.61511999999999</v>
      </c>
      <c r="O106" s="47">
        <f t="shared" si="21"/>
        <v>152.61511999999999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0.77</v>
      </c>
      <c r="C108" s="48">
        <f>VLOOKUP($B$9,'N fixation formula'!$B$5:$N$44,2,FALSE)*C107*VLOOKUP($B$9,'N fixation formula'!$B$5:$N$44,6,FALSE)</f>
        <v>0.77</v>
      </c>
      <c r="D108" s="48">
        <f>VLOOKUP($B$9,'N fixation formula'!$B$5:$N$44,2,FALSE)*D107*VLOOKUP($B$9,'N fixation formula'!$B$5:$N$44,6,FALSE)</f>
        <v>0.77</v>
      </c>
      <c r="E108" s="48">
        <f>VLOOKUP($B$9,'N fixation formula'!$B$5:$N$44,2,FALSE)*E107*VLOOKUP($B$9,'N fixation formula'!$B$5:$N$44,6,FALSE)</f>
        <v>0.77</v>
      </c>
      <c r="F108" s="48">
        <f>VLOOKUP($B$9,'N fixation formula'!$B$5:$N$44,2,FALSE)*F107*VLOOKUP($B$9,'N fixation formula'!$B$5:$N$44,6,FALSE)</f>
        <v>0.77</v>
      </c>
      <c r="G108" s="48">
        <f>VLOOKUP($B$9,'N fixation formula'!$B$5:$N$44,2,FALSE)*G107*VLOOKUP($B$9,'N fixation formula'!$B$5:$N$44,6,FALSE)</f>
        <v>0.77</v>
      </c>
      <c r="H108" s="15"/>
      <c r="I108" s="40" t="str">
        <f t="shared" si="18"/>
        <v>F-brutto x F-bælg-N x P-fix</v>
      </c>
      <c r="J108" s="48">
        <f>VLOOKUP($B$9,'N fixation formula'!$B$5:$N$44,2,FALSE)*J107*VLOOKUP($B$9,'N fixation formula'!$B$5:$N$44,6,FALSE)</f>
        <v>0.77</v>
      </c>
      <c r="K108" s="48">
        <f>VLOOKUP($B$9,'N fixation formula'!$B$5:$N$44,2,FALSE)*K107*VLOOKUP($B$9,'N fixation formula'!$B$5:$N$44,6,FALSE)</f>
        <v>0.77</v>
      </c>
      <c r="L108" s="48">
        <f>VLOOKUP($B$9,'N fixation formula'!$B$5:$N$44,2,FALSE)*L107*VLOOKUP($B$9,'N fixation formula'!$B$5:$N$44,6,FALSE)</f>
        <v>0.77</v>
      </c>
      <c r="M108" s="48">
        <f>VLOOKUP($B$9,'N fixation formula'!$B$5:$N$44,2,FALSE)*M107*VLOOKUP($B$9,'N fixation formula'!$B$5:$N$44,6,FALSE)</f>
        <v>0.77</v>
      </c>
      <c r="N108" s="48">
        <f>VLOOKUP($B$9,'N fixation formula'!$B$5:$N$44,2,FALSE)*N107*VLOOKUP($B$9,'N fixation formula'!$B$5:$N$44,6,FALSE)</f>
        <v>0.77</v>
      </c>
      <c r="O108" s="48">
        <f>VLOOKUP($B$9,'N fixation formula'!$B$5:$N$44,2,FALSE)*O107*VLOOKUP($B$9,'N fixation formula'!$B$5:$N$44,6,FALSE)</f>
        <v>0.77</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formula'!$J$5:$O$44,MATCH(Faba_beans_a!$B$9,'N fixation formula'!$B$5:$B$44,0),MATCH(Faba_beans_a!J104,'N fixation formula'!$J$4:$O$4,0))</f>
        <v>#N/A</v>
      </c>
      <c r="K109" s="48" t="e">
        <f>VLOOKUP($B$9,'N fixation formula'!$B$5:$O$44,7,FALSE)+VLOOKUP($B$9,'N fixation formula'!$B$5:$O$44,8,FALSE)+INDEX('N fixation formula'!$J$5:$O$44,MATCH(Faba_beans_a!$B$9,'N fixation formula'!$B$5:$B$44,0),MATCH(Faba_beans_a!K104,'N fixation formula'!$J$4:$O$4,0))</f>
        <v>#N/A</v>
      </c>
      <c r="L109" s="48" t="e">
        <f>VLOOKUP($B$9,'N fixation formula'!$B$5:$O$44,7,FALSE)+VLOOKUP($B$9,'N fixation formula'!$B$5:$O$44,8,FALSE)+INDEX('N fixation formula'!$J$5:$O$44,MATCH(Faba_beans_a!$B$9,'N fixation formula'!$B$5:$B$44,0),MATCH(Faba_beans_a!L104,'N fixation formula'!$J$4:$O$4,0))</f>
        <v>#N/A</v>
      </c>
      <c r="M109" s="48" t="e">
        <f>VLOOKUP($B$9,'N fixation formula'!$B$5:$O$44,7,FALSE)+VLOOKUP($B$9,'N fixation formula'!$B$5:$O$44,8,FALSE)+INDEX('N fixation formula'!$J$5:$O$44,MATCH(Faba_beans_a!$B$9,'N fixation formula'!$B$5:$B$44,0),MATCH(Faba_beans_a!M104,'N fixation formula'!$J$4:$O$4,0))</f>
        <v>#N/A</v>
      </c>
      <c r="N109" s="48" t="e">
        <f>VLOOKUP($B$9,'N fixation formula'!$B$5:$O$44,7,FALSE)+VLOOKUP($B$9,'N fixation formula'!$B$5:$O$44,8,FALSE)+INDEX('N fixation formula'!$J$5:$O$44,MATCH(Faba_beans_a!$B$9,'N fixation formula'!$B$5:$B$44,0),MATCH(Faba_beans_a!N104,'N fixation formula'!$J$4:$O$4,0))</f>
        <v>#N/A</v>
      </c>
      <c r="O109" s="48" t="e">
        <f>VLOOKUP($B$9,'N fixation formula'!$B$5:$O$44,7,FALSE)+VLOOKUP($B$9,'N fixation formula'!$B$5:$O$44,8,FALSE)+INDEX('N fixation formula'!$J$5:$O$44,MATCH(Faba_beans_a!$B$9,'N fixation formula'!$B$5:$B$44,0),MATCH(Faba_beans_a!O104,'N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J106*J108*(1+J109)</f>
        <v>#N/A</v>
      </c>
      <c r="K110" s="47" t="e">
        <f t="shared" ref="K110:O110" si="23">K106*K108*(1+K109)</f>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76">
        <v>1</v>
      </c>
      <c r="C116" s="76">
        <v>1</v>
      </c>
      <c r="D116" s="76">
        <v>1</v>
      </c>
      <c r="E116" s="76">
        <v>1</v>
      </c>
      <c r="F116" s="76">
        <v>1</v>
      </c>
      <c r="G116" s="76">
        <v>1</v>
      </c>
      <c r="I116" s="29" t="str">
        <f>IF(A116="","",A116)</f>
        <v>Pløjning, forår*</v>
      </c>
      <c r="J116" s="60">
        <v>1</v>
      </c>
      <c r="K116" s="60">
        <v>1</v>
      </c>
      <c r="L116" s="60">
        <v>1</v>
      </c>
      <c r="M116" s="60">
        <v>1</v>
      </c>
      <c r="N116" s="60">
        <v>1</v>
      </c>
      <c r="O116" s="60">
        <v>1</v>
      </c>
    </row>
    <row r="117" spans="1:15" x14ac:dyDescent="0.25">
      <c r="A117" s="34" t="s">
        <v>89</v>
      </c>
      <c r="B117" s="70">
        <v>1</v>
      </c>
      <c r="C117" s="70">
        <v>1</v>
      </c>
      <c r="D117" s="70">
        <v>1</v>
      </c>
      <c r="E117" s="70">
        <v>1</v>
      </c>
      <c r="F117" s="70">
        <v>1</v>
      </c>
      <c r="G117" s="70">
        <v>1</v>
      </c>
      <c r="I117" s="29" t="str">
        <f t="shared" ref="I117:I130" si="24">IF(A117="","",A117)</f>
        <v>Kunstgødskning*</v>
      </c>
      <c r="J117" s="60"/>
      <c r="K117" s="60"/>
      <c r="L117" s="60"/>
      <c r="M117" s="60"/>
      <c r="N117" s="60"/>
      <c r="O117" s="60"/>
    </row>
    <row r="118" spans="1:15" x14ac:dyDescent="0.25">
      <c r="A118" s="34" t="s">
        <v>86</v>
      </c>
      <c r="B118" s="70">
        <v>1</v>
      </c>
      <c r="C118" s="70">
        <v>1</v>
      </c>
      <c r="D118" s="70">
        <v>1</v>
      </c>
      <c r="E118" s="70">
        <v>1</v>
      </c>
      <c r="F118" s="70">
        <v>1</v>
      </c>
      <c r="G118" s="70">
        <v>1</v>
      </c>
      <c r="I118" s="29" t="str">
        <f t="shared" si="24"/>
        <v>Såbedsharvning, tung*</v>
      </c>
      <c r="J118" s="60"/>
      <c r="K118" s="60"/>
      <c r="L118" s="60"/>
      <c r="M118" s="60"/>
      <c r="N118" s="60"/>
      <c r="O118" s="60"/>
    </row>
    <row r="119" spans="1:15" x14ac:dyDescent="0.25">
      <c r="A119" s="34" t="s">
        <v>155</v>
      </c>
      <c r="B119" s="70">
        <v>1</v>
      </c>
      <c r="C119" s="70">
        <v>1</v>
      </c>
      <c r="D119" s="70">
        <v>1</v>
      </c>
      <c r="E119" s="70">
        <v>1</v>
      </c>
      <c r="F119" s="70">
        <v>1</v>
      </c>
      <c r="G119" s="70">
        <v>1</v>
      </c>
      <c r="I119" s="29" t="str">
        <f t="shared" si="24"/>
        <v>Såning med såsæt"</v>
      </c>
      <c r="J119" s="60">
        <v>1</v>
      </c>
      <c r="K119" s="60">
        <v>1</v>
      </c>
      <c r="L119" s="60">
        <v>1</v>
      </c>
      <c r="M119" s="60">
        <v>1</v>
      </c>
      <c r="N119" s="60">
        <v>1</v>
      </c>
      <c r="O119" s="60">
        <v>1</v>
      </c>
    </row>
    <row r="120" spans="1:15" x14ac:dyDescent="0.25">
      <c r="A120" s="34" t="s">
        <v>92</v>
      </c>
      <c r="B120" s="70">
        <v>3</v>
      </c>
      <c r="C120" s="70">
        <v>3</v>
      </c>
      <c r="D120" s="70">
        <v>3</v>
      </c>
      <c r="E120" s="70">
        <v>3</v>
      </c>
      <c r="F120" s="70">
        <v>3</v>
      </c>
      <c r="G120" s="70">
        <v>3</v>
      </c>
      <c r="I120" s="29" t="str">
        <f t="shared" si="24"/>
        <v>Sprøjtning*</v>
      </c>
      <c r="J120" s="60"/>
      <c r="K120" s="60"/>
      <c r="L120" s="60"/>
      <c r="M120" s="60"/>
      <c r="N120" s="60"/>
      <c r="O120" s="60"/>
    </row>
    <row r="121" spans="1:15" x14ac:dyDescent="0.25">
      <c r="A121" s="34" t="s">
        <v>93</v>
      </c>
      <c r="B121" s="70">
        <v>1</v>
      </c>
      <c r="C121" s="70">
        <v>1</v>
      </c>
      <c r="D121" s="70">
        <v>1</v>
      </c>
      <c r="E121" s="70">
        <v>1</v>
      </c>
      <c r="F121" s="70">
        <v>1</v>
      </c>
      <c r="G121" s="70">
        <v>1</v>
      </c>
      <c r="I121" s="29" t="str">
        <f t="shared" si="24"/>
        <v>Mejetærskning*</v>
      </c>
      <c r="J121" s="60">
        <v>1</v>
      </c>
      <c r="K121" s="60">
        <v>1</v>
      </c>
      <c r="L121" s="60">
        <v>1</v>
      </c>
      <c r="M121" s="60">
        <v>1</v>
      </c>
      <c r="N121" s="60">
        <v>1</v>
      </c>
      <c r="O121" s="60">
        <v>1</v>
      </c>
    </row>
    <row r="122" spans="1:15" x14ac:dyDescent="0.25">
      <c r="A122" s="34" t="s">
        <v>81</v>
      </c>
      <c r="B122" s="70"/>
      <c r="C122" s="70"/>
      <c r="D122" s="70"/>
      <c r="E122" s="70"/>
      <c r="F122" s="70"/>
      <c r="G122" s="70"/>
      <c r="I122" s="29" t="str">
        <f t="shared" si="24"/>
        <v>Stubharvning*</v>
      </c>
      <c r="J122" s="60">
        <v>3</v>
      </c>
      <c r="K122" s="60">
        <v>3</v>
      </c>
      <c r="L122" s="60">
        <v>3</v>
      </c>
      <c r="M122" s="60">
        <v>3</v>
      </c>
      <c r="N122" s="60">
        <v>3</v>
      </c>
      <c r="O122" s="60">
        <v>3</v>
      </c>
    </row>
    <row r="123" spans="1:15" x14ac:dyDescent="0.25">
      <c r="A123" s="34" t="s">
        <v>91</v>
      </c>
      <c r="B123" s="70"/>
      <c r="C123" s="70"/>
      <c r="D123" s="70"/>
      <c r="E123" s="70"/>
      <c r="F123" s="70"/>
      <c r="G123" s="70"/>
      <c r="I123" s="29" t="str">
        <f t="shared" si="24"/>
        <v>Ukrudstharvning*</v>
      </c>
      <c r="J123" s="60">
        <v>3</v>
      </c>
      <c r="K123" s="60">
        <v>3</v>
      </c>
      <c r="L123" s="60">
        <v>3</v>
      </c>
      <c r="M123" s="60">
        <v>3</v>
      </c>
      <c r="N123" s="60">
        <v>3</v>
      </c>
      <c r="O123" s="60">
        <v>3</v>
      </c>
    </row>
    <row r="124" spans="1:15" x14ac:dyDescent="0.25">
      <c r="A124" s="34"/>
      <c r="B124" s="70"/>
      <c r="C124" s="70"/>
      <c r="D124" s="70"/>
      <c r="E124" s="70"/>
      <c r="F124" s="70"/>
      <c r="G124" s="70"/>
      <c r="I124" s="29" t="str">
        <f t="shared" si="24"/>
        <v/>
      </c>
      <c r="J124" s="60"/>
      <c r="K124" s="60"/>
      <c r="L124" s="60"/>
      <c r="M124" s="60"/>
      <c r="N124" s="60"/>
      <c r="O124" s="60"/>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5.4378000000000002</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5.4378000000000002</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5.4378000000000002</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6.0419999999999998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6.6461999999999994</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6.6461999999999994</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Såning med såsæt"</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7.2503999999999991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7.2503999999999991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7.2503999999999991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8.0559999999999992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8.8615999999999993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8.8615999999999993</v>
      </c>
      <c r="I135" s="29" t="str">
        <f t="shared" si="26"/>
        <v>Såning med såsæt"</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7.2503999999999991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7.2503999999999991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7.2503999999999991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8.0559999999999992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8.8615999999999993</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8.8615999999999993</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4.5314999999999994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4.5314999999999994</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4.5314999999999994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4.5314999999999994</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4.5314999999999994</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4.5314999999999994</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Mejetærskning*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14.097999999999999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14.097999999999999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14.097999999999999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14.097999999999999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14.097999999999999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14.097999999999999</v>
      </c>
      <c r="I137" s="29" t="str">
        <f t="shared" si="26"/>
        <v>Mejetærskning*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14.097999999999999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14.097999999999999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14.097999999999999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14.097999999999999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14.097999999999999</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14.097999999999999</v>
      </c>
    </row>
    <row r="138" spans="1:15" x14ac:dyDescent="0.25">
      <c r="A138" s="20" t="str">
        <f t="shared" si="25"/>
        <v>Stubharvning*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Stubharvning*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19.032299999999999</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19.032299999999999</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19.032299999999999</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21.146999999999998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23.261699999999998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23.261699999999998</v>
      </c>
    </row>
    <row r="139" spans="1:15" x14ac:dyDescent="0.25">
      <c r="A139" s="20" t="str">
        <f t="shared" si="25"/>
        <v>Ukrudstharvning*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Ukrudstharvning*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5.4378000000000002</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5.4378000000000002</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5.4378000000000002</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6.0419999999999998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6.6461999999999994</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6.6461999999999994</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51.457699999999996</v>
      </c>
      <c r="C147" s="25">
        <f t="shared" ref="C147:O147" si="27">SUM(C132:C146)</f>
        <v>51.457699999999996</v>
      </c>
      <c r="D147" s="25">
        <f t="shared" si="27"/>
        <v>51.457699999999996</v>
      </c>
      <c r="E147" s="25">
        <f t="shared" si="27"/>
        <v>54.881499999999996</v>
      </c>
      <c r="F147" s="25">
        <f t="shared" si="27"/>
        <v>58.305299999999995</v>
      </c>
      <c r="G147" s="25">
        <f t="shared" si="27"/>
        <v>58.305299999999995</v>
      </c>
      <c r="H147" s="5"/>
      <c r="I147" s="30" t="str">
        <f t="shared" si="26"/>
        <v>Dieselforbrug i alt per ha</v>
      </c>
      <c r="J147" s="25">
        <f t="shared" si="27"/>
        <v>63.944499999999998</v>
      </c>
      <c r="K147" s="25">
        <f t="shared" si="27"/>
        <v>63.944499999999998</v>
      </c>
      <c r="L147" s="25">
        <f t="shared" si="27"/>
        <v>63.944499999999998</v>
      </c>
      <c r="M147" s="25">
        <f t="shared" si="27"/>
        <v>69.48299999999999</v>
      </c>
      <c r="N147" s="25">
        <f t="shared" si="27"/>
        <v>75.021499999999975</v>
      </c>
      <c r="O147" s="25">
        <f t="shared" si="27"/>
        <v>75.021499999999975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00000000-0002-0000-1100-000000000000}">
      <formula1>"Yes, No"</formula1>
    </dataValidation>
    <dataValidation type="list" allowBlank="1" showInputMessage="1" showErrorMessage="1" sqref="F13:F17" xr:uid="{00000000-0002-0000-1100-000001000000}">
      <formula1>"Ja, Nej / Ikke relevant"</formula1>
    </dataValidation>
    <dataValidation type="list" allowBlank="1" showInputMessage="1" showErrorMessage="1" sqref="E13:E17" xr:uid="{00000000-0002-0000-1100-00000200000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100-000003000000}">
          <x14:formula1>
            <xm:f>Other_tabels!$F$5:$F$14</xm:f>
          </x14:formula1>
          <xm:sqref>E4</xm:sqref>
        </x14:dataValidation>
        <x14:dataValidation type="list" allowBlank="1" showInputMessage="1" showErrorMessage="1" xr:uid="{00000000-0002-0000-1100-000006000000}">
          <x14:formula1>
            <xm:f>'Crop definitions'!$B$5:$B$63</xm:f>
          </x14:formula1>
          <xm:sqref>B13:B17</xm:sqref>
        </x14:dataValidation>
        <x14:dataValidation type="list" allowBlank="1" showInputMessage="1" showErrorMessage="1" xr:uid="{00000000-0002-0000-1100-000005000000}">
          <x14:formula1>
            <xm:f>Seed!$B$5:$B$28</xm:f>
          </x14:formula1>
          <xm:sqref>B20:B23</xm:sqref>
        </x14:dataValidation>
        <x14:dataValidation type="list" allowBlank="1" showInputMessage="1" showErrorMessage="1" xr:uid="{00000000-0002-0000-1100-000004000000}">
          <x14:formula1>
            <xm:f>'Diesel consumption for field op'!$D$4:$D$77</xm:f>
          </x14:formula1>
          <xm:sqref>A125:A130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249977111117893"/>
  </sheetPr>
  <dimension ref="A1:O147"/>
  <sheetViews>
    <sheetView showGridLines="0" topLeftCell="G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617</v>
      </c>
      <c r="D4" s="20" t="s">
        <v>484</v>
      </c>
      <c r="E4" s="44" t="s">
        <v>487</v>
      </c>
    </row>
    <row r="5" spans="1:6" x14ac:dyDescent="0.25">
      <c r="A5" s="20" t="s">
        <v>50</v>
      </c>
      <c r="B5" s="44" t="s">
        <v>620</v>
      </c>
      <c r="D5" s="20" t="s">
        <v>582</v>
      </c>
      <c r="E5" s="44" t="s">
        <v>208</v>
      </c>
    </row>
    <row r="6" spans="1:6" x14ac:dyDescent="0.25">
      <c r="A6" s="20" t="s">
        <v>0</v>
      </c>
      <c r="B6" s="45" t="s">
        <v>618</v>
      </c>
    </row>
    <row r="7" spans="1:6" x14ac:dyDescent="0.25">
      <c r="A7" s="20" t="s">
        <v>76</v>
      </c>
      <c r="B7" s="45"/>
    </row>
    <row r="8" spans="1:6" x14ac:dyDescent="0.25">
      <c r="A8" s="20" t="s">
        <v>57</v>
      </c>
      <c r="B8" s="45" t="s">
        <v>73</v>
      </c>
    </row>
    <row r="9" spans="1:6" x14ac:dyDescent="0.25">
      <c r="A9" s="46" t="s">
        <v>125</v>
      </c>
      <c r="B9" s="44" t="s">
        <v>139</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621</v>
      </c>
      <c r="C13" s="19" t="str">
        <f>IF(B13="","",VLOOKUP(B13,'Crop definitions'!$B$5:$G$63,6,FALSE))</f>
        <v>Kg</v>
      </c>
      <c r="D13" s="19" t="str">
        <f>IF(B13="","",VLOOKUP(B13,'Crop definitions'!$B$5:$G$63,3,FALSE))</f>
        <v>Moden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621</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Faba_beans_seed</v>
      </c>
      <c r="B30" s="200"/>
      <c r="C30" s="200"/>
      <c r="D30" s="200"/>
      <c r="E30" s="200"/>
      <c r="F30" s="200"/>
      <c r="G30" s="27"/>
      <c r="I30" s="201" t="str">
        <f>A30</f>
        <v>Gødningsnorm - Main product: Faba_beans_seed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v>32</v>
      </c>
      <c r="C32" s="26">
        <v>32</v>
      </c>
      <c r="D32" s="26">
        <v>32</v>
      </c>
      <c r="E32" s="26">
        <v>32</v>
      </c>
      <c r="F32" s="26">
        <v>32</v>
      </c>
      <c r="G32" s="26">
        <v>32</v>
      </c>
      <c r="I32" s="20" t="s">
        <v>55</v>
      </c>
      <c r="J32" s="26">
        <f>IF($B$13="","",VLOOKUP($B$13,'Crop definitions'!$V$5:$X$63,2,FALSE)*B32)</f>
        <v>27.2</v>
      </c>
      <c r="K32" s="26">
        <f>IF($B$13="","",VLOOKUP($B$13,'Crop definitions'!$V$5:$X$63,2,FALSE)*C32)</f>
        <v>27.2</v>
      </c>
      <c r="L32" s="26">
        <f>IF($B$13="","",VLOOKUP($B$13,'Crop definitions'!$V$5:$X$63,2,FALSE)*D32)</f>
        <v>27.2</v>
      </c>
      <c r="M32" s="26">
        <f>IF($B$13="","",VLOOKUP($B$13,'Crop definitions'!$V$5:$X$63,2,FALSE)*E32)</f>
        <v>27.2</v>
      </c>
      <c r="N32" s="26">
        <f>IF($B$13="","",VLOOKUP($B$13,'Crop definitions'!$V$5:$X$63,2,FALSE)*F32)</f>
        <v>27.2</v>
      </c>
      <c r="O32" s="26">
        <f>IF($B$13="","",VLOOKUP($B$13,'Crop definitions'!$V$5:$X$63,2,FALSE)*G32)</f>
        <v>27.2</v>
      </c>
    </row>
    <row r="33" spans="1:15" x14ac:dyDescent="0.25">
      <c r="A33" s="20" t="s">
        <v>56</v>
      </c>
      <c r="B33" s="26">
        <v>75</v>
      </c>
      <c r="C33" s="26">
        <v>75</v>
      </c>
      <c r="D33" s="26">
        <v>75</v>
      </c>
      <c r="E33" s="26">
        <v>75</v>
      </c>
      <c r="F33" s="26">
        <v>75</v>
      </c>
      <c r="G33" s="26">
        <v>75</v>
      </c>
      <c r="I33" s="20" t="s">
        <v>56</v>
      </c>
      <c r="J33" s="26">
        <f>IF($B$13="","",VLOOKUP($B$13,'Crop definitions'!$V$5:$X$63,2,FALSE)*B33)</f>
        <v>63.75</v>
      </c>
      <c r="K33" s="26">
        <f>IF($B$13="","",VLOOKUP($B$13,'Crop definitions'!$V$5:$X$63,2,FALSE)*C33)</f>
        <v>63.75</v>
      </c>
      <c r="L33" s="26">
        <f>IF($B$13="","",VLOOKUP($B$13,'Crop definitions'!$V$5:$X$63,2,FALSE)*D33)</f>
        <v>63.75</v>
      </c>
      <c r="M33" s="26">
        <f>IF($B$13="","",VLOOKUP($B$13,'Crop definitions'!$V$5:$X$63,2,FALSE)*E33)</f>
        <v>63.75</v>
      </c>
      <c r="N33" s="26">
        <f>IF($B$13="","",VLOOKUP($B$13,'Crop definitions'!$V$5:$X$63,2,FALSE)*F33)</f>
        <v>63.75</v>
      </c>
      <c r="O33" s="26">
        <f>IF($B$13="","",VLOOKUP($B$13,'Crop definitions'!$V$5:$X$63,2,FALSE)*G33)</f>
        <v>63.75</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32</v>
      </c>
      <c r="C53" s="21">
        <f t="shared" si="4"/>
        <v>32</v>
      </c>
      <c r="D53" s="21">
        <f t="shared" si="4"/>
        <v>32</v>
      </c>
      <c r="E53" s="21">
        <f t="shared" si="4"/>
        <v>32</v>
      </c>
      <c r="F53" s="21">
        <f t="shared" si="4"/>
        <v>32</v>
      </c>
      <c r="G53" s="21">
        <f t="shared" si="4"/>
        <v>32</v>
      </c>
      <c r="I53" s="20" t="s">
        <v>55</v>
      </c>
      <c r="J53" s="21">
        <f t="shared" ref="J53:O54" si="5">J32+J36+J40+J44+J48</f>
        <v>27.2</v>
      </c>
      <c r="K53" s="21">
        <f t="shared" si="5"/>
        <v>27.2</v>
      </c>
      <c r="L53" s="21">
        <f t="shared" si="5"/>
        <v>27.2</v>
      </c>
      <c r="M53" s="21">
        <f t="shared" si="5"/>
        <v>27.2</v>
      </c>
      <c r="N53" s="21">
        <f t="shared" si="5"/>
        <v>27.2</v>
      </c>
      <c r="O53" s="21">
        <f t="shared" si="5"/>
        <v>27.2</v>
      </c>
    </row>
    <row r="54" spans="1:15" x14ac:dyDescent="0.25">
      <c r="A54" s="20" t="s">
        <v>56</v>
      </c>
      <c r="B54" s="21">
        <f t="shared" si="4"/>
        <v>75</v>
      </c>
      <c r="C54" s="21">
        <f t="shared" si="4"/>
        <v>75</v>
      </c>
      <c r="D54" s="21">
        <f t="shared" si="4"/>
        <v>75</v>
      </c>
      <c r="E54" s="21">
        <f t="shared" si="4"/>
        <v>75</v>
      </c>
      <c r="F54" s="21">
        <f t="shared" si="4"/>
        <v>75</v>
      </c>
      <c r="G54" s="21">
        <f t="shared" si="4"/>
        <v>75</v>
      </c>
      <c r="I54" s="20" t="s">
        <v>56</v>
      </c>
      <c r="J54" s="21">
        <f t="shared" si="5"/>
        <v>63.75</v>
      </c>
      <c r="K54" s="21">
        <f t="shared" si="5"/>
        <v>63.75</v>
      </c>
      <c r="L54" s="21">
        <f t="shared" si="5"/>
        <v>63.75</v>
      </c>
      <c r="M54" s="21">
        <f t="shared" si="5"/>
        <v>63.75</v>
      </c>
      <c r="N54" s="21">
        <f t="shared" si="5"/>
        <v>63.75</v>
      </c>
      <c r="O54" s="21">
        <f t="shared" si="5"/>
        <v>63.75</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Faba_beans_seed</v>
      </c>
      <c r="B60" s="26">
        <v>230</v>
      </c>
      <c r="C60" s="26">
        <v>230</v>
      </c>
      <c r="D60" s="26">
        <v>230</v>
      </c>
      <c r="E60" s="26">
        <v>230</v>
      </c>
      <c r="F60" s="26">
        <v>230</v>
      </c>
      <c r="G60" s="26">
        <v>230</v>
      </c>
      <c r="I60" s="20" t="str">
        <f>A60</f>
        <v>Faba_beans_seed</v>
      </c>
      <c r="J60" s="26">
        <v>230</v>
      </c>
      <c r="K60" s="26">
        <v>230</v>
      </c>
      <c r="L60" s="26">
        <v>230</v>
      </c>
      <c r="M60" s="26">
        <v>230</v>
      </c>
      <c r="N60" s="26">
        <v>230</v>
      </c>
      <c r="O60" s="26">
        <v>230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75</v>
      </c>
      <c r="E66" s="26"/>
      <c r="F66" s="26"/>
      <c r="G66" s="26"/>
      <c r="I66" s="20" t="s">
        <v>43</v>
      </c>
      <c r="J66" s="26"/>
      <c r="K66" s="26"/>
      <c r="L66" s="26">
        <v>75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Faba_beans_seed, Kg / ha</v>
      </c>
      <c r="B74" s="26">
        <v>4600</v>
      </c>
      <c r="C74" s="26">
        <v>4600</v>
      </c>
      <c r="D74" s="26">
        <v>4600</v>
      </c>
      <c r="E74" s="26">
        <v>4600</v>
      </c>
      <c r="F74" s="26">
        <v>4600</v>
      </c>
      <c r="G74" s="26">
        <v>4600</v>
      </c>
      <c r="I74" s="20" t="str">
        <f t="shared" ref="I74:I84" si="6">A74</f>
        <v>Faba_beans_seed, Kg / ha</v>
      </c>
      <c r="J74" s="26">
        <f>IF($B$13="","",VLOOKUP($B$13,'Crop definitions'!$V$5:$X$63,2,FALSE)*B74)</f>
        <v>3910</v>
      </c>
      <c r="K74" s="26">
        <f>IF($B$13="","",VLOOKUP($B$13,'Crop definitions'!$V$5:$X$63,2,FALSE)*C74)</f>
        <v>3910</v>
      </c>
      <c r="L74" s="26">
        <f>IF($B$13="","",VLOOKUP($B$13,'Crop definitions'!$V$5:$X$63,2,FALSE)*D74)</f>
        <v>3910</v>
      </c>
      <c r="M74" s="26">
        <f>IF($B$13="","",VLOOKUP($B$13,'Crop definitions'!$V$5:$X$63,3,FALSE)*E74)</f>
        <v>3910</v>
      </c>
      <c r="N74" s="26">
        <f>IF($B$13="","",VLOOKUP($B$13,'Crop definitions'!$V$5:$X$63,3,FALSE)*F74)</f>
        <v>3910</v>
      </c>
      <c r="O74" s="4">
        <f>IF($B$13="","",VLOOKUP($B$13,'Crop definitions'!$V$5:$X$63,2,FALSE)*G74)</f>
        <v>3910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Faba_beans_seed, kg TS / ha</v>
      </c>
      <c r="B80" s="21">
        <f>IF(B74="",0,IF($C13="Kg",B74*VLOOKUP($B13,'Crop definitions'!$B$5:$N$63,5,FALSE)/1000,IF($C13="Kg TS",B74,B74/VLOOKUP($B13,'Crop definitions'!$B$5:$N$63,8,FALSE))))</f>
        <v>3910</v>
      </c>
      <c r="C80" s="21">
        <f>IF(C74="",0,IF($C13="Kg",C74*VLOOKUP($B13,'Crop definitions'!$B$5:$N$63,5,FALSE)/1000,IF($C13="Kg TS",C74,C74/VLOOKUP($B13,'Crop definitions'!$B$5:$N$63,8,FALSE))))</f>
        <v>3910</v>
      </c>
      <c r="D80" s="21">
        <f>IF(D74="",0,IF($C13="Kg",D74*VLOOKUP($B13,'Crop definitions'!$B$5:$N$63,5,FALSE)/1000,IF($C13="Kg TS",D74,D74/VLOOKUP($B13,'Crop definitions'!$B$5:$N$63,8,FALSE))))</f>
        <v>3910</v>
      </c>
      <c r="E80" s="21">
        <f>IF(E74="",0,IF($C13="Kg",E74*VLOOKUP($B13,'Crop definitions'!$B$5:$N$63,5,FALSE)/1000,IF($C13="Kg TS",E74,E74/VLOOKUP($B13,'Crop definitions'!$B$5:$N$63,8,FALSE))))</f>
        <v>3910</v>
      </c>
      <c r="F80" s="21">
        <f>IF(F74="",0,IF($C13="Kg",F74*VLOOKUP($B13,'Crop definitions'!$B$5:$N$63,5,FALSE)/1000,IF($C13="Kg TS",F74,F74/VLOOKUP($B13,'Crop definitions'!$B$5:$N$63,8,FALSE))))</f>
        <v>3910</v>
      </c>
      <c r="G80" s="21">
        <f>IF(G74="",0,IF($C13="Kg",G74*VLOOKUP($B13,'Crop definitions'!$B$5:$N$63,5,FALSE)/1000,IF($C13="Kg TS",G74,G74/VLOOKUP($B13,'Crop definitions'!$B$5:$N$63,8,FALSE))))</f>
        <v>3910</v>
      </c>
      <c r="I80" s="20" t="str">
        <f t="shared" si="6"/>
        <v>Faba_beans_seed, kg TS / ha</v>
      </c>
      <c r="J80" s="21">
        <f>IF(J74="",0,IF($C13="Kg",J74*VLOOKUP($B13,'Crop definitions'!$B$5:$N$63,5,FALSE)/1000,IF($C13="Kg TS",J74,J74/VLOOKUP($B13,'Crop definitions'!$B$5:$N$63,8,FALSE))))</f>
        <v>3323.5</v>
      </c>
      <c r="K80" s="21">
        <f>IF(K74="",0,IF($C13="Kg",K74*VLOOKUP($B13,'Crop definitions'!$B$5:$N$63,5,FALSE)/1000,IF($C13="Kg TS",K74,K74/VLOOKUP($B13,'Crop definitions'!$B$5:$N$63,8,FALSE))))</f>
        <v>3323.5</v>
      </c>
      <c r="L80" s="21">
        <f>IF(L74="",0,IF($C13="Kg",L74*VLOOKUP($B13,'Crop definitions'!$B$5:$N$63,5,FALSE)/1000,IF($C13="Kg TS",L74,L74/VLOOKUP($B13,'Crop definitions'!$B$5:$N$63,8,FALSE))))</f>
        <v>3323.5</v>
      </c>
      <c r="M80" s="21">
        <f>IF(M74="",0,IF($C13="Kg",M74*VLOOKUP($B13,'Crop definitions'!$B$5:$N$63,5,FALSE)/1000,IF($C13="Kg TS",M74,M74/VLOOKUP($B13,'Crop definitions'!$B$5:$N$63,8,FALSE))))</f>
        <v>3323.5</v>
      </c>
      <c r="N80" s="21">
        <f>IF(N74="",0,IF($C13="Kg",N74*VLOOKUP($B13,'Crop definitions'!$B$5:$N$63,5,FALSE)/1000,IF($C13="Kg TS",N74,N74/VLOOKUP($B13,'Crop definitions'!$B$5:$N$63,8,FALSE))))</f>
        <v>3323.5</v>
      </c>
      <c r="O80" s="21">
        <f>IF(O74="",0,IF($C13="Kg",O74*VLOOKUP($B13,'Crop definitions'!$B$5:$N$63,5,FALSE)/1000,IF($C13="Kg TS",O74,O74/VLOOKUP($B13,'Crop definitions'!$B$5:$N$63,8,FALSE))))</f>
        <v>3323.5</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3910</v>
      </c>
      <c r="C85" s="25">
        <f t="shared" si="7"/>
        <v>3910</v>
      </c>
      <c r="D85" s="25">
        <f t="shared" si="7"/>
        <v>3910</v>
      </c>
      <c r="E85" s="25">
        <f t="shared" si="7"/>
        <v>3910</v>
      </c>
      <c r="F85" s="25">
        <f t="shared" si="7"/>
        <v>3910</v>
      </c>
      <c r="G85" s="25">
        <f t="shared" si="7"/>
        <v>3910</v>
      </c>
      <c r="I85" s="24" t="s">
        <v>69</v>
      </c>
      <c r="J85" s="25">
        <f t="shared" ref="J85:O85" si="8">SUM(J80:J84)</f>
        <v>3323.5</v>
      </c>
      <c r="K85" s="25">
        <f t="shared" si="8"/>
        <v>3323.5</v>
      </c>
      <c r="L85" s="25">
        <f t="shared" si="8"/>
        <v>3323.5</v>
      </c>
      <c r="M85" s="25">
        <f t="shared" si="8"/>
        <v>3323.5</v>
      </c>
      <c r="N85" s="25">
        <f t="shared" si="8"/>
        <v>3323.5</v>
      </c>
      <c r="O85" s="25">
        <f t="shared" si="8"/>
        <v>3323.5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Faba_beans_seed, kg / ha</v>
      </c>
      <c r="B87" s="21">
        <f>IF(B80=0,0,B80/(VLOOKUP($B13,'Crop definitions'!$B$5:$N$63,5,FALSE)/1000))</f>
        <v>4600</v>
      </c>
      <c r="C87" s="21">
        <f>IF(C80=0,0,C80/(VLOOKUP($B13,'Crop definitions'!$B$5:$N$63,5,FALSE)/1000))</f>
        <v>4600</v>
      </c>
      <c r="D87" s="21">
        <f>IF(D80=0,0,D80/(VLOOKUP($B13,'Crop definitions'!$B$5:$N$63,5,FALSE)/1000))</f>
        <v>4600</v>
      </c>
      <c r="E87" s="21">
        <f>IF(E80=0,0,E80/(VLOOKUP($B13,'Crop definitions'!$B$5:$N$63,5,FALSE)/1000))</f>
        <v>4600</v>
      </c>
      <c r="F87" s="21">
        <f>IF(F80=0,0,F80/(VLOOKUP($B13,'Crop definitions'!$B$5:$N$63,5,FALSE)/1000))</f>
        <v>4600</v>
      </c>
      <c r="G87" s="21">
        <f>IF(G80=0,0,G80/(VLOOKUP($B13,'Crop definitions'!$B$5:$N$63,5,FALSE)/1000))</f>
        <v>4600</v>
      </c>
      <c r="I87" s="20" t="str">
        <f>A87</f>
        <v>Faba_beans_seed, kg / ha</v>
      </c>
      <c r="J87" s="21">
        <f>IF(J80=0,0,J80/(VLOOKUP($B13,'Crop definitions'!$B$5:$N$63,5,FALSE)/1000))</f>
        <v>3910</v>
      </c>
      <c r="K87" s="21">
        <f>IF(K80=0,0,K80/(VLOOKUP($B13,'Crop definitions'!$B$5:$N$63,5,FALSE)/1000))</f>
        <v>3910</v>
      </c>
      <c r="L87" s="21">
        <f>IF(L80=0,0,L80/(VLOOKUP($B13,'Crop definitions'!$B$5:$N$63,5,FALSE)/1000))</f>
        <v>3910</v>
      </c>
      <c r="M87" s="21">
        <f>IF(M80=0,0,M80/(VLOOKUP($B13,'Crop definitions'!$B$5:$N$63,5,FALSE)/1000))</f>
        <v>3910</v>
      </c>
      <c r="N87" s="21">
        <f>IF(N80=0,0,N80/(VLOOKUP($B13,'Crop definitions'!$B$5:$N$63,5,FALSE)/1000))</f>
        <v>3910</v>
      </c>
      <c r="O87" s="21">
        <f>IF(O80=0,0,O80/(VLOOKUP($B13,'Crop definitions'!$B$5:$N$63,5,FALSE)/1000))</f>
        <v>3910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4600</v>
      </c>
      <c r="C92" s="25">
        <f t="shared" si="10"/>
        <v>4600</v>
      </c>
      <c r="D92" s="25">
        <f t="shared" si="10"/>
        <v>4600</v>
      </c>
      <c r="E92" s="25">
        <f t="shared" si="10"/>
        <v>4600</v>
      </c>
      <c r="F92" s="25">
        <f t="shared" si="10"/>
        <v>4600</v>
      </c>
      <c r="G92" s="25">
        <f t="shared" si="10"/>
        <v>4600</v>
      </c>
      <c r="I92" s="24" t="str">
        <f t="shared" si="9"/>
        <v>Udbytte i alt, kg / ha</v>
      </c>
      <c r="J92" s="25">
        <f t="shared" ref="J92:O92" si="11">SUM(J87:J91)</f>
        <v>3910</v>
      </c>
      <c r="K92" s="25">
        <f t="shared" si="11"/>
        <v>3910</v>
      </c>
      <c r="L92" s="25">
        <f t="shared" si="11"/>
        <v>3910</v>
      </c>
      <c r="M92" s="25">
        <f t="shared" si="11"/>
        <v>3910</v>
      </c>
      <c r="N92" s="25">
        <f t="shared" si="11"/>
        <v>3910</v>
      </c>
      <c r="O92" s="25">
        <f t="shared" si="11"/>
        <v>3910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Faba_beans_seed, kg N / ha</v>
      </c>
      <c r="B95" s="21">
        <f>IF(B80=0,0,B80*VLOOKUP($B13,'Crop definitions'!$B$5:$K$63,10,FALSE)/1000)</f>
        <v>179.5472</v>
      </c>
      <c r="C95" s="21">
        <f>IF(C80=0,0,C80*VLOOKUP($B13,'Crop definitions'!$B$5:$K$63,10,FALSE)/1000)</f>
        <v>179.5472</v>
      </c>
      <c r="D95" s="21">
        <f>IF(D80=0,0,D80*VLOOKUP($B13,'Crop definitions'!$B$5:$K$63,10,FALSE)/1000)</f>
        <v>179.5472</v>
      </c>
      <c r="E95" s="21">
        <f>IF(E80=0,0,E80*VLOOKUP($B13,'Crop definitions'!$B$5:$K$63,10,FALSE)/1000)</f>
        <v>179.5472</v>
      </c>
      <c r="F95" s="21">
        <f>IF(F80=0,0,F80*VLOOKUP($B13,'Crop definitions'!$B$5:$K$63,10,FALSE)/1000)</f>
        <v>179.5472</v>
      </c>
      <c r="G95" s="21">
        <f>IF(G80=0,0,G80*VLOOKUP($B13,'Crop definitions'!$B$5:$K$63,10,FALSE)/1000)</f>
        <v>179.5472</v>
      </c>
      <c r="I95" s="20" t="str">
        <f t="shared" ref="I95:I100" si="14">A95</f>
        <v>Faba_beans_seed, kg N / ha</v>
      </c>
      <c r="J95" s="21">
        <f>IF(J80=0,0,J80*VLOOKUP($B13,'Crop definitions'!$B$5:$K$63,10,FALSE)/1000)</f>
        <v>152.61511999999999</v>
      </c>
      <c r="K95" s="21">
        <f>IF(K80=0,0,K80*VLOOKUP($B13,'Crop definitions'!$B$5:$K$63,10,FALSE)/1000)</f>
        <v>152.61511999999999</v>
      </c>
      <c r="L95" s="21">
        <f>IF(L80=0,0,L80*VLOOKUP($B13,'Crop definitions'!$B$5:$K$63,10,FALSE)/1000)</f>
        <v>152.61511999999999</v>
      </c>
      <c r="M95" s="21">
        <f>IF(M80=0,0,M80*VLOOKUP($B13,'Crop definitions'!$B$5:$K$63,10,FALSE)/1000)</f>
        <v>152.61511999999999</v>
      </c>
      <c r="N95" s="21">
        <f>IF(N80=0,0,N80*VLOOKUP($B13,'Crop definitions'!$B$5:$K$63,10,FALSE)/1000)</f>
        <v>152.61511999999999</v>
      </c>
      <c r="O95" s="21">
        <f>IF(O80=0,0,O80*VLOOKUP($B13,'Crop definitions'!$B$5:$K$63,10,FALSE)/1000)</f>
        <v>152.61511999999999</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179.5472</v>
      </c>
      <c r="C100" s="25">
        <f t="shared" si="15"/>
        <v>179.5472</v>
      </c>
      <c r="D100" s="25">
        <f t="shared" si="15"/>
        <v>179.5472</v>
      </c>
      <c r="E100" s="25">
        <f t="shared" si="15"/>
        <v>179.5472</v>
      </c>
      <c r="F100" s="25">
        <f t="shared" si="15"/>
        <v>179.5472</v>
      </c>
      <c r="G100" s="25">
        <f t="shared" si="15"/>
        <v>179.5472</v>
      </c>
      <c r="I100" s="24" t="str">
        <f t="shared" si="14"/>
        <v>Udbytte i alt, kg N / ha</v>
      </c>
      <c r="J100" s="25">
        <f t="shared" ref="J100:O100" si="16">SUM(J95:J99)</f>
        <v>152.61511999999999</v>
      </c>
      <c r="K100" s="25">
        <f t="shared" si="16"/>
        <v>152.61511999999999</v>
      </c>
      <c r="L100" s="25">
        <f t="shared" si="16"/>
        <v>152.61511999999999</v>
      </c>
      <c r="M100" s="25">
        <f t="shared" si="16"/>
        <v>152.61511999999999</v>
      </c>
      <c r="N100" s="25">
        <f t="shared" si="16"/>
        <v>152.61511999999999</v>
      </c>
      <c r="O100" s="25">
        <f t="shared" si="16"/>
        <v>152.61511999999999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179.5472</v>
      </c>
      <c r="C106" s="47">
        <f t="shared" si="20"/>
        <v>179.5472</v>
      </c>
      <c r="D106" s="47">
        <f t="shared" si="20"/>
        <v>179.5472</v>
      </c>
      <c r="E106" s="47">
        <f t="shared" si="20"/>
        <v>179.5472</v>
      </c>
      <c r="F106" s="47">
        <f t="shared" si="20"/>
        <v>179.5472</v>
      </c>
      <c r="G106" s="47">
        <f t="shared" si="20"/>
        <v>179.5472</v>
      </c>
      <c r="H106" s="15"/>
      <c r="I106" s="40" t="str">
        <f t="shared" si="18"/>
        <v>N-udbytte til beregning, kg / ha</v>
      </c>
      <c r="J106" s="47">
        <f t="shared" ref="J106:O106" si="21">SUMIF($E$13:$E$17,"Ja",J95:J99)</f>
        <v>152.61511999999999</v>
      </c>
      <c r="K106" s="47">
        <f t="shared" si="21"/>
        <v>152.61511999999999</v>
      </c>
      <c r="L106" s="47">
        <f t="shared" si="21"/>
        <v>152.61511999999999</v>
      </c>
      <c r="M106" s="47">
        <f t="shared" si="21"/>
        <v>152.61511999999999</v>
      </c>
      <c r="N106" s="47">
        <f t="shared" si="21"/>
        <v>152.61511999999999</v>
      </c>
      <c r="O106" s="47">
        <f t="shared" si="21"/>
        <v>152.61511999999999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0.77</v>
      </c>
      <c r="C108" s="48">
        <f>VLOOKUP($B$9,'N fixation formula'!$B$5:$N$44,2,FALSE)*C107*VLOOKUP($B$9,'N fixation formula'!$B$5:$N$44,6,FALSE)</f>
        <v>0.77</v>
      </c>
      <c r="D108" s="48">
        <f>VLOOKUP($B$9,'N fixation formula'!$B$5:$N$44,2,FALSE)*D107*VLOOKUP($B$9,'N fixation formula'!$B$5:$N$44,6,FALSE)</f>
        <v>0.77</v>
      </c>
      <c r="E108" s="48">
        <f>VLOOKUP($B$9,'N fixation formula'!$B$5:$N$44,2,FALSE)*E107*VLOOKUP($B$9,'N fixation formula'!$B$5:$N$44,6,FALSE)</f>
        <v>0.77</v>
      </c>
      <c r="F108" s="48">
        <f>VLOOKUP($B$9,'N fixation formula'!$B$5:$N$44,2,FALSE)*F107*VLOOKUP($B$9,'N fixation formula'!$B$5:$N$44,6,FALSE)</f>
        <v>0.77</v>
      </c>
      <c r="G108" s="48">
        <f>VLOOKUP($B$9,'N fixation formula'!$B$5:$N$44,2,FALSE)*G107*VLOOKUP($B$9,'N fixation formula'!$B$5:$N$44,6,FALSE)</f>
        <v>0.77</v>
      </c>
      <c r="H108" s="15"/>
      <c r="I108" s="40" t="str">
        <f t="shared" si="18"/>
        <v>F-brutto x F-bælg-N x P-fix</v>
      </c>
      <c r="J108" s="48">
        <f>VLOOKUP($B$9,'N fixation formula'!$B$5:$N$44,2,FALSE)*J107*VLOOKUP($B$9,'N fixation formula'!$B$5:$N$44,6,FALSE)</f>
        <v>0.77</v>
      </c>
      <c r="K108" s="48">
        <f>VLOOKUP($B$9,'N fixation formula'!$B$5:$N$44,2,FALSE)*K107*VLOOKUP($B$9,'N fixation formula'!$B$5:$N$44,6,FALSE)</f>
        <v>0.77</v>
      </c>
      <c r="L108" s="48">
        <f>VLOOKUP($B$9,'N fixation formula'!$B$5:$N$44,2,FALSE)*L107*VLOOKUP($B$9,'N fixation formula'!$B$5:$N$44,6,FALSE)</f>
        <v>0.77</v>
      </c>
      <c r="M108" s="48">
        <f>VLOOKUP($B$9,'N fixation formula'!$B$5:$N$44,2,FALSE)*M107*VLOOKUP($B$9,'N fixation formula'!$B$5:$N$44,6,FALSE)</f>
        <v>0.77</v>
      </c>
      <c r="N108" s="48">
        <f>VLOOKUP($B$9,'N fixation formula'!$B$5:$N$44,2,FALSE)*N107*VLOOKUP($B$9,'N fixation formula'!$B$5:$N$44,6,FALSE)</f>
        <v>0.77</v>
      </c>
      <c r="O108" s="48">
        <f>VLOOKUP($B$9,'N fixation formula'!$B$5:$N$44,2,FALSE)*O107*VLOOKUP($B$9,'N fixation formula'!$B$5:$N$44,6,FALSE)</f>
        <v>0.77</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formula'!$J$5:$O$44,MATCH(Faba_beans_b!$B$9,'N fixation formula'!$B$5:$B$44,0),MATCH(Faba_beans_b!J104,'N fixation formula'!$J$4:$O$4,0))</f>
        <v>#N/A</v>
      </c>
      <c r="K109" s="48" t="e">
        <f>VLOOKUP($B$9,'N fixation formula'!$B$5:$O$44,7,FALSE)+VLOOKUP($B$9,'N fixation formula'!$B$5:$O$44,8,FALSE)+INDEX('N fixation formula'!$J$5:$O$44,MATCH(Faba_beans_b!$B$9,'N fixation formula'!$B$5:$B$44,0),MATCH(Faba_beans_b!K104,'N fixation formula'!$J$4:$O$4,0))</f>
        <v>#N/A</v>
      </c>
      <c r="L109" s="48" t="e">
        <f>VLOOKUP($B$9,'N fixation formula'!$B$5:$O$44,7,FALSE)+VLOOKUP($B$9,'N fixation formula'!$B$5:$O$44,8,FALSE)+INDEX('N fixation formula'!$J$5:$O$44,MATCH(Faba_beans_b!$B$9,'N fixation formula'!$B$5:$B$44,0),MATCH(Faba_beans_b!L104,'N fixation formula'!$J$4:$O$4,0))</f>
        <v>#N/A</v>
      </c>
      <c r="M109" s="48" t="e">
        <f>VLOOKUP($B$9,'N fixation formula'!$B$5:$O$44,7,FALSE)+VLOOKUP($B$9,'N fixation formula'!$B$5:$O$44,8,FALSE)+INDEX('N fixation formula'!$J$5:$O$44,MATCH(Faba_beans_b!$B$9,'N fixation formula'!$B$5:$B$44,0),MATCH(Faba_beans_b!M104,'N fixation formula'!$J$4:$O$4,0))</f>
        <v>#N/A</v>
      </c>
      <c r="N109" s="48" t="e">
        <f>VLOOKUP($B$9,'N fixation formula'!$B$5:$O$44,7,FALSE)+VLOOKUP($B$9,'N fixation formula'!$B$5:$O$44,8,FALSE)+INDEX('N fixation formula'!$J$5:$O$44,MATCH(Faba_beans_b!$B$9,'N fixation formula'!$B$5:$B$44,0),MATCH(Faba_beans_b!N104,'N fixation formula'!$J$4:$O$4,0))</f>
        <v>#N/A</v>
      </c>
      <c r="O109" s="48" t="e">
        <f>VLOOKUP($B$9,'N fixation formula'!$B$5:$O$44,7,FALSE)+VLOOKUP($B$9,'N fixation formula'!$B$5:$O$44,8,FALSE)+INDEX('N fixation formula'!$J$5:$O$44,MATCH(Faba_beans_b!$B$9,'N fixation formula'!$B$5:$B$44,0),MATCH(Faba_beans_b!O104,'N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76">
        <v>1</v>
      </c>
      <c r="C116" s="76">
        <v>1</v>
      </c>
      <c r="D116" s="76">
        <v>1</v>
      </c>
      <c r="E116" s="76">
        <v>1</v>
      </c>
      <c r="F116" s="76">
        <v>1</v>
      </c>
      <c r="G116" s="76">
        <v>1</v>
      </c>
      <c r="I116" s="29" t="str">
        <f>IF(A116="","",A116)</f>
        <v>Pløjning, forår*</v>
      </c>
      <c r="J116" s="60">
        <v>1</v>
      </c>
      <c r="K116" s="60">
        <v>1</v>
      </c>
      <c r="L116" s="60">
        <v>1</v>
      </c>
      <c r="M116" s="60">
        <v>1</v>
      </c>
      <c r="N116" s="60">
        <v>1</v>
      </c>
      <c r="O116" s="60">
        <v>1</v>
      </c>
    </row>
    <row r="117" spans="1:15" x14ac:dyDescent="0.25">
      <c r="A117" s="34" t="s">
        <v>89</v>
      </c>
      <c r="B117" s="70">
        <v>1</v>
      </c>
      <c r="C117" s="70">
        <v>1</v>
      </c>
      <c r="D117" s="70">
        <v>1</v>
      </c>
      <c r="E117" s="70">
        <v>1</v>
      </c>
      <c r="F117" s="70">
        <v>1</v>
      </c>
      <c r="G117" s="70">
        <v>1</v>
      </c>
      <c r="I117" s="29" t="str">
        <f t="shared" ref="I117:I130" si="24">IF(A117="","",A117)</f>
        <v>Kunstgødskning*</v>
      </c>
      <c r="J117" s="60"/>
      <c r="K117" s="60"/>
      <c r="L117" s="60"/>
      <c r="M117" s="60"/>
      <c r="N117" s="60"/>
      <c r="O117" s="60"/>
    </row>
    <row r="118" spans="1:15" x14ac:dyDescent="0.25">
      <c r="A118" s="34" t="s">
        <v>86</v>
      </c>
      <c r="B118" s="70">
        <v>1</v>
      </c>
      <c r="C118" s="70">
        <v>1</v>
      </c>
      <c r="D118" s="70">
        <v>1</v>
      </c>
      <c r="E118" s="70">
        <v>1</v>
      </c>
      <c r="F118" s="70">
        <v>1</v>
      </c>
      <c r="G118" s="70">
        <v>1</v>
      </c>
      <c r="I118" s="29" t="str">
        <f t="shared" si="24"/>
        <v>Såbedsharvning, tung*</v>
      </c>
      <c r="J118" s="60"/>
      <c r="K118" s="60"/>
      <c r="L118" s="60"/>
      <c r="M118" s="60"/>
      <c r="N118" s="60"/>
      <c r="O118" s="60"/>
    </row>
    <row r="119" spans="1:15" x14ac:dyDescent="0.25">
      <c r="A119" s="34" t="s">
        <v>155</v>
      </c>
      <c r="B119" s="70">
        <v>1</v>
      </c>
      <c r="C119" s="70">
        <v>1</v>
      </c>
      <c r="D119" s="70">
        <v>1</v>
      </c>
      <c r="E119" s="70">
        <v>1</v>
      </c>
      <c r="F119" s="70">
        <v>1</v>
      </c>
      <c r="G119" s="70">
        <v>1</v>
      </c>
      <c r="I119" s="29" t="str">
        <f t="shared" si="24"/>
        <v>Såning med såsæt"</v>
      </c>
      <c r="J119" s="60">
        <v>1</v>
      </c>
      <c r="K119" s="60">
        <v>1</v>
      </c>
      <c r="L119" s="60">
        <v>1</v>
      </c>
      <c r="M119" s="60">
        <v>1</v>
      </c>
      <c r="N119" s="60">
        <v>1</v>
      </c>
      <c r="O119" s="60">
        <v>1</v>
      </c>
    </row>
    <row r="120" spans="1:15" x14ac:dyDescent="0.25">
      <c r="A120" s="34" t="s">
        <v>92</v>
      </c>
      <c r="B120" s="70">
        <v>3</v>
      </c>
      <c r="C120" s="70">
        <v>3</v>
      </c>
      <c r="D120" s="70">
        <v>3</v>
      </c>
      <c r="E120" s="70">
        <v>3</v>
      </c>
      <c r="F120" s="70">
        <v>3</v>
      </c>
      <c r="G120" s="70">
        <v>3</v>
      </c>
      <c r="I120" s="29" t="str">
        <f t="shared" si="24"/>
        <v>Sprøjtning*</v>
      </c>
      <c r="J120" s="60"/>
      <c r="K120" s="60"/>
      <c r="L120" s="60"/>
      <c r="M120" s="60"/>
      <c r="N120" s="60"/>
      <c r="O120" s="60"/>
    </row>
    <row r="121" spans="1:15" x14ac:dyDescent="0.25">
      <c r="A121" s="34" t="s">
        <v>93</v>
      </c>
      <c r="B121" s="70">
        <v>1</v>
      </c>
      <c r="C121" s="70">
        <v>1</v>
      </c>
      <c r="D121" s="70">
        <v>1</v>
      </c>
      <c r="E121" s="70">
        <v>1</v>
      </c>
      <c r="F121" s="70">
        <v>1</v>
      </c>
      <c r="G121" s="70">
        <v>1</v>
      </c>
      <c r="I121" s="29" t="str">
        <f t="shared" si="24"/>
        <v>Mejetærskning*</v>
      </c>
      <c r="J121" s="60">
        <v>1</v>
      </c>
      <c r="K121" s="60">
        <v>1</v>
      </c>
      <c r="L121" s="60">
        <v>1</v>
      </c>
      <c r="M121" s="60">
        <v>1</v>
      </c>
      <c r="N121" s="60">
        <v>1</v>
      </c>
      <c r="O121" s="60">
        <v>1</v>
      </c>
    </row>
    <row r="122" spans="1:15" x14ac:dyDescent="0.25">
      <c r="A122" s="34" t="s">
        <v>81</v>
      </c>
      <c r="B122" s="70"/>
      <c r="C122" s="70"/>
      <c r="D122" s="70"/>
      <c r="E122" s="70"/>
      <c r="F122" s="70"/>
      <c r="G122" s="70"/>
      <c r="I122" s="29" t="str">
        <f t="shared" si="24"/>
        <v>Stubharvning*</v>
      </c>
      <c r="J122" s="60">
        <v>3</v>
      </c>
      <c r="K122" s="60">
        <v>3</v>
      </c>
      <c r="L122" s="60">
        <v>3</v>
      </c>
      <c r="M122" s="60">
        <v>3</v>
      </c>
      <c r="N122" s="60">
        <v>3</v>
      </c>
      <c r="O122" s="60">
        <v>3</v>
      </c>
    </row>
    <row r="123" spans="1:15" x14ac:dyDescent="0.25">
      <c r="A123" s="34" t="s">
        <v>91</v>
      </c>
      <c r="B123" s="70"/>
      <c r="C123" s="70"/>
      <c r="D123" s="70"/>
      <c r="E123" s="70"/>
      <c r="F123" s="70"/>
      <c r="G123" s="70"/>
      <c r="I123" s="29" t="str">
        <f t="shared" si="24"/>
        <v>Ukrudstharvning*</v>
      </c>
      <c r="J123" s="60">
        <v>3</v>
      </c>
      <c r="K123" s="60">
        <v>3</v>
      </c>
      <c r="L123" s="60">
        <v>3</v>
      </c>
      <c r="M123" s="60">
        <v>3</v>
      </c>
      <c r="N123" s="60">
        <v>3</v>
      </c>
      <c r="O123" s="60">
        <v>3</v>
      </c>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5.4378000000000002</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5.4378000000000002</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5.4378000000000002</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6.0419999999999998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6.6461999999999994</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6.6461999999999994</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Såning med såsæt"</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7.2503999999999991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7.2503999999999991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7.2503999999999991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8.0559999999999992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8.8615999999999993</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8.8615999999999993</v>
      </c>
      <c r="I135" s="29" t="str">
        <f t="shared" si="26"/>
        <v>Såning med såsæt"</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7.2503999999999991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7.2503999999999991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7.2503999999999991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8.0559999999999992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8.8615999999999993</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8.8615999999999993</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4.5314999999999994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4.5314999999999994</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4.5314999999999994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4.5314999999999994</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4.5314999999999994</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4.5314999999999994</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Mejetærskning*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14.097999999999999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14.097999999999999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14.097999999999999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14.097999999999999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14.097999999999999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14.097999999999999</v>
      </c>
      <c r="I137" s="29" t="str">
        <f t="shared" si="26"/>
        <v>Mejetærskning*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14.097999999999999</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14.097999999999999</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14.097999999999999</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14.097999999999999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14.097999999999999</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14.097999999999999</v>
      </c>
    </row>
    <row r="138" spans="1:15" x14ac:dyDescent="0.25">
      <c r="A138" s="20" t="str">
        <f t="shared" si="25"/>
        <v>Stubharvning*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Stubharvning*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19.032299999999999</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19.032299999999999</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19.032299999999999</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21.146999999999998</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23.261699999999998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23.261699999999998</v>
      </c>
    </row>
    <row r="139" spans="1:15" x14ac:dyDescent="0.25">
      <c r="A139" s="20" t="str">
        <f t="shared" si="25"/>
        <v>Ukrudstharvning*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Ukrudstharvning*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5.4378000000000002</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5.4378000000000002</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5.4378000000000002</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6.0419999999999998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6.6461999999999994</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6.6461999999999994</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51.457699999999996</v>
      </c>
      <c r="C147" s="25">
        <f t="shared" ref="C147:O147" si="27">SUM(C132:C146)</f>
        <v>51.457699999999996</v>
      </c>
      <c r="D147" s="25">
        <f t="shared" si="27"/>
        <v>51.457699999999996</v>
      </c>
      <c r="E147" s="25">
        <f t="shared" si="27"/>
        <v>54.881499999999996</v>
      </c>
      <c r="F147" s="25">
        <f t="shared" si="27"/>
        <v>58.305299999999995</v>
      </c>
      <c r="G147" s="25">
        <f t="shared" si="27"/>
        <v>58.305299999999995</v>
      </c>
      <c r="H147" s="5"/>
      <c r="I147" s="30" t="str">
        <f t="shared" si="26"/>
        <v>Dieselforbrug i alt per ha</v>
      </c>
      <c r="J147" s="25">
        <f t="shared" si="27"/>
        <v>63.944499999999998</v>
      </c>
      <c r="K147" s="25">
        <f t="shared" si="27"/>
        <v>63.944499999999998</v>
      </c>
      <c r="L147" s="25">
        <f t="shared" si="27"/>
        <v>63.944499999999998</v>
      </c>
      <c r="M147" s="25">
        <f t="shared" si="27"/>
        <v>69.48299999999999</v>
      </c>
      <c r="N147" s="25">
        <f t="shared" si="27"/>
        <v>75.021499999999975</v>
      </c>
      <c r="O147" s="25">
        <f t="shared" si="27"/>
        <v>75.021499999999975</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00000000-0002-0000-1200-000000000000}">
      <formula1>"Yes, No"</formula1>
    </dataValidation>
    <dataValidation type="list" allowBlank="1" showInputMessage="1" showErrorMessage="1" sqref="F13:F17" xr:uid="{00000000-0002-0000-1200-000001000000}">
      <formula1>"Ja, Nej / Ikke relevant"</formula1>
    </dataValidation>
    <dataValidation type="list" allowBlank="1" showInputMessage="1" showErrorMessage="1" sqref="E13:E17" xr:uid="{00000000-0002-0000-1200-00000200000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200-000003000000}">
          <x14:formula1>
            <xm:f>Other_tabels!$F$5:$F$14</xm:f>
          </x14:formula1>
          <xm:sqref>E4</xm:sqref>
        </x14:dataValidation>
        <x14:dataValidation type="list" allowBlank="1" showInputMessage="1" showErrorMessage="1" xr:uid="{00000000-0002-0000-1200-000006000000}">
          <x14:formula1>
            <xm:f>'Crop definitions'!$B$5:$B$63</xm:f>
          </x14:formula1>
          <xm:sqref>B13:B17</xm:sqref>
        </x14:dataValidation>
        <x14:dataValidation type="list" allowBlank="1" showInputMessage="1" showErrorMessage="1" xr:uid="{00000000-0002-0000-1200-000005000000}">
          <x14:formula1>
            <xm:f>Seed!$B$5:$B$28</xm:f>
          </x14:formula1>
          <xm:sqref>B20:B23</xm:sqref>
        </x14:dataValidation>
        <x14:dataValidation type="list" allowBlank="1" showInputMessage="1" showErrorMessage="1" xr:uid="{00000000-0002-0000-1200-000004000000}">
          <x14:formula1>
            <xm:f>'Diesel consumption for field op'!$D$4:$D$77</xm:f>
          </x14:formula1>
          <xm:sqref>A124:A130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theme="9" tint="0.39997558519241921"/>
  </sheetPr>
  <dimension ref="A1:O147"/>
  <sheetViews>
    <sheetView showGridLines="0" topLeftCell="E124"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490</v>
      </c>
      <c r="D4" s="20" t="s">
        <v>484</v>
      </c>
      <c r="E4" s="44" t="s">
        <v>486</v>
      </c>
    </row>
    <row r="5" spans="1:6" x14ac:dyDescent="0.25">
      <c r="A5" s="20" t="s">
        <v>50</v>
      </c>
      <c r="B5" s="44" t="s">
        <v>491</v>
      </c>
      <c r="D5" s="20" t="s">
        <v>582</v>
      </c>
      <c r="E5" s="44" t="s">
        <v>208</v>
      </c>
    </row>
    <row r="6" spans="1:6" x14ac:dyDescent="0.25">
      <c r="A6" s="20" t="s">
        <v>0</v>
      </c>
      <c r="B6" s="45" t="s">
        <v>495</v>
      </c>
    </row>
    <row r="7" spans="1:6" x14ac:dyDescent="0.25">
      <c r="A7" s="20" t="s">
        <v>76</v>
      </c>
      <c r="B7" s="45"/>
    </row>
    <row r="8" spans="1:6" x14ac:dyDescent="0.25">
      <c r="A8" s="20" t="s">
        <v>57</v>
      </c>
      <c r="B8" s="45" t="s">
        <v>154</v>
      </c>
    </row>
    <row r="9" spans="1:6" x14ac:dyDescent="0.25">
      <c r="A9" s="46" t="s">
        <v>125</v>
      </c>
      <c r="B9" s="44" t="s">
        <v>144</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385</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v>
      </c>
      <c r="B30" s="200"/>
      <c r="C30" s="200"/>
      <c r="D30" s="200"/>
      <c r="E30" s="200"/>
      <c r="F30" s="200"/>
      <c r="G30" s="27"/>
      <c r="I30" s="201" t="str">
        <f>A30</f>
        <v>Gødningsnorm - Main product: Grass_clover</v>
      </c>
      <c r="J30" s="202"/>
      <c r="K30" s="202"/>
      <c r="L30" s="202"/>
      <c r="M30" s="202"/>
      <c r="N30" s="202"/>
      <c r="O30" s="203"/>
    </row>
    <row r="31" spans="1:15" x14ac:dyDescent="0.25">
      <c r="A31" s="20" t="s">
        <v>54</v>
      </c>
      <c r="B31" s="26">
        <v>284</v>
      </c>
      <c r="C31" s="26">
        <v>287</v>
      </c>
      <c r="D31" s="26">
        <v>300</v>
      </c>
      <c r="E31" s="26">
        <v>290</v>
      </c>
      <c r="F31" s="26">
        <v>290</v>
      </c>
      <c r="G31" s="26">
        <v>237</v>
      </c>
      <c r="I31" s="20" t="s">
        <v>54</v>
      </c>
      <c r="J31" s="26">
        <f>(B31-$B$10)*('Crop definitions'!$Z$5/100)</f>
        <v>91.26</v>
      </c>
      <c r="K31" s="26">
        <f>(C31-$B$10)*('Crop definitions'!$Z$5/100)</f>
        <v>92.88000000000001</v>
      </c>
      <c r="L31" s="26">
        <f>(D31-$B$10)*('Crop definitions'!$Z$5/100)</f>
        <v>99.9</v>
      </c>
      <c r="M31" s="26">
        <f>(E31-$B$10)*('Crop definitions'!$Z$5/100)</f>
        <v>94.5</v>
      </c>
      <c r="N31" s="26">
        <f>(F31-$B$10)*('Crop definitions'!$Z$5/100)</f>
        <v>94.5</v>
      </c>
      <c r="O31" s="26">
        <f>(G31-$B$10)*('Crop definitions'!$Z$5/100)</f>
        <v>65.88000000000001</v>
      </c>
    </row>
    <row r="32" spans="1:15" x14ac:dyDescent="0.25">
      <c r="A32" s="20" t="s">
        <v>55</v>
      </c>
      <c r="B32" s="26">
        <v>32</v>
      </c>
      <c r="C32" s="26">
        <v>32</v>
      </c>
      <c r="D32" s="26">
        <v>32</v>
      </c>
      <c r="E32" s="26">
        <v>32</v>
      </c>
      <c r="F32" s="26">
        <v>32</v>
      </c>
      <c r="G32" s="26">
        <v>32</v>
      </c>
      <c r="I32" s="20" t="s">
        <v>55</v>
      </c>
      <c r="J32" s="26">
        <f>IF($B$13="","",VLOOKUP($B$13,'Crop definitions'!$V$5:$X$63,2,FALSE)*B32)</f>
        <v>28.16</v>
      </c>
      <c r="K32" s="26">
        <f>IF($B$13="","",VLOOKUP($B$13,'Crop definitions'!$V$5:$X$63,2,FALSE)*C32)</f>
        <v>28.16</v>
      </c>
      <c r="L32" s="26">
        <f>IF($B$13="","",VLOOKUP($B$13,'Crop definitions'!$V$5:$X$63,2,FALSE)*D32)</f>
        <v>28.16</v>
      </c>
      <c r="M32" s="26">
        <f>IF($B$13="","",VLOOKUP($B$13,'Crop definitions'!$V$5:$X$63,2,FALSE)*E32)</f>
        <v>28.16</v>
      </c>
      <c r="N32" s="26">
        <f>IF($B$13="","",VLOOKUP($B$13,'Crop definitions'!$V$5:$X$63,2,FALSE)*F32)</f>
        <v>28.16</v>
      </c>
      <c r="O32" s="26">
        <f>IF($B$13="","",VLOOKUP($B$13,'Crop definitions'!$V$5:$X$63,2,FALSE)*G32)</f>
        <v>28.16</v>
      </c>
    </row>
    <row r="33" spans="1:15" x14ac:dyDescent="0.25">
      <c r="A33" s="20" t="s">
        <v>56</v>
      </c>
      <c r="B33" s="26">
        <v>172</v>
      </c>
      <c r="C33" s="26">
        <v>172</v>
      </c>
      <c r="D33" s="26">
        <v>172</v>
      </c>
      <c r="E33" s="26">
        <v>172</v>
      </c>
      <c r="F33" s="26">
        <v>172</v>
      </c>
      <c r="G33" s="26">
        <v>172</v>
      </c>
      <c r="I33" s="20" t="s">
        <v>56</v>
      </c>
      <c r="J33" s="26">
        <f>IF($B$13="","",VLOOKUP($B$13,'Crop definitions'!$V$5:$X$63,2,FALSE)*B33)</f>
        <v>151.36000000000001</v>
      </c>
      <c r="K33" s="26">
        <f>IF($B$13="","",VLOOKUP($B$13,'Crop definitions'!$V$5:$X$63,2,FALSE)*C33)</f>
        <v>151.36000000000001</v>
      </c>
      <c r="L33" s="26">
        <f>IF($B$13="","",VLOOKUP($B$13,'Crop definitions'!$V$5:$X$63,2,FALSE)*D33)</f>
        <v>151.36000000000001</v>
      </c>
      <c r="M33" s="26">
        <f>IF($B$13="","",VLOOKUP($B$13,'Crop definitions'!$V$5:$X$63,2,FALSE)*E33)</f>
        <v>151.36000000000001</v>
      </c>
      <c r="N33" s="26">
        <f>IF($B$13="","",VLOOKUP($B$13,'Crop definitions'!$V$5:$X$63,2,FALSE)*F33)</f>
        <v>151.36000000000001</v>
      </c>
      <c r="O33" s="26">
        <f>IF($B$13="","",VLOOKUP($B$13,'Crop definitions'!$V$5:$X$63,2,FALSE)*G33)</f>
        <v>151.36000000000001</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284</v>
      </c>
      <c r="C51" s="21">
        <f t="shared" si="0"/>
        <v>287</v>
      </c>
      <c r="D51" s="21">
        <f t="shared" si="0"/>
        <v>300</v>
      </c>
      <c r="E51" s="21">
        <f t="shared" si="0"/>
        <v>290</v>
      </c>
      <c r="F51" s="21">
        <f t="shared" si="0"/>
        <v>290</v>
      </c>
      <c r="G51" s="21">
        <f t="shared" si="0"/>
        <v>237</v>
      </c>
      <c r="I51" s="20" t="str">
        <f>A51</f>
        <v>N - før reduktion, kg / ha</v>
      </c>
      <c r="J51" s="21">
        <f t="shared" ref="J51:O51" si="1">J31+J35+J39+J43+J47</f>
        <v>91.26</v>
      </c>
      <c r="K51" s="21">
        <f t="shared" si="1"/>
        <v>92.88000000000001</v>
      </c>
      <c r="L51" s="21">
        <f t="shared" si="1"/>
        <v>99.9</v>
      </c>
      <c r="M51" s="21">
        <f t="shared" si="1"/>
        <v>94.5</v>
      </c>
      <c r="N51" s="21">
        <f t="shared" si="1"/>
        <v>94.5</v>
      </c>
      <c r="O51" s="21">
        <f t="shared" si="1"/>
        <v>65.88000000000001</v>
      </c>
    </row>
    <row r="52" spans="1:15" x14ac:dyDescent="0.25">
      <c r="A52" s="20" t="s">
        <v>126</v>
      </c>
      <c r="B52" s="21">
        <f t="shared" ref="B52:G52" si="2">IF($B$10="",B51,B51-$B$10)</f>
        <v>169</v>
      </c>
      <c r="C52" s="21">
        <f t="shared" si="2"/>
        <v>172</v>
      </c>
      <c r="D52" s="21">
        <f t="shared" si="2"/>
        <v>185</v>
      </c>
      <c r="E52" s="21">
        <f t="shared" si="2"/>
        <v>175</v>
      </c>
      <c r="F52" s="21">
        <f t="shared" si="2"/>
        <v>175</v>
      </c>
      <c r="G52" s="21">
        <f t="shared" si="2"/>
        <v>122</v>
      </c>
      <c r="I52" s="20" t="str">
        <f>A52</f>
        <v>N - efter reduktion, kg / ha</v>
      </c>
      <c r="J52" s="21">
        <f>IF($B$10="",J51,J51)</f>
        <v>91.26</v>
      </c>
      <c r="K52" s="21">
        <f t="shared" ref="K52:O52" si="3">IF($B$10="",K51,K51)</f>
        <v>92.88000000000001</v>
      </c>
      <c r="L52" s="21">
        <f t="shared" si="3"/>
        <v>99.9</v>
      </c>
      <c r="M52" s="21">
        <f t="shared" si="3"/>
        <v>94.5</v>
      </c>
      <c r="N52" s="21">
        <f t="shared" si="3"/>
        <v>94.5</v>
      </c>
      <c r="O52" s="21">
        <f t="shared" si="3"/>
        <v>65.88000000000001</v>
      </c>
    </row>
    <row r="53" spans="1:15" x14ac:dyDescent="0.25">
      <c r="A53" s="20" t="s">
        <v>55</v>
      </c>
      <c r="B53" s="21">
        <f t="shared" ref="B53:G54" si="4">B32+B36+B40+B44+B48</f>
        <v>32</v>
      </c>
      <c r="C53" s="21">
        <f t="shared" si="4"/>
        <v>32</v>
      </c>
      <c r="D53" s="21">
        <f t="shared" si="4"/>
        <v>32</v>
      </c>
      <c r="E53" s="21">
        <f t="shared" si="4"/>
        <v>32</v>
      </c>
      <c r="F53" s="21">
        <f t="shared" si="4"/>
        <v>32</v>
      </c>
      <c r="G53" s="21">
        <f t="shared" si="4"/>
        <v>32</v>
      </c>
      <c r="I53" s="20" t="s">
        <v>55</v>
      </c>
      <c r="J53" s="21">
        <f t="shared" ref="J53:O54" si="5">J32+J36+J40+J44+J48</f>
        <v>28.16</v>
      </c>
      <c r="K53" s="21">
        <f t="shared" si="5"/>
        <v>28.16</v>
      </c>
      <c r="L53" s="21">
        <f t="shared" si="5"/>
        <v>28.16</v>
      </c>
      <c r="M53" s="21">
        <f t="shared" si="5"/>
        <v>28.16</v>
      </c>
      <c r="N53" s="21">
        <f t="shared" si="5"/>
        <v>28.16</v>
      </c>
      <c r="O53" s="21">
        <f t="shared" si="5"/>
        <v>28.16</v>
      </c>
    </row>
    <row r="54" spans="1:15" x14ac:dyDescent="0.25">
      <c r="A54" s="20" t="s">
        <v>56</v>
      </c>
      <c r="B54" s="21">
        <f t="shared" si="4"/>
        <v>172</v>
      </c>
      <c r="C54" s="21">
        <f t="shared" si="4"/>
        <v>172</v>
      </c>
      <c r="D54" s="21">
        <f t="shared" si="4"/>
        <v>172</v>
      </c>
      <c r="E54" s="21">
        <f t="shared" si="4"/>
        <v>172</v>
      </c>
      <c r="F54" s="21">
        <f t="shared" si="4"/>
        <v>172</v>
      </c>
      <c r="G54" s="21">
        <f t="shared" si="4"/>
        <v>172</v>
      </c>
      <c r="I54" s="20" t="s">
        <v>56</v>
      </c>
      <c r="J54" s="21">
        <f t="shared" si="5"/>
        <v>151.36000000000001</v>
      </c>
      <c r="K54" s="21">
        <f t="shared" si="5"/>
        <v>151.36000000000001</v>
      </c>
      <c r="L54" s="21">
        <f t="shared" si="5"/>
        <v>151.36000000000001</v>
      </c>
      <c r="M54" s="21">
        <f t="shared" si="5"/>
        <v>151.36000000000001</v>
      </c>
      <c r="N54" s="21">
        <f t="shared" si="5"/>
        <v>151.36000000000001</v>
      </c>
      <c r="O54" s="21">
        <f t="shared" si="5"/>
        <v>151.36000000000001</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 Feed units / ha</v>
      </c>
      <c r="B74" s="26">
        <v>7200</v>
      </c>
      <c r="C74" s="26">
        <v>7400</v>
      </c>
      <c r="D74" s="26">
        <v>8800</v>
      </c>
      <c r="E74" s="26">
        <v>7700</v>
      </c>
      <c r="F74" s="26">
        <v>7700</v>
      </c>
      <c r="G74" s="26">
        <v>7400</v>
      </c>
      <c r="I74" s="20" t="str">
        <f t="shared" ref="I74:I84" si="6">A74</f>
        <v>Grass_clover, Feed units / ha</v>
      </c>
      <c r="J74" s="26">
        <f>IF($B$13="","",VLOOKUP($B$13,'Crop definitions'!$V$5:$X$63,2,FALSE)*B74)</f>
        <v>6336</v>
      </c>
      <c r="K74" s="26">
        <f>IF($B$13="","",VLOOKUP($B$13,'Crop definitions'!$V$5:$X$63,2,FALSE)*C74)</f>
        <v>6512</v>
      </c>
      <c r="L74" s="26">
        <f>IF($B$13="","",VLOOKUP($B$13,'Crop definitions'!$V$5:$X$63,2,FALSE)*D74)</f>
        <v>7744</v>
      </c>
      <c r="M74" s="26">
        <f>IF($B$13="","",VLOOKUP($B$13,'Crop definitions'!$V$5:$X$63,3,FALSE)*E74)</f>
        <v>6776</v>
      </c>
      <c r="N74" s="26">
        <f>IF($B$13="","",VLOOKUP($B$13,'Crop definitions'!$V$5:$X$63,3,FALSE)*F74)</f>
        <v>6776</v>
      </c>
      <c r="O74" s="59">
        <f>IF($B$13="","",VLOOKUP($B$13,'Crop definitions'!$V$5:$X$63,2,FALSE)*G74)</f>
        <v>6512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 kg TS / ha</v>
      </c>
      <c r="B80" s="21">
        <f>IF(B74="",0,IF($C13="Kg",B74*VLOOKUP($B13,'Crop definitions'!$B$5:$N$63,5,FALSE)/1000,IF($C13="Kg TS",B74,B74/VLOOKUP($B13,'Crop definitions'!$B$5:$N$63,8,FALSE))))</f>
        <v>9000</v>
      </c>
      <c r="C80" s="21">
        <f>IF(C74="",0,IF($C13="Kg",C74*VLOOKUP($B13,'Crop definitions'!$B$5:$N$63,5,FALSE)/1000,IF($C13="Kg TS",C74,C74/VLOOKUP($B13,'Crop definitions'!$B$5:$N$63,8,FALSE))))</f>
        <v>9250</v>
      </c>
      <c r="D80" s="21">
        <f>IF(D74="",0,IF($C13="Kg",D74*VLOOKUP($B13,'Crop definitions'!$B$5:$N$63,5,FALSE)/1000,IF($C13="Kg TS",D74,D74/VLOOKUP($B13,'Crop definitions'!$B$5:$N$63,8,FALSE))))</f>
        <v>11000</v>
      </c>
      <c r="E80" s="21">
        <f>IF(E74="",0,IF($C13="Kg",E74*VLOOKUP($B13,'Crop definitions'!$B$5:$N$63,5,FALSE)/1000,IF($C13="Kg TS",E74,E74/VLOOKUP($B13,'Crop definitions'!$B$5:$N$63,8,FALSE))))</f>
        <v>9625</v>
      </c>
      <c r="F80" s="21">
        <f>IF(F74="",0,IF($C13="Kg",F74*VLOOKUP($B13,'Crop definitions'!$B$5:$N$63,5,FALSE)/1000,IF($C13="Kg TS",F74,F74/VLOOKUP($B13,'Crop definitions'!$B$5:$N$63,8,FALSE))))</f>
        <v>9625</v>
      </c>
      <c r="G80" s="21">
        <f>IF(G74="",0,IF($C13="Kg",G74*VLOOKUP($B13,'Crop definitions'!$B$5:$N$63,5,FALSE)/1000,IF($C13="Kg TS",G74,G74/VLOOKUP($B13,'Crop definitions'!$B$5:$N$63,8,FALSE))))</f>
        <v>9250</v>
      </c>
      <c r="I80" s="20" t="str">
        <f t="shared" si="6"/>
        <v>Grass_clover, kg TS / ha</v>
      </c>
      <c r="J80" s="21">
        <f>IF(J74="",0,IF($C13="Kg",J74*VLOOKUP($B13,'Crop definitions'!$B$5:$N$63,5,FALSE)/1000,IF($C13="Kg TS",J74,J74/VLOOKUP($B13,'Crop definitions'!$B$5:$N$63,8,FALSE))))</f>
        <v>7920</v>
      </c>
      <c r="K80" s="21">
        <f>IF(K74="",0,IF($C13="Kg",K74*VLOOKUP($B13,'Crop definitions'!$B$5:$N$63,5,FALSE)/1000,IF($C13="Kg TS",K74,K74/VLOOKUP($B13,'Crop definitions'!$B$5:$N$63,8,FALSE))))</f>
        <v>8140</v>
      </c>
      <c r="L80" s="21">
        <f>IF(L74="",0,IF($C13="Kg",L74*VLOOKUP($B13,'Crop definitions'!$B$5:$N$63,5,FALSE)/1000,IF($C13="Kg TS",L74,L74/VLOOKUP($B13,'Crop definitions'!$B$5:$N$63,8,FALSE))))</f>
        <v>9680</v>
      </c>
      <c r="M80" s="21">
        <f>IF(M74="",0,IF($C13="Kg",M74*VLOOKUP($B13,'Crop definitions'!$B$5:$N$63,5,FALSE)/1000,IF($C13="Kg TS",M74,M74/VLOOKUP($B13,'Crop definitions'!$B$5:$N$63,8,FALSE))))</f>
        <v>8470</v>
      </c>
      <c r="N80" s="21">
        <f>IF(N74="",0,IF($C13="Kg",N74*VLOOKUP($B13,'Crop definitions'!$B$5:$N$63,5,FALSE)/1000,IF($C13="Kg TS",N74,N74/VLOOKUP($B13,'Crop definitions'!$B$5:$N$63,8,FALSE))))</f>
        <v>8470</v>
      </c>
      <c r="O80" s="21">
        <f>IF(O74="",0,IF($C13="Kg",O74*VLOOKUP($B13,'Crop definitions'!$B$5:$N$63,5,FALSE)/1000,IF($C13="Kg TS",O74,O74/VLOOKUP($B13,'Crop definitions'!$B$5:$N$63,8,FALSE))))</f>
        <v>8140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9000</v>
      </c>
      <c r="C85" s="25">
        <f t="shared" si="7"/>
        <v>9250</v>
      </c>
      <c r="D85" s="25">
        <f t="shared" si="7"/>
        <v>11000</v>
      </c>
      <c r="E85" s="25">
        <f t="shared" si="7"/>
        <v>9625</v>
      </c>
      <c r="F85" s="25">
        <f t="shared" si="7"/>
        <v>9625</v>
      </c>
      <c r="G85" s="25">
        <f t="shared" si="7"/>
        <v>9250</v>
      </c>
      <c r="I85" s="24" t="s">
        <v>69</v>
      </c>
      <c r="J85" s="25">
        <f t="shared" ref="J85:O85" si="8">SUM(J80:J84)</f>
        <v>7920</v>
      </c>
      <c r="K85" s="25">
        <f t="shared" si="8"/>
        <v>8140</v>
      </c>
      <c r="L85" s="25">
        <f t="shared" si="8"/>
        <v>9680</v>
      </c>
      <c r="M85" s="25">
        <f t="shared" si="8"/>
        <v>8470</v>
      </c>
      <c r="N85" s="25">
        <f t="shared" si="8"/>
        <v>8470</v>
      </c>
      <c r="O85" s="25">
        <f t="shared" si="8"/>
        <v>8140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 kg / ha</v>
      </c>
      <c r="B87" s="21">
        <f>IF(B80=0,0,B80/(VLOOKUP($B13,'Crop definitions'!$B$5:$N$63,5,FALSE)/1000))</f>
        <v>50000</v>
      </c>
      <c r="C87" s="21">
        <f>IF(C80=0,0,C80/(VLOOKUP($B13,'Crop definitions'!$B$5:$N$63,5,FALSE)/1000))</f>
        <v>51388.888888888891</v>
      </c>
      <c r="D87" s="21">
        <f>IF(D80=0,0,D80/(VLOOKUP($B13,'Crop definitions'!$B$5:$N$63,5,FALSE)/1000))</f>
        <v>61111.111111111117</v>
      </c>
      <c r="E87" s="21">
        <f>IF(E80=0,0,E80/(VLOOKUP($B13,'Crop definitions'!$B$5:$N$63,5,FALSE)/1000))</f>
        <v>53472.222222222226</v>
      </c>
      <c r="F87" s="21">
        <f>IF(F80=0,0,F80/(VLOOKUP($B13,'Crop definitions'!$B$5:$N$63,5,FALSE)/1000))</f>
        <v>53472.222222222226</v>
      </c>
      <c r="G87" s="21">
        <f>IF(G80=0,0,G80/(VLOOKUP($B13,'Crop definitions'!$B$5:$N$63,5,FALSE)/1000))</f>
        <v>51388.888888888891</v>
      </c>
      <c r="I87" s="20" t="str">
        <f>A87</f>
        <v>Grass_clover, kg / ha</v>
      </c>
      <c r="J87" s="21">
        <f>IF(J80=0,0,J80/(VLOOKUP($B13,'Crop definitions'!$B$5:$N$63,5,FALSE)/1000))</f>
        <v>44000</v>
      </c>
      <c r="K87" s="21">
        <f>IF(K80=0,0,K80/(VLOOKUP($B13,'Crop definitions'!$B$5:$N$63,5,FALSE)/1000))</f>
        <v>45222.222222222226</v>
      </c>
      <c r="L87" s="21">
        <f>IF(L80=0,0,L80/(VLOOKUP($B13,'Crop definitions'!$B$5:$N$63,5,FALSE)/1000))</f>
        <v>53777.777777777781</v>
      </c>
      <c r="M87" s="21">
        <f>IF(M80=0,0,M80/(VLOOKUP($B13,'Crop definitions'!$B$5:$N$63,5,FALSE)/1000))</f>
        <v>47055.555555555555</v>
      </c>
      <c r="N87" s="21">
        <f>IF(N80=0,0,N80/(VLOOKUP($B13,'Crop definitions'!$B$5:$N$63,5,FALSE)/1000))</f>
        <v>47055.555555555555</v>
      </c>
      <c r="O87" s="21">
        <f>IF(O80=0,0,O80/(VLOOKUP($B13,'Crop definitions'!$B$5:$N$63,5,FALSE)/1000))</f>
        <v>45222.222222222226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50000</v>
      </c>
      <c r="C92" s="25">
        <f t="shared" si="10"/>
        <v>51388.888888888891</v>
      </c>
      <c r="D92" s="25">
        <f t="shared" si="10"/>
        <v>61111.111111111117</v>
      </c>
      <c r="E92" s="25">
        <f t="shared" si="10"/>
        <v>53472.222222222226</v>
      </c>
      <c r="F92" s="25">
        <f t="shared" si="10"/>
        <v>53472.222222222226</v>
      </c>
      <c r="G92" s="25">
        <f t="shared" si="10"/>
        <v>51388.888888888891</v>
      </c>
      <c r="I92" s="24" t="str">
        <f t="shared" si="9"/>
        <v>Udbytte i alt, kg / ha</v>
      </c>
      <c r="J92" s="25">
        <f t="shared" ref="J92:O92" si="11">SUM(J87:J91)</f>
        <v>44000</v>
      </c>
      <c r="K92" s="25">
        <f t="shared" si="11"/>
        <v>45222.222222222226</v>
      </c>
      <c r="L92" s="25">
        <f t="shared" si="11"/>
        <v>53777.777777777781</v>
      </c>
      <c r="M92" s="25">
        <f t="shared" si="11"/>
        <v>47055.555555555555</v>
      </c>
      <c r="N92" s="25">
        <f t="shared" si="11"/>
        <v>47055.555555555555</v>
      </c>
      <c r="O92" s="25">
        <f t="shared" si="11"/>
        <v>45222.222222222226</v>
      </c>
    </row>
    <row r="93" spans="1:15" x14ac:dyDescent="0.25">
      <c r="A93" s="27" t="s">
        <v>120</v>
      </c>
      <c r="B93" s="32">
        <f t="shared" ref="B93:G93" si="12">SUMIF($D$13:$D$17,"Grøn",B87:B91)</f>
        <v>50000</v>
      </c>
      <c r="C93" s="32">
        <f t="shared" si="12"/>
        <v>51388.888888888891</v>
      </c>
      <c r="D93" s="32">
        <f t="shared" si="12"/>
        <v>61111.111111111117</v>
      </c>
      <c r="E93" s="32">
        <f t="shared" si="12"/>
        <v>53472.222222222226</v>
      </c>
      <c r="F93" s="32">
        <f t="shared" si="12"/>
        <v>53472.222222222226</v>
      </c>
      <c r="G93" s="32">
        <f t="shared" si="12"/>
        <v>51388.888888888891</v>
      </c>
      <c r="I93" s="27" t="str">
        <f t="shared" si="9"/>
        <v>Udbytte der høstes grøn i alt, kg / ha</v>
      </c>
      <c r="J93" s="32">
        <f t="shared" ref="J93:O93" si="13">SUMIF($D$13:$D$17,"Grøn",J87:J91)</f>
        <v>44000</v>
      </c>
      <c r="K93" s="32">
        <f t="shared" si="13"/>
        <v>45222.222222222226</v>
      </c>
      <c r="L93" s="32">
        <f t="shared" si="13"/>
        <v>53777.777777777781</v>
      </c>
      <c r="M93" s="32">
        <f t="shared" si="13"/>
        <v>47055.555555555555</v>
      </c>
      <c r="N93" s="32">
        <f t="shared" si="13"/>
        <v>47055.555555555555</v>
      </c>
      <c r="O93" s="32">
        <f t="shared" si="13"/>
        <v>45222.222222222226</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 kg N / ha</v>
      </c>
      <c r="B95" s="21">
        <f>IF(B80=0,0,B80*VLOOKUP($B13,'Crop definitions'!$B$5:$K$63,10,FALSE)/1000)</f>
        <v>226.25280000000001</v>
      </c>
      <c r="C95" s="21">
        <f>IF(C80=0,0,C80*VLOOKUP($B13,'Crop definitions'!$B$5:$K$63,10,FALSE)/1000)</f>
        <v>232.53760000000003</v>
      </c>
      <c r="D95" s="21">
        <f>IF(D80=0,0,D80*VLOOKUP($B13,'Crop definitions'!$B$5:$K$63,10,FALSE)/1000)</f>
        <v>276.53120000000001</v>
      </c>
      <c r="E95" s="21">
        <f>IF(E80=0,0,E80*VLOOKUP($B13,'Crop definitions'!$B$5:$K$63,10,FALSE)/1000)</f>
        <v>241.96480000000003</v>
      </c>
      <c r="F95" s="21">
        <f>IF(F80=0,0,F80*VLOOKUP($B13,'Crop definitions'!$B$5:$K$63,10,FALSE)/1000)</f>
        <v>241.96480000000003</v>
      </c>
      <c r="G95" s="21">
        <f>IF(G80=0,0,G80*VLOOKUP($B13,'Crop definitions'!$B$5:$K$63,10,FALSE)/1000)</f>
        <v>232.53760000000003</v>
      </c>
      <c r="I95" s="20" t="str">
        <f t="shared" ref="I95:I100" si="14">A95</f>
        <v>Grass_clover, kg N / ha</v>
      </c>
      <c r="J95" s="21">
        <f>IF(J80=0,0,J80*VLOOKUP($B13,'Crop definitions'!$B$5:$K$63,10,FALSE)/1000)</f>
        <v>199.102464</v>
      </c>
      <c r="K95" s="21">
        <f>IF(K80=0,0,K80*VLOOKUP($B13,'Crop definitions'!$B$5:$K$63,10,FALSE)/1000)</f>
        <v>204.63308800000001</v>
      </c>
      <c r="L95" s="21">
        <f>IF(L80=0,0,L80*VLOOKUP($B13,'Crop definitions'!$B$5:$K$63,10,FALSE)/1000)</f>
        <v>243.34745600000002</v>
      </c>
      <c r="M95" s="21">
        <f>IF(M80=0,0,M80*VLOOKUP($B13,'Crop definitions'!$B$5:$K$63,10,FALSE)/1000)</f>
        <v>212.92902400000003</v>
      </c>
      <c r="N95" s="21">
        <f>IF(N80=0,0,N80*VLOOKUP($B13,'Crop definitions'!$B$5:$K$63,10,FALSE)/1000)</f>
        <v>212.92902400000003</v>
      </c>
      <c r="O95" s="21">
        <f>IF(O80=0,0,O80*VLOOKUP($B13,'Crop definitions'!$B$5:$K$63,10,FALSE)/1000)</f>
        <v>204.63308800000001</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226.25280000000001</v>
      </c>
      <c r="C100" s="25">
        <f t="shared" si="15"/>
        <v>232.53760000000003</v>
      </c>
      <c r="D100" s="25">
        <f t="shared" si="15"/>
        <v>276.53120000000001</v>
      </c>
      <c r="E100" s="25">
        <f t="shared" si="15"/>
        <v>241.96480000000003</v>
      </c>
      <c r="F100" s="25">
        <f t="shared" si="15"/>
        <v>241.96480000000003</v>
      </c>
      <c r="G100" s="25">
        <f t="shared" si="15"/>
        <v>232.53760000000003</v>
      </c>
      <c r="I100" s="24" t="str">
        <f t="shared" si="14"/>
        <v>Udbytte i alt, kg N / ha</v>
      </c>
      <c r="J100" s="25">
        <f t="shared" ref="J100:O100" si="16">SUM(J95:J99)</f>
        <v>199.102464</v>
      </c>
      <c r="K100" s="25">
        <f t="shared" si="16"/>
        <v>204.63308800000001</v>
      </c>
      <c r="L100" s="25">
        <f t="shared" si="16"/>
        <v>243.34745600000002</v>
      </c>
      <c r="M100" s="25">
        <f t="shared" si="16"/>
        <v>212.92902400000003</v>
      </c>
      <c r="N100" s="25">
        <f t="shared" si="16"/>
        <v>212.92902400000003</v>
      </c>
      <c r="O100" s="25">
        <f t="shared" si="16"/>
        <v>204.63308800000001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284</v>
      </c>
      <c r="C105" s="47">
        <f t="shared" si="17"/>
        <v>287</v>
      </c>
      <c r="D105" s="47">
        <f t="shared" si="17"/>
        <v>300</v>
      </c>
      <c r="E105" s="47">
        <f t="shared" si="17"/>
        <v>290</v>
      </c>
      <c r="F105" s="47">
        <f t="shared" si="17"/>
        <v>290</v>
      </c>
      <c r="G105" s="47">
        <f t="shared" si="17"/>
        <v>237</v>
      </c>
      <c r="H105" s="15"/>
      <c r="I105" s="40" t="str">
        <f t="shared" ref="I105:I110" si="18">A105</f>
        <v>N-norm til beregning, kg / ha</v>
      </c>
      <c r="J105" s="47">
        <f>IF($E13="Ja",B31*('Crop definitions'!$Z$5/100),0)+IF($E14="Ja",B35*('Crop definitions'!$Z$5/100),0)+IF($E15="Ja",B39*('Crop definitions'!$Z$5/100),0)+IF($E16="Ja",B43*('Crop definitions'!$Z$5/100),0)+IF($E17="Ja",B47*('Crop definitions'!$Z$5/100),0)</f>
        <v>153.36000000000001</v>
      </c>
      <c r="K105" s="47">
        <f>IF($E13="Ja",C31*('Crop definitions'!$Z$5/100),0)+IF($E14="Ja",C35*('Crop definitions'!$Z$5/100),0)+IF($E15="Ja",C39*('Crop definitions'!$Z$5/100),0)+IF($E16="Ja",C43*('Crop definitions'!$Z$5/100),0)+IF($E17="Ja",C47*('Crop definitions'!$Z$5/100),0)</f>
        <v>154.98000000000002</v>
      </c>
      <c r="L105" s="47">
        <f>IF($E13="Ja",D31*('Crop definitions'!$Z$5/100),0)+IF($E14="Ja",D35*('Crop definitions'!$Z$5/100),0)+IF($E15="Ja",D39*('Crop definitions'!$Z$5/100),0)+IF($E16="Ja",D43*('Crop definitions'!$Z$5/100),0)+IF($E17="Ja",D47*('Crop definitions'!$Z$5/100),0)</f>
        <v>162</v>
      </c>
      <c r="M105" s="47">
        <f>IF($E13="Ja",E31*('Crop definitions'!$Z$5/100),0)+IF($E14="Ja",E35*('Crop definitions'!$Z$5/100),0)+IF($E15="Ja",E39*('Crop definitions'!$Z$5/100),0)+IF($E16="Ja",E43*('Crop definitions'!$Z$5/100),0)+IF($E17="Ja",E47*('Crop definitions'!$Z$5/100),0)</f>
        <v>156.60000000000002</v>
      </c>
      <c r="N105" s="47">
        <f>IF($E13="Ja",F31*('Crop definitions'!$Z$5/100),0)+IF($E14="Ja",F35*('Crop definitions'!$Z$5/100),0)+IF($E15="Ja",F39*('Crop definitions'!$Z$5/100),0)+IF($E16="Ja",F43*('Crop definitions'!$Z$5/100),0)+IF($E17="Ja",F47*('Crop definitions'!$Z$5/100),0)</f>
        <v>156.60000000000002</v>
      </c>
      <c r="O105" s="47">
        <f>IF($E13="Ja",G31*('Crop definitions'!$Z$5/100),0)+IF($E14="Ja",G35*('Crop definitions'!$Z$5/100),0)+IF($E15="Ja",G39*('Crop definitions'!$Z$5/100),0)+IF($E16="Ja",G43*('Crop definitions'!$Z$5/100),0)+IF($E17="Ja",G47*('Crop definitions'!$Z$5/100),0)</f>
        <v>127.98</v>
      </c>
    </row>
    <row r="106" spans="1:15" ht="15.6" x14ac:dyDescent="0.3">
      <c r="A106" s="40" t="s">
        <v>129</v>
      </c>
      <c r="B106" s="47">
        <f t="shared" ref="B106:G106" si="19">SUMIF($E$13:$E$17,"Ja",B95:B99)</f>
        <v>226.25280000000001</v>
      </c>
      <c r="C106" s="47">
        <f t="shared" si="19"/>
        <v>232.53760000000003</v>
      </c>
      <c r="D106" s="47">
        <f t="shared" si="19"/>
        <v>276.53120000000001</v>
      </c>
      <c r="E106" s="47">
        <f t="shared" si="19"/>
        <v>241.96480000000003</v>
      </c>
      <c r="F106" s="47">
        <f t="shared" si="19"/>
        <v>241.96480000000003</v>
      </c>
      <c r="G106" s="47">
        <f t="shared" si="19"/>
        <v>232.53760000000003</v>
      </c>
      <c r="H106" s="15"/>
      <c r="I106" s="40" t="str">
        <f t="shared" si="18"/>
        <v>N-udbytte til beregning, kg / ha</v>
      </c>
      <c r="J106" s="47">
        <f t="shared" ref="J106:O106" si="20">SUMIF($E$13:$E$17,"Ja",J95:J99)</f>
        <v>199.102464</v>
      </c>
      <c r="K106" s="47">
        <f t="shared" si="20"/>
        <v>204.63308800000001</v>
      </c>
      <c r="L106" s="47">
        <f t="shared" si="20"/>
        <v>243.34745600000002</v>
      </c>
      <c r="M106" s="47">
        <f t="shared" si="20"/>
        <v>212.92902400000003</v>
      </c>
      <c r="N106" s="47">
        <f t="shared" si="20"/>
        <v>212.92902400000003</v>
      </c>
      <c r="O106" s="47">
        <f t="shared" si="20"/>
        <v>204.63308800000001</v>
      </c>
    </row>
    <row r="107" spans="1:15" ht="15.6" x14ac:dyDescent="0.3">
      <c r="A107" t="s">
        <v>150</v>
      </c>
      <c r="B107" s="48">
        <f>IF(VLOOKUP($B$9,'N fixation formula'!$B$5:$N$44,3,FALSE)="",VLOOKUP($B$9,'N fixation formula'!$B$5:$N$44,4,FALSE)*B105+VLOOKUP($B$9,'N fixation formula'!$B$5:$N$44,5,FALSE),VLOOKUP($B$9,'N fixation formula'!$B$5:$N$44,3,FALSE))</f>
        <v>0.17399999999999999</v>
      </c>
      <c r="C107" s="48">
        <f>IF(VLOOKUP($B$9,'N fixation formula'!$B$5:$N$44,3,FALSE)="",VLOOKUP($B$9,'N fixation formula'!$B$5:$N$44,4,FALSE)*C105+VLOOKUP($B$9,'N fixation formula'!$B$5:$N$44,5,FALSE),VLOOKUP($B$9,'N fixation formula'!$B$5:$N$44,3,FALSE))</f>
        <v>0.16949999999999998</v>
      </c>
      <c r="D107" s="48">
        <f>IF(VLOOKUP($B$9,'N fixation formula'!$B$5:$N$44,3,FALSE)="",VLOOKUP($B$9,'N fixation formula'!$B$5:$N$44,4,FALSE)*D105+VLOOKUP($B$9,'N fixation formula'!$B$5:$N$44,5,FALSE),VLOOKUP($B$9,'N fixation formula'!$B$5:$N$44,3,FALSE))</f>
        <v>0.14999999999999997</v>
      </c>
      <c r="E107" s="48">
        <f>IF(VLOOKUP($B$9,'N fixation formula'!$B$5:$N$44,3,FALSE)="",VLOOKUP($B$9,'N fixation formula'!$B$5:$N$44,4,FALSE)*E105+VLOOKUP($B$9,'N fixation formula'!$B$5:$N$44,5,FALSE),VLOOKUP($B$9,'N fixation formula'!$B$5:$N$44,3,FALSE))</f>
        <v>0.16499999999999998</v>
      </c>
      <c r="F107" s="48">
        <f>IF(VLOOKUP($B$9,'N fixation formula'!$B$5:$N$44,3,FALSE)="",VLOOKUP($B$9,'N fixation formula'!$B$5:$N$44,4,FALSE)*F105+VLOOKUP($B$9,'N fixation formula'!$B$5:$N$44,5,FALSE),VLOOKUP($B$9,'N fixation formula'!$B$5:$N$44,3,FALSE))</f>
        <v>0.16499999999999998</v>
      </c>
      <c r="G107" s="48">
        <f>IF(VLOOKUP($B$9,'N fixation formula'!$B$5:$N$44,3,FALSE)="",VLOOKUP($B$9,'N fixation formula'!$B$5:$N$44,4,FALSE)*G105+VLOOKUP($B$9,'N fixation formula'!$B$5:$N$44,5,FALSE),VLOOKUP($B$9,'N fixation formula'!$B$5:$N$44,3,FALSE))</f>
        <v>0.2445</v>
      </c>
      <c r="H107" s="15"/>
      <c r="I107" s="40" t="str">
        <f t="shared" si="18"/>
        <v>F-bælg-N</v>
      </c>
      <c r="J107" s="48">
        <f>IF(VLOOKUP($B$9,'N fixation formula'!$B$5:$N$44,3,FALSE)="",VLOOKUP($B$9,'N fixation formula'!$B$5:$N$44,4,FALSE)*J105+VLOOKUP($B$9,'N fixation formula'!$B$5:$N$44,5,FALSE),VLOOKUP($B$9,'N fixation formula'!$B$5:$N$44,3,FALSE))</f>
        <v>0.36995999999999996</v>
      </c>
      <c r="K107" s="48">
        <f>IF(VLOOKUP($B$9,'N fixation formula'!$B$5:$N$44,3,FALSE)="",VLOOKUP($B$9,'N fixation formula'!$B$5:$N$44,4,FALSE)*K105+VLOOKUP($B$9,'N fixation formula'!$B$5:$N$44,5,FALSE),VLOOKUP($B$9,'N fixation formula'!$B$5:$N$44,3,FALSE))</f>
        <v>0.36752999999999991</v>
      </c>
      <c r="L107" s="48">
        <f>IF(VLOOKUP($B$9,'N fixation formula'!$B$5:$N$44,3,FALSE)="",VLOOKUP($B$9,'N fixation formula'!$B$5:$N$44,4,FALSE)*L105+VLOOKUP($B$9,'N fixation formula'!$B$5:$N$44,5,FALSE),VLOOKUP($B$9,'N fixation formula'!$B$5:$N$44,3,FALSE))</f>
        <v>0.35699999999999998</v>
      </c>
      <c r="M107" s="48">
        <f>IF(VLOOKUP($B$9,'N fixation formula'!$B$5:$N$44,3,FALSE)="",VLOOKUP($B$9,'N fixation formula'!$B$5:$N$44,4,FALSE)*M105+VLOOKUP($B$9,'N fixation formula'!$B$5:$N$44,5,FALSE),VLOOKUP($B$9,'N fixation formula'!$B$5:$N$44,3,FALSE))</f>
        <v>0.36509999999999998</v>
      </c>
      <c r="N107" s="48">
        <f>IF(VLOOKUP($B$9,'N fixation formula'!$B$5:$N$44,3,FALSE)="",VLOOKUP($B$9,'N fixation formula'!$B$5:$N$44,4,FALSE)*N105+VLOOKUP($B$9,'N fixation formula'!$B$5:$N$44,5,FALSE),VLOOKUP($B$9,'N fixation formula'!$B$5:$N$44,3,FALSE))</f>
        <v>0.36509999999999998</v>
      </c>
      <c r="O107" s="48">
        <f>IF(VLOOKUP($B$9,'N fixation formula'!$B$5:$N$44,3,FALSE)="",VLOOKUP($B$9,'N fixation formula'!$B$5:$N$44,4,FALSE)*O105+VLOOKUP($B$9,'N fixation formula'!$B$5:$N$44,5,FALSE),VLOOKUP($B$9,'N fixation formula'!$B$5:$N$44,3,FALSE))</f>
        <v>0.40803</v>
      </c>
    </row>
    <row r="108" spans="1:15" ht="15.6" x14ac:dyDescent="0.3">
      <c r="A108" s="40" t="s">
        <v>149</v>
      </c>
      <c r="B108" s="48">
        <f>VLOOKUP($B$9,'N fixation formula'!$B$5:$N$44,2,FALSE)*B107*VLOOKUP($B$9,'N fixation formula'!$B$5:$N$44,6,FALSE)</f>
        <v>0.19835999999999998</v>
      </c>
      <c r="C108" s="48">
        <f>VLOOKUP($B$9,'N fixation formula'!$B$5:$N$44,2,FALSE)*C107*VLOOKUP($B$9,'N fixation formula'!$B$5:$N$44,6,FALSE)</f>
        <v>0.19322999999999996</v>
      </c>
      <c r="D108" s="48">
        <f>VLOOKUP($B$9,'N fixation formula'!$B$5:$N$44,2,FALSE)*D107*VLOOKUP($B$9,'N fixation formula'!$B$5:$N$44,6,FALSE)</f>
        <v>0.17099999999999996</v>
      </c>
      <c r="E108" s="48">
        <f>VLOOKUP($B$9,'N fixation formula'!$B$5:$N$44,2,FALSE)*E107*VLOOKUP($B$9,'N fixation formula'!$B$5:$N$44,6,FALSE)</f>
        <v>0.18809999999999996</v>
      </c>
      <c r="F108" s="48">
        <f>VLOOKUP($B$9,'N fixation formula'!$B$5:$N$44,2,FALSE)*F107*VLOOKUP($B$9,'N fixation formula'!$B$5:$N$44,6,FALSE)</f>
        <v>0.18809999999999996</v>
      </c>
      <c r="G108" s="48">
        <f>VLOOKUP($B$9,'N fixation formula'!$B$5:$N$44,2,FALSE)*G107*VLOOKUP($B$9,'N fixation formula'!$B$5:$N$44,6,FALSE)</f>
        <v>0.27872999999999998</v>
      </c>
      <c r="H108" s="15"/>
      <c r="I108" s="40" t="str">
        <f t="shared" si="18"/>
        <v>F-brutto x F-bælg-N x P-fix</v>
      </c>
      <c r="J108" s="48">
        <f>VLOOKUP($B$9,'N fixation formula'!$B$5:$N$44,2,FALSE)*J107*VLOOKUP($B$9,'N fixation formula'!$B$5:$N$44,6,FALSE)</f>
        <v>0.42175439999999992</v>
      </c>
      <c r="K108" s="48">
        <f>VLOOKUP($B$9,'N fixation formula'!$B$5:$N$44,2,FALSE)*K107*VLOOKUP($B$9,'N fixation formula'!$B$5:$N$44,6,FALSE)</f>
        <v>0.41898419999999986</v>
      </c>
      <c r="L108" s="48">
        <f>VLOOKUP($B$9,'N fixation formula'!$B$5:$N$44,2,FALSE)*L107*VLOOKUP($B$9,'N fixation formula'!$B$5:$N$44,6,FALSE)</f>
        <v>0.40697999999999995</v>
      </c>
      <c r="M108" s="48">
        <f>VLOOKUP($B$9,'N fixation formula'!$B$5:$N$44,2,FALSE)*M107*VLOOKUP($B$9,'N fixation formula'!$B$5:$N$44,6,FALSE)</f>
        <v>0.41621399999999992</v>
      </c>
      <c r="N108" s="48">
        <f>VLOOKUP($B$9,'N fixation formula'!$B$5:$N$44,2,FALSE)*N107*VLOOKUP($B$9,'N fixation formula'!$B$5:$N$44,6,FALSE)</f>
        <v>0.41621399999999992</v>
      </c>
      <c r="O108" s="48">
        <f>VLOOKUP($B$9,'N fixation formula'!$B$5:$N$44,2,FALSE)*O107*VLOOKUP($B$9,'N fixation formula'!$B$5:$N$44,6,FALSE)</f>
        <v>0.46515419999999996</v>
      </c>
    </row>
    <row r="109" spans="1:15" ht="15.6" x14ac:dyDescent="0.3">
      <c r="A109" s="40" t="s">
        <v>151</v>
      </c>
      <c r="B109" s="48" t="e">
        <f>VLOOKUP($B$9,'N fixation formula'!$B$5:$O$44,7,FALSE)+VLOOKUP($B$9,'N fixation formula'!$B$5:$O$44,8,FALSE)+INDEX('N fixation formula'!$J$5:$O$44,MATCH(Grass_clover_a!$B$9,'N fixation formula'!$B$5:$B$44,0),MATCH(Grass_clover_a!B104,'N fixation formula'!$J$4:$O$4,0))</f>
        <v>#N/A</v>
      </c>
      <c r="C109" s="48" t="e">
        <f>VLOOKUP($B$9,'N fixation formula'!$B$5:$O$44,7,FALSE)+VLOOKUP($B$9,'N fixation formula'!$B$5:$O$44,8,FALSE)+INDEX('N fixation formula'!$J$5:$O$44,MATCH(Grass_clover_a!$B$9,'N fixation formula'!$B$5:$B$44,0),MATCH(Grass_clover_a!C104,'N fixation formula'!$J$4:$O$4,0))</f>
        <v>#N/A</v>
      </c>
      <c r="D109" s="48" t="e">
        <f>VLOOKUP($B$9,'N fixation formula'!$B$5:$O$44,7,FALSE)+VLOOKUP($B$9,'N fixation formula'!$B$5:$O$44,8,FALSE)+INDEX('N fixation formula'!$J$5:$O$44,MATCH(Grass_clover_a!$B$9,'N fixation formula'!$B$5:$B$44,0),MATCH(Grass_clover_a!D104,'N fixation formula'!$J$4:$O$4,0))</f>
        <v>#N/A</v>
      </c>
      <c r="E109" s="48" t="e">
        <f>VLOOKUP($B$9,'N fixation formula'!$B$5:$O$44,7,FALSE)+VLOOKUP($B$9,'N fixation formula'!$B$5:$O$44,8,FALSE)+INDEX('N fixation formula'!$J$5:$O$44,MATCH(Grass_clover_a!$B$9,'N fixation formula'!$B$5:$B$44,0),MATCH(Grass_clover_a!E104,'N fixation formula'!$J$4:$O$4,0))</f>
        <v>#N/A</v>
      </c>
      <c r="F109" s="48" t="e">
        <f>VLOOKUP($B$9,'N fixation formula'!$B$5:$O$44,7,FALSE)+VLOOKUP($B$9,'N fixation formula'!$B$5:$O$44,8,FALSE)+INDEX('N fixation formula'!$J$5:$O$44,MATCH(Grass_clover_a!$B$9,'N fixation formula'!$B$5:$B$44,0),MATCH(Grass_clover_a!F104,'N fixation formula'!$J$4:$O$4,0))</f>
        <v>#N/A</v>
      </c>
      <c r="G109" s="48" t="e">
        <f>VLOOKUP($B$9,'N fixation formula'!$B$5:$O$44,7,FALSE)+VLOOKUP($B$9,'N fixation formula'!$B$5:$O$44,8,FALSE)+INDEX('N fixation formula'!$J$5:$O$44,MATCH(Grass_clover_a!$B$9,'N fixation formula'!$B$5:$B$44,0),MATCH(Grass_clover_a!G104,'N fixation formula'!$J$4:$O$4,0))</f>
        <v>#N/A</v>
      </c>
      <c r="H109" s="15"/>
      <c r="I109" s="40" t="str">
        <f t="shared" si="18"/>
        <v>P-rod+stub + P-trans-jord + P-immob</v>
      </c>
      <c r="J109" s="48" t="e">
        <f>VLOOKUP($B$9,'N fixation formula'!$B$5:$O$44,7,FALSE)+VLOOKUP($B$9,'N fixation formula'!$B$5:$O$44,8,FALSE)+INDEX('N fixation formula'!$J$5:$O$44,MATCH(Grass_clover_a!$B$9,'N fixation formula'!$B$5:$B$44,0),MATCH(Grass_clover_a!J104,'N fixation formula'!$J$4:$O$4,0))</f>
        <v>#N/A</v>
      </c>
      <c r="K109" s="48" t="e">
        <f>VLOOKUP($B$9,'N fixation formula'!$B$5:$O$44,7,FALSE)+VLOOKUP($B$9,'N fixation formula'!$B$5:$O$44,8,FALSE)+INDEX('N fixation formula'!$J$5:$O$44,MATCH(Grass_clover_a!$B$9,'N fixation formula'!$B$5:$B$44,0),MATCH(Grass_clover_a!K104,'N fixation formula'!$J$4:$O$4,0))</f>
        <v>#N/A</v>
      </c>
      <c r="L109" s="48" t="e">
        <f>VLOOKUP($B$9,'N fixation formula'!$B$5:$O$44,7,FALSE)+VLOOKUP($B$9,'N fixation formula'!$B$5:$O$44,8,FALSE)+INDEX('N fixation formula'!$J$5:$O$44,MATCH(Grass_clover_a!$B$9,'N fixation formula'!$B$5:$B$44,0),MATCH(Grass_clover_a!L104,'N fixation formula'!$J$4:$O$4,0))</f>
        <v>#N/A</v>
      </c>
      <c r="M109" s="48" t="e">
        <f>VLOOKUP($B$9,'N fixation formula'!$B$5:$O$44,7,FALSE)+VLOOKUP($B$9,'N fixation formula'!$B$5:$O$44,8,FALSE)+INDEX('N fixation formula'!$J$5:$O$44,MATCH(Grass_clover_a!$B$9,'N fixation formula'!$B$5:$B$44,0),MATCH(Grass_clover_a!M104,'N fixation formula'!$J$4:$O$4,0))</f>
        <v>#N/A</v>
      </c>
      <c r="N109" s="48" t="e">
        <f>VLOOKUP($B$9,'N fixation formula'!$B$5:$O$44,7,FALSE)+VLOOKUP($B$9,'N fixation formula'!$B$5:$O$44,8,FALSE)+INDEX('N fixation formula'!$J$5:$O$44,MATCH(Grass_clover_a!$B$9,'N fixation formula'!$B$5:$B$44,0),MATCH(Grass_clover_a!N104,'N fixation formula'!$J$4:$O$4,0))</f>
        <v>#N/A</v>
      </c>
      <c r="O109" s="48" t="e">
        <f>VLOOKUP($B$9,'N fixation formula'!$B$5:$O$44,7,FALSE)+VLOOKUP($B$9,'N fixation formula'!$B$5:$O$44,8,FALSE)+INDEX('N fixation formula'!$J$5:$O$44,MATCH(Grass_clover_a!$B$9,'N fixation formula'!$B$5:$B$44,0),MATCH(Grass_clover_a!O104,'N fixation formula'!$J$4:$O$4,0))</f>
        <v>#N/A</v>
      </c>
    </row>
    <row r="110" spans="1:15" ht="15.6" x14ac:dyDescent="0.3">
      <c r="A110" s="40" t="s">
        <v>152</v>
      </c>
      <c r="B110" s="47" t="e">
        <f t="shared" ref="B110:G110" si="21">B106*B108*(1+B109)</f>
        <v>#N/A</v>
      </c>
      <c r="C110" s="144" t="e">
        <f>C106*C108*(1+C109)</f>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K106*K108*(1+K109)</f>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c r="M112" t="s">
        <v>760</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25.174999999999997</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25.874305555555555</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30.769444444444442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26.92326388888889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26.92326388888889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25.874305555555555</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22.153999999999996</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22.769388888888891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27.077111111111108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23.692472222222221</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23.692472222222221</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22.769388888888891</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10.069999999999999</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10.349722222222223</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12.30777777777778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10.769305555555555</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10.769305555555555</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10.349722222222223</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8.8615999999999993</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9.1077555555555563</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10.830844444444445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9.4769888888888882</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9.4769888888888882</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9.1077555555555563</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25.174999999999997</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25.874305555555555</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30.769444444444442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26.92326388888889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26.92326388888889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25.874305555555555</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22.153999999999996</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22.769388888888891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27.077111111111108</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23.692472222222221</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23.692472222222221</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22.769388888888891</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50.349999999999994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51.74861111111111</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61.538888888888884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53.84652777777778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53.84652777777778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51.74861111111111</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44.307999999999993</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45.538777777777781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54.154222222222216</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47.384944444444443</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47.384944444444443</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45.538777777777781</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116.81199999999998</v>
      </c>
      <c r="C147" s="143">
        <f t="shared" ref="C147:O147" si="26">SUM(C132:C146)</f>
        <v>119.88894444444443</v>
      </c>
      <c r="D147" s="25">
        <f t="shared" si="26"/>
        <v>141.42755555555556</v>
      </c>
      <c r="E147" s="25">
        <f t="shared" si="26"/>
        <v>124.50436111111112</v>
      </c>
      <c r="F147" s="25">
        <f t="shared" si="26"/>
        <v>124.50436111111112</v>
      </c>
      <c r="G147" s="25">
        <f t="shared" si="26"/>
        <v>119.88894444444443</v>
      </c>
      <c r="H147" s="5"/>
      <c r="I147" s="30" t="str">
        <f t="shared" si="25"/>
        <v>Dieselforbrug i alt per ha</v>
      </c>
      <c r="J147" s="25">
        <f t="shared" si="26"/>
        <v>97.477599999999981</v>
      </c>
      <c r="K147" s="143">
        <f t="shared" si="26"/>
        <v>100.18531111111112</v>
      </c>
      <c r="L147" s="25">
        <f t="shared" si="26"/>
        <v>119.13928888888887</v>
      </c>
      <c r="M147" s="25">
        <f t="shared" si="26"/>
        <v>104.24687777777777</v>
      </c>
      <c r="N147" s="25">
        <f t="shared" si="26"/>
        <v>104.24687777777777</v>
      </c>
      <c r="O147" s="25">
        <f t="shared" si="26"/>
        <v>100.18531111111112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disablePrompts="1" count="3">
    <dataValidation type="list" allowBlank="1" showInputMessage="1" showErrorMessage="1" sqref="E13:E17" xr:uid="{00000000-0002-0000-1300-000000000000}">
      <formula1>"Ja,Nej"</formula1>
    </dataValidation>
    <dataValidation type="list" allowBlank="1" showInputMessage="1" showErrorMessage="1" sqref="F13:F17" xr:uid="{00000000-0002-0000-1300-000001000000}">
      <formula1>"Ja, Nej / Ikke relevant"</formula1>
    </dataValidation>
    <dataValidation type="list" allowBlank="1" showInputMessage="1" showErrorMessage="1" sqref="E5" xr:uid="{00000000-0002-0000-13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disablePrompts="1" count="5">
        <x14:dataValidation type="list" allowBlank="1" showInputMessage="1" showErrorMessage="1" xr:uid="{00000000-0002-0000-1300-000003000000}">
          <x14:formula1>
            <xm:f>'N fixation formula'!$B$5:$B$44</xm:f>
          </x14:formula1>
          <xm:sqref>B9</xm:sqref>
        </x14:dataValidation>
        <x14:dataValidation type="list" allowBlank="1" showInputMessage="1" showErrorMessage="1" xr:uid="{00000000-0002-0000-1300-000007000000}">
          <x14:formula1>
            <xm:f>Other_tabels!$F$5:$F$14</xm:f>
          </x14:formula1>
          <xm:sqref>E4</xm:sqref>
        </x14:dataValidation>
        <x14:dataValidation type="list" allowBlank="1" showInputMessage="1" showErrorMessage="1" xr:uid="{00000000-0002-0000-1300-000006000000}">
          <x14:formula1>
            <xm:f>'Crop definitions'!$B$5:$B$63</xm:f>
          </x14:formula1>
          <xm:sqref>B13:B17</xm:sqref>
        </x14:dataValidation>
        <x14:dataValidation type="list" allowBlank="1" showInputMessage="1" showErrorMessage="1" xr:uid="{00000000-0002-0000-1300-000005000000}">
          <x14:formula1>
            <xm:f>Seed!$B$5:$B$28</xm:f>
          </x14:formula1>
          <xm:sqref>B20:B23</xm:sqref>
        </x14:dataValidation>
        <x14:dataValidation type="list" allowBlank="1" showInputMessage="1" showErrorMessage="1" xr:uid="{00000000-0002-0000-1300-000004000000}">
          <x14:formula1>
            <xm:f>'Diesel consumption for field op'!$D$4:$D$77</xm:f>
          </x14:formula1>
          <xm:sqref>A116:A130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tabColor theme="9" tint="0.39997558519241921"/>
  </sheetPr>
  <dimension ref="A1:O147"/>
  <sheetViews>
    <sheetView showGridLines="0" topLeftCell="F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493</v>
      </c>
      <c r="D4" s="20" t="s">
        <v>484</v>
      </c>
      <c r="E4" s="44" t="s">
        <v>486</v>
      </c>
    </row>
    <row r="5" spans="1:6" x14ac:dyDescent="0.25">
      <c r="A5" s="20" t="s">
        <v>50</v>
      </c>
      <c r="B5" s="44" t="s">
        <v>494</v>
      </c>
      <c r="D5" s="20" t="s">
        <v>582</v>
      </c>
      <c r="E5" s="44" t="s">
        <v>208</v>
      </c>
    </row>
    <row r="6" spans="1:6" x14ac:dyDescent="0.25">
      <c r="A6" s="20" t="s">
        <v>0</v>
      </c>
      <c r="B6" s="45" t="s">
        <v>492</v>
      </c>
    </row>
    <row r="7" spans="1:6" x14ac:dyDescent="0.25">
      <c r="A7" s="20" t="s">
        <v>76</v>
      </c>
      <c r="B7" s="45"/>
    </row>
    <row r="8" spans="1:6" x14ac:dyDescent="0.25">
      <c r="A8" s="20" t="s">
        <v>57</v>
      </c>
      <c r="B8" s="45" t="s">
        <v>154</v>
      </c>
    </row>
    <row r="9" spans="1:6" x14ac:dyDescent="0.25">
      <c r="A9" s="46" t="s">
        <v>125</v>
      </c>
      <c r="B9" s="44" t="s">
        <v>144</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385</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v>
      </c>
      <c r="B30" s="200"/>
      <c r="C30" s="200"/>
      <c r="D30" s="200"/>
      <c r="E30" s="200"/>
      <c r="F30" s="200"/>
      <c r="G30" s="27"/>
      <c r="I30" s="201" t="str">
        <f>A30</f>
        <v>Gødningsnorm - Main product: Grass_clover</v>
      </c>
      <c r="J30" s="202"/>
      <c r="K30" s="202"/>
      <c r="L30" s="202"/>
      <c r="M30" s="202"/>
      <c r="N30" s="202"/>
      <c r="O30" s="203"/>
    </row>
    <row r="31" spans="1:15" x14ac:dyDescent="0.25">
      <c r="A31" s="20" t="s">
        <v>54</v>
      </c>
      <c r="B31" s="26">
        <v>284</v>
      </c>
      <c r="C31" s="26">
        <v>287</v>
      </c>
      <c r="D31" s="26">
        <v>300</v>
      </c>
      <c r="E31" s="26">
        <v>290</v>
      </c>
      <c r="F31" s="26">
        <v>290</v>
      </c>
      <c r="G31" s="26">
        <v>237</v>
      </c>
      <c r="I31" s="20" t="s">
        <v>54</v>
      </c>
      <c r="J31" s="26">
        <f>(B31-$B$10)*('Crop definitions'!$Z$5/100)</f>
        <v>153.36000000000001</v>
      </c>
      <c r="K31" s="26">
        <f>(C31-$B$10)*('Crop definitions'!$Z$5/100)</f>
        <v>154.98000000000002</v>
      </c>
      <c r="L31" s="26">
        <f>(D31-$B$10)*('Crop definitions'!$Z$5/100)</f>
        <v>162</v>
      </c>
      <c r="M31" s="26">
        <f>(E31-$B$10)*('Crop definitions'!$Z$5/100)</f>
        <v>156.60000000000002</v>
      </c>
      <c r="N31" s="26">
        <f>(F31-$B$10)*('Crop definitions'!$Z$5/100)</f>
        <v>156.60000000000002</v>
      </c>
      <c r="O31" s="26">
        <f>(G31-$B$10)*('Crop definitions'!$Z$5/100)</f>
        <v>127.98</v>
      </c>
    </row>
    <row r="32" spans="1:15" x14ac:dyDescent="0.25">
      <c r="A32" s="20" t="s">
        <v>55</v>
      </c>
      <c r="B32" s="26">
        <v>32</v>
      </c>
      <c r="C32" s="26">
        <v>32</v>
      </c>
      <c r="D32" s="26">
        <v>32</v>
      </c>
      <c r="E32" s="26">
        <v>32</v>
      </c>
      <c r="F32" s="26">
        <v>32</v>
      </c>
      <c r="G32" s="26">
        <v>32</v>
      </c>
      <c r="I32" s="20" t="s">
        <v>55</v>
      </c>
      <c r="J32" s="26">
        <f>IF($B$13="","",VLOOKUP($B$13,'Crop definitions'!$V$5:$X$63,2,FALSE)*B32)</f>
        <v>28.16</v>
      </c>
      <c r="K32" s="26">
        <f>IF($B$13="","",VLOOKUP($B$13,'Crop definitions'!$V$5:$X$63,2,FALSE)*C32)</f>
        <v>28.16</v>
      </c>
      <c r="L32" s="26">
        <f>IF($B$13="","",VLOOKUP($B$13,'Crop definitions'!$V$5:$X$63,2,FALSE)*D32)</f>
        <v>28.16</v>
      </c>
      <c r="M32" s="26">
        <f>IF($B$13="","",VLOOKUP($B$13,'Crop definitions'!$V$5:$X$63,2,FALSE)*E32)</f>
        <v>28.16</v>
      </c>
      <c r="N32" s="26">
        <f>IF($B$13="","",VLOOKUP($B$13,'Crop definitions'!$V$5:$X$63,2,FALSE)*F32)</f>
        <v>28.16</v>
      </c>
      <c r="O32" s="26">
        <f>IF($B$13="","",VLOOKUP($B$13,'Crop definitions'!$V$5:$X$63,2,FALSE)*G32)</f>
        <v>28.16</v>
      </c>
    </row>
    <row r="33" spans="1:15" x14ac:dyDescent="0.25">
      <c r="A33" s="20" t="s">
        <v>56</v>
      </c>
      <c r="B33" s="26">
        <v>172</v>
      </c>
      <c r="C33" s="26">
        <v>172</v>
      </c>
      <c r="D33" s="26">
        <v>172</v>
      </c>
      <c r="E33" s="26">
        <v>172</v>
      </c>
      <c r="F33" s="26">
        <v>172</v>
      </c>
      <c r="G33" s="26">
        <v>172</v>
      </c>
      <c r="I33" s="20" t="s">
        <v>56</v>
      </c>
      <c r="J33" s="26">
        <f>IF($B$13="","",VLOOKUP($B$13,'Crop definitions'!$V$5:$X$63,2,FALSE)*B33)</f>
        <v>151.36000000000001</v>
      </c>
      <c r="K33" s="26">
        <f>IF($B$13="","",VLOOKUP($B$13,'Crop definitions'!$V$5:$X$63,2,FALSE)*C33)</f>
        <v>151.36000000000001</v>
      </c>
      <c r="L33" s="26">
        <f>IF($B$13="","",VLOOKUP($B$13,'Crop definitions'!$V$5:$X$63,2,FALSE)*D33)</f>
        <v>151.36000000000001</v>
      </c>
      <c r="M33" s="26">
        <f>IF($B$13="","",VLOOKUP($B$13,'Crop definitions'!$V$5:$X$63,2,FALSE)*E33)</f>
        <v>151.36000000000001</v>
      </c>
      <c r="N33" s="26">
        <f>IF($B$13="","",VLOOKUP($B$13,'Crop definitions'!$V$5:$X$63,2,FALSE)*F33)</f>
        <v>151.36000000000001</v>
      </c>
      <c r="O33" s="26">
        <f>IF($B$13="","",VLOOKUP($B$13,'Crop definitions'!$V$5:$X$63,2,FALSE)*G33)</f>
        <v>151.36000000000001</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284</v>
      </c>
      <c r="C51" s="21">
        <f t="shared" si="0"/>
        <v>287</v>
      </c>
      <c r="D51" s="21">
        <f t="shared" si="0"/>
        <v>300</v>
      </c>
      <c r="E51" s="21">
        <f t="shared" si="0"/>
        <v>290</v>
      </c>
      <c r="F51" s="21">
        <f t="shared" si="0"/>
        <v>290</v>
      </c>
      <c r="G51" s="21">
        <f t="shared" si="0"/>
        <v>237</v>
      </c>
      <c r="I51" s="20" t="str">
        <f>A51</f>
        <v>N - før reduktion, kg / ha</v>
      </c>
      <c r="J51" s="21">
        <f t="shared" ref="J51:O51" si="1">J31+J35+J39+J43+J47</f>
        <v>153.36000000000001</v>
      </c>
      <c r="K51" s="21">
        <f t="shared" si="1"/>
        <v>154.98000000000002</v>
      </c>
      <c r="L51" s="21">
        <f t="shared" si="1"/>
        <v>162</v>
      </c>
      <c r="M51" s="21">
        <f t="shared" si="1"/>
        <v>156.60000000000002</v>
      </c>
      <c r="N51" s="21">
        <f t="shared" si="1"/>
        <v>156.60000000000002</v>
      </c>
      <c r="O51" s="21">
        <f t="shared" si="1"/>
        <v>127.98</v>
      </c>
    </row>
    <row r="52" spans="1:15" x14ac:dyDescent="0.25">
      <c r="A52" s="20" t="s">
        <v>126</v>
      </c>
      <c r="B52" s="21">
        <f t="shared" ref="B52:G52" si="2">IF($B$10="",B51,B51-$B$10)</f>
        <v>284</v>
      </c>
      <c r="C52" s="21">
        <f t="shared" si="2"/>
        <v>287</v>
      </c>
      <c r="D52" s="21">
        <f t="shared" si="2"/>
        <v>300</v>
      </c>
      <c r="E52" s="21">
        <f t="shared" si="2"/>
        <v>290</v>
      </c>
      <c r="F52" s="21">
        <f t="shared" si="2"/>
        <v>290</v>
      </c>
      <c r="G52" s="21">
        <f t="shared" si="2"/>
        <v>237</v>
      </c>
      <c r="I52" s="20" t="str">
        <f>A52</f>
        <v>N - efter reduktion, kg / ha</v>
      </c>
      <c r="J52" s="21">
        <f>IF($B$10="",J51,J51)</f>
        <v>153.36000000000001</v>
      </c>
      <c r="K52" s="21">
        <f t="shared" ref="K52:O52" si="3">IF($B$10="",K51,K51)</f>
        <v>154.98000000000002</v>
      </c>
      <c r="L52" s="21">
        <f t="shared" si="3"/>
        <v>162</v>
      </c>
      <c r="M52" s="21">
        <f t="shared" si="3"/>
        <v>156.60000000000002</v>
      </c>
      <c r="N52" s="21">
        <f t="shared" si="3"/>
        <v>156.60000000000002</v>
      </c>
      <c r="O52" s="21">
        <f t="shared" si="3"/>
        <v>127.98</v>
      </c>
    </row>
    <row r="53" spans="1:15" x14ac:dyDescent="0.25">
      <c r="A53" s="20" t="s">
        <v>55</v>
      </c>
      <c r="B53" s="21">
        <f t="shared" ref="B53:G54" si="4">B32+B36+B40+B44+B48</f>
        <v>32</v>
      </c>
      <c r="C53" s="21">
        <f t="shared" si="4"/>
        <v>32</v>
      </c>
      <c r="D53" s="21">
        <f t="shared" si="4"/>
        <v>32</v>
      </c>
      <c r="E53" s="21">
        <f t="shared" si="4"/>
        <v>32</v>
      </c>
      <c r="F53" s="21">
        <f t="shared" si="4"/>
        <v>32</v>
      </c>
      <c r="G53" s="21">
        <f t="shared" si="4"/>
        <v>32</v>
      </c>
      <c r="I53" s="20" t="s">
        <v>55</v>
      </c>
      <c r="J53" s="21">
        <f t="shared" ref="J53:O54" si="5">J32+J36+J40+J44+J48</f>
        <v>28.16</v>
      </c>
      <c r="K53" s="21">
        <f t="shared" si="5"/>
        <v>28.16</v>
      </c>
      <c r="L53" s="21">
        <f t="shared" si="5"/>
        <v>28.16</v>
      </c>
      <c r="M53" s="21">
        <f t="shared" si="5"/>
        <v>28.16</v>
      </c>
      <c r="N53" s="21">
        <f t="shared" si="5"/>
        <v>28.16</v>
      </c>
      <c r="O53" s="21">
        <f t="shared" si="5"/>
        <v>28.16</v>
      </c>
    </row>
    <row r="54" spans="1:15" x14ac:dyDescent="0.25">
      <c r="A54" s="20" t="s">
        <v>56</v>
      </c>
      <c r="B54" s="21">
        <f t="shared" si="4"/>
        <v>172</v>
      </c>
      <c r="C54" s="21">
        <f t="shared" si="4"/>
        <v>172</v>
      </c>
      <c r="D54" s="21">
        <f t="shared" si="4"/>
        <v>172</v>
      </c>
      <c r="E54" s="21">
        <f t="shared" si="4"/>
        <v>172</v>
      </c>
      <c r="F54" s="21">
        <f t="shared" si="4"/>
        <v>172</v>
      </c>
      <c r="G54" s="21">
        <f t="shared" si="4"/>
        <v>172</v>
      </c>
      <c r="I54" s="20" t="s">
        <v>56</v>
      </c>
      <c r="J54" s="21">
        <f t="shared" si="5"/>
        <v>151.36000000000001</v>
      </c>
      <c r="K54" s="21">
        <f t="shared" si="5"/>
        <v>151.36000000000001</v>
      </c>
      <c r="L54" s="21">
        <f t="shared" si="5"/>
        <v>151.36000000000001</v>
      </c>
      <c r="M54" s="21">
        <f t="shared" si="5"/>
        <v>151.36000000000001</v>
      </c>
      <c r="N54" s="21">
        <f t="shared" si="5"/>
        <v>151.36000000000001</v>
      </c>
      <c r="O54" s="21">
        <f t="shared" si="5"/>
        <v>151.36000000000001</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 Feed units / ha</v>
      </c>
      <c r="B74" s="26">
        <v>7200</v>
      </c>
      <c r="C74" s="26">
        <v>7400</v>
      </c>
      <c r="D74" s="26">
        <v>8800</v>
      </c>
      <c r="E74" s="26">
        <v>7700</v>
      </c>
      <c r="F74" s="26">
        <v>7700</v>
      </c>
      <c r="G74" s="26">
        <v>7400</v>
      </c>
      <c r="I74" s="20" t="str">
        <f t="shared" ref="I74:I84" si="6">A74</f>
        <v>Grass_clover, Feed units / ha</v>
      </c>
      <c r="J74" s="26">
        <f>IF($B$13="","",VLOOKUP($B$13,'Crop definitions'!$V$5:$X$63,2,FALSE)*B74)</f>
        <v>6336</v>
      </c>
      <c r="K74" s="26">
        <f>IF($B$13="","",VLOOKUP($B$13,'Crop definitions'!$V$5:$X$63,2,FALSE)*C74)</f>
        <v>6512</v>
      </c>
      <c r="L74" s="26">
        <f>IF($B$13="","",VLOOKUP($B$13,'Crop definitions'!$V$5:$X$63,2,FALSE)*D74)</f>
        <v>7744</v>
      </c>
      <c r="M74" s="26">
        <f>IF($B$13="","",VLOOKUP($B$13,'Crop definitions'!$V$5:$X$63,3,FALSE)*E74)</f>
        <v>6776</v>
      </c>
      <c r="N74" s="26">
        <f>IF($B$13="","",VLOOKUP($B$13,'Crop definitions'!$V$5:$X$63,3,FALSE)*F74)</f>
        <v>6776</v>
      </c>
      <c r="O74" s="26">
        <f>IF($B$13="","",VLOOKUP($B$13,'Crop definitions'!$V$5:$X$63,2,FALSE)*G74)</f>
        <v>6512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 kg TS / ha</v>
      </c>
      <c r="B80" s="21">
        <f>IF(B74="",0,IF($C13="Kg",B74*VLOOKUP($B13,'Crop definitions'!$B$5:$N$63,5,FALSE)/1000,IF($C13="Kg TS",B74,B74/VLOOKUP($B13,'Crop definitions'!$B$5:$N$63,8,FALSE))))</f>
        <v>9000</v>
      </c>
      <c r="C80" s="21">
        <f>IF(C74="",0,IF($C13="Kg",C74*VLOOKUP($B13,'Crop definitions'!$B$5:$N$63,5,FALSE)/1000,IF($C13="Kg TS",C74,C74/VLOOKUP($B13,'Crop definitions'!$B$5:$N$63,8,FALSE))))</f>
        <v>9250</v>
      </c>
      <c r="D80" s="21">
        <f>IF(D74="",0,IF($C13="Kg",D74*VLOOKUP($B13,'Crop definitions'!$B$5:$N$63,5,FALSE)/1000,IF($C13="Kg TS",D74,D74/VLOOKUP($B13,'Crop definitions'!$B$5:$N$63,8,FALSE))))</f>
        <v>11000</v>
      </c>
      <c r="E80" s="21">
        <f>IF(E74="",0,IF($C13="Kg",E74*VLOOKUP($B13,'Crop definitions'!$B$5:$N$63,5,FALSE)/1000,IF($C13="Kg TS",E74,E74/VLOOKUP($B13,'Crop definitions'!$B$5:$N$63,8,FALSE))))</f>
        <v>9625</v>
      </c>
      <c r="F80" s="21">
        <f>IF(F74="",0,IF($C13="Kg",F74*VLOOKUP($B13,'Crop definitions'!$B$5:$N$63,5,FALSE)/1000,IF($C13="Kg TS",F74,F74/VLOOKUP($B13,'Crop definitions'!$B$5:$N$63,8,FALSE))))</f>
        <v>9625</v>
      </c>
      <c r="G80" s="21">
        <f>IF(G74="",0,IF($C13="Kg",G74*VLOOKUP($B13,'Crop definitions'!$B$5:$N$63,5,FALSE)/1000,IF($C13="Kg TS",G74,G74/VLOOKUP($B13,'Crop definitions'!$B$5:$N$63,8,FALSE))))</f>
        <v>9250</v>
      </c>
      <c r="I80" s="20" t="str">
        <f t="shared" si="6"/>
        <v>Grass_clover, kg TS / ha</v>
      </c>
      <c r="J80" s="21">
        <f>IF(J74="",0,IF($C13="Kg",J74*VLOOKUP($B13,'Crop definitions'!$B$5:$N$63,5,FALSE)/1000,IF($C13="Kg TS",J74,J74/VLOOKUP($B13,'Crop definitions'!$B$5:$N$63,8,FALSE))))</f>
        <v>7920</v>
      </c>
      <c r="K80" s="21">
        <f>IF(K74="",0,IF($C13="Kg",K74*VLOOKUP($B13,'Crop definitions'!$B$5:$N$63,5,FALSE)/1000,IF($C13="Kg TS",K74,K74/VLOOKUP($B13,'Crop definitions'!$B$5:$N$63,8,FALSE))))</f>
        <v>8140</v>
      </c>
      <c r="L80" s="21">
        <f>IF(L74="",0,IF($C13="Kg",L74*VLOOKUP($B13,'Crop definitions'!$B$5:$N$63,5,FALSE)/1000,IF($C13="Kg TS",L74,L74/VLOOKUP($B13,'Crop definitions'!$B$5:$N$63,8,FALSE))))</f>
        <v>9680</v>
      </c>
      <c r="M80" s="21">
        <f>IF(M74="",0,IF($C13="Kg",M74*VLOOKUP($B13,'Crop definitions'!$B$5:$N$63,5,FALSE)/1000,IF($C13="Kg TS",M74,M74/VLOOKUP($B13,'Crop definitions'!$B$5:$N$63,8,FALSE))))</f>
        <v>8470</v>
      </c>
      <c r="N80" s="21">
        <f>IF(N74="",0,IF($C13="Kg",N74*VLOOKUP($B13,'Crop definitions'!$B$5:$N$63,5,FALSE)/1000,IF($C13="Kg TS",N74,N74/VLOOKUP($B13,'Crop definitions'!$B$5:$N$63,8,FALSE))))</f>
        <v>8470</v>
      </c>
      <c r="O80" s="21">
        <f>IF(O74="",0,IF($C13="Kg",O74*VLOOKUP($B13,'Crop definitions'!$B$5:$N$63,5,FALSE)/1000,IF($C13="Kg TS",O74,O74/VLOOKUP($B13,'Crop definitions'!$B$5:$N$63,8,FALSE))))</f>
        <v>8140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9000</v>
      </c>
      <c r="C85" s="25">
        <f t="shared" si="7"/>
        <v>9250</v>
      </c>
      <c r="D85" s="25">
        <f t="shared" si="7"/>
        <v>11000</v>
      </c>
      <c r="E85" s="25">
        <f t="shared" si="7"/>
        <v>9625</v>
      </c>
      <c r="F85" s="25">
        <f t="shared" si="7"/>
        <v>9625</v>
      </c>
      <c r="G85" s="25">
        <f t="shared" si="7"/>
        <v>9250</v>
      </c>
      <c r="I85" s="24" t="s">
        <v>69</v>
      </c>
      <c r="J85" s="25">
        <f t="shared" ref="J85:O85" si="8">SUM(J80:J84)</f>
        <v>7920</v>
      </c>
      <c r="K85" s="25">
        <f t="shared" si="8"/>
        <v>8140</v>
      </c>
      <c r="L85" s="25">
        <f t="shared" si="8"/>
        <v>9680</v>
      </c>
      <c r="M85" s="25">
        <f t="shared" si="8"/>
        <v>8470</v>
      </c>
      <c r="N85" s="25">
        <f t="shared" si="8"/>
        <v>8470</v>
      </c>
      <c r="O85" s="25">
        <f t="shared" si="8"/>
        <v>8140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 kg / ha</v>
      </c>
      <c r="B87" s="21">
        <f>IF(B80=0,0,B80/(VLOOKUP($B13,'Crop definitions'!$B$5:$N$63,5,FALSE)/1000))</f>
        <v>50000</v>
      </c>
      <c r="C87" s="21">
        <f>IF(C80=0,0,C80/(VLOOKUP($B13,'Crop definitions'!$B$5:$N$63,5,FALSE)/1000))</f>
        <v>51388.888888888891</v>
      </c>
      <c r="D87" s="21">
        <f>IF(D80=0,0,D80/(VLOOKUP($B13,'Crop definitions'!$B$5:$N$63,5,FALSE)/1000))</f>
        <v>61111.111111111117</v>
      </c>
      <c r="E87" s="21">
        <f>IF(E80=0,0,E80/(VLOOKUP($B13,'Crop definitions'!$B$5:$N$63,5,FALSE)/1000))</f>
        <v>53472.222222222226</v>
      </c>
      <c r="F87" s="21">
        <f>IF(F80=0,0,F80/(VLOOKUP($B13,'Crop definitions'!$B$5:$N$63,5,FALSE)/1000))</f>
        <v>53472.222222222226</v>
      </c>
      <c r="G87" s="21">
        <f>IF(G80=0,0,G80/(VLOOKUP($B13,'Crop definitions'!$B$5:$N$63,5,FALSE)/1000))</f>
        <v>51388.888888888891</v>
      </c>
      <c r="I87" s="20" t="str">
        <f>A87</f>
        <v>Grass_clover, kg / ha</v>
      </c>
      <c r="J87" s="21">
        <f>IF(J80=0,0,J80/(VLOOKUP($B13,'Crop definitions'!$B$5:$N$63,5,FALSE)/1000))</f>
        <v>44000</v>
      </c>
      <c r="K87" s="21">
        <f>IF(K80=0,0,K80/(VLOOKUP($B13,'Crop definitions'!$B$5:$N$63,5,FALSE)/1000))</f>
        <v>45222.222222222226</v>
      </c>
      <c r="L87" s="21">
        <f>IF(L80=0,0,L80/(VLOOKUP($B13,'Crop definitions'!$B$5:$N$63,5,FALSE)/1000))</f>
        <v>53777.777777777781</v>
      </c>
      <c r="M87" s="21">
        <f>IF(M80=0,0,M80/(VLOOKUP($B13,'Crop definitions'!$B$5:$N$63,5,FALSE)/1000))</f>
        <v>47055.555555555555</v>
      </c>
      <c r="N87" s="21">
        <f>IF(N80=0,0,N80/(VLOOKUP($B13,'Crop definitions'!$B$5:$N$63,5,FALSE)/1000))</f>
        <v>47055.555555555555</v>
      </c>
      <c r="O87" s="21">
        <f>IF(O80=0,0,O80/(VLOOKUP($B13,'Crop definitions'!$B$5:$N$63,5,FALSE)/1000))</f>
        <v>45222.222222222226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50000</v>
      </c>
      <c r="C92" s="25">
        <f t="shared" si="10"/>
        <v>51388.888888888891</v>
      </c>
      <c r="D92" s="25">
        <f t="shared" si="10"/>
        <v>61111.111111111117</v>
      </c>
      <c r="E92" s="25">
        <f t="shared" si="10"/>
        <v>53472.222222222226</v>
      </c>
      <c r="F92" s="25">
        <f t="shared" si="10"/>
        <v>53472.222222222226</v>
      </c>
      <c r="G92" s="25">
        <f t="shared" si="10"/>
        <v>51388.888888888891</v>
      </c>
      <c r="I92" s="24" t="str">
        <f t="shared" si="9"/>
        <v>Udbytte i alt, kg / ha</v>
      </c>
      <c r="J92" s="25">
        <f t="shared" ref="J92:O92" si="11">SUM(J87:J91)</f>
        <v>44000</v>
      </c>
      <c r="K92" s="25">
        <f t="shared" si="11"/>
        <v>45222.222222222226</v>
      </c>
      <c r="L92" s="25">
        <f t="shared" si="11"/>
        <v>53777.777777777781</v>
      </c>
      <c r="M92" s="25">
        <f t="shared" si="11"/>
        <v>47055.555555555555</v>
      </c>
      <c r="N92" s="25">
        <f t="shared" si="11"/>
        <v>47055.555555555555</v>
      </c>
      <c r="O92" s="25">
        <f t="shared" si="11"/>
        <v>45222.222222222226</v>
      </c>
    </row>
    <row r="93" spans="1:15" x14ac:dyDescent="0.25">
      <c r="A93" s="27" t="s">
        <v>120</v>
      </c>
      <c r="B93" s="32">
        <f t="shared" ref="B93:G93" si="12">SUMIF($D$13:$D$17,"Grøn",B87:B91)</f>
        <v>50000</v>
      </c>
      <c r="C93" s="32">
        <f t="shared" si="12"/>
        <v>51388.888888888891</v>
      </c>
      <c r="D93" s="32">
        <f t="shared" si="12"/>
        <v>61111.111111111117</v>
      </c>
      <c r="E93" s="32">
        <f t="shared" si="12"/>
        <v>53472.222222222226</v>
      </c>
      <c r="F93" s="32">
        <f t="shared" si="12"/>
        <v>53472.222222222226</v>
      </c>
      <c r="G93" s="32">
        <f t="shared" si="12"/>
        <v>51388.888888888891</v>
      </c>
      <c r="I93" s="27" t="str">
        <f t="shared" si="9"/>
        <v>Udbytte der høstes grøn i alt, kg / ha</v>
      </c>
      <c r="J93" s="32">
        <f t="shared" ref="J93:O93" si="13">SUMIF($D$13:$D$17,"Grøn",J87:J91)</f>
        <v>44000</v>
      </c>
      <c r="K93" s="32">
        <f t="shared" si="13"/>
        <v>45222.222222222226</v>
      </c>
      <c r="L93" s="32">
        <f t="shared" si="13"/>
        <v>53777.777777777781</v>
      </c>
      <c r="M93" s="32">
        <f t="shared" si="13"/>
        <v>47055.555555555555</v>
      </c>
      <c r="N93" s="32">
        <f t="shared" si="13"/>
        <v>47055.555555555555</v>
      </c>
      <c r="O93" s="32">
        <f t="shared" si="13"/>
        <v>45222.222222222226</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 kg N / ha</v>
      </c>
      <c r="B95" s="21">
        <f>IF(B80=0,0,B80*VLOOKUP($B13,'Crop definitions'!$B$5:$K$63,10,FALSE)/1000)</f>
        <v>226.25280000000001</v>
      </c>
      <c r="C95" s="21">
        <f>IF(C80=0,0,C80*VLOOKUP($B13,'Crop definitions'!$B$5:$K$63,10,FALSE)/1000)</f>
        <v>232.53760000000003</v>
      </c>
      <c r="D95" s="21">
        <f>IF(D80=0,0,D80*VLOOKUP($B13,'Crop definitions'!$B$5:$K$63,10,FALSE)/1000)</f>
        <v>276.53120000000001</v>
      </c>
      <c r="E95" s="21">
        <f>IF(E80=0,0,E80*VLOOKUP($B13,'Crop definitions'!$B$5:$K$63,10,FALSE)/1000)</f>
        <v>241.96480000000003</v>
      </c>
      <c r="F95" s="21">
        <f>IF(F80=0,0,F80*VLOOKUP($B13,'Crop definitions'!$B$5:$K$63,10,FALSE)/1000)</f>
        <v>241.96480000000003</v>
      </c>
      <c r="G95" s="21">
        <f>IF(G80=0,0,G80*VLOOKUP($B13,'Crop definitions'!$B$5:$K$63,10,FALSE)/1000)</f>
        <v>232.53760000000003</v>
      </c>
      <c r="I95" s="20" t="str">
        <f t="shared" ref="I95:I100" si="14">A95</f>
        <v>Grass_clover, kg N / ha</v>
      </c>
      <c r="J95" s="21">
        <f>IF(J80=0,0,J80*VLOOKUP($B13,'Crop definitions'!$B$5:$K$63,10,FALSE)/1000)</f>
        <v>199.102464</v>
      </c>
      <c r="K95" s="21">
        <f>IF(K80=0,0,K80*VLOOKUP($B13,'Crop definitions'!$B$5:$K$63,10,FALSE)/1000)</f>
        <v>204.63308800000001</v>
      </c>
      <c r="L95" s="21">
        <f>IF(L80=0,0,L80*VLOOKUP($B13,'Crop definitions'!$B$5:$K$63,10,FALSE)/1000)</f>
        <v>243.34745600000002</v>
      </c>
      <c r="M95" s="21">
        <f>IF(M80=0,0,M80*VLOOKUP($B13,'Crop definitions'!$B$5:$K$63,10,FALSE)/1000)</f>
        <v>212.92902400000003</v>
      </c>
      <c r="N95" s="21">
        <f>IF(N80=0,0,N80*VLOOKUP($B13,'Crop definitions'!$B$5:$K$63,10,FALSE)/1000)</f>
        <v>212.92902400000003</v>
      </c>
      <c r="O95" s="21">
        <f>IF(O80=0,0,O80*VLOOKUP($B13,'Crop definitions'!$B$5:$K$63,10,FALSE)/1000)</f>
        <v>204.63308800000001</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226.25280000000001</v>
      </c>
      <c r="C100" s="25">
        <f t="shared" si="15"/>
        <v>232.53760000000003</v>
      </c>
      <c r="D100" s="25">
        <f t="shared" si="15"/>
        <v>276.53120000000001</v>
      </c>
      <c r="E100" s="25">
        <f t="shared" si="15"/>
        <v>241.96480000000003</v>
      </c>
      <c r="F100" s="25">
        <f t="shared" si="15"/>
        <v>241.96480000000003</v>
      </c>
      <c r="G100" s="25">
        <f t="shared" si="15"/>
        <v>232.53760000000003</v>
      </c>
      <c r="I100" s="24" t="str">
        <f t="shared" si="14"/>
        <v>Udbytte i alt, kg N / ha</v>
      </c>
      <c r="J100" s="25">
        <f t="shared" ref="J100:O100" si="16">SUM(J95:J99)</f>
        <v>199.102464</v>
      </c>
      <c r="K100" s="25">
        <f t="shared" si="16"/>
        <v>204.63308800000001</v>
      </c>
      <c r="L100" s="25">
        <f t="shared" si="16"/>
        <v>243.34745600000002</v>
      </c>
      <c r="M100" s="25">
        <f t="shared" si="16"/>
        <v>212.92902400000003</v>
      </c>
      <c r="N100" s="25">
        <f t="shared" si="16"/>
        <v>212.92902400000003</v>
      </c>
      <c r="O100" s="25">
        <f t="shared" si="16"/>
        <v>204.63308800000001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284</v>
      </c>
      <c r="C105" s="47">
        <f t="shared" si="17"/>
        <v>287</v>
      </c>
      <c r="D105" s="47">
        <f t="shared" si="17"/>
        <v>300</v>
      </c>
      <c r="E105" s="47">
        <f t="shared" si="17"/>
        <v>290</v>
      </c>
      <c r="F105" s="47">
        <f t="shared" si="17"/>
        <v>290</v>
      </c>
      <c r="G105" s="47">
        <f t="shared" si="17"/>
        <v>237</v>
      </c>
      <c r="H105" s="15"/>
      <c r="I105" s="40" t="str">
        <f t="shared" ref="I105:I110" si="18">A105</f>
        <v>N-norm til beregning, kg / ha</v>
      </c>
      <c r="J105" s="47">
        <f>IF($E13="Ja",B31*('Crop definitions'!$Z$5/100),0)+IF($E14="Ja",B35*('Crop definitions'!$Z$5/100),0)+IF($E15="Ja",B39*('Crop definitions'!$Z$5/100),0)+IF($E16="Ja",B43*('Crop definitions'!$Z$5/100),0)+IF($E17="Ja",B47*('Crop definitions'!$Z$5/100),0)</f>
        <v>153.36000000000001</v>
      </c>
      <c r="K105" s="47">
        <f>IF($E13="Ja",C31*('Crop definitions'!$Z$5/100),0)+IF($E14="Ja",C35*('Crop definitions'!$Z$5/100),0)+IF($E15="Ja",C39*('Crop definitions'!$Z$5/100),0)+IF($E16="Ja",C43*('Crop definitions'!$Z$5/100),0)+IF($E17="Ja",C47*('Crop definitions'!$Z$5/100),0)</f>
        <v>154.98000000000002</v>
      </c>
      <c r="L105" s="47">
        <f>IF($E13="Ja",D31*('Crop definitions'!$Z$5/100),0)+IF($E14="Ja",D35*('Crop definitions'!$Z$5/100),0)+IF($E15="Ja",D39*('Crop definitions'!$Z$5/100),0)+IF($E16="Ja",D43*('Crop definitions'!$Z$5/100),0)+IF($E17="Ja",D47*('Crop definitions'!$Z$5/100),0)</f>
        <v>162</v>
      </c>
      <c r="M105" s="47">
        <f>IF($E13="Ja",E31*('Crop definitions'!$Z$5/100),0)+IF($E14="Ja",E35*('Crop definitions'!$Z$5/100),0)+IF($E15="Ja",E39*('Crop definitions'!$Z$5/100),0)+IF($E16="Ja",E43*('Crop definitions'!$Z$5/100),0)+IF($E17="Ja",E47*('Crop definitions'!$Z$5/100),0)</f>
        <v>156.60000000000002</v>
      </c>
      <c r="N105" s="47">
        <f>IF($E13="Ja",F31*('Crop definitions'!$Z$5/100),0)+IF($E14="Ja",F35*('Crop definitions'!$Z$5/100),0)+IF($E15="Ja",F39*('Crop definitions'!$Z$5/100),0)+IF($E16="Ja",F43*('Crop definitions'!$Z$5/100),0)+IF($E17="Ja",F47*('Crop definitions'!$Z$5/100),0)</f>
        <v>156.60000000000002</v>
      </c>
      <c r="O105" s="47">
        <f>IF($E13="Ja",G31*('Crop definitions'!$Z$5/100),0)+IF($E14="Ja",G35*('Crop definitions'!$Z$5/100),0)+IF($E15="Ja",G39*('Crop definitions'!$Z$5/100),0)+IF($E16="Ja",G43*('Crop definitions'!$Z$5/100),0)+IF($E17="Ja",G47*('Crop definitions'!$Z$5/100),0)</f>
        <v>127.98</v>
      </c>
    </row>
    <row r="106" spans="1:15" ht="15.6" x14ac:dyDescent="0.3">
      <c r="A106" s="40" t="s">
        <v>129</v>
      </c>
      <c r="B106" s="47">
        <f t="shared" ref="B106:G106" si="19">SUMIF($E$13:$E$17,"Ja",B95:B99)</f>
        <v>226.25280000000001</v>
      </c>
      <c r="C106" s="47">
        <f t="shared" si="19"/>
        <v>232.53760000000003</v>
      </c>
      <c r="D106" s="47">
        <f t="shared" si="19"/>
        <v>276.53120000000001</v>
      </c>
      <c r="E106" s="47">
        <f t="shared" si="19"/>
        <v>241.96480000000003</v>
      </c>
      <c r="F106" s="47">
        <f t="shared" si="19"/>
        <v>241.96480000000003</v>
      </c>
      <c r="G106" s="47">
        <f t="shared" si="19"/>
        <v>232.53760000000003</v>
      </c>
      <c r="H106" s="15"/>
      <c r="I106" s="40" t="str">
        <f t="shared" si="18"/>
        <v>N-udbytte til beregning, kg / ha</v>
      </c>
      <c r="J106" s="47">
        <f t="shared" ref="J106:O106" si="20">SUMIF($E$13:$E$17,"Ja",J95:J99)</f>
        <v>199.102464</v>
      </c>
      <c r="K106" s="47">
        <f t="shared" si="20"/>
        <v>204.63308800000001</v>
      </c>
      <c r="L106" s="47">
        <f t="shared" si="20"/>
        <v>243.34745600000002</v>
      </c>
      <c r="M106" s="47">
        <f t="shared" si="20"/>
        <v>212.92902400000003</v>
      </c>
      <c r="N106" s="47">
        <f t="shared" si="20"/>
        <v>212.92902400000003</v>
      </c>
      <c r="O106" s="47">
        <f t="shared" si="20"/>
        <v>204.63308800000001</v>
      </c>
    </row>
    <row r="107" spans="1:15" ht="15.6" x14ac:dyDescent="0.3">
      <c r="A107" t="s">
        <v>150</v>
      </c>
      <c r="B107" s="48">
        <f>IF(VLOOKUP($B$9,'N fixation formula'!$B$5:$N$44,3,FALSE)="",VLOOKUP($B$9,'N fixation formula'!$B$5:$N$44,4,FALSE)*B105+VLOOKUP($B$9,'N fixation formula'!$B$5:$N$44,5,FALSE),VLOOKUP($B$9,'N fixation formula'!$B$5:$N$44,3,FALSE))</f>
        <v>0.17399999999999999</v>
      </c>
      <c r="C107" s="48">
        <f>IF(VLOOKUP($B$9,'N fixation formula'!$B$5:$N$44,3,FALSE)="",VLOOKUP($B$9,'N fixation formula'!$B$5:$N$44,4,FALSE)*C105+VLOOKUP($B$9,'N fixation formula'!$B$5:$N$44,5,FALSE),VLOOKUP($B$9,'N fixation formula'!$B$5:$N$44,3,FALSE))</f>
        <v>0.16949999999999998</v>
      </c>
      <c r="D107" s="48">
        <f>IF(VLOOKUP($B$9,'N fixation formula'!$B$5:$N$44,3,FALSE)="",VLOOKUP($B$9,'N fixation formula'!$B$5:$N$44,4,FALSE)*D105+VLOOKUP($B$9,'N fixation formula'!$B$5:$N$44,5,FALSE),VLOOKUP($B$9,'N fixation formula'!$B$5:$N$44,3,FALSE))</f>
        <v>0.14999999999999997</v>
      </c>
      <c r="E107" s="48">
        <f>IF(VLOOKUP($B$9,'N fixation formula'!$B$5:$N$44,3,FALSE)="",VLOOKUP($B$9,'N fixation formula'!$B$5:$N$44,4,FALSE)*E105+VLOOKUP($B$9,'N fixation formula'!$B$5:$N$44,5,FALSE),VLOOKUP($B$9,'N fixation formula'!$B$5:$N$44,3,FALSE))</f>
        <v>0.16499999999999998</v>
      </c>
      <c r="F107" s="48">
        <f>IF(VLOOKUP($B$9,'N fixation formula'!$B$5:$N$44,3,FALSE)="",VLOOKUP($B$9,'N fixation formula'!$B$5:$N$44,4,FALSE)*F105+VLOOKUP($B$9,'N fixation formula'!$B$5:$N$44,5,FALSE),VLOOKUP($B$9,'N fixation formula'!$B$5:$N$44,3,FALSE))</f>
        <v>0.16499999999999998</v>
      </c>
      <c r="G107" s="48">
        <f>IF(VLOOKUP($B$9,'N fixation formula'!$B$5:$N$44,3,FALSE)="",VLOOKUP($B$9,'N fixation formula'!$B$5:$N$44,4,FALSE)*G105+VLOOKUP($B$9,'N fixation formula'!$B$5:$N$44,5,FALSE),VLOOKUP($B$9,'N fixation formula'!$B$5:$N$44,3,FALSE))</f>
        <v>0.2445</v>
      </c>
      <c r="H107" s="15"/>
      <c r="I107" s="40" t="str">
        <f t="shared" si="18"/>
        <v>F-bælg-N</v>
      </c>
      <c r="J107" s="48">
        <f>IF(VLOOKUP($B$9,'N fixation formula'!$B$5:$N$44,3,FALSE)="",VLOOKUP($B$9,'N fixation formula'!$B$5:$N$44,4,FALSE)*J105+VLOOKUP($B$9,'N fixation formula'!$B$5:$N$44,5,FALSE),VLOOKUP($B$9,'N fixation formula'!$B$5:$N$44,3,FALSE))</f>
        <v>0.36995999999999996</v>
      </c>
      <c r="K107" s="48">
        <f>IF(VLOOKUP($B$9,'N fixation formula'!$B$5:$N$44,3,FALSE)="",VLOOKUP($B$9,'N fixation formula'!$B$5:$N$44,4,FALSE)*K105+VLOOKUP($B$9,'N fixation formula'!$B$5:$N$44,5,FALSE),VLOOKUP($B$9,'N fixation formula'!$B$5:$N$44,3,FALSE))</f>
        <v>0.36752999999999991</v>
      </c>
      <c r="L107" s="48">
        <f>IF(VLOOKUP($B$9,'N fixation formula'!$B$5:$N$44,3,FALSE)="",VLOOKUP($B$9,'N fixation formula'!$B$5:$N$44,4,FALSE)*L105+VLOOKUP($B$9,'N fixation formula'!$B$5:$N$44,5,FALSE),VLOOKUP($B$9,'N fixation formula'!$B$5:$N$44,3,FALSE))</f>
        <v>0.35699999999999998</v>
      </c>
      <c r="M107" s="48">
        <f>IF(VLOOKUP($B$9,'N fixation formula'!$B$5:$N$44,3,FALSE)="",VLOOKUP($B$9,'N fixation formula'!$B$5:$N$44,4,FALSE)*M105+VLOOKUP($B$9,'N fixation formula'!$B$5:$N$44,5,FALSE),VLOOKUP($B$9,'N fixation formula'!$B$5:$N$44,3,FALSE))</f>
        <v>0.36509999999999998</v>
      </c>
      <c r="N107" s="48">
        <f>IF(VLOOKUP($B$9,'N fixation formula'!$B$5:$N$44,3,FALSE)="",VLOOKUP($B$9,'N fixation formula'!$B$5:$N$44,4,FALSE)*N105+VLOOKUP($B$9,'N fixation formula'!$B$5:$N$44,5,FALSE),VLOOKUP($B$9,'N fixation formula'!$B$5:$N$44,3,FALSE))</f>
        <v>0.36509999999999998</v>
      </c>
      <c r="O107" s="48">
        <f>IF(VLOOKUP($B$9,'N fixation formula'!$B$5:$N$44,3,FALSE)="",VLOOKUP($B$9,'N fixation formula'!$B$5:$N$44,4,FALSE)*O105+VLOOKUP($B$9,'N fixation formula'!$B$5:$N$44,5,FALSE),VLOOKUP($B$9,'N fixation formula'!$B$5:$N$44,3,FALSE))</f>
        <v>0.40803</v>
      </c>
    </row>
    <row r="108" spans="1:15" ht="15.6" x14ac:dyDescent="0.3">
      <c r="A108" s="40" t="s">
        <v>149</v>
      </c>
      <c r="B108" s="48">
        <f>VLOOKUP($B$9,'N fixation formula'!$B$5:$N$44,2,FALSE)*B107*VLOOKUP($B$9,'N fixation formula'!$B$5:$N$44,6,FALSE)</f>
        <v>0.19835999999999998</v>
      </c>
      <c r="C108" s="48">
        <f>VLOOKUP($B$9,'N fixation formula'!$B$5:$N$44,2,FALSE)*C107*VLOOKUP($B$9,'N fixation formula'!$B$5:$N$44,6,FALSE)</f>
        <v>0.19322999999999996</v>
      </c>
      <c r="D108" s="48">
        <f>VLOOKUP($B$9,'N fixation formula'!$B$5:$N$44,2,FALSE)*D107*VLOOKUP($B$9,'N fixation formula'!$B$5:$N$44,6,FALSE)</f>
        <v>0.17099999999999996</v>
      </c>
      <c r="E108" s="48">
        <f>VLOOKUP($B$9,'N fixation formula'!$B$5:$N$44,2,FALSE)*E107*VLOOKUP($B$9,'N fixation formula'!$B$5:$N$44,6,FALSE)</f>
        <v>0.18809999999999996</v>
      </c>
      <c r="F108" s="48">
        <f>VLOOKUP($B$9,'N fixation formula'!$B$5:$N$44,2,FALSE)*F107*VLOOKUP($B$9,'N fixation formula'!$B$5:$N$44,6,FALSE)</f>
        <v>0.18809999999999996</v>
      </c>
      <c r="G108" s="48">
        <f>VLOOKUP($B$9,'N fixation formula'!$B$5:$N$44,2,FALSE)*G107*VLOOKUP($B$9,'N fixation formula'!$B$5:$N$44,6,FALSE)</f>
        <v>0.27872999999999998</v>
      </c>
      <c r="H108" s="15"/>
      <c r="I108" s="40" t="str">
        <f t="shared" si="18"/>
        <v>F-brutto x F-bælg-N x P-fix</v>
      </c>
      <c r="J108" s="48">
        <f>VLOOKUP($B$9,'N fixation formula'!$B$5:$N$44,2,FALSE)*J107*VLOOKUP($B$9,'N fixation formula'!$B$5:$N$44,6,FALSE)</f>
        <v>0.42175439999999992</v>
      </c>
      <c r="K108" s="48">
        <f>VLOOKUP($B$9,'N fixation formula'!$B$5:$N$44,2,FALSE)*K107*VLOOKUP($B$9,'N fixation formula'!$B$5:$N$44,6,FALSE)</f>
        <v>0.41898419999999986</v>
      </c>
      <c r="L108" s="48">
        <f>VLOOKUP($B$9,'N fixation formula'!$B$5:$N$44,2,FALSE)*L107*VLOOKUP($B$9,'N fixation formula'!$B$5:$N$44,6,FALSE)</f>
        <v>0.40697999999999995</v>
      </c>
      <c r="M108" s="48">
        <f>VLOOKUP($B$9,'N fixation formula'!$B$5:$N$44,2,FALSE)*M107*VLOOKUP($B$9,'N fixation formula'!$B$5:$N$44,6,FALSE)</f>
        <v>0.41621399999999992</v>
      </c>
      <c r="N108" s="48">
        <f>VLOOKUP($B$9,'N fixation formula'!$B$5:$N$44,2,FALSE)*N107*VLOOKUP($B$9,'N fixation formula'!$B$5:$N$44,6,FALSE)</f>
        <v>0.41621399999999992</v>
      </c>
      <c r="O108" s="48">
        <f>VLOOKUP($B$9,'N fixation formula'!$B$5:$N$44,2,FALSE)*O107*VLOOKUP($B$9,'N fixation formula'!$B$5:$N$44,6,FALSE)</f>
        <v>0.46515419999999996</v>
      </c>
    </row>
    <row r="109" spans="1:15" ht="15.6" x14ac:dyDescent="0.3">
      <c r="A109" s="40" t="s">
        <v>151</v>
      </c>
      <c r="B109" s="48" t="e">
        <f>VLOOKUP($B$9,'N fixation formula'!$B$5:$O$44,7,FALSE)+VLOOKUP($B$9,'N fixation formula'!$B$5:$O$44,8,FALSE)+INDEX('N fixation formula'!$J$5:$O$44,MATCH(Grass_clover_b!$B$9,'N fixation formula'!$B$5:$B$44,0),MATCH(Grass_clover_b!B104,'N fixation formula'!$J$4:$O$4,0))</f>
        <v>#N/A</v>
      </c>
      <c r="C109" s="48" t="e">
        <f>VLOOKUP($B$9,'N fixation formula'!$B$5:$O$44,7,FALSE)+VLOOKUP($B$9,'N fixation formula'!$B$5:$O$44,8,FALSE)+INDEX('N fixation formula'!$J$5:$O$44,MATCH(Grass_clover_b!$B$9,'N fixation formula'!$B$5:$B$44,0),MATCH(Grass_clover_b!C104,'N fixation formula'!$J$4:$O$4,0))</f>
        <v>#N/A</v>
      </c>
      <c r="D109" s="48" t="e">
        <f>VLOOKUP($B$9,'N fixation formula'!$B$5:$O$44,7,FALSE)+VLOOKUP($B$9,'N fixation formula'!$B$5:$O$44,8,FALSE)+INDEX('N fixation formula'!$J$5:$O$44,MATCH(Grass_clover_b!$B$9,'N fixation formula'!$B$5:$B$44,0),MATCH(Grass_clover_b!D104,'N fixation formula'!$J$4:$O$4,0))</f>
        <v>#N/A</v>
      </c>
      <c r="E109" s="48" t="e">
        <f>VLOOKUP($B$9,'N fixation formula'!$B$5:$O$44,7,FALSE)+VLOOKUP($B$9,'N fixation formula'!$B$5:$O$44,8,FALSE)+INDEX('N fixation formula'!$J$5:$O$44,MATCH(Grass_clover_b!$B$9,'N fixation formula'!$B$5:$B$44,0),MATCH(Grass_clover_b!E104,'N fixation formula'!$J$4:$O$4,0))</f>
        <v>#N/A</v>
      </c>
      <c r="F109" s="48" t="e">
        <f>VLOOKUP($B$9,'N fixation formula'!$B$5:$O$44,7,FALSE)+VLOOKUP($B$9,'N fixation formula'!$B$5:$O$44,8,FALSE)+INDEX('N fixation formula'!$J$5:$O$44,MATCH(Grass_clover_b!$B$9,'N fixation formula'!$B$5:$B$44,0),MATCH(Grass_clover_b!F104,'N fixation formula'!$J$4:$O$4,0))</f>
        <v>#N/A</v>
      </c>
      <c r="G109" s="48" t="e">
        <f>VLOOKUP($B$9,'N fixation formula'!$B$5:$O$44,7,FALSE)+VLOOKUP($B$9,'N fixation formula'!$B$5:$O$44,8,FALSE)+INDEX('N fixation formula'!$J$5:$O$44,MATCH(Grass_clover_b!$B$9,'N fixation formula'!$B$5:$B$44,0),MATCH(Grass_clover_b!G104,'N fixation formula'!$J$4:$O$4,0))</f>
        <v>#N/A</v>
      </c>
      <c r="H109" s="15"/>
      <c r="I109" s="40" t="str">
        <f t="shared" si="18"/>
        <v>P-rod+stub + P-trans-jord + P-immob</v>
      </c>
      <c r="J109" s="48" t="e">
        <f>VLOOKUP($B$9,'N fixation formula'!$B$5:$O$44,7,FALSE)+VLOOKUP($B$9,'N fixation formula'!$B$5:$O$44,8,FALSE)+INDEX('N fixation formula'!$J$5:$O$44,MATCH(Grass_clover_b!$B$9,'N fixation formula'!$B$5:$B$44,0),MATCH(Grass_clover_b!J104,'N fixation formula'!$J$4:$O$4,0))</f>
        <v>#N/A</v>
      </c>
      <c r="K109" s="48" t="e">
        <f>VLOOKUP($B$9,'N fixation formula'!$B$5:$O$44,7,FALSE)+VLOOKUP($B$9,'N fixation formula'!$B$5:$O$44,8,FALSE)+INDEX('N fixation formula'!$J$5:$O$44,MATCH(Grass_clover_b!$B$9,'N fixation formula'!$B$5:$B$44,0),MATCH(Grass_clover_b!K104,'N fixation formula'!$J$4:$O$4,0))</f>
        <v>#N/A</v>
      </c>
      <c r="L109" s="48" t="e">
        <f>VLOOKUP($B$9,'N fixation formula'!$B$5:$O$44,7,FALSE)+VLOOKUP($B$9,'N fixation formula'!$B$5:$O$44,8,FALSE)+INDEX('N fixation formula'!$J$5:$O$44,MATCH(Grass_clover_b!$B$9,'N fixation formula'!$B$5:$B$44,0),MATCH(Grass_clover_b!L104,'N fixation formula'!$J$4:$O$4,0))</f>
        <v>#N/A</v>
      </c>
      <c r="M109" s="48" t="e">
        <f>VLOOKUP($B$9,'N fixation formula'!$B$5:$O$44,7,FALSE)+VLOOKUP($B$9,'N fixation formula'!$B$5:$O$44,8,FALSE)+INDEX('N fixation formula'!$J$5:$O$44,MATCH(Grass_clover_b!$B$9,'N fixation formula'!$B$5:$B$44,0),MATCH(Grass_clover_b!M104,'N fixation formula'!$J$4:$O$4,0))</f>
        <v>#N/A</v>
      </c>
      <c r="N109" s="48" t="e">
        <f>VLOOKUP($B$9,'N fixation formula'!$B$5:$O$44,7,FALSE)+VLOOKUP($B$9,'N fixation formula'!$B$5:$O$44,8,FALSE)+INDEX('N fixation formula'!$J$5:$O$44,MATCH(Grass_clover_b!$B$9,'N fixation formula'!$B$5:$B$44,0),MATCH(Grass_clover_b!N104,'N fixation formula'!$J$4:$O$4,0))</f>
        <v>#N/A</v>
      </c>
      <c r="O109" s="48" t="e">
        <f>VLOOKUP($B$9,'N fixation formula'!$B$5:$O$44,7,FALSE)+VLOOKUP($B$9,'N fixation formula'!$B$5:$O$44,8,FALSE)+INDEX('N fixation formula'!$J$5:$O$44,MATCH(Grass_clover_b!$B$9,'N fixation formula'!$B$5:$B$44,0),MATCH(Grass_clover_b!O104,'N fixation formula'!$J$4:$O$4,0))</f>
        <v>#N/A</v>
      </c>
    </row>
    <row r="110" spans="1:15" ht="15.6" x14ac:dyDescent="0.3">
      <c r="A110" s="40" t="s">
        <v>152</v>
      </c>
      <c r="B110" s="47" t="e">
        <f t="shared" ref="B110:G110" si="21">B106*B108*(1+B109)</f>
        <v>#N/A</v>
      </c>
      <c r="C110" s="144"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144"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25.174999999999997</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25.874305555555555</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30.769444444444442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26.92326388888889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26.92326388888889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25.874305555555555</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22.153999999999996</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22.769388888888891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27.077111111111108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23.692472222222221</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23.692472222222221</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22.769388888888891</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10.069999999999999</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10.349722222222223</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12.30777777777778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10.769305555555555</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10.769305555555555</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10.349722222222223</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8.8615999999999993</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9.1077555555555563</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10.830844444444445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9.4769888888888882</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9.4769888888888882</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9.1077555555555563</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25.174999999999997</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25.874305555555555</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30.769444444444442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26.92326388888889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26.92326388888889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25.874305555555555</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22.153999999999996</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22.769388888888891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27.077111111111108</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23.692472222222221</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23.692472222222221</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22.769388888888891</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50.349999999999994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51.74861111111111</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61.538888888888884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53.84652777777778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53.84652777777778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51.74861111111111</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44.307999999999993</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45.538777777777781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54.154222222222216</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47.384944444444443</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47.384944444444443</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45.538777777777781</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116.81199999999998</v>
      </c>
      <c r="C147" s="143">
        <f t="shared" ref="C147:O147" si="26">SUM(C132:C146)</f>
        <v>119.88894444444443</v>
      </c>
      <c r="D147" s="25">
        <f t="shared" si="26"/>
        <v>141.42755555555556</v>
      </c>
      <c r="E147" s="25">
        <f t="shared" si="26"/>
        <v>124.50436111111112</v>
      </c>
      <c r="F147" s="25">
        <f t="shared" si="26"/>
        <v>124.50436111111112</v>
      </c>
      <c r="G147" s="25">
        <f t="shared" si="26"/>
        <v>119.88894444444443</v>
      </c>
      <c r="H147" s="5"/>
      <c r="I147" s="30" t="str">
        <f t="shared" si="25"/>
        <v>Dieselforbrug i alt per ha</v>
      </c>
      <c r="J147" s="25">
        <f t="shared" si="26"/>
        <v>97.477599999999981</v>
      </c>
      <c r="K147" s="25">
        <f t="shared" si="26"/>
        <v>100.18531111111112</v>
      </c>
      <c r="L147" s="25">
        <f t="shared" si="26"/>
        <v>119.13928888888887</v>
      </c>
      <c r="M147" s="25">
        <f t="shared" si="26"/>
        <v>104.24687777777777</v>
      </c>
      <c r="N147" s="25">
        <f t="shared" si="26"/>
        <v>104.24687777777777</v>
      </c>
      <c r="O147" s="25">
        <f t="shared" si="26"/>
        <v>100.18531111111112</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00000000-0002-0000-1400-000000000000}">
      <formula1>"Ja,Nej"</formula1>
    </dataValidation>
    <dataValidation type="list" allowBlank="1" showInputMessage="1" showErrorMessage="1" sqref="F13:F17" xr:uid="{00000000-0002-0000-1400-000001000000}">
      <formula1>"Ja, Nej / Ikke relevant"</formula1>
    </dataValidation>
    <dataValidation type="list" allowBlank="1" showInputMessage="1" showErrorMessage="1" sqref="E5" xr:uid="{00000000-0002-0000-14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400-000003000000}">
          <x14:formula1>
            <xm:f>'N fixation formula'!$B$5:$B$44</xm:f>
          </x14:formula1>
          <xm:sqref>B9</xm:sqref>
        </x14:dataValidation>
        <x14:dataValidation type="list" allowBlank="1" showInputMessage="1" showErrorMessage="1" xr:uid="{00000000-0002-0000-1400-000007000000}">
          <x14:formula1>
            <xm:f>Other_tabels!$F$5:$F$14</xm:f>
          </x14:formula1>
          <xm:sqref>E4</xm:sqref>
        </x14:dataValidation>
        <x14:dataValidation type="list" allowBlank="1" showInputMessage="1" showErrorMessage="1" xr:uid="{00000000-0002-0000-1400-000006000000}">
          <x14:formula1>
            <xm:f>'Crop definitions'!$B$5:$B$63</xm:f>
          </x14:formula1>
          <xm:sqref>B13:B17</xm:sqref>
        </x14:dataValidation>
        <x14:dataValidation type="list" allowBlank="1" showInputMessage="1" showErrorMessage="1" xr:uid="{00000000-0002-0000-1400-000005000000}">
          <x14:formula1>
            <xm:f>Seed!$B$5:$B$28</xm:f>
          </x14:formula1>
          <xm:sqref>B20:B23</xm:sqref>
        </x14:dataValidation>
        <x14:dataValidation type="list" allowBlank="1" showInputMessage="1" showErrorMessage="1" xr:uid="{00000000-0002-0000-1400-000004000000}">
          <x14:formula1>
            <xm:f>'Diesel consumption for field op'!$D$4:$D$77</xm:f>
          </x14:formula1>
          <xm:sqref>A116:A130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4">
    <tabColor theme="9" tint="0.39997558519241921"/>
  </sheetPr>
  <dimension ref="A1:O147"/>
  <sheetViews>
    <sheetView showGridLines="0" topLeftCell="D130"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496</v>
      </c>
      <c r="D4" s="20" t="s">
        <v>484</v>
      </c>
      <c r="E4" s="44" t="s">
        <v>486</v>
      </c>
    </row>
    <row r="5" spans="1:6" x14ac:dyDescent="0.25">
      <c r="A5" s="20" t="s">
        <v>50</v>
      </c>
      <c r="B5" s="44" t="s">
        <v>497</v>
      </c>
      <c r="D5" s="20" t="s">
        <v>582</v>
      </c>
      <c r="E5" s="44" t="s">
        <v>208</v>
      </c>
    </row>
    <row r="6" spans="1:6" x14ac:dyDescent="0.25">
      <c r="A6" s="20" t="s">
        <v>0</v>
      </c>
      <c r="B6" s="45" t="s">
        <v>498</v>
      </c>
    </row>
    <row r="7" spans="1:6" x14ac:dyDescent="0.25">
      <c r="A7" s="20" t="s">
        <v>76</v>
      </c>
      <c r="B7" s="45"/>
    </row>
    <row r="8" spans="1:6" x14ac:dyDescent="0.25">
      <c r="A8" s="20" t="s">
        <v>57</v>
      </c>
      <c r="B8" s="45" t="s">
        <v>154</v>
      </c>
    </row>
    <row r="9" spans="1:6" x14ac:dyDescent="0.25">
      <c r="A9" s="46" t="s">
        <v>125</v>
      </c>
      <c r="B9" s="44" t="s">
        <v>145</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385</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v>
      </c>
      <c r="B30" s="200"/>
      <c r="C30" s="200"/>
      <c r="D30" s="200"/>
      <c r="E30" s="200"/>
      <c r="F30" s="200"/>
      <c r="G30" s="27"/>
      <c r="I30" s="201" t="str">
        <f>A30</f>
        <v>Gødningsnorm - Main product: Grass_clover</v>
      </c>
      <c r="J30" s="202"/>
      <c r="K30" s="202"/>
      <c r="L30" s="202"/>
      <c r="M30" s="202"/>
      <c r="N30" s="202"/>
      <c r="O30" s="203"/>
    </row>
    <row r="31" spans="1:15" x14ac:dyDescent="0.25">
      <c r="A31" s="20" t="s">
        <v>54</v>
      </c>
      <c r="B31" s="26">
        <v>284</v>
      </c>
      <c r="C31" s="26">
        <v>287</v>
      </c>
      <c r="D31" s="26">
        <v>300</v>
      </c>
      <c r="E31" s="26">
        <v>290</v>
      </c>
      <c r="F31" s="26">
        <v>290</v>
      </c>
      <c r="G31" s="26">
        <v>237</v>
      </c>
      <c r="I31" s="20" t="s">
        <v>54</v>
      </c>
      <c r="J31" s="26">
        <f>(B31-$B$10)*('Crop definitions'!$Z$5/100)</f>
        <v>91.26</v>
      </c>
      <c r="K31" s="26">
        <f>(C31-$B$10)*('Crop definitions'!$Z$5/100)</f>
        <v>92.88000000000001</v>
      </c>
      <c r="L31" s="26">
        <f>(D31-$B$10)*('Crop definitions'!$Z$5/100)</f>
        <v>99.9</v>
      </c>
      <c r="M31" s="26">
        <f>(E31-$B$10)*('Crop definitions'!$Z$5/100)</f>
        <v>94.5</v>
      </c>
      <c r="N31" s="26">
        <f>(F31-$B$10)*('Crop definitions'!$Z$5/100)</f>
        <v>94.5</v>
      </c>
      <c r="O31" s="26">
        <f>(G31-$B$10)*('Crop definitions'!$Z$5/100)</f>
        <v>65.88000000000001</v>
      </c>
    </row>
    <row r="32" spans="1:15" x14ac:dyDescent="0.25">
      <c r="A32" s="20" t="s">
        <v>55</v>
      </c>
      <c r="B32" s="26">
        <v>32</v>
      </c>
      <c r="C32" s="26">
        <v>32</v>
      </c>
      <c r="D32" s="26">
        <v>32</v>
      </c>
      <c r="E32" s="26">
        <v>32</v>
      </c>
      <c r="F32" s="26">
        <v>32</v>
      </c>
      <c r="G32" s="26">
        <v>32</v>
      </c>
      <c r="I32" s="20" t="s">
        <v>55</v>
      </c>
      <c r="J32" s="26">
        <f>IF($B$13="","",VLOOKUP($B$13,'Crop definitions'!$V$5:$X$63,2,FALSE)*B32)</f>
        <v>28.16</v>
      </c>
      <c r="K32" s="26">
        <f>IF($B$13="","",VLOOKUP($B$13,'Crop definitions'!$V$5:$X$63,2,FALSE)*C32)</f>
        <v>28.16</v>
      </c>
      <c r="L32" s="26">
        <f>IF($B$13="","",VLOOKUP($B$13,'Crop definitions'!$V$5:$X$63,2,FALSE)*D32)</f>
        <v>28.16</v>
      </c>
      <c r="M32" s="26">
        <f>IF($B$13="","",VLOOKUP($B$13,'Crop definitions'!$V$5:$X$63,2,FALSE)*E32)</f>
        <v>28.16</v>
      </c>
      <c r="N32" s="26">
        <f>IF($B$13="","",VLOOKUP($B$13,'Crop definitions'!$V$5:$X$63,2,FALSE)*F32)</f>
        <v>28.16</v>
      </c>
      <c r="O32" s="26">
        <f>IF($B$13="","",VLOOKUP($B$13,'Crop definitions'!$V$5:$X$63,2,FALSE)*G32)</f>
        <v>28.16</v>
      </c>
    </row>
    <row r="33" spans="1:15" x14ac:dyDescent="0.25">
      <c r="A33" s="20" t="s">
        <v>56</v>
      </c>
      <c r="B33" s="26">
        <v>172</v>
      </c>
      <c r="C33" s="26">
        <v>172</v>
      </c>
      <c r="D33" s="26">
        <v>172</v>
      </c>
      <c r="E33" s="26">
        <v>172</v>
      </c>
      <c r="F33" s="26">
        <v>172</v>
      </c>
      <c r="G33" s="26">
        <v>172</v>
      </c>
      <c r="I33" s="20" t="s">
        <v>56</v>
      </c>
      <c r="J33" s="26">
        <f>IF($B$13="","",VLOOKUP($B$13,'Crop definitions'!$V$5:$X$63,2,FALSE)*B33)</f>
        <v>151.36000000000001</v>
      </c>
      <c r="K33" s="26">
        <f>IF($B$13="","",VLOOKUP($B$13,'Crop definitions'!$V$5:$X$63,2,FALSE)*C33)</f>
        <v>151.36000000000001</v>
      </c>
      <c r="L33" s="26">
        <f>IF($B$13="","",VLOOKUP($B$13,'Crop definitions'!$V$5:$X$63,2,FALSE)*D33)</f>
        <v>151.36000000000001</v>
      </c>
      <c r="M33" s="26">
        <f>IF($B$13="","",VLOOKUP($B$13,'Crop definitions'!$V$5:$X$63,2,FALSE)*E33)</f>
        <v>151.36000000000001</v>
      </c>
      <c r="N33" s="26">
        <f>IF($B$13="","",VLOOKUP($B$13,'Crop definitions'!$V$5:$X$63,2,FALSE)*F33)</f>
        <v>151.36000000000001</v>
      </c>
      <c r="O33" s="26">
        <f>IF($B$13="","",VLOOKUP($B$13,'Crop definitions'!$V$5:$X$63,2,FALSE)*G33)</f>
        <v>151.36000000000001</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284</v>
      </c>
      <c r="C51" s="21">
        <f t="shared" si="0"/>
        <v>287</v>
      </c>
      <c r="D51" s="21">
        <f t="shared" si="0"/>
        <v>300</v>
      </c>
      <c r="E51" s="21">
        <f t="shared" si="0"/>
        <v>290</v>
      </c>
      <c r="F51" s="21">
        <f t="shared" si="0"/>
        <v>290</v>
      </c>
      <c r="G51" s="21">
        <f t="shared" si="0"/>
        <v>237</v>
      </c>
      <c r="I51" s="20" t="str">
        <f>A51</f>
        <v>N - før reduktion, kg / ha</v>
      </c>
      <c r="J51" s="21">
        <f t="shared" ref="J51:O51" si="1">J31+J35+J39+J43+J47</f>
        <v>91.26</v>
      </c>
      <c r="K51" s="21">
        <f t="shared" si="1"/>
        <v>92.88000000000001</v>
      </c>
      <c r="L51" s="21">
        <f t="shared" si="1"/>
        <v>99.9</v>
      </c>
      <c r="M51" s="21">
        <f t="shared" si="1"/>
        <v>94.5</v>
      </c>
      <c r="N51" s="21">
        <f t="shared" si="1"/>
        <v>94.5</v>
      </c>
      <c r="O51" s="21">
        <f t="shared" si="1"/>
        <v>65.88000000000001</v>
      </c>
    </row>
    <row r="52" spans="1:15" x14ac:dyDescent="0.25">
      <c r="A52" s="20" t="s">
        <v>126</v>
      </c>
      <c r="B52" s="21">
        <f t="shared" ref="B52:G52" si="2">IF($B$10="",B51,B51-$B$10)</f>
        <v>169</v>
      </c>
      <c r="C52" s="21">
        <f t="shared" si="2"/>
        <v>172</v>
      </c>
      <c r="D52" s="21">
        <f t="shared" si="2"/>
        <v>185</v>
      </c>
      <c r="E52" s="21">
        <f t="shared" si="2"/>
        <v>175</v>
      </c>
      <c r="F52" s="21">
        <f t="shared" si="2"/>
        <v>175</v>
      </c>
      <c r="G52" s="21">
        <f t="shared" si="2"/>
        <v>122</v>
      </c>
      <c r="I52" s="20" t="str">
        <f>A52</f>
        <v>N - efter reduktion, kg / ha</v>
      </c>
      <c r="J52" s="21">
        <f>IF($B$10="",J51,J51)</f>
        <v>91.26</v>
      </c>
      <c r="K52" s="21">
        <f t="shared" ref="K52:O52" si="3">IF($B$10="",K51,K51)</f>
        <v>92.88000000000001</v>
      </c>
      <c r="L52" s="21">
        <f t="shared" si="3"/>
        <v>99.9</v>
      </c>
      <c r="M52" s="21">
        <f t="shared" si="3"/>
        <v>94.5</v>
      </c>
      <c r="N52" s="21">
        <f t="shared" si="3"/>
        <v>94.5</v>
      </c>
      <c r="O52" s="21">
        <f t="shared" si="3"/>
        <v>65.88000000000001</v>
      </c>
    </row>
    <row r="53" spans="1:15" x14ac:dyDescent="0.25">
      <c r="A53" s="20" t="s">
        <v>55</v>
      </c>
      <c r="B53" s="21">
        <f t="shared" ref="B53:G54" si="4">B32+B36+B40+B44+B48</f>
        <v>32</v>
      </c>
      <c r="C53" s="21">
        <f t="shared" si="4"/>
        <v>32</v>
      </c>
      <c r="D53" s="21">
        <f t="shared" si="4"/>
        <v>32</v>
      </c>
      <c r="E53" s="21">
        <f t="shared" si="4"/>
        <v>32</v>
      </c>
      <c r="F53" s="21">
        <f t="shared" si="4"/>
        <v>32</v>
      </c>
      <c r="G53" s="21">
        <f t="shared" si="4"/>
        <v>32</v>
      </c>
      <c r="I53" s="20" t="s">
        <v>55</v>
      </c>
      <c r="J53" s="21">
        <f t="shared" ref="J53:O54" si="5">J32+J36+J40+J44+J48</f>
        <v>28.16</v>
      </c>
      <c r="K53" s="21">
        <f t="shared" si="5"/>
        <v>28.16</v>
      </c>
      <c r="L53" s="21">
        <f t="shared" si="5"/>
        <v>28.16</v>
      </c>
      <c r="M53" s="21">
        <f t="shared" si="5"/>
        <v>28.16</v>
      </c>
      <c r="N53" s="21">
        <f t="shared" si="5"/>
        <v>28.16</v>
      </c>
      <c r="O53" s="21">
        <f t="shared" si="5"/>
        <v>28.16</v>
      </c>
    </row>
    <row r="54" spans="1:15" x14ac:dyDescent="0.25">
      <c r="A54" s="20" t="s">
        <v>56</v>
      </c>
      <c r="B54" s="21">
        <f t="shared" si="4"/>
        <v>172</v>
      </c>
      <c r="C54" s="21">
        <f t="shared" si="4"/>
        <v>172</v>
      </c>
      <c r="D54" s="21">
        <f t="shared" si="4"/>
        <v>172</v>
      </c>
      <c r="E54" s="21">
        <f t="shared" si="4"/>
        <v>172</v>
      </c>
      <c r="F54" s="21">
        <f t="shared" si="4"/>
        <v>172</v>
      </c>
      <c r="G54" s="21">
        <f t="shared" si="4"/>
        <v>172</v>
      </c>
      <c r="I54" s="20" t="s">
        <v>56</v>
      </c>
      <c r="J54" s="21">
        <f t="shared" si="5"/>
        <v>151.36000000000001</v>
      </c>
      <c r="K54" s="21">
        <f t="shared" si="5"/>
        <v>151.36000000000001</v>
      </c>
      <c r="L54" s="21">
        <f t="shared" si="5"/>
        <v>151.36000000000001</v>
      </c>
      <c r="M54" s="21">
        <f t="shared" si="5"/>
        <v>151.36000000000001</v>
      </c>
      <c r="N54" s="21">
        <f t="shared" si="5"/>
        <v>151.36000000000001</v>
      </c>
      <c r="O54" s="21">
        <f t="shared" si="5"/>
        <v>151.36000000000001</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 Feed units / ha</v>
      </c>
      <c r="B74" s="26">
        <v>7200</v>
      </c>
      <c r="C74" s="26">
        <v>7400</v>
      </c>
      <c r="D74" s="26">
        <v>8800</v>
      </c>
      <c r="E74" s="26">
        <v>7700</v>
      </c>
      <c r="F74" s="26">
        <v>7700</v>
      </c>
      <c r="G74" s="26">
        <v>7400</v>
      </c>
      <c r="I74" s="20" t="str">
        <f t="shared" ref="I74:I84" si="6">A74</f>
        <v>Grass_clover, Feed units / ha</v>
      </c>
      <c r="J74" s="26">
        <f>IF($B$13="","",VLOOKUP($B$13,'Crop definitions'!$V$5:$X$63,2,FALSE)*B74)</f>
        <v>6336</v>
      </c>
      <c r="K74" s="26">
        <f>IF($B$13="","",VLOOKUP($B$13,'Crop definitions'!$V$5:$X$63,2,FALSE)*C74)</f>
        <v>6512</v>
      </c>
      <c r="L74" s="26">
        <f>IF($B$13="","",VLOOKUP($B$13,'Crop definitions'!$V$5:$X$63,2,FALSE)*D74)</f>
        <v>7744</v>
      </c>
      <c r="M74" s="26">
        <f>IF($B$13="","",VLOOKUP($B$13,'Crop definitions'!$V$5:$X$63,3,FALSE)*E74)</f>
        <v>6776</v>
      </c>
      <c r="N74" s="26">
        <f>IF($B$13="","",VLOOKUP($B$13,'Crop definitions'!$V$5:$X$63,3,FALSE)*F74)</f>
        <v>6776</v>
      </c>
      <c r="O74" s="26">
        <f>IF($B$13="","",VLOOKUP($B$13,'Crop definitions'!$V$5:$X$63,2,FALSE)*G74)</f>
        <v>6512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 kg TS / ha</v>
      </c>
      <c r="B80" s="21">
        <f>IF(B74="",0,IF($C13="Kg",B74*VLOOKUP($B13,'Crop definitions'!$B$5:$N$63,5,FALSE)/1000,IF($C13="Kg TS",B74,B74/VLOOKUP($B13,'Crop definitions'!$B$5:$N$63,8,FALSE))))</f>
        <v>9000</v>
      </c>
      <c r="C80" s="21">
        <f>IF(C74="",0,IF($C13="Kg",C74*VLOOKUP($B13,'Crop definitions'!$B$5:$N$63,5,FALSE)/1000,IF($C13="Kg TS",C74,C74/VLOOKUP($B13,'Crop definitions'!$B$5:$N$63,8,FALSE))))</f>
        <v>9250</v>
      </c>
      <c r="D80" s="21">
        <f>IF(D74="",0,IF($C13="Kg",D74*VLOOKUP($B13,'Crop definitions'!$B$5:$N$63,5,FALSE)/1000,IF($C13="Kg TS",D74,D74/VLOOKUP($B13,'Crop definitions'!$B$5:$N$63,8,FALSE))))</f>
        <v>11000</v>
      </c>
      <c r="E80" s="21">
        <f>IF(E74="",0,IF($C13="Kg",E74*VLOOKUP($B13,'Crop definitions'!$B$5:$N$63,5,FALSE)/1000,IF($C13="Kg TS",E74,E74/VLOOKUP($B13,'Crop definitions'!$B$5:$N$63,8,FALSE))))</f>
        <v>9625</v>
      </c>
      <c r="F80" s="21">
        <f>IF(F74="",0,IF($C13="Kg",F74*VLOOKUP($B13,'Crop definitions'!$B$5:$N$63,5,FALSE)/1000,IF($C13="Kg TS",F74,F74/VLOOKUP($B13,'Crop definitions'!$B$5:$N$63,8,FALSE))))</f>
        <v>9625</v>
      </c>
      <c r="G80" s="21">
        <f>IF(G74="",0,IF($C13="Kg",G74*VLOOKUP($B13,'Crop definitions'!$B$5:$N$63,5,FALSE)/1000,IF($C13="Kg TS",G74,G74/VLOOKUP($B13,'Crop definitions'!$B$5:$N$63,8,FALSE))))</f>
        <v>9250</v>
      </c>
      <c r="I80" s="20" t="str">
        <f t="shared" si="6"/>
        <v>Grass_clover, kg TS / ha</v>
      </c>
      <c r="J80" s="21">
        <f>IF(J74="",0,IF($C13="Kg",J74*VLOOKUP($B13,'Crop definitions'!$B$5:$N$63,5,FALSE)/1000,IF($C13="Kg TS",J74,J74/VLOOKUP($B13,'Crop definitions'!$B$5:$N$63,8,FALSE))))</f>
        <v>7920</v>
      </c>
      <c r="K80" s="21">
        <f>IF(K74="",0,IF($C13="Kg",K74*VLOOKUP($B13,'Crop definitions'!$B$5:$N$63,5,FALSE)/1000,IF($C13="Kg TS",K74,K74/VLOOKUP($B13,'Crop definitions'!$B$5:$N$63,8,FALSE))))</f>
        <v>8140</v>
      </c>
      <c r="L80" s="21">
        <f>IF(L74="",0,IF($C13="Kg",L74*VLOOKUP($B13,'Crop definitions'!$B$5:$N$63,5,FALSE)/1000,IF($C13="Kg TS",L74,L74/VLOOKUP($B13,'Crop definitions'!$B$5:$N$63,8,FALSE))))</f>
        <v>9680</v>
      </c>
      <c r="M80" s="21">
        <f>IF(M74="",0,IF($C13="Kg",M74*VLOOKUP($B13,'Crop definitions'!$B$5:$N$63,5,FALSE)/1000,IF($C13="Kg TS",M74,M74/VLOOKUP($B13,'Crop definitions'!$B$5:$N$63,8,FALSE))))</f>
        <v>8470</v>
      </c>
      <c r="N80" s="21">
        <f>IF(N74="",0,IF($C13="Kg",N74*VLOOKUP($B13,'Crop definitions'!$B$5:$N$63,5,FALSE)/1000,IF($C13="Kg TS",N74,N74/VLOOKUP($B13,'Crop definitions'!$B$5:$N$63,8,FALSE))))</f>
        <v>8470</v>
      </c>
      <c r="O80" s="21">
        <f>IF(O74="",0,IF($C13="Kg",O74*VLOOKUP($B13,'Crop definitions'!$B$5:$N$63,5,FALSE)/1000,IF($C13="Kg TS",O74,O74/VLOOKUP($B13,'Crop definitions'!$B$5:$N$63,8,FALSE))))</f>
        <v>8140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9000</v>
      </c>
      <c r="C85" s="25">
        <f t="shared" si="7"/>
        <v>9250</v>
      </c>
      <c r="D85" s="25">
        <f t="shared" si="7"/>
        <v>11000</v>
      </c>
      <c r="E85" s="25">
        <f t="shared" si="7"/>
        <v>9625</v>
      </c>
      <c r="F85" s="25">
        <f t="shared" si="7"/>
        <v>9625</v>
      </c>
      <c r="G85" s="25">
        <f t="shared" si="7"/>
        <v>9250</v>
      </c>
      <c r="I85" s="24" t="s">
        <v>69</v>
      </c>
      <c r="J85" s="25">
        <f t="shared" ref="J85:O85" si="8">SUM(J80:J84)</f>
        <v>7920</v>
      </c>
      <c r="K85" s="25">
        <f t="shared" si="8"/>
        <v>8140</v>
      </c>
      <c r="L85" s="25">
        <f t="shared" si="8"/>
        <v>9680</v>
      </c>
      <c r="M85" s="25">
        <f t="shared" si="8"/>
        <v>8470</v>
      </c>
      <c r="N85" s="25">
        <f t="shared" si="8"/>
        <v>8470</v>
      </c>
      <c r="O85" s="25">
        <f t="shared" si="8"/>
        <v>8140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 kg / ha</v>
      </c>
      <c r="B87" s="21">
        <f>IF(B80=0,0,B80/(VLOOKUP($B13,'Crop definitions'!$B$5:$N$63,5,FALSE)/1000))</f>
        <v>50000</v>
      </c>
      <c r="C87" s="21">
        <f>IF(C80=0,0,C80/(VLOOKUP($B13,'Crop definitions'!$B$5:$N$63,5,FALSE)/1000))</f>
        <v>51388.888888888891</v>
      </c>
      <c r="D87" s="21">
        <f>IF(D80=0,0,D80/(VLOOKUP($B13,'Crop definitions'!$B$5:$N$63,5,FALSE)/1000))</f>
        <v>61111.111111111117</v>
      </c>
      <c r="E87" s="21">
        <f>IF(E80=0,0,E80/(VLOOKUP($B13,'Crop definitions'!$B$5:$N$63,5,FALSE)/1000))</f>
        <v>53472.222222222226</v>
      </c>
      <c r="F87" s="21">
        <f>IF(F80=0,0,F80/(VLOOKUP($B13,'Crop definitions'!$B$5:$N$63,5,FALSE)/1000))</f>
        <v>53472.222222222226</v>
      </c>
      <c r="G87" s="21">
        <f>IF(G80=0,0,G80/(VLOOKUP($B13,'Crop definitions'!$B$5:$N$63,5,FALSE)/1000))</f>
        <v>51388.888888888891</v>
      </c>
      <c r="I87" s="20" t="str">
        <f>A87</f>
        <v>Grass_clover, kg / ha</v>
      </c>
      <c r="J87" s="21">
        <f>IF(J80=0,0,J80/(VLOOKUP($B13,'Crop definitions'!$B$5:$N$63,5,FALSE)/1000))</f>
        <v>44000</v>
      </c>
      <c r="K87" s="21">
        <f>IF(K80=0,0,K80/(VLOOKUP($B13,'Crop definitions'!$B$5:$N$63,5,FALSE)/1000))</f>
        <v>45222.222222222226</v>
      </c>
      <c r="L87" s="21">
        <f>IF(L80=0,0,L80/(VLOOKUP($B13,'Crop definitions'!$B$5:$N$63,5,FALSE)/1000))</f>
        <v>53777.777777777781</v>
      </c>
      <c r="M87" s="21">
        <f>IF(M80=0,0,M80/(VLOOKUP($B13,'Crop definitions'!$B$5:$N$63,5,FALSE)/1000))</f>
        <v>47055.555555555555</v>
      </c>
      <c r="N87" s="21">
        <f>IF(N80=0,0,N80/(VLOOKUP($B13,'Crop definitions'!$B$5:$N$63,5,FALSE)/1000))</f>
        <v>47055.555555555555</v>
      </c>
      <c r="O87" s="21">
        <f>IF(O80=0,0,O80/(VLOOKUP($B13,'Crop definitions'!$B$5:$N$63,5,FALSE)/1000))</f>
        <v>45222.222222222226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50000</v>
      </c>
      <c r="C92" s="25">
        <f t="shared" si="10"/>
        <v>51388.888888888891</v>
      </c>
      <c r="D92" s="25">
        <f t="shared" si="10"/>
        <v>61111.111111111117</v>
      </c>
      <c r="E92" s="25">
        <f t="shared" si="10"/>
        <v>53472.222222222226</v>
      </c>
      <c r="F92" s="25">
        <f t="shared" si="10"/>
        <v>53472.222222222226</v>
      </c>
      <c r="G92" s="25">
        <f t="shared" si="10"/>
        <v>51388.888888888891</v>
      </c>
      <c r="I92" s="24" t="str">
        <f t="shared" si="9"/>
        <v>Udbytte i alt, kg / ha</v>
      </c>
      <c r="J92" s="25">
        <f t="shared" ref="J92:O92" si="11">SUM(J87:J91)</f>
        <v>44000</v>
      </c>
      <c r="K92" s="25">
        <f t="shared" si="11"/>
        <v>45222.222222222226</v>
      </c>
      <c r="L92" s="25">
        <f t="shared" si="11"/>
        <v>53777.777777777781</v>
      </c>
      <c r="M92" s="25">
        <f t="shared" si="11"/>
        <v>47055.555555555555</v>
      </c>
      <c r="N92" s="25">
        <f t="shared" si="11"/>
        <v>47055.555555555555</v>
      </c>
      <c r="O92" s="25">
        <f t="shared" si="11"/>
        <v>45222.222222222226</v>
      </c>
    </row>
    <row r="93" spans="1:15" x14ac:dyDescent="0.25">
      <c r="A93" s="27" t="s">
        <v>120</v>
      </c>
      <c r="B93" s="32">
        <f t="shared" ref="B93:G93" si="12">SUMIF($D$13:$D$17,"Grøn",B87:B91)</f>
        <v>50000</v>
      </c>
      <c r="C93" s="32">
        <f t="shared" si="12"/>
        <v>51388.888888888891</v>
      </c>
      <c r="D93" s="32">
        <f t="shared" si="12"/>
        <v>61111.111111111117</v>
      </c>
      <c r="E93" s="32">
        <f t="shared" si="12"/>
        <v>53472.222222222226</v>
      </c>
      <c r="F93" s="32">
        <f t="shared" si="12"/>
        <v>53472.222222222226</v>
      </c>
      <c r="G93" s="32">
        <f t="shared" si="12"/>
        <v>51388.888888888891</v>
      </c>
      <c r="I93" s="27" t="str">
        <f t="shared" si="9"/>
        <v>Udbytte der høstes grøn i alt, kg / ha</v>
      </c>
      <c r="J93" s="32">
        <f t="shared" ref="J93:O93" si="13">SUMIF($D$13:$D$17,"Grøn",J87:J91)</f>
        <v>44000</v>
      </c>
      <c r="K93" s="32">
        <f t="shared" si="13"/>
        <v>45222.222222222226</v>
      </c>
      <c r="L93" s="32">
        <f t="shared" si="13"/>
        <v>53777.777777777781</v>
      </c>
      <c r="M93" s="32">
        <f t="shared" si="13"/>
        <v>47055.555555555555</v>
      </c>
      <c r="N93" s="32">
        <f t="shared" si="13"/>
        <v>47055.555555555555</v>
      </c>
      <c r="O93" s="32">
        <f t="shared" si="13"/>
        <v>45222.222222222226</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 kg N / ha</v>
      </c>
      <c r="B95" s="21">
        <f>IF(B80=0,0,B80*VLOOKUP($B13,'Crop definitions'!$B$5:$K$63,10,FALSE)/1000)</f>
        <v>226.25280000000001</v>
      </c>
      <c r="C95" s="21">
        <f>IF(C80=0,0,C80*VLOOKUP($B13,'Crop definitions'!$B$5:$K$63,10,FALSE)/1000)</f>
        <v>232.53760000000003</v>
      </c>
      <c r="D95" s="21">
        <f>IF(D80=0,0,D80*VLOOKUP($B13,'Crop definitions'!$B$5:$K$63,10,FALSE)/1000)</f>
        <v>276.53120000000001</v>
      </c>
      <c r="E95" s="21">
        <f>IF(E80=0,0,E80*VLOOKUP($B13,'Crop definitions'!$B$5:$K$63,10,FALSE)/1000)</f>
        <v>241.96480000000003</v>
      </c>
      <c r="F95" s="21">
        <f>IF(F80=0,0,F80*VLOOKUP($B13,'Crop definitions'!$B$5:$K$63,10,FALSE)/1000)</f>
        <v>241.96480000000003</v>
      </c>
      <c r="G95" s="21">
        <f>IF(G80=0,0,G80*VLOOKUP($B13,'Crop definitions'!$B$5:$K$63,10,FALSE)/1000)</f>
        <v>232.53760000000003</v>
      </c>
      <c r="I95" s="20" t="str">
        <f t="shared" ref="I95:I100" si="14">A95</f>
        <v>Grass_clover, kg N / ha</v>
      </c>
      <c r="J95" s="21">
        <f>IF(J80=0,0,J80*VLOOKUP($B13,'Crop definitions'!$B$5:$K$63,10,FALSE)/1000)</f>
        <v>199.102464</v>
      </c>
      <c r="K95" s="21">
        <f>IF(K80=0,0,K80*VLOOKUP($B13,'Crop definitions'!$B$5:$K$63,10,FALSE)/1000)</f>
        <v>204.63308800000001</v>
      </c>
      <c r="L95" s="21">
        <f>IF(L80=0,0,L80*VLOOKUP($B13,'Crop definitions'!$B$5:$K$63,10,FALSE)/1000)</f>
        <v>243.34745600000002</v>
      </c>
      <c r="M95" s="21">
        <f>IF(M80=0,0,M80*VLOOKUP($B13,'Crop definitions'!$B$5:$K$63,10,FALSE)/1000)</f>
        <v>212.92902400000003</v>
      </c>
      <c r="N95" s="21">
        <f>IF(N80=0,0,N80*VLOOKUP($B13,'Crop definitions'!$B$5:$K$63,10,FALSE)/1000)</f>
        <v>212.92902400000003</v>
      </c>
      <c r="O95" s="21">
        <f>IF(O80=0,0,O80*VLOOKUP($B13,'Crop definitions'!$B$5:$K$63,10,FALSE)/1000)</f>
        <v>204.63308800000001</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226.25280000000001</v>
      </c>
      <c r="C100" s="25">
        <f t="shared" si="15"/>
        <v>232.53760000000003</v>
      </c>
      <c r="D100" s="25">
        <f t="shared" si="15"/>
        <v>276.53120000000001</v>
      </c>
      <c r="E100" s="25">
        <f t="shared" si="15"/>
        <v>241.96480000000003</v>
      </c>
      <c r="F100" s="25">
        <f t="shared" si="15"/>
        <v>241.96480000000003</v>
      </c>
      <c r="G100" s="25">
        <f t="shared" si="15"/>
        <v>232.53760000000003</v>
      </c>
      <c r="I100" s="24" t="str">
        <f t="shared" si="14"/>
        <v>Udbytte i alt, kg N / ha</v>
      </c>
      <c r="J100" s="25">
        <f t="shared" ref="J100:O100" si="16">SUM(J95:J99)</f>
        <v>199.102464</v>
      </c>
      <c r="K100" s="25">
        <f t="shared" si="16"/>
        <v>204.63308800000001</v>
      </c>
      <c r="L100" s="25">
        <f t="shared" si="16"/>
        <v>243.34745600000002</v>
      </c>
      <c r="M100" s="25">
        <f t="shared" si="16"/>
        <v>212.92902400000003</v>
      </c>
      <c r="N100" s="25">
        <f t="shared" si="16"/>
        <v>212.92902400000003</v>
      </c>
      <c r="O100" s="25">
        <f t="shared" si="16"/>
        <v>204.63308800000001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284</v>
      </c>
      <c r="C105" s="47">
        <f t="shared" si="17"/>
        <v>287</v>
      </c>
      <c r="D105" s="47">
        <f t="shared" si="17"/>
        <v>300</v>
      </c>
      <c r="E105" s="47">
        <f t="shared" si="17"/>
        <v>290</v>
      </c>
      <c r="F105" s="47">
        <f t="shared" si="17"/>
        <v>290</v>
      </c>
      <c r="G105" s="47">
        <f t="shared" si="17"/>
        <v>237</v>
      </c>
      <c r="H105" s="15"/>
      <c r="I105" s="40" t="str">
        <f t="shared" ref="I105:I110" si="18">A105</f>
        <v>N-norm til beregning, kg / ha</v>
      </c>
      <c r="J105" s="47">
        <f>IF($E13="Ja",B31*('Crop definitions'!$Z$5/100),0)+IF($E14="Ja",B35*('Crop definitions'!$Z$5/100),0)+IF($E15="Ja",B39*('Crop definitions'!$Z$5/100),0)+IF($E16="Ja",B43*('Crop definitions'!$Z$5/100),0)+IF($E17="Ja",B47*('Crop definitions'!$Z$5/100),0)</f>
        <v>153.36000000000001</v>
      </c>
      <c r="K105" s="47">
        <f>IF($E13="Ja",C31*('Crop definitions'!$Z$5/100),0)+IF($E14="Ja",C35*('Crop definitions'!$Z$5/100),0)+IF($E15="Ja",C39*('Crop definitions'!$Z$5/100),0)+IF($E16="Ja",C43*('Crop definitions'!$Z$5/100),0)+IF($E17="Ja",C47*('Crop definitions'!$Z$5/100),0)</f>
        <v>154.98000000000002</v>
      </c>
      <c r="L105" s="47">
        <f>IF($E13="Ja",D31*('Crop definitions'!$Z$5/100),0)+IF($E14="Ja",D35*('Crop definitions'!$Z$5/100),0)+IF($E15="Ja",D39*('Crop definitions'!$Z$5/100),0)+IF($E16="Ja",D43*('Crop definitions'!$Z$5/100),0)+IF($E17="Ja",D47*('Crop definitions'!$Z$5/100),0)</f>
        <v>162</v>
      </c>
      <c r="M105" s="47">
        <f>IF($E13="Ja",E31*('Crop definitions'!$Z$5/100),0)+IF($E14="Ja",E35*('Crop definitions'!$Z$5/100),0)+IF($E15="Ja",E39*('Crop definitions'!$Z$5/100),0)+IF($E16="Ja",E43*('Crop definitions'!$Z$5/100),0)+IF($E17="Ja",E47*('Crop definitions'!$Z$5/100),0)</f>
        <v>156.60000000000002</v>
      </c>
      <c r="N105" s="47">
        <f>IF($E13="Ja",F31*('Crop definitions'!$Z$5/100),0)+IF($E14="Ja",F35*('Crop definitions'!$Z$5/100),0)+IF($E15="Ja",F39*('Crop definitions'!$Z$5/100),0)+IF($E16="Ja",F43*('Crop definitions'!$Z$5/100),0)+IF($E17="Ja",F47*('Crop definitions'!$Z$5/100),0)</f>
        <v>156.60000000000002</v>
      </c>
      <c r="O105" s="47">
        <f>IF($E13="Ja",G31*('Crop definitions'!$Z$5/100),0)+IF($E14="Ja",G35*('Crop definitions'!$Z$5/100),0)+IF($E15="Ja",G39*('Crop definitions'!$Z$5/100),0)+IF($E16="Ja",G43*('Crop definitions'!$Z$5/100),0)+IF($E17="Ja",G47*('Crop definitions'!$Z$5/100),0)</f>
        <v>127.98</v>
      </c>
    </row>
    <row r="106" spans="1:15" ht="15.6" x14ac:dyDescent="0.3">
      <c r="A106" s="40" t="s">
        <v>129</v>
      </c>
      <c r="B106" s="47">
        <f t="shared" ref="B106:G106" si="19">SUMIF($E$13:$E$17,"Ja",B95:B99)</f>
        <v>226.25280000000001</v>
      </c>
      <c r="C106" s="47">
        <f t="shared" si="19"/>
        <v>232.53760000000003</v>
      </c>
      <c r="D106" s="47">
        <f t="shared" si="19"/>
        <v>276.53120000000001</v>
      </c>
      <c r="E106" s="47">
        <f t="shared" si="19"/>
        <v>241.96480000000003</v>
      </c>
      <c r="F106" s="47">
        <f t="shared" si="19"/>
        <v>241.96480000000003</v>
      </c>
      <c r="G106" s="47">
        <f t="shared" si="19"/>
        <v>232.53760000000003</v>
      </c>
      <c r="H106" s="15"/>
      <c r="I106" s="40" t="str">
        <f t="shared" si="18"/>
        <v>N-udbytte til beregning, kg / ha</v>
      </c>
      <c r="J106" s="47">
        <f t="shared" ref="J106:O106" si="20">SUMIF($E$13:$E$17,"Ja",J95:J99)</f>
        <v>199.102464</v>
      </c>
      <c r="K106" s="47">
        <f t="shared" si="20"/>
        <v>204.63308800000001</v>
      </c>
      <c r="L106" s="47">
        <f t="shared" si="20"/>
        <v>243.34745600000002</v>
      </c>
      <c r="M106" s="47">
        <f t="shared" si="20"/>
        <v>212.92902400000003</v>
      </c>
      <c r="N106" s="47">
        <f t="shared" si="20"/>
        <v>212.92902400000003</v>
      </c>
      <c r="O106" s="47">
        <f t="shared" si="20"/>
        <v>204.63308800000001</v>
      </c>
    </row>
    <row r="107" spans="1:15" ht="15.6" x14ac:dyDescent="0.3">
      <c r="A107" t="s">
        <v>150</v>
      </c>
      <c r="B107" s="48">
        <f>IF(VLOOKUP($B$9,'N fixation formula'!$B$5:$N$44,3,FALSE)="",VLOOKUP($B$9,'N fixation formula'!$B$5:$N$44,4,FALSE)*B105+VLOOKUP($B$9,'N fixation formula'!$B$5:$N$44,5,FALSE),VLOOKUP($B$9,'N fixation formula'!$B$5:$N$44,3,FALSE))</f>
        <v>0.17399999999999999</v>
      </c>
      <c r="C107" s="48">
        <f>IF(VLOOKUP($B$9,'N fixation formula'!$B$5:$N$44,3,FALSE)="",VLOOKUP($B$9,'N fixation formula'!$B$5:$N$44,4,FALSE)*C105+VLOOKUP($B$9,'N fixation formula'!$B$5:$N$44,5,FALSE),VLOOKUP($B$9,'N fixation formula'!$B$5:$N$44,3,FALSE))</f>
        <v>0.16949999999999998</v>
      </c>
      <c r="D107" s="48">
        <f>IF(VLOOKUP($B$9,'N fixation formula'!$B$5:$N$44,3,FALSE)="",VLOOKUP($B$9,'N fixation formula'!$B$5:$N$44,4,FALSE)*D105+VLOOKUP($B$9,'N fixation formula'!$B$5:$N$44,5,FALSE),VLOOKUP($B$9,'N fixation formula'!$B$5:$N$44,3,FALSE))</f>
        <v>0.14999999999999997</v>
      </c>
      <c r="E107" s="48">
        <f>IF(VLOOKUP($B$9,'N fixation formula'!$B$5:$N$44,3,FALSE)="",VLOOKUP($B$9,'N fixation formula'!$B$5:$N$44,4,FALSE)*E105+VLOOKUP($B$9,'N fixation formula'!$B$5:$N$44,5,FALSE),VLOOKUP($B$9,'N fixation formula'!$B$5:$N$44,3,FALSE))</f>
        <v>0.16499999999999998</v>
      </c>
      <c r="F107" s="48">
        <f>IF(VLOOKUP($B$9,'N fixation formula'!$B$5:$N$44,3,FALSE)="",VLOOKUP($B$9,'N fixation formula'!$B$5:$N$44,4,FALSE)*F105+VLOOKUP($B$9,'N fixation formula'!$B$5:$N$44,5,FALSE),VLOOKUP($B$9,'N fixation formula'!$B$5:$N$44,3,FALSE))</f>
        <v>0.16499999999999998</v>
      </c>
      <c r="G107" s="48">
        <f>IF(VLOOKUP($B$9,'N fixation formula'!$B$5:$N$44,3,FALSE)="",VLOOKUP($B$9,'N fixation formula'!$B$5:$N$44,4,FALSE)*G105+VLOOKUP($B$9,'N fixation formula'!$B$5:$N$44,5,FALSE),VLOOKUP($B$9,'N fixation formula'!$B$5:$N$44,3,FALSE))</f>
        <v>0.2445</v>
      </c>
      <c r="H107" s="15"/>
      <c r="I107" s="40" t="str">
        <f t="shared" si="18"/>
        <v>F-bælg-N</v>
      </c>
      <c r="J107" s="48">
        <f>IF(VLOOKUP($B$9,'N fixation formula'!$B$5:$N$44,3,FALSE)="",VLOOKUP($B$9,'N fixation formula'!$B$5:$N$44,4,FALSE)*J105+VLOOKUP($B$9,'N fixation formula'!$B$5:$N$44,5,FALSE),VLOOKUP($B$9,'N fixation formula'!$B$5:$N$44,3,FALSE))</f>
        <v>0.36995999999999996</v>
      </c>
      <c r="K107" s="48">
        <f>IF(VLOOKUP($B$9,'N fixation formula'!$B$5:$N$44,3,FALSE)="",VLOOKUP($B$9,'N fixation formula'!$B$5:$N$44,4,FALSE)*K105+VLOOKUP($B$9,'N fixation formula'!$B$5:$N$44,5,FALSE),VLOOKUP($B$9,'N fixation formula'!$B$5:$N$44,3,FALSE))</f>
        <v>0.36752999999999991</v>
      </c>
      <c r="L107" s="48">
        <f>IF(VLOOKUP($B$9,'N fixation formula'!$B$5:$N$44,3,FALSE)="",VLOOKUP($B$9,'N fixation formula'!$B$5:$N$44,4,FALSE)*L105+VLOOKUP($B$9,'N fixation formula'!$B$5:$N$44,5,FALSE),VLOOKUP($B$9,'N fixation formula'!$B$5:$N$44,3,FALSE))</f>
        <v>0.35699999999999998</v>
      </c>
      <c r="M107" s="48">
        <f>IF(VLOOKUP($B$9,'N fixation formula'!$B$5:$N$44,3,FALSE)="",VLOOKUP($B$9,'N fixation formula'!$B$5:$N$44,4,FALSE)*M105+VLOOKUP($B$9,'N fixation formula'!$B$5:$N$44,5,FALSE),VLOOKUP($B$9,'N fixation formula'!$B$5:$N$44,3,FALSE))</f>
        <v>0.36509999999999998</v>
      </c>
      <c r="N107" s="48">
        <f>IF(VLOOKUP($B$9,'N fixation formula'!$B$5:$N$44,3,FALSE)="",VLOOKUP($B$9,'N fixation formula'!$B$5:$N$44,4,FALSE)*N105+VLOOKUP($B$9,'N fixation formula'!$B$5:$N$44,5,FALSE),VLOOKUP($B$9,'N fixation formula'!$B$5:$N$44,3,FALSE))</f>
        <v>0.36509999999999998</v>
      </c>
      <c r="O107" s="48">
        <f>IF(VLOOKUP($B$9,'N fixation formula'!$B$5:$N$44,3,FALSE)="",VLOOKUP($B$9,'N fixation formula'!$B$5:$N$44,4,FALSE)*O105+VLOOKUP($B$9,'N fixation formula'!$B$5:$N$44,5,FALSE),VLOOKUP($B$9,'N fixation formula'!$B$5:$N$44,3,FALSE))</f>
        <v>0.40803</v>
      </c>
    </row>
    <row r="108" spans="1:15" ht="15.6" x14ac:dyDescent="0.3">
      <c r="A108" s="40" t="s">
        <v>149</v>
      </c>
      <c r="B108" s="48">
        <f>VLOOKUP($B$9,'N fixation formula'!$B$5:$N$44,2,FALSE)*B107*VLOOKUP($B$9,'N fixation formula'!$B$5:$N$44,6,FALSE)</f>
        <v>0.19835999999999998</v>
      </c>
      <c r="C108" s="48">
        <f>VLOOKUP($B$9,'N fixation formula'!$B$5:$N$44,2,FALSE)*C107*VLOOKUP($B$9,'N fixation formula'!$B$5:$N$44,6,FALSE)</f>
        <v>0.19322999999999996</v>
      </c>
      <c r="D108" s="48">
        <f>VLOOKUP($B$9,'N fixation formula'!$B$5:$N$44,2,FALSE)*D107*VLOOKUP($B$9,'N fixation formula'!$B$5:$N$44,6,FALSE)</f>
        <v>0.17099999999999996</v>
      </c>
      <c r="E108" s="48">
        <f>VLOOKUP($B$9,'N fixation formula'!$B$5:$N$44,2,FALSE)*E107*VLOOKUP($B$9,'N fixation formula'!$B$5:$N$44,6,FALSE)</f>
        <v>0.18809999999999996</v>
      </c>
      <c r="F108" s="48">
        <f>VLOOKUP($B$9,'N fixation formula'!$B$5:$N$44,2,FALSE)*F107*VLOOKUP($B$9,'N fixation formula'!$B$5:$N$44,6,FALSE)</f>
        <v>0.18809999999999996</v>
      </c>
      <c r="G108" s="48">
        <f>VLOOKUP($B$9,'N fixation formula'!$B$5:$N$44,2,FALSE)*G107*VLOOKUP($B$9,'N fixation formula'!$B$5:$N$44,6,FALSE)</f>
        <v>0.27872999999999998</v>
      </c>
      <c r="H108" s="15"/>
      <c r="I108" s="40" t="str">
        <f t="shared" si="18"/>
        <v>F-brutto x F-bælg-N x P-fix</v>
      </c>
      <c r="J108" s="48">
        <f>VLOOKUP($B$9,'N fixation formula'!$B$5:$N$44,2,FALSE)*J107*VLOOKUP($B$9,'N fixation formula'!$B$5:$N$44,6,FALSE)</f>
        <v>0.42175439999999992</v>
      </c>
      <c r="K108" s="48">
        <f>VLOOKUP($B$9,'N fixation formula'!$B$5:$N$44,2,FALSE)*K107*VLOOKUP($B$9,'N fixation formula'!$B$5:$N$44,6,FALSE)</f>
        <v>0.41898419999999986</v>
      </c>
      <c r="L108" s="48">
        <f>VLOOKUP($B$9,'N fixation formula'!$B$5:$N$44,2,FALSE)*L107*VLOOKUP($B$9,'N fixation formula'!$B$5:$N$44,6,FALSE)</f>
        <v>0.40697999999999995</v>
      </c>
      <c r="M108" s="48">
        <f>VLOOKUP($B$9,'N fixation formula'!$B$5:$N$44,2,FALSE)*M107*VLOOKUP($B$9,'N fixation formula'!$B$5:$N$44,6,FALSE)</f>
        <v>0.41621399999999992</v>
      </c>
      <c r="N108" s="48">
        <f>VLOOKUP($B$9,'N fixation formula'!$B$5:$N$44,2,FALSE)*N107*VLOOKUP($B$9,'N fixation formula'!$B$5:$N$44,6,FALSE)</f>
        <v>0.41621399999999992</v>
      </c>
      <c r="O108" s="48">
        <f>VLOOKUP($B$9,'N fixation formula'!$B$5:$N$44,2,FALSE)*O107*VLOOKUP($B$9,'N fixation formula'!$B$5:$N$44,6,FALSE)</f>
        <v>0.46515419999999996</v>
      </c>
    </row>
    <row r="109" spans="1:15" ht="15.6" x14ac:dyDescent="0.3">
      <c r="A109" s="40" t="s">
        <v>151</v>
      </c>
      <c r="B109" s="48" t="e">
        <f>VLOOKUP($B$9,'N fixation formula'!$B$5:$O$44,7,FALSE)+VLOOKUP($B$9,'N fixation formula'!$B$5:$O$44,8,FALSE)+INDEX('N fixation formula'!$J$5:$O$44,MATCH(Grass_clover_c!$B$9,'N fixation formula'!$B$5:$B$44,0),MATCH(Grass_clover_c!B104,'N fixation formula'!$J$4:$O$4,0))</f>
        <v>#N/A</v>
      </c>
      <c r="C109" s="48" t="e">
        <f>VLOOKUP($B$9,'N fixation formula'!$B$5:$O$44,7,FALSE)+VLOOKUP($B$9,'N fixation formula'!$B$5:$O$44,8,FALSE)+INDEX('N fixation formula'!$J$5:$O$44,MATCH(Grass_clover_c!$B$9,'N fixation formula'!$B$5:$B$44,0),MATCH(Grass_clover_c!C104,'N fixation formula'!$J$4:$O$4,0))</f>
        <v>#N/A</v>
      </c>
      <c r="D109" s="48" t="e">
        <f>VLOOKUP($B$9,'N fixation formula'!$B$5:$O$44,7,FALSE)+VLOOKUP($B$9,'N fixation formula'!$B$5:$O$44,8,FALSE)+INDEX('N fixation formula'!$J$5:$O$44,MATCH(Grass_clover_c!$B$9,'N fixation formula'!$B$5:$B$44,0),MATCH(Grass_clover_c!D104,'N fixation formula'!$J$4:$O$4,0))</f>
        <v>#N/A</v>
      </c>
      <c r="E109" s="48" t="e">
        <f>VLOOKUP($B$9,'N fixation formula'!$B$5:$O$44,7,FALSE)+VLOOKUP($B$9,'N fixation formula'!$B$5:$O$44,8,FALSE)+INDEX('N fixation formula'!$J$5:$O$44,MATCH(Grass_clover_c!$B$9,'N fixation formula'!$B$5:$B$44,0),MATCH(Grass_clover_c!E104,'N fixation formula'!$J$4:$O$4,0))</f>
        <v>#N/A</v>
      </c>
      <c r="F109" s="48" t="e">
        <f>VLOOKUP($B$9,'N fixation formula'!$B$5:$O$44,7,FALSE)+VLOOKUP($B$9,'N fixation formula'!$B$5:$O$44,8,FALSE)+INDEX('N fixation formula'!$J$5:$O$44,MATCH(Grass_clover_c!$B$9,'N fixation formula'!$B$5:$B$44,0),MATCH(Grass_clover_c!F104,'N fixation formula'!$J$4:$O$4,0))</f>
        <v>#N/A</v>
      </c>
      <c r="G109" s="48" t="e">
        <f>VLOOKUP($B$9,'N fixation formula'!$B$5:$O$44,7,FALSE)+VLOOKUP($B$9,'N fixation formula'!$B$5:$O$44,8,FALSE)+INDEX('N fixation formula'!$J$5:$O$44,MATCH(Grass_clover_c!$B$9,'N fixation formula'!$B$5:$B$44,0),MATCH(Grass_clover_c!G104,'N fixation formula'!$J$4:$O$4,0))</f>
        <v>#N/A</v>
      </c>
      <c r="H109" s="15"/>
      <c r="I109" s="40" t="str">
        <f t="shared" si="18"/>
        <v>P-rod+stub + P-trans-jord + P-immob</v>
      </c>
      <c r="J109" s="48" t="e">
        <f>VLOOKUP($B$9,'N fixation formula'!$B$5:$O$44,7,FALSE)+VLOOKUP($B$9,'N fixation formula'!$B$5:$O$44,8,FALSE)+INDEX('N fixation formula'!$J$5:$O$44,MATCH(Grass_clover_c!$B$9,'N fixation formula'!$B$5:$B$44,0),MATCH(Grass_clover_c!J104,'N fixation formula'!$J$4:$O$4,0))</f>
        <v>#N/A</v>
      </c>
      <c r="K109" s="48" t="e">
        <f>VLOOKUP($B$9,'N fixation formula'!$B$5:$O$44,7,FALSE)+VLOOKUP($B$9,'N fixation formula'!$B$5:$O$44,8,FALSE)+INDEX('N fixation formula'!$J$5:$O$44,MATCH(Grass_clover_c!$B$9,'N fixation formula'!$B$5:$B$44,0),MATCH(Grass_clover_c!K104,'N fixation formula'!$J$4:$O$4,0))</f>
        <v>#N/A</v>
      </c>
      <c r="L109" s="48" t="e">
        <f>VLOOKUP($B$9,'N fixation formula'!$B$5:$O$44,7,FALSE)+VLOOKUP($B$9,'N fixation formula'!$B$5:$O$44,8,FALSE)+INDEX('N fixation formula'!$J$5:$O$44,MATCH(Grass_clover_c!$B$9,'N fixation formula'!$B$5:$B$44,0),MATCH(Grass_clover_c!L104,'N fixation formula'!$J$4:$O$4,0))</f>
        <v>#N/A</v>
      </c>
      <c r="M109" s="48" t="e">
        <f>VLOOKUP($B$9,'N fixation formula'!$B$5:$O$44,7,FALSE)+VLOOKUP($B$9,'N fixation formula'!$B$5:$O$44,8,FALSE)+INDEX('N fixation formula'!$J$5:$O$44,MATCH(Grass_clover_c!$B$9,'N fixation formula'!$B$5:$B$44,0),MATCH(Grass_clover_c!M104,'N fixation formula'!$J$4:$O$4,0))</f>
        <v>#N/A</v>
      </c>
      <c r="N109" s="48" t="e">
        <f>VLOOKUP($B$9,'N fixation formula'!$B$5:$O$44,7,FALSE)+VLOOKUP($B$9,'N fixation formula'!$B$5:$O$44,8,FALSE)+INDEX('N fixation formula'!$J$5:$O$44,MATCH(Grass_clover_c!$B$9,'N fixation formula'!$B$5:$B$44,0),MATCH(Grass_clover_c!N104,'N fixation formula'!$J$4:$O$4,0))</f>
        <v>#N/A</v>
      </c>
      <c r="O109" s="48" t="e">
        <f>VLOOKUP($B$9,'N fixation formula'!$B$5:$O$44,7,FALSE)+VLOOKUP($B$9,'N fixation formula'!$B$5:$O$44,8,FALSE)+INDEX('N fixation formula'!$J$5:$O$44,MATCH(Grass_clover_c!$B$9,'N fixation formula'!$B$5:$B$44,0),MATCH(Grass_clover_c!O104,'N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25.174999999999997</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25.874305555555555</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30.769444444444442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26.92326388888889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26.92326388888889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25.874305555555555</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22.153999999999996</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22.769388888888891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27.077111111111108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23.692472222222221</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23.692472222222221</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22.769388888888891</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10.069999999999999</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10.349722222222223</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12.30777777777778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10.769305555555555</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10.769305555555555</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10.349722222222223</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8.8615999999999993</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9.1077555555555563</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10.830844444444445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9.4769888888888882</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9.4769888888888882</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9.1077555555555563</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25.174999999999997</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25.874305555555555</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30.769444444444442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26.92326388888889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26.92326388888889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25.874305555555555</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22.153999999999996</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22.769388888888891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27.077111111111108</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23.692472222222221</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23.692472222222221</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22.769388888888891</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50.349999999999994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51.74861111111111</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61.538888888888884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53.84652777777778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53.84652777777778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51.74861111111111</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44.307999999999993</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45.538777777777781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54.154222222222216</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47.384944444444443</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47.384944444444443</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45.538777777777781</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116.81199999999998</v>
      </c>
      <c r="C147" s="143">
        <f t="shared" ref="C147:O147" si="26">SUM(C132:C146)</f>
        <v>119.88894444444443</v>
      </c>
      <c r="D147" s="25">
        <f t="shared" si="26"/>
        <v>141.42755555555556</v>
      </c>
      <c r="E147" s="25">
        <f t="shared" si="26"/>
        <v>124.50436111111112</v>
      </c>
      <c r="F147" s="25">
        <f t="shared" si="26"/>
        <v>124.50436111111112</v>
      </c>
      <c r="G147" s="25">
        <f t="shared" si="26"/>
        <v>119.88894444444443</v>
      </c>
      <c r="H147" s="5"/>
      <c r="I147" s="30" t="str">
        <f t="shared" si="25"/>
        <v>Dieselforbrug i alt per ha</v>
      </c>
      <c r="J147" s="25">
        <f t="shared" si="26"/>
        <v>97.477599999999981</v>
      </c>
      <c r="K147" s="25">
        <f t="shared" si="26"/>
        <v>100.18531111111112</v>
      </c>
      <c r="L147" s="25">
        <f t="shared" si="26"/>
        <v>119.13928888888887</v>
      </c>
      <c r="M147" s="25">
        <f t="shared" si="26"/>
        <v>104.24687777777777</v>
      </c>
      <c r="N147" s="25">
        <f t="shared" si="26"/>
        <v>104.24687777777777</v>
      </c>
      <c r="O147" s="25">
        <f t="shared" si="26"/>
        <v>100.18531111111112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1500-000000000000}">
      <formula1>"Ja,Nej"</formula1>
    </dataValidation>
    <dataValidation type="list" allowBlank="1" showInputMessage="1" showErrorMessage="1" sqref="F13:F17" xr:uid="{00000000-0002-0000-1500-000001000000}">
      <formula1>"Ja, Nej / Ikke relevant"</formula1>
    </dataValidation>
    <dataValidation type="list" allowBlank="1" showInputMessage="1" showErrorMessage="1" sqref="E5" xr:uid="{00000000-0002-0000-15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500-000003000000}">
          <x14:formula1>
            <xm:f>'N fixation formula'!$B$5:$B$44</xm:f>
          </x14:formula1>
          <xm:sqref>B9</xm:sqref>
        </x14:dataValidation>
        <x14:dataValidation type="list" allowBlank="1" showInputMessage="1" showErrorMessage="1" xr:uid="{00000000-0002-0000-1500-000007000000}">
          <x14:formula1>
            <xm:f>Other_tabels!$F$5:$F$14</xm:f>
          </x14:formula1>
          <xm:sqref>E4</xm:sqref>
        </x14:dataValidation>
        <x14:dataValidation type="list" allowBlank="1" showInputMessage="1" showErrorMessage="1" xr:uid="{00000000-0002-0000-1500-000006000000}">
          <x14:formula1>
            <xm:f>'Crop definitions'!$B$5:$B$63</xm:f>
          </x14:formula1>
          <xm:sqref>B13:B17</xm:sqref>
        </x14:dataValidation>
        <x14:dataValidation type="list" allowBlank="1" showInputMessage="1" showErrorMessage="1" xr:uid="{00000000-0002-0000-1500-000005000000}">
          <x14:formula1>
            <xm:f>Seed!$B$5:$B$28</xm:f>
          </x14:formula1>
          <xm:sqref>B20:B23</xm:sqref>
        </x14:dataValidation>
        <x14:dataValidation type="list" allowBlank="1" showInputMessage="1" showErrorMessage="1" xr:uid="{00000000-0002-0000-1500-000004000000}">
          <x14:formula1>
            <xm:f>'Diesel consumption for field op'!$D$4:$D$77</xm:f>
          </x14:formula1>
          <xm:sqref>A116:A130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9" tint="0.39997558519241921"/>
  </sheetPr>
  <dimension ref="A1:O147"/>
  <sheetViews>
    <sheetView showGridLines="0" topLeftCell="F127"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499</v>
      </c>
      <c r="D4" s="20" t="s">
        <v>484</v>
      </c>
      <c r="E4" s="44" t="s">
        <v>486</v>
      </c>
    </row>
    <row r="5" spans="1:6" x14ac:dyDescent="0.25">
      <c r="A5" s="20" t="s">
        <v>50</v>
      </c>
      <c r="B5" s="44" t="s">
        <v>500</v>
      </c>
      <c r="D5" s="20" t="s">
        <v>582</v>
      </c>
      <c r="E5" s="44" t="s">
        <v>208</v>
      </c>
    </row>
    <row r="6" spans="1:6" x14ac:dyDescent="0.25">
      <c r="A6" s="20" t="s">
        <v>0</v>
      </c>
      <c r="B6" s="45" t="s">
        <v>498</v>
      </c>
    </row>
    <row r="7" spans="1:6" x14ac:dyDescent="0.25">
      <c r="A7" s="20" t="s">
        <v>76</v>
      </c>
      <c r="B7" s="45"/>
    </row>
    <row r="8" spans="1:6" x14ac:dyDescent="0.25">
      <c r="A8" s="20" t="s">
        <v>57</v>
      </c>
      <c r="B8" s="45" t="s">
        <v>154</v>
      </c>
    </row>
    <row r="9" spans="1:6" x14ac:dyDescent="0.25">
      <c r="A9" s="46" t="s">
        <v>125</v>
      </c>
      <c r="B9" s="44" t="s">
        <v>145</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385</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v>
      </c>
      <c r="B30" s="200"/>
      <c r="C30" s="200"/>
      <c r="D30" s="200"/>
      <c r="E30" s="200"/>
      <c r="F30" s="200"/>
      <c r="G30" s="27"/>
      <c r="I30" s="201" t="str">
        <f>A30</f>
        <v>Gødningsnorm - Main product: Grass_clover</v>
      </c>
      <c r="J30" s="202"/>
      <c r="K30" s="202"/>
      <c r="L30" s="202"/>
      <c r="M30" s="202"/>
      <c r="N30" s="202"/>
      <c r="O30" s="203"/>
    </row>
    <row r="31" spans="1:15" x14ac:dyDescent="0.25">
      <c r="A31" s="20" t="s">
        <v>54</v>
      </c>
      <c r="B31" s="26">
        <v>284</v>
      </c>
      <c r="C31" s="26">
        <v>287</v>
      </c>
      <c r="D31" s="26">
        <v>300</v>
      </c>
      <c r="E31" s="26">
        <v>290</v>
      </c>
      <c r="F31" s="26">
        <v>290</v>
      </c>
      <c r="G31" s="26">
        <v>237</v>
      </c>
      <c r="I31" s="20" t="s">
        <v>54</v>
      </c>
      <c r="J31" s="26">
        <f>(B31-$B$10)*('Crop definitions'!$Z$5/100)</f>
        <v>153.36000000000001</v>
      </c>
      <c r="K31" s="26">
        <f>(C31-$B$10)*('Crop definitions'!$Z$5/100)</f>
        <v>154.98000000000002</v>
      </c>
      <c r="L31" s="26">
        <f>(D31-$B$10)*('Crop definitions'!$Z$5/100)</f>
        <v>162</v>
      </c>
      <c r="M31" s="26">
        <f>(E31-$B$10)*('Crop definitions'!$Z$5/100)</f>
        <v>156.60000000000002</v>
      </c>
      <c r="N31" s="26">
        <f>(F31-$B$10)*('Crop definitions'!$Z$5/100)</f>
        <v>156.60000000000002</v>
      </c>
      <c r="O31" s="26">
        <f>(G31-$B$10)*('Crop definitions'!$Z$5/100)</f>
        <v>127.98</v>
      </c>
    </row>
    <row r="32" spans="1:15" x14ac:dyDescent="0.25">
      <c r="A32" s="20" t="s">
        <v>55</v>
      </c>
      <c r="B32" s="26">
        <v>32</v>
      </c>
      <c r="C32" s="26">
        <v>32</v>
      </c>
      <c r="D32" s="26">
        <v>32</v>
      </c>
      <c r="E32" s="26">
        <v>32</v>
      </c>
      <c r="F32" s="26">
        <v>32</v>
      </c>
      <c r="G32" s="26">
        <v>32</v>
      </c>
      <c r="I32" s="20" t="s">
        <v>55</v>
      </c>
      <c r="J32" s="26">
        <f>IF($B$13="","",VLOOKUP($B$13,'Crop definitions'!$V$5:$X$63,2,FALSE)*B32)</f>
        <v>28.16</v>
      </c>
      <c r="K32" s="26">
        <f>IF($B$13="","",VLOOKUP($B$13,'Crop definitions'!$V$5:$X$63,2,FALSE)*C32)</f>
        <v>28.16</v>
      </c>
      <c r="L32" s="26">
        <f>IF($B$13="","",VLOOKUP($B$13,'Crop definitions'!$V$5:$X$63,2,FALSE)*D32)</f>
        <v>28.16</v>
      </c>
      <c r="M32" s="26">
        <f>IF($B$13="","",VLOOKUP($B$13,'Crop definitions'!$V$5:$X$63,2,FALSE)*E32)</f>
        <v>28.16</v>
      </c>
      <c r="N32" s="26">
        <f>IF($B$13="","",VLOOKUP($B$13,'Crop definitions'!$V$5:$X$63,2,FALSE)*F32)</f>
        <v>28.16</v>
      </c>
      <c r="O32" s="26">
        <f>IF($B$13="","",VLOOKUP($B$13,'Crop definitions'!$V$5:$X$63,2,FALSE)*G32)</f>
        <v>28.16</v>
      </c>
    </row>
    <row r="33" spans="1:15" x14ac:dyDescent="0.25">
      <c r="A33" s="20" t="s">
        <v>56</v>
      </c>
      <c r="B33" s="26">
        <v>172</v>
      </c>
      <c r="C33" s="26">
        <v>172</v>
      </c>
      <c r="D33" s="26">
        <v>172</v>
      </c>
      <c r="E33" s="26">
        <v>172</v>
      </c>
      <c r="F33" s="26">
        <v>172</v>
      </c>
      <c r="G33" s="26">
        <v>172</v>
      </c>
      <c r="I33" s="20" t="s">
        <v>56</v>
      </c>
      <c r="J33" s="26">
        <f>IF($B$13="","",VLOOKUP($B$13,'Crop definitions'!$V$5:$X$63,2,FALSE)*B33)</f>
        <v>151.36000000000001</v>
      </c>
      <c r="K33" s="26">
        <f>IF($B$13="","",VLOOKUP($B$13,'Crop definitions'!$V$5:$X$63,2,FALSE)*C33)</f>
        <v>151.36000000000001</v>
      </c>
      <c r="L33" s="26">
        <f>IF($B$13="","",VLOOKUP($B$13,'Crop definitions'!$V$5:$X$63,2,FALSE)*D33)</f>
        <v>151.36000000000001</v>
      </c>
      <c r="M33" s="26">
        <f>IF($B$13="","",VLOOKUP($B$13,'Crop definitions'!$V$5:$X$63,2,FALSE)*E33)</f>
        <v>151.36000000000001</v>
      </c>
      <c r="N33" s="26">
        <f>IF($B$13="","",VLOOKUP($B$13,'Crop definitions'!$V$5:$X$63,2,FALSE)*F33)</f>
        <v>151.36000000000001</v>
      </c>
      <c r="O33" s="26">
        <f>IF($B$13="","",VLOOKUP($B$13,'Crop definitions'!$V$5:$X$63,2,FALSE)*G33)</f>
        <v>151.36000000000001</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284</v>
      </c>
      <c r="C51" s="21">
        <f t="shared" si="0"/>
        <v>287</v>
      </c>
      <c r="D51" s="21">
        <f t="shared" si="0"/>
        <v>300</v>
      </c>
      <c r="E51" s="21">
        <f t="shared" si="0"/>
        <v>290</v>
      </c>
      <c r="F51" s="21">
        <f t="shared" si="0"/>
        <v>290</v>
      </c>
      <c r="G51" s="21">
        <f t="shared" si="0"/>
        <v>237</v>
      </c>
      <c r="I51" s="20" t="str">
        <f>A51</f>
        <v>N - før reduktion, kg / ha</v>
      </c>
      <c r="J51" s="21">
        <f t="shared" ref="J51:O51" si="1">J31+J35+J39+J43+J47</f>
        <v>153.36000000000001</v>
      </c>
      <c r="K51" s="21">
        <f t="shared" si="1"/>
        <v>154.98000000000002</v>
      </c>
      <c r="L51" s="21">
        <f t="shared" si="1"/>
        <v>162</v>
      </c>
      <c r="M51" s="21">
        <f t="shared" si="1"/>
        <v>156.60000000000002</v>
      </c>
      <c r="N51" s="21">
        <f t="shared" si="1"/>
        <v>156.60000000000002</v>
      </c>
      <c r="O51" s="21">
        <f t="shared" si="1"/>
        <v>127.98</v>
      </c>
    </row>
    <row r="52" spans="1:15" x14ac:dyDescent="0.25">
      <c r="A52" s="20" t="s">
        <v>126</v>
      </c>
      <c r="B52" s="21">
        <f t="shared" ref="B52:G52" si="2">IF($B$10="",B51,B51-$B$10)</f>
        <v>284</v>
      </c>
      <c r="C52" s="21">
        <f t="shared" si="2"/>
        <v>287</v>
      </c>
      <c r="D52" s="21">
        <f t="shared" si="2"/>
        <v>300</v>
      </c>
      <c r="E52" s="21">
        <f t="shared" si="2"/>
        <v>290</v>
      </c>
      <c r="F52" s="21">
        <f t="shared" si="2"/>
        <v>290</v>
      </c>
      <c r="G52" s="21">
        <f t="shared" si="2"/>
        <v>237</v>
      </c>
      <c r="I52" s="20" t="str">
        <f>A52</f>
        <v>N - efter reduktion, kg / ha</v>
      </c>
      <c r="J52" s="21">
        <f>IF($B$10="",J51,J51)</f>
        <v>153.36000000000001</v>
      </c>
      <c r="K52" s="21">
        <f t="shared" ref="K52:O52" si="3">IF($B$10="",K51,K51)</f>
        <v>154.98000000000002</v>
      </c>
      <c r="L52" s="21">
        <f t="shared" si="3"/>
        <v>162</v>
      </c>
      <c r="M52" s="21">
        <f t="shared" si="3"/>
        <v>156.60000000000002</v>
      </c>
      <c r="N52" s="21">
        <f t="shared" si="3"/>
        <v>156.60000000000002</v>
      </c>
      <c r="O52" s="21">
        <f t="shared" si="3"/>
        <v>127.98</v>
      </c>
    </row>
    <row r="53" spans="1:15" x14ac:dyDescent="0.25">
      <c r="A53" s="20" t="s">
        <v>55</v>
      </c>
      <c r="B53" s="21">
        <f t="shared" ref="B53:G54" si="4">B32+B36+B40+B44+B48</f>
        <v>32</v>
      </c>
      <c r="C53" s="21">
        <f t="shared" si="4"/>
        <v>32</v>
      </c>
      <c r="D53" s="21">
        <f t="shared" si="4"/>
        <v>32</v>
      </c>
      <c r="E53" s="21">
        <f t="shared" si="4"/>
        <v>32</v>
      </c>
      <c r="F53" s="21">
        <f t="shared" si="4"/>
        <v>32</v>
      </c>
      <c r="G53" s="21">
        <f t="shared" si="4"/>
        <v>32</v>
      </c>
      <c r="I53" s="20" t="s">
        <v>55</v>
      </c>
      <c r="J53" s="21">
        <f t="shared" ref="J53:O54" si="5">J32+J36+J40+J44+J48</f>
        <v>28.16</v>
      </c>
      <c r="K53" s="21">
        <f t="shared" si="5"/>
        <v>28.16</v>
      </c>
      <c r="L53" s="21">
        <f t="shared" si="5"/>
        <v>28.16</v>
      </c>
      <c r="M53" s="21">
        <f t="shared" si="5"/>
        <v>28.16</v>
      </c>
      <c r="N53" s="21">
        <f t="shared" si="5"/>
        <v>28.16</v>
      </c>
      <c r="O53" s="21">
        <f t="shared" si="5"/>
        <v>28.16</v>
      </c>
    </row>
    <row r="54" spans="1:15" x14ac:dyDescent="0.25">
      <c r="A54" s="20" t="s">
        <v>56</v>
      </c>
      <c r="B54" s="21">
        <f t="shared" si="4"/>
        <v>172</v>
      </c>
      <c r="C54" s="21">
        <f t="shared" si="4"/>
        <v>172</v>
      </c>
      <c r="D54" s="21">
        <f t="shared" si="4"/>
        <v>172</v>
      </c>
      <c r="E54" s="21">
        <f t="shared" si="4"/>
        <v>172</v>
      </c>
      <c r="F54" s="21">
        <f t="shared" si="4"/>
        <v>172</v>
      </c>
      <c r="G54" s="21">
        <f t="shared" si="4"/>
        <v>172</v>
      </c>
      <c r="I54" s="20" t="s">
        <v>56</v>
      </c>
      <c r="J54" s="21">
        <f t="shared" si="5"/>
        <v>151.36000000000001</v>
      </c>
      <c r="K54" s="21">
        <f t="shared" si="5"/>
        <v>151.36000000000001</v>
      </c>
      <c r="L54" s="21">
        <f t="shared" si="5"/>
        <v>151.36000000000001</v>
      </c>
      <c r="M54" s="21">
        <f t="shared" si="5"/>
        <v>151.36000000000001</v>
      </c>
      <c r="N54" s="21">
        <f t="shared" si="5"/>
        <v>151.36000000000001</v>
      </c>
      <c r="O54" s="21">
        <f t="shared" si="5"/>
        <v>151.36000000000001</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 Feed units / ha</v>
      </c>
      <c r="B74" s="26">
        <v>7200</v>
      </c>
      <c r="C74" s="26">
        <v>7400</v>
      </c>
      <c r="D74" s="26">
        <v>8800</v>
      </c>
      <c r="E74" s="26">
        <v>7700</v>
      </c>
      <c r="F74" s="26">
        <v>7700</v>
      </c>
      <c r="G74" s="26">
        <v>7400</v>
      </c>
      <c r="I74" s="20" t="str">
        <f t="shared" ref="I74:I84" si="6">A74</f>
        <v>Grass_clover, Feed units / ha</v>
      </c>
      <c r="J74" s="26">
        <f>IF($B$13="","",VLOOKUP($B$13,'Crop definitions'!$V$5:$X$63,2,FALSE)*B74)</f>
        <v>6336</v>
      </c>
      <c r="K74" s="26">
        <f>IF($B$13="","",VLOOKUP($B$13,'Crop definitions'!$V$5:$X$63,2,FALSE)*C74)</f>
        <v>6512</v>
      </c>
      <c r="L74" s="26">
        <f>IF($B$13="","",VLOOKUP($B$13,'Crop definitions'!$V$5:$X$63,2,FALSE)*D74)</f>
        <v>7744</v>
      </c>
      <c r="M74" s="26">
        <f>IF($B$13="","",VLOOKUP($B$13,'Crop definitions'!$V$5:$X$63,3,FALSE)*E74)</f>
        <v>6776</v>
      </c>
      <c r="N74" s="26">
        <f>IF($B$13="","",VLOOKUP($B$13,'Crop definitions'!$V$5:$X$63,3,FALSE)*F74)</f>
        <v>6776</v>
      </c>
      <c r="O74" s="26">
        <f>IF($B$13="","",VLOOKUP($B$13,'Crop definitions'!$V$5:$X$63,2,FALSE)*G74)</f>
        <v>6512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 kg TS / ha</v>
      </c>
      <c r="B80" s="21">
        <f>IF(B74="",0,IF($C13="Kg",B74*VLOOKUP($B13,'Crop definitions'!$B$5:$N$63,5,FALSE)/1000,IF($C13="Kg TS",B74,B74/VLOOKUP($B13,'Crop definitions'!$B$5:$N$63,8,FALSE))))</f>
        <v>9000</v>
      </c>
      <c r="C80" s="21">
        <f>IF(C74="",0,IF($C13="Kg",C74*VLOOKUP($B13,'Crop definitions'!$B$5:$N$63,5,FALSE)/1000,IF($C13="Kg TS",C74,C74/VLOOKUP($B13,'Crop definitions'!$B$5:$N$63,8,FALSE))))</f>
        <v>9250</v>
      </c>
      <c r="D80" s="21">
        <f>IF(D74="",0,IF($C13="Kg",D74*VLOOKUP($B13,'Crop definitions'!$B$5:$N$63,5,FALSE)/1000,IF($C13="Kg TS",D74,D74/VLOOKUP($B13,'Crop definitions'!$B$5:$N$63,8,FALSE))))</f>
        <v>11000</v>
      </c>
      <c r="E80" s="21">
        <f>IF(E74="",0,IF($C13="Kg",E74*VLOOKUP($B13,'Crop definitions'!$B$5:$N$63,5,FALSE)/1000,IF($C13="Kg TS",E74,E74/VLOOKUP($B13,'Crop definitions'!$B$5:$N$63,8,FALSE))))</f>
        <v>9625</v>
      </c>
      <c r="F80" s="21">
        <f>IF(F74="",0,IF($C13="Kg",F74*VLOOKUP($B13,'Crop definitions'!$B$5:$N$63,5,FALSE)/1000,IF($C13="Kg TS",F74,F74/VLOOKUP($B13,'Crop definitions'!$B$5:$N$63,8,FALSE))))</f>
        <v>9625</v>
      </c>
      <c r="G80" s="21">
        <f>IF(G74="",0,IF($C13="Kg",G74*VLOOKUP($B13,'Crop definitions'!$B$5:$N$63,5,FALSE)/1000,IF($C13="Kg TS",G74,G74/VLOOKUP($B13,'Crop definitions'!$B$5:$N$63,8,FALSE))))</f>
        <v>9250</v>
      </c>
      <c r="I80" s="20" t="str">
        <f t="shared" si="6"/>
        <v>Grass_clover, kg TS / ha</v>
      </c>
      <c r="J80" s="21">
        <f>IF(J74="",0,IF($C13="Kg",J74*VLOOKUP($B13,'Crop definitions'!$B$5:$N$63,5,FALSE)/1000,IF($C13="Kg TS",J74,J74/VLOOKUP($B13,'Crop definitions'!$B$5:$N$63,8,FALSE))))</f>
        <v>7920</v>
      </c>
      <c r="K80" s="21">
        <f>IF(K74="",0,IF($C13="Kg",K74*VLOOKUP($B13,'Crop definitions'!$B$5:$N$63,5,FALSE)/1000,IF($C13="Kg TS",K74,K74/VLOOKUP($B13,'Crop definitions'!$B$5:$N$63,8,FALSE))))</f>
        <v>8140</v>
      </c>
      <c r="L80" s="21">
        <f>IF(L74="",0,IF($C13="Kg",L74*VLOOKUP($B13,'Crop definitions'!$B$5:$N$63,5,FALSE)/1000,IF($C13="Kg TS",L74,L74/VLOOKUP($B13,'Crop definitions'!$B$5:$N$63,8,FALSE))))</f>
        <v>9680</v>
      </c>
      <c r="M80" s="21">
        <f>IF(M74="",0,IF($C13="Kg",M74*VLOOKUP($B13,'Crop definitions'!$B$5:$N$63,5,FALSE)/1000,IF($C13="Kg TS",M74,M74/VLOOKUP($B13,'Crop definitions'!$B$5:$N$63,8,FALSE))))</f>
        <v>8470</v>
      </c>
      <c r="N80" s="21">
        <f>IF(N74="",0,IF($C13="Kg",N74*VLOOKUP($B13,'Crop definitions'!$B$5:$N$63,5,FALSE)/1000,IF($C13="Kg TS",N74,N74/VLOOKUP($B13,'Crop definitions'!$B$5:$N$63,8,FALSE))))</f>
        <v>8470</v>
      </c>
      <c r="O80" s="21">
        <f>IF(O74="",0,IF($C13="Kg",O74*VLOOKUP($B13,'Crop definitions'!$B$5:$N$63,5,FALSE)/1000,IF($C13="Kg TS",O74,O74/VLOOKUP($B13,'Crop definitions'!$B$5:$N$63,8,FALSE))))</f>
        <v>8140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9000</v>
      </c>
      <c r="C85" s="25">
        <f t="shared" si="7"/>
        <v>9250</v>
      </c>
      <c r="D85" s="25">
        <f t="shared" si="7"/>
        <v>11000</v>
      </c>
      <c r="E85" s="25">
        <f t="shared" si="7"/>
        <v>9625</v>
      </c>
      <c r="F85" s="25">
        <f t="shared" si="7"/>
        <v>9625</v>
      </c>
      <c r="G85" s="25">
        <f t="shared" si="7"/>
        <v>9250</v>
      </c>
      <c r="I85" s="24" t="s">
        <v>69</v>
      </c>
      <c r="J85" s="25">
        <f t="shared" ref="J85:O85" si="8">SUM(J80:J84)</f>
        <v>7920</v>
      </c>
      <c r="K85" s="25">
        <f t="shared" si="8"/>
        <v>8140</v>
      </c>
      <c r="L85" s="25">
        <f t="shared" si="8"/>
        <v>9680</v>
      </c>
      <c r="M85" s="25">
        <f t="shared" si="8"/>
        <v>8470</v>
      </c>
      <c r="N85" s="25">
        <f t="shared" si="8"/>
        <v>8470</v>
      </c>
      <c r="O85" s="25">
        <f t="shared" si="8"/>
        <v>8140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 kg / ha</v>
      </c>
      <c r="B87" s="21">
        <f>IF(B80=0,0,B80/(VLOOKUP($B13,'Crop definitions'!$B$5:$N$63,5,FALSE)/1000))</f>
        <v>50000</v>
      </c>
      <c r="C87" s="21">
        <f>IF(C80=0,0,C80/(VLOOKUP($B13,'Crop definitions'!$B$5:$N$63,5,FALSE)/1000))</f>
        <v>51388.888888888891</v>
      </c>
      <c r="D87" s="21">
        <f>IF(D80=0,0,D80/(VLOOKUP($B13,'Crop definitions'!$B$5:$N$63,5,FALSE)/1000))</f>
        <v>61111.111111111117</v>
      </c>
      <c r="E87" s="21">
        <f>IF(E80=0,0,E80/(VLOOKUP($B13,'Crop definitions'!$B$5:$N$63,5,FALSE)/1000))</f>
        <v>53472.222222222226</v>
      </c>
      <c r="F87" s="21">
        <f>IF(F80=0,0,F80/(VLOOKUP($B13,'Crop definitions'!$B$5:$N$63,5,FALSE)/1000))</f>
        <v>53472.222222222226</v>
      </c>
      <c r="G87" s="21">
        <f>IF(G80=0,0,G80/(VLOOKUP($B13,'Crop definitions'!$B$5:$N$63,5,FALSE)/1000))</f>
        <v>51388.888888888891</v>
      </c>
      <c r="I87" s="20" t="str">
        <f>A87</f>
        <v>Grass_clover, kg / ha</v>
      </c>
      <c r="J87" s="21">
        <f>IF(J80=0,0,J80/(VLOOKUP($B13,'Crop definitions'!$B$5:$N$63,5,FALSE)/1000))</f>
        <v>44000</v>
      </c>
      <c r="K87" s="21">
        <f>IF(K80=0,0,K80/(VLOOKUP($B13,'Crop definitions'!$B$5:$N$63,5,FALSE)/1000))</f>
        <v>45222.222222222226</v>
      </c>
      <c r="L87" s="21">
        <f>IF(L80=0,0,L80/(VLOOKUP($B13,'Crop definitions'!$B$5:$N$63,5,FALSE)/1000))</f>
        <v>53777.777777777781</v>
      </c>
      <c r="M87" s="21">
        <f>IF(M80=0,0,M80/(VLOOKUP($B13,'Crop definitions'!$B$5:$N$63,5,FALSE)/1000))</f>
        <v>47055.555555555555</v>
      </c>
      <c r="N87" s="21">
        <f>IF(N80=0,0,N80/(VLOOKUP($B13,'Crop definitions'!$B$5:$N$63,5,FALSE)/1000))</f>
        <v>47055.555555555555</v>
      </c>
      <c r="O87" s="21">
        <f>IF(O80=0,0,O80/(VLOOKUP($B13,'Crop definitions'!$B$5:$N$63,5,FALSE)/1000))</f>
        <v>45222.222222222226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50000</v>
      </c>
      <c r="C92" s="25">
        <f t="shared" si="10"/>
        <v>51388.888888888891</v>
      </c>
      <c r="D92" s="25">
        <f t="shared" si="10"/>
        <v>61111.111111111117</v>
      </c>
      <c r="E92" s="25">
        <f t="shared" si="10"/>
        <v>53472.222222222226</v>
      </c>
      <c r="F92" s="25">
        <f t="shared" si="10"/>
        <v>53472.222222222226</v>
      </c>
      <c r="G92" s="25">
        <f t="shared" si="10"/>
        <v>51388.888888888891</v>
      </c>
      <c r="I92" s="24" t="str">
        <f t="shared" si="9"/>
        <v>Udbytte i alt, kg / ha</v>
      </c>
      <c r="J92" s="25">
        <f t="shared" ref="J92:O92" si="11">SUM(J87:J91)</f>
        <v>44000</v>
      </c>
      <c r="K92" s="25">
        <f t="shared" si="11"/>
        <v>45222.222222222226</v>
      </c>
      <c r="L92" s="25">
        <f t="shared" si="11"/>
        <v>53777.777777777781</v>
      </c>
      <c r="M92" s="25">
        <f t="shared" si="11"/>
        <v>47055.555555555555</v>
      </c>
      <c r="N92" s="25">
        <f t="shared" si="11"/>
        <v>47055.555555555555</v>
      </c>
      <c r="O92" s="25">
        <f t="shared" si="11"/>
        <v>45222.222222222226</v>
      </c>
    </row>
    <row r="93" spans="1:15" x14ac:dyDescent="0.25">
      <c r="A93" s="27" t="s">
        <v>120</v>
      </c>
      <c r="B93" s="32">
        <f t="shared" ref="B93:G93" si="12">SUMIF($D$13:$D$17,"Grøn",B87:B91)</f>
        <v>50000</v>
      </c>
      <c r="C93" s="32">
        <f t="shared" si="12"/>
        <v>51388.888888888891</v>
      </c>
      <c r="D93" s="32">
        <f t="shared" si="12"/>
        <v>61111.111111111117</v>
      </c>
      <c r="E93" s="32">
        <f t="shared" si="12"/>
        <v>53472.222222222226</v>
      </c>
      <c r="F93" s="32">
        <f t="shared" si="12"/>
        <v>53472.222222222226</v>
      </c>
      <c r="G93" s="32">
        <f t="shared" si="12"/>
        <v>51388.888888888891</v>
      </c>
      <c r="I93" s="27" t="str">
        <f t="shared" si="9"/>
        <v>Udbytte der høstes grøn i alt, kg / ha</v>
      </c>
      <c r="J93" s="32">
        <f t="shared" ref="J93:O93" si="13">SUMIF($D$13:$D$17,"Grøn",J87:J91)</f>
        <v>44000</v>
      </c>
      <c r="K93" s="32">
        <f t="shared" si="13"/>
        <v>45222.222222222226</v>
      </c>
      <c r="L93" s="32">
        <f t="shared" si="13"/>
        <v>53777.777777777781</v>
      </c>
      <c r="M93" s="32">
        <f t="shared" si="13"/>
        <v>47055.555555555555</v>
      </c>
      <c r="N93" s="32">
        <f t="shared" si="13"/>
        <v>47055.555555555555</v>
      </c>
      <c r="O93" s="32">
        <f t="shared" si="13"/>
        <v>45222.222222222226</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 kg N / ha</v>
      </c>
      <c r="B95" s="21">
        <f>IF(B80=0,0,B80*VLOOKUP($B13,'Crop definitions'!$B$5:$K$63,10,FALSE)/1000)</f>
        <v>226.25280000000001</v>
      </c>
      <c r="C95" s="21">
        <f>IF(C80=0,0,C80*VLOOKUP($B13,'Crop definitions'!$B$5:$K$63,10,FALSE)/1000)</f>
        <v>232.53760000000003</v>
      </c>
      <c r="D95" s="21">
        <f>IF(D80=0,0,D80*VLOOKUP($B13,'Crop definitions'!$B$5:$K$63,10,FALSE)/1000)</f>
        <v>276.53120000000001</v>
      </c>
      <c r="E95" s="21">
        <f>IF(E80=0,0,E80*VLOOKUP($B13,'Crop definitions'!$B$5:$K$63,10,FALSE)/1000)</f>
        <v>241.96480000000003</v>
      </c>
      <c r="F95" s="21">
        <f>IF(F80=0,0,F80*VLOOKUP($B13,'Crop definitions'!$B$5:$K$63,10,FALSE)/1000)</f>
        <v>241.96480000000003</v>
      </c>
      <c r="G95" s="21">
        <f>IF(G80=0,0,G80*VLOOKUP($B13,'Crop definitions'!$B$5:$K$63,10,FALSE)/1000)</f>
        <v>232.53760000000003</v>
      </c>
      <c r="I95" s="20" t="str">
        <f t="shared" ref="I95:I100" si="14">A95</f>
        <v>Grass_clover, kg N / ha</v>
      </c>
      <c r="J95" s="21">
        <f>IF(J80=0,0,J80*VLOOKUP($B13,'Crop definitions'!$B$5:$K$63,10,FALSE)/1000)</f>
        <v>199.102464</v>
      </c>
      <c r="K95" s="21">
        <f>IF(K80=0,0,K80*VLOOKUP($B13,'Crop definitions'!$B$5:$K$63,10,FALSE)/1000)</f>
        <v>204.63308800000001</v>
      </c>
      <c r="L95" s="21">
        <f>IF(L80=0,0,L80*VLOOKUP($B13,'Crop definitions'!$B$5:$K$63,10,FALSE)/1000)</f>
        <v>243.34745600000002</v>
      </c>
      <c r="M95" s="21">
        <f>IF(M80=0,0,M80*VLOOKUP($B13,'Crop definitions'!$B$5:$K$63,10,FALSE)/1000)</f>
        <v>212.92902400000003</v>
      </c>
      <c r="N95" s="21">
        <f>IF(N80=0,0,N80*VLOOKUP($B13,'Crop definitions'!$B$5:$K$63,10,FALSE)/1000)</f>
        <v>212.92902400000003</v>
      </c>
      <c r="O95" s="21">
        <f>IF(O80=0,0,O80*VLOOKUP($B13,'Crop definitions'!$B$5:$K$63,10,FALSE)/1000)</f>
        <v>204.63308800000001</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226.25280000000001</v>
      </c>
      <c r="C100" s="25">
        <f t="shared" si="15"/>
        <v>232.53760000000003</v>
      </c>
      <c r="D100" s="25">
        <f t="shared" si="15"/>
        <v>276.53120000000001</v>
      </c>
      <c r="E100" s="25">
        <f t="shared" si="15"/>
        <v>241.96480000000003</v>
      </c>
      <c r="F100" s="25">
        <f t="shared" si="15"/>
        <v>241.96480000000003</v>
      </c>
      <c r="G100" s="25">
        <f t="shared" si="15"/>
        <v>232.53760000000003</v>
      </c>
      <c r="I100" s="24" t="str">
        <f t="shared" si="14"/>
        <v>Udbytte i alt, kg N / ha</v>
      </c>
      <c r="J100" s="25">
        <f t="shared" ref="J100:O100" si="16">SUM(J95:J99)</f>
        <v>199.102464</v>
      </c>
      <c r="K100" s="25">
        <f t="shared" si="16"/>
        <v>204.63308800000001</v>
      </c>
      <c r="L100" s="25">
        <f t="shared" si="16"/>
        <v>243.34745600000002</v>
      </c>
      <c r="M100" s="25">
        <f t="shared" si="16"/>
        <v>212.92902400000003</v>
      </c>
      <c r="N100" s="25">
        <f t="shared" si="16"/>
        <v>212.92902400000003</v>
      </c>
      <c r="O100" s="25">
        <f t="shared" si="16"/>
        <v>204.63308800000001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284</v>
      </c>
      <c r="C105" s="47">
        <f t="shared" si="17"/>
        <v>287</v>
      </c>
      <c r="D105" s="47">
        <f t="shared" si="17"/>
        <v>300</v>
      </c>
      <c r="E105" s="47">
        <f t="shared" si="17"/>
        <v>290</v>
      </c>
      <c r="F105" s="47">
        <f t="shared" si="17"/>
        <v>290</v>
      </c>
      <c r="G105" s="47">
        <f t="shared" si="17"/>
        <v>237</v>
      </c>
      <c r="H105" s="15"/>
      <c r="I105" s="40" t="str">
        <f t="shared" ref="I105:I110" si="18">A105</f>
        <v>N-norm til beregning, kg / ha</v>
      </c>
      <c r="J105" s="47">
        <f>IF($E13="Ja",B31*('Crop definitions'!$Z$5/100),0)+IF($E14="Ja",B35*('Crop definitions'!$Z$5/100),0)+IF($E15="Ja",B39*('Crop definitions'!$Z$5/100),0)+IF($E16="Ja",B43*('Crop definitions'!$Z$5/100),0)+IF($E17="Ja",B47*('Crop definitions'!$Z$5/100),0)</f>
        <v>153.36000000000001</v>
      </c>
      <c r="K105" s="47">
        <f>IF($E13="Ja",C31*('Crop definitions'!$Z$5/100),0)+IF($E14="Ja",C35*('Crop definitions'!$Z$5/100),0)+IF($E15="Ja",C39*('Crop definitions'!$Z$5/100),0)+IF($E16="Ja",C43*('Crop definitions'!$Z$5/100),0)+IF($E17="Ja",C47*('Crop definitions'!$Z$5/100),0)</f>
        <v>154.98000000000002</v>
      </c>
      <c r="L105" s="47">
        <f>IF($E13="Ja",D31*('Crop definitions'!$Z$5/100),0)+IF($E14="Ja",D35*('Crop definitions'!$Z$5/100),0)+IF($E15="Ja",D39*('Crop definitions'!$Z$5/100),0)+IF($E16="Ja",D43*('Crop definitions'!$Z$5/100),0)+IF($E17="Ja",D47*('Crop definitions'!$Z$5/100),0)</f>
        <v>162</v>
      </c>
      <c r="M105" s="47">
        <f>IF($E13="Ja",E31*('Crop definitions'!$Z$5/100),0)+IF($E14="Ja",E35*('Crop definitions'!$Z$5/100),0)+IF($E15="Ja",E39*('Crop definitions'!$Z$5/100),0)+IF($E16="Ja",E43*('Crop definitions'!$Z$5/100),0)+IF($E17="Ja",E47*('Crop definitions'!$Z$5/100),0)</f>
        <v>156.60000000000002</v>
      </c>
      <c r="N105" s="47">
        <f>IF($E13="Ja",F31*('Crop definitions'!$Z$5/100),0)+IF($E14="Ja",F35*('Crop definitions'!$Z$5/100),0)+IF($E15="Ja",F39*('Crop definitions'!$Z$5/100),0)+IF($E16="Ja",F43*('Crop definitions'!$Z$5/100),0)+IF($E17="Ja",F47*('Crop definitions'!$Z$5/100),0)</f>
        <v>156.60000000000002</v>
      </c>
      <c r="O105" s="47">
        <f>IF($E13="Ja",G31*('Crop definitions'!$Z$5/100),0)+IF($E14="Ja",G35*('Crop definitions'!$Z$5/100),0)+IF($E15="Ja",G39*('Crop definitions'!$Z$5/100),0)+IF($E16="Ja",G43*('Crop definitions'!$Z$5/100),0)+IF($E17="Ja",G47*('Crop definitions'!$Z$5/100),0)</f>
        <v>127.98</v>
      </c>
    </row>
    <row r="106" spans="1:15" ht="15.6" x14ac:dyDescent="0.3">
      <c r="A106" s="40" t="s">
        <v>129</v>
      </c>
      <c r="B106" s="47">
        <f t="shared" ref="B106:G106" si="19">SUMIF($E$13:$E$17,"Ja",B95:B99)</f>
        <v>226.25280000000001</v>
      </c>
      <c r="C106" s="47">
        <f t="shared" si="19"/>
        <v>232.53760000000003</v>
      </c>
      <c r="D106" s="47">
        <f t="shared" si="19"/>
        <v>276.53120000000001</v>
      </c>
      <c r="E106" s="47">
        <f t="shared" si="19"/>
        <v>241.96480000000003</v>
      </c>
      <c r="F106" s="47">
        <f t="shared" si="19"/>
        <v>241.96480000000003</v>
      </c>
      <c r="G106" s="47">
        <f t="shared" si="19"/>
        <v>232.53760000000003</v>
      </c>
      <c r="H106" s="15"/>
      <c r="I106" s="40" t="str">
        <f t="shared" si="18"/>
        <v>N-udbytte til beregning, kg / ha</v>
      </c>
      <c r="J106" s="47">
        <f t="shared" ref="J106:O106" si="20">SUMIF($E$13:$E$17,"Ja",J95:J99)</f>
        <v>199.102464</v>
      </c>
      <c r="K106" s="47">
        <f t="shared" si="20"/>
        <v>204.63308800000001</v>
      </c>
      <c r="L106" s="47">
        <f t="shared" si="20"/>
        <v>243.34745600000002</v>
      </c>
      <c r="M106" s="47">
        <f t="shared" si="20"/>
        <v>212.92902400000003</v>
      </c>
      <c r="N106" s="47">
        <f t="shared" si="20"/>
        <v>212.92902400000003</v>
      </c>
      <c r="O106" s="47">
        <f t="shared" si="20"/>
        <v>204.63308800000001</v>
      </c>
    </row>
    <row r="107" spans="1:15" ht="15.6" x14ac:dyDescent="0.3">
      <c r="A107" t="s">
        <v>150</v>
      </c>
      <c r="B107" s="48">
        <f>IF(VLOOKUP($B$9,'N fixation formula'!$B$5:$N$44,3,FALSE)="",VLOOKUP($B$9,'N fixation formula'!$B$5:$N$44,4,FALSE)*B105+VLOOKUP($B$9,'N fixation formula'!$B$5:$N$44,5,FALSE),VLOOKUP($B$9,'N fixation formula'!$B$5:$N$44,3,FALSE))</f>
        <v>0.17399999999999999</v>
      </c>
      <c r="C107" s="48">
        <f>IF(VLOOKUP($B$9,'N fixation formula'!$B$5:$N$44,3,FALSE)="",VLOOKUP($B$9,'N fixation formula'!$B$5:$N$44,4,FALSE)*C105+VLOOKUP($B$9,'N fixation formula'!$B$5:$N$44,5,FALSE),VLOOKUP($B$9,'N fixation formula'!$B$5:$N$44,3,FALSE))</f>
        <v>0.16949999999999998</v>
      </c>
      <c r="D107" s="48">
        <f>IF(VLOOKUP($B$9,'N fixation formula'!$B$5:$N$44,3,FALSE)="",VLOOKUP($B$9,'N fixation formula'!$B$5:$N$44,4,FALSE)*D105+VLOOKUP($B$9,'N fixation formula'!$B$5:$N$44,5,FALSE),VLOOKUP($B$9,'N fixation formula'!$B$5:$N$44,3,FALSE))</f>
        <v>0.14999999999999997</v>
      </c>
      <c r="E107" s="48">
        <f>IF(VLOOKUP($B$9,'N fixation formula'!$B$5:$N$44,3,FALSE)="",VLOOKUP($B$9,'N fixation formula'!$B$5:$N$44,4,FALSE)*E105+VLOOKUP($B$9,'N fixation formula'!$B$5:$N$44,5,FALSE),VLOOKUP($B$9,'N fixation formula'!$B$5:$N$44,3,FALSE))</f>
        <v>0.16499999999999998</v>
      </c>
      <c r="F107" s="48">
        <f>IF(VLOOKUP($B$9,'N fixation formula'!$B$5:$N$44,3,FALSE)="",VLOOKUP($B$9,'N fixation formula'!$B$5:$N$44,4,FALSE)*F105+VLOOKUP($B$9,'N fixation formula'!$B$5:$N$44,5,FALSE),VLOOKUP($B$9,'N fixation formula'!$B$5:$N$44,3,FALSE))</f>
        <v>0.16499999999999998</v>
      </c>
      <c r="G107" s="48">
        <f>IF(VLOOKUP($B$9,'N fixation formula'!$B$5:$N$44,3,FALSE)="",VLOOKUP($B$9,'N fixation formula'!$B$5:$N$44,4,FALSE)*G105+VLOOKUP($B$9,'N fixation formula'!$B$5:$N$44,5,FALSE),VLOOKUP($B$9,'N fixation formula'!$B$5:$N$44,3,FALSE))</f>
        <v>0.2445</v>
      </c>
      <c r="H107" s="15"/>
      <c r="I107" s="40" t="str">
        <f t="shared" si="18"/>
        <v>F-bælg-N</v>
      </c>
      <c r="J107" s="48">
        <f>IF(VLOOKUP($B$9,'N fixation formula'!$B$5:$N$44,3,FALSE)="",VLOOKUP($B$9,'N fixation formula'!$B$5:$N$44,4,FALSE)*J105+VLOOKUP($B$9,'N fixation formula'!$B$5:$N$44,5,FALSE),VLOOKUP($B$9,'N fixation formula'!$B$5:$N$44,3,FALSE))</f>
        <v>0.36995999999999996</v>
      </c>
      <c r="K107" s="48">
        <f>IF(VLOOKUP($B$9,'N fixation formula'!$B$5:$N$44,3,FALSE)="",VLOOKUP($B$9,'N fixation formula'!$B$5:$N$44,4,FALSE)*K105+VLOOKUP($B$9,'N fixation formula'!$B$5:$N$44,5,FALSE),VLOOKUP($B$9,'N fixation formula'!$B$5:$N$44,3,FALSE))</f>
        <v>0.36752999999999991</v>
      </c>
      <c r="L107" s="48">
        <f>IF(VLOOKUP($B$9,'N fixation formula'!$B$5:$N$44,3,FALSE)="",VLOOKUP($B$9,'N fixation formula'!$B$5:$N$44,4,FALSE)*L105+VLOOKUP($B$9,'N fixation formula'!$B$5:$N$44,5,FALSE),VLOOKUP($B$9,'N fixation formula'!$B$5:$N$44,3,FALSE))</f>
        <v>0.35699999999999998</v>
      </c>
      <c r="M107" s="48">
        <f>IF(VLOOKUP($B$9,'N fixation formula'!$B$5:$N$44,3,FALSE)="",VLOOKUP($B$9,'N fixation formula'!$B$5:$N$44,4,FALSE)*M105+VLOOKUP($B$9,'N fixation formula'!$B$5:$N$44,5,FALSE),VLOOKUP($B$9,'N fixation formula'!$B$5:$N$44,3,FALSE))</f>
        <v>0.36509999999999998</v>
      </c>
      <c r="N107" s="48">
        <f>IF(VLOOKUP($B$9,'N fixation formula'!$B$5:$N$44,3,FALSE)="",VLOOKUP($B$9,'N fixation formula'!$B$5:$N$44,4,FALSE)*N105+VLOOKUP($B$9,'N fixation formula'!$B$5:$N$44,5,FALSE),VLOOKUP($B$9,'N fixation formula'!$B$5:$N$44,3,FALSE))</f>
        <v>0.36509999999999998</v>
      </c>
      <c r="O107" s="48">
        <f>IF(VLOOKUP($B$9,'N fixation formula'!$B$5:$N$44,3,FALSE)="",VLOOKUP($B$9,'N fixation formula'!$B$5:$N$44,4,FALSE)*O105+VLOOKUP($B$9,'N fixation formula'!$B$5:$N$44,5,FALSE),VLOOKUP($B$9,'N fixation formula'!$B$5:$N$44,3,FALSE))</f>
        <v>0.40803</v>
      </c>
    </row>
    <row r="108" spans="1:15" ht="15.6" x14ac:dyDescent="0.3">
      <c r="A108" s="40" t="s">
        <v>149</v>
      </c>
      <c r="B108" s="48">
        <f>VLOOKUP($B$9,'N fixation formula'!$B$5:$N$44,2,FALSE)*B107*VLOOKUP($B$9,'N fixation formula'!$B$5:$N$44,6,FALSE)</f>
        <v>0.19835999999999998</v>
      </c>
      <c r="C108" s="48">
        <f>VLOOKUP($B$9,'N fixation formula'!$B$5:$N$44,2,FALSE)*C107*VLOOKUP($B$9,'N fixation formula'!$B$5:$N$44,6,FALSE)</f>
        <v>0.19322999999999996</v>
      </c>
      <c r="D108" s="48">
        <f>VLOOKUP($B$9,'N fixation formula'!$B$5:$N$44,2,FALSE)*D107*VLOOKUP($B$9,'N fixation formula'!$B$5:$N$44,6,FALSE)</f>
        <v>0.17099999999999996</v>
      </c>
      <c r="E108" s="48">
        <f>VLOOKUP($B$9,'N fixation formula'!$B$5:$N$44,2,FALSE)*E107*VLOOKUP($B$9,'N fixation formula'!$B$5:$N$44,6,FALSE)</f>
        <v>0.18809999999999996</v>
      </c>
      <c r="F108" s="48">
        <f>VLOOKUP($B$9,'N fixation formula'!$B$5:$N$44,2,FALSE)*F107*VLOOKUP($B$9,'N fixation formula'!$B$5:$N$44,6,FALSE)</f>
        <v>0.18809999999999996</v>
      </c>
      <c r="G108" s="48">
        <f>VLOOKUP($B$9,'N fixation formula'!$B$5:$N$44,2,FALSE)*G107*VLOOKUP($B$9,'N fixation formula'!$B$5:$N$44,6,FALSE)</f>
        <v>0.27872999999999998</v>
      </c>
      <c r="H108" s="15"/>
      <c r="I108" s="40" t="str">
        <f t="shared" si="18"/>
        <v>F-brutto x F-bælg-N x P-fix</v>
      </c>
      <c r="J108" s="48">
        <f>VLOOKUP($B$9,'N fixation formula'!$B$5:$N$44,2,FALSE)*J107*VLOOKUP($B$9,'N fixation formula'!$B$5:$N$44,6,FALSE)</f>
        <v>0.42175439999999992</v>
      </c>
      <c r="K108" s="48">
        <f>VLOOKUP($B$9,'N fixation formula'!$B$5:$N$44,2,FALSE)*K107*VLOOKUP($B$9,'N fixation formula'!$B$5:$N$44,6,FALSE)</f>
        <v>0.41898419999999986</v>
      </c>
      <c r="L108" s="48">
        <f>VLOOKUP($B$9,'N fixation formula'!$B$5:$N$44,2,FALSE)*L107*VLOOKUP($B$9,'N fixation formula'!$B$5:$N$44,6,FALSE)</f>
        <v>0.40697999999999995</v>
      </c>
      <c r="M108" s="48">
        <f>VLOOKUP($B$9,'N fixation formula'!$B$5:$N$44,2,FALSE)*M107*VLOOKUP($B$9,'N fixation formula'!$B$5:$N$44,6,FALSE)</f>
        <v>0.41621399999999992</v>
      </c>
      <c r="N108" s="48">
        <f>VLOOKUP($B$9,'N fixation formula'!$B$5:$N$44,2,FALSE)*N107*VLOOKUP($B$9,'N fixation formula'!$B$5:$N$44,6,FALSE)</f>
        <v>0.41621399999999992</v>
      </c>
      <c r="O108" s="48">
        <f>VLOOKUP($B$9,'N fixation formula'!$B$5:$N$44,2,FALSE)*O107*VLOOKUP($B$9,'N fixation formula'!$B$5:$N$44,6,FALSE)</f>
        <v>0.46515419999999996</v>
      </c>
    </row>
    <row r="109" spans="1:15" ht="15.6" x14ac:dyDescent="0.3">
      <c r="A109" s="40" t="s">
        <v>151</v>
      </c>
      <c r="B109" s="48" t="e">
        <f>VLOOKUP($B$9,'N fixation formula'!$B$5:$O$44,7,FALSE)+VLOOKUP($B$9,'N fixation formula'!$B$5:$O$44,8,FALSE)+INDEX('N fixation formula'!$J$5:$O$44,MATCH(Grass_clover_d!$B$9,'N fixation formula'!$B$5:$B$44,0),MATCH(Grass_clover_d!B104,'N fixation formula'!$J$4:$O$4,0))</f>
        <v>#N/A</v>
      </c>
      <c r="C109" s="48" t="e">
        <f>VLOOKUP($B$9,'N fixation formula'!$B$5:$O$44,7,FALSE)+VLOOKUP($B$9,'N fixation formula'!$B$5:$O$44,8,FALSE)+INDEX('N fixation formula'!$J$5:$O$44,MATCH(Grass_clover_d!$B$9,'N fixation formula'!$B$5:$B$44,0),MATCH(Grass_clover_d!C104,'N fixation formula'!$J$4:$O$4,0))</f>
        <v>#N/A</v>
      </c>
      <c r="D109" s="48" t="e">
        <f>VLOOKUP($B$9,'N fixation formula'!$B$5:$O$44,7,FALSE)+VLOOKUP($B$9,'N fixation formula'!$B$5:$O$44,8,FALSE)+INDEX('N fixation formula'!$J$5:$O$44,MATCH(Grass_clover_d!$B$9,'N fixation formula'!$B$5:$B$44,0),MATCH(Grass_clover_d!D104,'N fixation formula'!$J$4:$O$4,0))</f>
        <v>#N/A</v>
      </c>
      <c r="E109" s="48" t="e">
        <f>VLOOKUP($B$9,'N fixation formula'!$B$5:$O$44,7,FALSE)+VLOOKUP($B$9,'N fixation formula'!$B$5:$O$44,8,FALSE)+INDEX('N fixation formula'!$J$5:$O$44,MATCH(Grass_clover_d!$B$9,'N fixation formula'!$B$5:$B$44,0),MATCH(Grass_clover_d!E104,'N fixation formula'!$J$4:$O$4,0))</f>
        <v>#N/A</v>
      </c>
      <c r="F109" s="48" t="e">
        <f>VLOOKUP($B$9,'N fixation formula'!$B$5:$O$44,7,FALSE)+VLOOKUP($B$9,'N fixation formula'!$B$5:$O$44,8,FALSE)+INDEX('N fixation formula'!$J$5:$O$44,MATCH(Grass_clover_d!$B$9,'N fixation formula'!$B$5:$B$44,0),MATCH(Grass_clover_d!F104,'N fixation formula'!$J$4:$O$4,0))</f>
        <v>#N/A</v>
      </c>
      <c r="G109" s="48" t="e">
        <f>VLOOKUP($B$9,'N fixation formula'!$B$5:$O$44,7,FALSE)+VLOOKUP($B$9,'N fixation formula'!$B$5:$O$44,8,FALSE)+INDEX('N fixation formula'!$J$5:$O$44,MATCH(Grass_clover_d!$B$9,'N fixation formula'!$B$5:$B$44,0),MATCH(Grass_clover_d!G104,'N fixation formula'!$J$4:$O$4,0))</f>
        <v>#N/A</v>
      </c>
      <c r="H109" s="15"/>
      <c r="I109" s="40" t="str">
        <f t="shared" si="18"/>
        <v>P-rod+stub + P-trans-jord + P-immob</v>
      </c>
      <c r="J109" s="48" t="e">
        <f>VLOOKUP($B$9,'N fixation formula'!$B$5:$O$44,7,FALSE)+VLOOKUP($B$9,'N fixation formula'!$B$5:$O$44,8,FALSE)+INDEX('N fixation formula'!$J$5:$O$44,MATCH(Grass_clover_d!$B$9,'N fixation formula'!$B$5:$B$44,0),MATCH(Grass_clover_d!J104,'N fixation formula'!$J$4:$O$4,0))</f>
        <v>#N/A</v>
      </c>
      <c r="K109" s="48" t="e">
        <f>VLOOKUP($B$9,'N fixation formula'!$B$5:$O$44,7,FALSE)+VLOOKUP($B$9,'N fixation formula'!$B$5:$O$44,8,FALSE)+INDEX('N fixation formula'!$J$5:$O$44,MATCH(Grass_clover_d!$B$9,'N fixation formula'!$B$5:$B$44,0),MATCH(Grass_clover_d!K104,'N fixation formula'!$J$4:$O$4,0))</f>
        <v>#N/A</v>
      </c>
      <c r="L109" s="48" t="e">
        <f>VLOOKUP($B$9,'N fixation formula'!$B$5:$O$44,7,FALSE)+VLOOKUP($B$9,'N fixation formula'!$B$5:$O$44,8,FALSE)+INDEX('N fixation formula'!$J$5:$O$44,MATCH(Grass_clover_d!$B$9,'N fixation formula'!$B$5:$B$44,0),MATCH(Grass_clover_d!L104,'N fixation formula'!$J$4:$O$4,0))</f>
        <v>#N/A</v>
      </c>
      <c r="M109" s="48" t="e">
        <f>VLOOKUP($B$9,'N fixation formula'!$B$5:$O$44,7,FALSE)+VLOOKUP($B$9,'N fixation formula'!$B$5:$O$44,8,FALSE)+INDEX('N fixation formula'!$J$5:$O$44,MATCH(Grass_clover_d!$B$9,'N fixation formula'!$B$5:$B$44,0),MATCH(Grass_clover_d!M104,'N fixation formula'!$J$4:$O$4,0))</f>
        <v>#N/A</v>
      </c>
      <c r="N109" s="48" t="e">
        <f>VLOOKUP($B$9,'N fixation formula'!$B$5:$O$44,7,FALSE)+VLOOKUP($B$9,'N fixation formula'!$B$5:$O$44,8,FALSE)+INDEX('N fixation formula'!$J$5:$O$44,MATCH(Grass_clover_d!$B$9,'N fixation formula'!$B$5:$B$44,0),MATCH(Grass_clover_d!N104,'N fixation formula'!$J$4:$O$4,0))</f>
        <v>#N/A</v>
      </c>
      <c r="O109" s="48" t="e">
        <f>VLOOKUP($B$9,'N fixation formula'!$B$5:$O$44,7,FALSE)+VLOOKUP($B$9,'N fixation formula'!$B$5:$O$44,8,FALSE)+INDEX('N fixation formula'!$J$5:$O$44,MATCH(Grass_clover_d!$B$9,'N fixation formula'!$B$5:$B$44,0),MATCH(Grass_clover_d!O104,'N fixation formula'!$J$4:$O$4,0))</f>
        <v>#N/A</v>
      </c>
    </row>
    <row r="110" spans="1:15" ht="15.6" x14ac:dyDescent="0.3">
      <c r="A110" s="40" t="s">
        <v>152</v>
      </c>
      <c r="B110" s="47" t="e">
        <f t="shared" ref="B110:G110" si="21">B106*B108*(1+B109)</f>
        <v>#N/A</v>
      </c>
      <c r="C110" s="144"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144"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25.174999999999997</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25.874305555555555</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30.769444444444442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26.92326388888889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26.92326388888889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25.874305555555555</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22.153999999999996</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22.769388888888891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27.077111111111108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23.692472222222221</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23.692472222222221</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22.769388888888891</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10.069999999999999</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10.349722222222223</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12.30777777777778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10.769305555555555</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10.769305555555555</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10.349722222222223</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8.8615999999999993</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9.1077555555555563</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10.830844444444445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9.4769888888888882</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9.4769888888888882</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9.1077555555555563</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25.174999999999997</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25.874305555555555</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30.769444444444442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26.92326388888889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26.92326388888889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25.874305555555555</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22.153999999999996</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22.769388888888891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27.077111111111108</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23.692472222222221</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23.692472222222221</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22.769388888888891</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50.349999999999994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51.74861111111111</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61.538888888888884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53.84652777777778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53.84652777777778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51.74861111111111</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44.307999999999993</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45.538777777777781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54.154222222222216</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47.384944444444443</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47.384944444444443</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45.538777777777781</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116.81199999999998</v>
      </c>
      <c r="C147" s="25">
        <f t="shared" ref="C147:O147" si="26">SUM(C132:C146)</f>
        <v>119.88894444444443</v>
      </c>
      <c r="D147" s="25">
        <f t="shared" si="26"/>
        <v>141.42755555555556</v>
      </c>
      <c r="E147" s="25">
        <f t="shared" si="26"/>
        <v>124.50436111111112</v>
      </c>
      <c r="F147" s="25">
        <f t="shared" si="26"/>
        <v>124.50436111111112</v>
      </c>
      <c r="G147" s="25">
        <f t="shared" si="26"/>
        <v>119.88894444444443</v>
      </c>
      <c r="H147" s="5"/>
      <c r="I147" s="30" t="str">
        <f t="shared" si="25"/>
        <v>Dieselforbrug i alt per ha</v>
      </c>
      <c r="J147" s="25">
        <f t="shared" si="26"/>
        <v>97.477599999999981</v>
      </c>
      <c r="K147" s="25">
        <f t="shared" si="26"/>
        <v>100.18531111111112</v>
      </c>
      <c r="L147" s="25">
        <f t="shared" si="26"/>
        <v>119.13928888888887</v>
      </c>
      <c r="M147" s="25">
        <f t="shared" si="26"/>
        <v>104.24687777777777</v>
      </c>
      <c r="N147" s="25">
        <f t="shared" si="26"/>
        <v>104.24687777777777</v>
      </c>
      <c r="O147" s="25">
        <f t="shared" si="26"/>
        <v>100.18531111111112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1600-000000000000}">
      <formula1>"Ja,Nej"</formula1>
    </dataValidation>
    <dataValidation type="list" allowBlank="1" showInputMessage="1" showErrorMessage="1" sqref="F13:F17" xr:uid="{00000000-0002-0000-1600-000001000000}">
      <formula1>"Ja, Nej / Ikke relevant"</formula1>
    </dataValidation>
    <dataValidation type="list" allowBlank="1" showInputMessage="1" showErrorMessage="1" sqref="E5" xr:uid="{00000000-0002-0000-16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600-000003000000}">
          <x14:formula1>
            <xm:f>'N fixation formula'!$B$5:$B$44</xm:f>
          </x14:formula1>
          <xm:sqref>B9</xm:sqref>
        </x14:dataValidation>
        <x14:dataValidation type="list" allowBlank="1" showInputMessage="1" showErrorMessage="1" xr:uid="{00000000-0002-0000-1600-000007000000}">
          <x14:formula1>
            <xm:f>Other_tabels!$F$5:$F$14</xm:f>
          </x14:formula1>
          <xm:sqref>E4</xm:sqref>
        </x14:dataValidation>
        <x14:dataValidation type="list" allowBlank="1" showInputMessage="1" showErrorMessage="1" xr:uid="{00000000-0002-0000-1600-000006000000}">
          <x14:formula1>
            <xm:f>'Crop definitions'!$B$5:$B$63</xm:f>
          </x14:formula1>
          <xm:sqref>B13:B17</xm:sqref>
        </x14:dataValidation>
        <x14:dataValidation type="list" allowBlank="1" showInputMessage="1" showErrorMessage="1" xr:uid="{00000000-0002-0000-1600-000005000000}">
          <x14:formula1>
            <xm:f>Seed!$B$5:$B$28</xm:f>
          </x14:formula1>
          <xm:sqref>B20:B23</xm:sqref>
        </x14:dataValidation>
        <x14:dataValidation type="list" allowBlank="1" showInputMessage="1" showErrorMessage="1" xr:uid="{00000000-0002-0000-1600-000004000000}">
          <x14:formula1>
            <xm:f>'Diesel consumption for field op'!$D$4:$D$77</xm:f>
          </x14:formula1>
          <xm:sqref>A116:A130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DDAA4-7264-4A79-B4E3-3181651D691C}">
  <sheetPr>
    <tabColor theme="9" tint="0.39997558519241921"/>
  </sheetPr>
  <dimension ref="A1:O147"/>
  <sheetViews>
    <sheetView showGridLines="0" topLeftCell="A126" workbookViewId="0">
      <selection activeCell="B132" sqref="B132:G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794</v>
      </c>
      <c r="D4" s="20" t="s">
        <v>484</v>
      </c>
      <c r="E4" s="44" t="s">
        <v>486</v>
      </c>
    </row>
    <row r="5" spans="1:6" x14ac:dyDescent="0.25">
      <c r="A5" s="20" t="s">
        <v>50</v>
      </c>
      <c r="B5" s="44" t="s">
        <v>793</v>
      </c>
      <c r="D5" s="20" t="s">
        <v>582</v>
      </c>
      <c r="E5" s="44" t="s">
        <v>208</v>
      </c>
    </row>
    <row r="6" spans="1:6" ht="27.6" x14ac:dyDescent="0.25">
      <c r="A6" s="20" t="s">
        <v>0</v>
      </c>
      <c r="B6" s="45" t="s">
        <v>789</v>
      </c>
    </row>
    <row r="7" spans="1:6" x14ac:dyDescent="0.25">
      <c r="A7" s="20" t="s">
        <v>76</v>
      </c>
      <c r="B7" s="45"/>
    </row>
    <row r="8" spans="1:6" x14ac:dyDescent="0.25">
      <c r="A8" s="20" t="s">
        <v>57</v>
      </c>
      <c r="B8" s="45" t="s">
        <v>790</v>
      </c>
    </row>
    <row r="9" spans="1:6" x14ac:dyDescent="0.25">
      <c r="A9" s="46" t="s">
        <v>125</v>
      </c>
      <c r="B9" s="44" t="s">
        <v>144</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791</v>
      </c>
      <c r="C13" s="19" t="str">
        <f>IF(B13="","",VLOOKUP(B13,'Crop definitions'!$B$5:$G$63,6,FALSE))</f>
        <v>Kg DM</v>
      </c>
      <c r="D13" s="19">
        <f>IF(B13="","",VLOOKUP(B13,'Crop definitions'!$B$5:$G$63,3,FALSE))</f>
        <v>0</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Protein_grass_clover</v>
      </c>
      <c r="B30" s="200"/>
      <c r="C30" s="200"/>
      <c r="D30" s="200"/>
      <c r="E30" s="200"/>
      <c r="F30" s="200"/>
      <c r="G30" s="27"/>
      <c r="I30" s="201" t="str">
        <f>A30</f>
        <v>Gødningsnorm - Main product: Protein_grass_clover</v>
      </c>
      <c r="J30" s="202"/>
      <c r="K30" s="202"/>
      <c r="L30" s="202"/>
      <c r="M30" s="202"/>
      <c r="N30" s="202"/>
      <c r="O30" s="203"/>
    </row>
    <row r="31" spans="1:15" x14ac:dyDescent="0.25">
      <c r="A31" s="20" t="s">
        <v>54</v>
      </c>
      <c r="B31" s="26">
        <v>253</v>
      </c>
      <c r="C31" s="26">
        <v>259</v>
      </c>
      <c r="D31" s="26">
        <v>294</v>
      </c>
      <c r="E31" s="26">
        <v>267</v>
      </c>
      <c r="F31" s="26">
        <v>267</v>
      </c>
      <c r="G31" s="26">
        <v>209</v>
      </c>
      <c r="I31" s="20" t="s">
        <v>54</v>
      </c>
      <c r="J31" s="26">
        <f>(B31-$B$10)*('Crop definitions'!$Z$5/100)</f>
        <v>74.52000000000001</v>
      </c>
      <c r="K31" s="26">
        <f>(C31-$B$10)*('Crop definitions'!$Z$5/100)</f>
        <v>77.760000000000005</v>
      </c>
      <c r="L31" s="26">
        <f>(D31-$B$10)*('Crop definitions'!$Z$5/100)</f>
        <v>96.660000000000011</v>
      </c>
      <c r="M31" s="26">
        <f>(E31-$B$10)*('Crop definitions'!$Z$5/100)</f>
        <v>82.080000000000013</v>
      </c>
      <c r="N31" s="26">
        <f>(F31-$B$10)*('Crop definitions'!$Z$5/100)</f>
        <v>82.080000000000013</v>
      </c>
      <c r="O31" s="26">
        <f>(G31-$B$10)*('Crop definitions'!$Z$5/100)</f>
        <v>50.760000000000005</v>
      </c>
    </row>
    <row r="32" spans="1:15" x14ac:dyDescent="0.25">
      <c r="A32" s="20" t="s">
        <v>55</v>
      </c>
      <c r="B32" s="26">
        <v>34</v>
      </c>
      <c r="C32" s="26">
        <v>34</v>
      </c>
      <c r="D32" s="26">
        <v>34</v>
      </c>
      <c r="E32" s="26">
        <v>34</v>
      </c>
      <c r="F32" s="26">
        <v>34</v>
      </c>
      <c r="G32" s="26">
        <v>34</v>
      </c>
      <c r="I32" s="20" t="s">
        <v>55</v>
      </c>
      <c r="J32" s="26">
        <f>IF($B$13="","",VLOOKUP($B$13,'Crop definitions'!$V$5:$X$63,2,FALSE)*B32)</f>
        <v>29.92</v>
      </c>
      <c r="K32" s="26">
        <f>IF($B$13="","",VLOOKUP($B$13,'Crop definitions'!$V$5:$X$63,2,FALSE)*C32)</f>
        <v>29.92</v>
      </c>
      <c r="L32" s="26">
        <f>IF($B$13="","",VLOOKUP($B$13,'Crop definitions'!$V$5:$X$63,2,FALSE)*D32)</f>
        <v>29.92</v>
      </c>
      <c r="M32" s="26">
        <f>IF($B$13="","",VLOOKUP($B$13,'Crop definitions'!$V$5:$X$63,2,FALSE)*E32)</f>
        <v>29.92</v>
      </c>
      <c r="N32" s="26">
        <f>IF($B$13="","",VLOOKUP($B$13,'Crop definitions'!$V$5:$X$63,2,FALSE)*F32)</f>
        <v>29.92</v>
      </c>
      <c r="O32" s="26">
        <f>IF($B$13="","",VLOOKUP($B$13,'Crop definitions'!$V$5:$X$63,2,FALSE)*G32)</f>
        <v>29.92</v>
      </c>
    </row>
    <row r="33" spans="1:15" x14ac:dyDescent="0.25">
      <c r="A33" s="20" t="s">
        <v>56</v>
      </c>
      <c r="B33" s="26">
        <v>212</v>
      </c>
      <c r="C33" s="26">
        <v>212</v>
      </c>
      <c r="D33" s="26">
        <v>212</v>
      </c>
      <c r="E33" s="26">
        <v>212</v>
      </c>
      <c r="F33" s="26">
        <v>212</v>
      </c>
      <c r="G33" s="26">
        <v>212</v>
      </c>
      <c r="I33" s="20" t="s">
        <v>56</v>
      </c>
      <c r="J33" s="26">
        <f>IF($B$13="","",VLOOKUP($B$13,'Crop definitions'!$V$5:$X$63,2,FALSE)*B33)</f>
        <v>186.56</v>
      </c>
      <c r="K33" s="26">
        <f>IF($B$13="","",VLOOKUP($B$13,'Crop definitions'!$V$5:$X$63,2,FALSE)*C33)</f>
        <v>186.56</v>
      </c>
      <c r="L33" s="26">
        <f>IF($B$13="","",VLOOKUP($B$13,'Crop definitions'!$V$5:$X$63,2,FALSE)*D33)</f>
        <v>186.56</v>
      </c>
      <c r="M33" s="26">
        <f>IF($B$13="","",VLOOKUP($B$13,'Crop definitions'!$V$5:$X$63,2,FALSE)*E33)</f>
        <v>186.56</v>
      </c>
      <c r="N33" s="26">
        <f>IF($B$13="","",VLOOKUP($B$13,'Crop definitions'!$V$5:$X$63,2,FALSE)*F33)</f>
        <v>186.56</v>
      </c>
      <c r="O33" s="26">
        <f>IF($B$13="","",VLOOKUP($B$13,'Crop definitions'!$V$5:$X$63,2,FALSE)*G33)</f>
        <v>186.56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253</v>
      </c>
      <c r="C51" s="21">
        <f t="shared" si="0"/>
        <v>259</v>
      </c>
      <c r="D51" s="21">
        <f t="shared" si="0"/>
        <v>294</v>
      </c>
      <c r="E51" s="21">
        <f t="shared" si="0"/>
        <v>267</v>
      </c>
      <c r="F51" s="21">
        <f t="shared" si="0"/>
        <v>267</v>
      </c>
      <c r="G51" s="21">
        <f t="shared" si="0"/>
        <v>209</v>
      </c>
      <c r="I51" s="20" t="str">
        <f>A51</f>
        <v>N - før reduktion, kg / ha</v>
      </c>
      <c r="J51" s="21">
        <f t="shared" ref="J51:O51" si="1">J31+J35+J39+J43+J47</f>
        <v>74.52000000000001</v>
      </c>
      <c r="K51" s="21">
        <f t="shared" si="1"/>
        <v>77.760000000000005</v>
      </c>
      <c r="L51" s="21">
        <f t="shared" si="1"/>
        <v>96.660000000000011</v>
      </c>
      <c r="M51" s="21">
        <f t="shared" si="1"/>
        <v>82.080000000000013</v>
      </c>
      <c r="N51" s="21">
        <f t="shared" si="1"/>
        <v>82.080000000000013</v>
      </c>
      <c r="O51" s="21">
        <f t="shared" si="1"/>
        <v>50.760000000000005</v>
      </c>
    </row>
    <row r="52" spans="1:15" x14ac:dyDescent="0.25">
      <c r="A52" s="20" t="s">
        <v>126</v>
      </c>
      <c r="B52" s="21">
        <f t="shared" ref="B52:G52" si="2">IF($B$10="",B51,B51-$B$10)</f>
        <v>138</v>
      </c>
      <c r="C52" s="21">
        <f t="shared" si="2"/>
        <v>144</v>
      </c>
      <c r="D52" s="21">
        <f t="shared" si="2"/>
        <v>179</v>
      </c>
      <c r="E52" s="21">
        <f t="shared" si="2"/>
        <v>152</v>
      </c>
      <c r="F52" s="21">
        <f t="shared" si="2"/>
        <v>152</v>
      </c>
      <c r="G52" s="21">
        <f t="shared" si="2"/>
        <v>94</v>
      </c>
      <c r="I52" s="20" t="str">
        <f>A52</f>
        <v>N - efter reduktion, kg / ha</v>
      </c>
      <c r="J52" s="21">
        <f>IF($B$10="",J51,J51)</f>
        <v>74.52000000000001</v>
      </c>
      <c r="K52" s="21">
        <f t="shared" ref="K52:O52" si="3">IF($B$10="",K51,K51)</f>
        <v>77.760000000000005</v>
      </c>
      <c r="L52" s="21">
        <f t="shared" si="3"/>
        <v>96.660000000000011</v>
      </c>
      <c r="M52" s="21">
        <f t="shared" si="3"/>
        <v>82.080000000000013</v>
      </c>
      <c r="N52" s="21">
        <f t="shared" si="3"/>
        <v>82.080000000000013</v>
      </c>
      <c r="O52" s="21">
        <f t="shared" si="3"/>
        <v>50.760000000000005</v>
      </c>
    </row>
    <row r="53" spans="1:15" x14ac:dyDescent="0.25">
      <c r="A53" s="20" t="s">
        <v>55</v>
      </c>
      <c r="B53" s="21">
        <f t="shared" ref="B53:G54" si="4">B32+B36+B40+B44+B48</f>
        <v>34</v>
      </c>
      <c r="C53" s="21">
        <f t="shared" si="4"/>
        <v>34</v>
      </c>
      <c r="D53" s="21">
        <f t="shared" si="4"/>
        <v>34</v>
      </c>
      <c r="E53" s="21">
        <f t="shared" si="4"/>
        <v>34</v>
      </c>
      <c r="F53" s="21">
        <f t="shared" si="4"/>
        <v>34</v>
      </c>
      <c r="G53" s="21">
        <f t="shared" si="4"/>
        <v>34</v>
      </c>
      <c r="I53" s="20" t="s">
        <v>55</v>
      </c>
      <c r="J53" s="21">
        <f t="shared" ref="J53:O54" si="5">J32+J36+J40+J44+J48</f>
        <v>29.92</v>
      </c>
      <c r="K53" s="21">
        <f t="shared" si="5"/>
        <v>29.92</v>
      </c>
      <c r="L53" s="21">
        <f t="shared" si="5"/>
        <v>29.92</v>
      </c>
      <c r="M53" s="21">
        <f t="shared" si="5"/>
        <v>29.92</v>
      </c>
      <c r="N53" s="21">
        <f t="shared" si="5"/>
        <v>29.92</v>
      </c>
      <c r="O53" s="21">
        <f t="shared" si="5"/>
        <v>29.92</v>
      </c>
    </row>
    <row r="54" spans="1:15" x14ac:dyDescent="0.25">
      <c r="A54" s="20" t="s">
        <v>56</v>
      </c>
      <c r="B54" s="21">
        <f t="shared" si="4"/>
        <v>212</v>
      </c>
      <c r="C54" s="21">
        <f t="shared" si="4"/>
        <v>212</v>
      </c>
      <c r="D54" s="21">
        <f t="shared" si="4"/>
        <v>212</v>
      </c>
      <c r="E54" s="21">
        <f t="shared" si="4"/>
        <v>212</v>
      </c>
      <c r="F54" s="21">
        <f t="shared" si="4"/>
        <v>212</v>
      </c>
      <c r="G54" s="21">
        <f t="shared" si="4"/>
        <v>212</v>
      </c>
      <c r="I54" s="20" t="s">
        <v>56</v>
      </c>
      <c r="J54" s="21">
        <f t="shared" si="5"/>
        <v>186.56</v>
      </c>
      <c r="K54" s="21">
        <f t="shared" si="5"/>
        <v>186.56</v>
      </c>
      <c r="L54" s="21">
        <f t="shared" si="5"/>
        <v>186.56</v>
      </c>
      <c r="M54" s="21">
        <f t="shared" si="5"/>
        <v>186.56</v>
      </c>
      <c r="N54" s="21">
        <f t="shared" si="5"/>
        <v>186.56</v>
      </c>
      <c r="O54" s="21">
        <f t="shared" si="5"/>
        <v>186.56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v>15480</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Protein_grass_clover, Kg DM / ha</v>
      </c>
      <c r="B74" s="26">
        <v>13390</v>
      </c>
      <c r="C74" s="26">
        <v>13390</v>
      </c>
      <c r="D74" s="26">
        <v>16740</v>
      </c>
      <c r="E74" s="26">
        <v>14510</v>
      </c>
      <c r="F74" s="26">
        <v>14510</v>
      </c>
      <c r="G74" s="26">
        <v>13390</v>
      </c>
      <c r="I74" s="20" t="str">
        <f t="shared" ref="I74:I84" si="6">A74</f>
        <v>Protein_grass_clover, Kg DM / ha</v>
      </c>
      <c r="J74" s="26">
        <v>10800</v>
      </c>
      <c r="K74" s="26">
        <v>10800</v>
      </c>
      <c r="L74" s="26">
        <v>13500</v>
      </c>
      <c r="M74" s="26">
        <v>11700</v>
      </c>
      <c r="N74" s="26">
        <v>11700</v>
      </c>
      <c r="O74" s="59">
        <v>10800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Protein_grass_clover, kg TS / ha</v>
      </c>
      <c r="B80" s="21">
        <f>IF(B74="",0,IF($C13="Kg",B74*VLOOKUP($B13,'Crop definitions'!$B$5:$N$63,5,FALSE)/1000,IF($C13="Kg DM",B74,B74/VLOOKUP($B13,'Crop definitions'!$B$5:$N$63,8,FALSE))))</f>
        <v>13390</v>
      </c>
      <c r="C80" s="21">
        <f>IF(C74="",0,IF($C13="Kg",C74*VLOOKUP($B13,'Crop definitions'!$B$5:$N$63,5,FALSE)/1000,IF($C13="Kg DM",C74,C74/VLOOKUP($B13,'Crop definitions'!$B$5:$N$63,8,FALSE))))</f>
        <v>13390</v>
      </c>
      <c r="D80" s="21">
        <f>IF(D74="",0,IF($C13="Kg",D74*VLOOKUP($B13,'Crop definitions'!$B$5:$N$63,5,FALSE)/1000,IF($C13="Kg DM",D74,D74/VLOOKUP($B13,'Crop definitions'!$B$5:$N$63,8,FALSE))))</f>
        <v>16740</v>
      </c>
      <c r="E80" s="21">
        <f>IF(E74="",0,IF($C13="Kg",E74*VLOOKUP($B13,'Crop definitions'!$B$5:$N$63,5,FALSE)/1000,IF($C13="Kg DM",E74,E74/VLOOKUP($B13,'Crop definitions'!$B$5:$N$63,8,FALSE))))</f>
        <v>14510</v>
      </c>
      <c r="F80" s="21">
        <f>IF(F74="",0,IF($C13="Kg",F74*VLOOKUP($B13,'Crop definitions'!$B$5:$N$63,5,FALSE)/1000,IF($C13="Kg DM",F74,F74/VLOOKUP($B13,'Crop definitions'!$B$5:$N$63,8,FALSE))))</f>
        <v>14510</v>
      </c>
      <c r="G80" s="21">
        <f>IF(G74="",0,IF($C13="Kg",G74*VLOOKUP($B13,'Crop definitions'!$B$5:$N$63,5,FALSE)/1000,IF($C13="Kg DM",G74,G74/VLOOKUP($B13,'Crop definitions'!$B$5:$N$63,8,FALSE))))</f>
        <v>13390</v>
      </c>
      <c r="I80" s="20" t="str">
        <f t="shared" si="6"/>
        <v>Protein_grass_clover, kg TS / ha</v>
      </c>
      <c r="J80" s="21">
        <f>IF(J74="",0,IF($C13="Kg",J74*VLOOKUP($B13,'Crop definitions'!$B$5:$N$63,5,FALSE)/1000,IF($C13="Kg DM",J74,J74/VLOOKUP($B13,'Crop definitions'!$B$5:$N$63,8,FALSE))))</f>
        <v>10800</v>
      </c>
      <c r="K80" s="21">
        <f>IF(K74="",0,IF($C13="Kg",K74*VLOOKUP($B13,'Crop definitions'!$B$5:$N$63,5,FALSE)/1000,IF($C13="Kg DM",K74,K74/VLOOKUP($B13,'Crop definitions'!$B$5:$N$63,8,FALSE))))</f>
        <v>10800</v>
      </c>
      <c r="L80" s="21">
        <f>IF(L74="",0,IF($C13="Kg",L74*VLOOKUP($B13,'Crop definitions'!$B$5:$N$63,5,FALSE)/1000,IF($C13="Kg DM",L74,L74/VLOOKUP($B13,'Crop definitions'!$B$5:$N$63,8,FALSE))))</f>
        <v>13500</v>
      </c>
      <c r="M80" s="21">
        <f>IF(M74="",0,IF($C13="Kg",M74*VLOOKUP($B13,'Crop definitions'!$B$5:$N$63,5,FALSE)/1000,IF($C13="Kg DM",M74,M74/VLOOKUP($B13,'Crop definitions'!$B$5:$N$63,8,FALSE))))</f>
        <v>11700</v>
      </c>
      <c r="N80" s="21">
        <f>IF(N74="",0,IF($C13="Kg",N74*VLOOKUP($B13,'Crop definitions'!$B$5:$N$63,5,FALSE)/1000,IF($C13="Kg DM",N74,N74/VLOOKUP($B13,'Crop definitions'!$B$5:$N$63,8,FALSE))))</f>
        <v>11700</v>
      </c>
      <c r="O80" s="21">
        <f>IF(O74="",0,IF($C13="Kg",O74*VLOOKUP($B13,'Crop definitions'!$B$5:$N$63,5,FALSE)/1000,IF($C13="Kg DM",O74,O74/VLOOKUP($B13,'Crop definitions'!$B$5:$N$63,8,FALSE))))</f>
        <v>10800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13390</v>
      </c>
      <c r="C85" s="25">
        <f t="shared" si="7"/>
        <v>13390</v>
      </c>
      <c r="D85" s="25">
        <f t="shared" si="7"/>
        <v>16740</v>
      </c>
      <c r="E85" s="25">
        <f t="shared" si="7"/>
        <v>14510</v>
      </c>
      <c r="F85" s="25">
        <f t="shared" si="7"/>
        <v>14510</v>
      </c>
      <c r="G85" s="25">
        <f t="shared" si="7"/>
        <v>13390</v>
      </c>
      <c r="I85" s="24" t="s">
        <v>69</v>
      </c>
      <c r="J85" s="25">
        <f t="shared" ref="J85:O85" si="8">SUM(J80:J84)</f>
        <v>10800</v>
      </c>
      <c r="K85" s="25">
        <f t="shared" si="8"/>
        <v>10800</v>
      </c>
      <c r="L85" s="25">
        <f t="shared" si="8"/>
        <v>13500</v>
      </c>
      <c r="M85" s="25">
        <f t="shared" si="8"/>
        <v>11700</v>
      </c>
      <c r="N85" s="25">
        <f t="shared" si="8"/>
        <v>11700</v>
      </c>
      <c r="O85" s="25">
        <f t="shared" si="8"/>
        <v>10800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Protein_grass_clover, kg / ha</v>
      </c>
      <c r="B87" s="21">
        <f>IF(B80=0,0,B80/(VLOOKUP($B13,'Crop definitions'!$B$5:$N$63,5,FALSE)/1000))</f>
        <v>74388.888888888891</v>
      </c>
      <c r="C87" s="21">
        <f>IF(C80=0,0,C80/(VLOOKUP($B13,'Crop definitions'!$B$5:$N$63,5,FALSE)/1000))</f>
        <v>74388.888888888891</v>
      </c>
      <c r="D87" s="21">
        <f>IF(D80=0,0,D80/(VLOOKUP($B13,'Crop definitions'!$B$5:$N$63,5,FALSE)/1000))</f>
        <v>93000</v>
      </c>
      <c r="E87" s="21">
        <f>IF(E80=0,0,E80/(VLOOKUP($B13,'Crop definitions'!$B$5:$N$63,5,FALSE)/1000))</f>
        <v>80611.111111111109</v>
      </c>
      <c r="F87" s="21">
        <f>IF(F80=0,0,F80/(VLOOKUP($B13,'Crop definitions'!$B$5:$N$63,5,FALSE)/1000))</f>
        <v>80611.111111111109</v>
      </c>
      <c r="G87" s="21">
        <f>IF(G80=0,0,G80/(VLOOKUP($B13,'Crop definitions'!$B$5:$N$63,5,FALSE)/1000))</f>
        <v>74388.888888888891</v>
      </c>
      <c r="I87" s="20" t="str">
        <f>A87</f>
        <v>Protein_grass_clover, kg / ha</v>
      </c>
      <c r="J87" s="21">
        <f>IF(J80=0,0,J80/(VLOOKUP($B13,'Crop definitions'!$B$5:$N$63,5,FALSE)/1000))</f>
        <v>60000</v>
      </c>
      <c r="K87" s="21">
        <f>IF(K80=0,0,K80/(VLOOKUP($B13,'Crop definitions'!$B$5:$N$63,5,FALSE)/1000))</f>
        <v>60000</v>
      </c>
      <c r="L87" s="21">
        <f>IF(L80=0,0,L80/(VLOOKUP($B13,'Crop definitions'!$B$5:$N$63,5,FALSE)/1000))</f>
        <v>75000</v>
      </c>
      <c r="M87" s="21">
        <f>IF(M80=0,0,M80/(VLOOKUP($B13,'Crop definitions'!$B$5:$N$63,5,FALSE)/1000))</f>
        <v>65000</v>
      </c>
      <c r="N87" s="21">
        <f>IF(N80=0,0,N80/(VLOOKUP($B13,'Crop definitions'!$B$5:$N$63,5,FALSE)/1000))</f>
        <v>65000</v>
      </c>
      <c r="O87" s="21">
        <f>IF(O80=0,0,O80/(VLOOKUP($B13,'Crop definitions'!$B$5:$N$63,5,FALSE)/1000))</f>
        <v>60000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74388.888888888891</v>
      </c>
      <c r="C92" s="25">
        <f t="shared" si="10"/>
        <v>74388.888888888891</v>
      </c>
      <c r="D92" s="25">
        <f t="shared" si="10"/>
        <v>93000</v>
      </c>
      <c r="E92" s="25">
        <f t="shared" si="10"/>
        <v>80611.111111111109</v>
      </c>
      <c r="F92" s="25">
        <f t="shared" si="10"/>
        <v>80611.111111111109</v>
      </c>
      <c r="G92" s="25">
        <f t="shared" si="10"/>
        <v>74388.888888888891</v>
      </c>
      <c r="I92" s="24" t="str">
        <f t="shared" si="9"/>
        <v>Udbytte i alt, kg / ha</v>
      </c>
      <c r="J92" s="25">
        <f t="shared" ref="J92:O92" si="11">SUM(J87:J91)</f>
        <v>60000</v>
      </c>
      <c r="K92" s="25">
        <f t="shared" si="11"/>
        <v>60000</v>
      </c>
      <c r="L92" s="25">
        <f t="shared" si="11"/>
        <v>75000</v>
      </c>
      <c r="M92" s="25">
        <f t="shared" si="11"/>
        <v>65000</v>
      </c>
      <c r="N92" s="25">
        <f t="shared" si="11"/>
        <v>65000</v>
      </c>
      <c r="O92" s="25">
        <f t="shared" si="11"/>
        <v>60000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Protein_grass_clover, kg N / ha</v>
      </c>
      <c r="B95" s="21">
        <f>IF(B80=0,0,B80*VLOOKUP($B13,'Crop definitions'!$B$5:$K$63,10,FALSE)/1000)</f>
        <v>336.61388800000003</v>
      </c>
      <c r="C95" s="21">
        <f>IF(C80=0,0,C80*VLOOKUP($B13,'Crop definitions'!$B$5:$K$63,10,FALSE)/1000)</f>
        <v>336.61388800000003</v>
      </c>
      <c r="D95" s="21">
        <f>IF(D80=0,0,D80*VLOOKUP($B13,'Crop definitions'!$B$5:$K$63,10,FALSE)/1000)</f>
        <v>420.83020800000003</v>
      </c>
      <c r="E95" s="21">
        <f>IF(E80=0,0,E80*VLOOKUP($B13,'Crop definitions'!$B$5:$K$63,10,FALSE)/1000)</f>
        <v>364.769792</v>
      </c>
      <c r="F95" s="21">
        <f>IF(F80=0,0,F80*VLOOKUP($B13,'Crop definitions'!$B$5:$K$63,10,FALSE)/1000)</f>
        <v>364.769792</v>
      </c>
      <c r="G95" s="21">
        <f>IF(G80=0,0,G80*VLOOKUP($B13,'Crop definitions'!$B$5:$K$63,10,FALSE)/1000)</f>
        <v>336.61388800000003</v>
      </c>
      <c r="I95" s="20" t="str">
        <f t="shared" ref="I95:I100" si="14">A95</f>
        <v>Protein_grass_clover, kg N / ha</v>
      </c>
      <c r="J95" s="21">
        <f>IF(J80=0,0,J80*VLOOKUP($B13,'Crop definitions'!$B$5:$K$63,10,FALSE)/1000)</f>
        <v>271.50336000000004</v>
      </c>
      <c r="K95" s="21">
        <f>IF(K80=0,0,K80*VLOOKUP($B13,'Crop definitions'!$B$5:$K$63,10,FALSE)/1000)</f>
        <v>271.50336000000004</v>
      </c>
      <c r="L95" s="21">
        <f>IF(L80=0,0,L80*VLOOKUP($B13,'Crop definitions'!$B$5:$K$63,10,FALSE)/1000)</f>
        <v>339.37920000000003</v>
      </c>
      <c r="M95" s="21">
        <f>IF(M80=0,0,M80*VLOOKUP($B13,'Crop definitions'!$B$5:$K$63,10,FALSE)/1000)</f>
        <v>294.12864000000002</v>
      </c>
      <c r="N95" s="21">
        <f>IF(N80=0,0,N80*VLOOKUP($B13,'Crop definitions'!$B$5:$K$63,10,FALSE)/1000)</f>
        <v>294.12864000000002</v>
      </c>
      <c r="O95" s="21">
        <f>IF(O80=0,0,O80*VLOOKUP($B13,'Crop definitions'!$B$5:$K$63,10,FALSE)/1000)</f>
        <v>271.50336000000004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336.61388800000003</v>
      </c>
      <c r="C100" s="25">
        <f t="shared" si="15"/>
        <v>336.61388800000003</v>
      </c>
      <c r="D100" s="25">
        <f t="shared" si="15"/>
        <v>420.83020800000003</v>
      </c>
      <c r="E100" s="25">
        <f t="shared" si="15"/>
        <v>364.769792</v>
      </c>
      <c r="F100" s="25">
        <f t="shared" si="15"/>
        <v>364.769792</v>
      </c>
      <c r="G100" s="25">
        <f t="shared" si="15"/>
        <v>336.61388800000003</v>
      </c>
      <c r="I100" s="24" t="str">
        <f t="shared" si="14"/>
        <v>Udbytte i alt, kg N / ha</v>
      </c>
      <c r="J100" s="25">
        <f t="shared" ref="J100:O100" si="16">SUM(J95:J99)</f>
        <v>271.50336000000004</v>
      </c>
      <c r="K100" s="25">
        <f t="shared" si="16"/>
        <v>271.50336000000004</v>
      </c>
      <c r="L100" s="25">
        <f t="shared" si="16"/>
        <v>339.37920000000003</v>
      </c>
      <c r="M100" s="25">
        <f t="shared" si="16"/>
        <v>294.12864000000002</v>
      </c>
      <c r="N100" s="25">
        <f t="shared" si="16"/>
        <v>294.12864000000002</v>
      </c>
      <c r="O100" s="25">
        <f t="shared" si="16"/>
        <v>271.50336000000004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IF($E13="Ja",B31,0)+IF($E14="Ja",B35,0)+IF($E15="Ja",B39,0)+IF($E16="Ja",B43,0)+IF($E17="Ja",B47,0)</f>
        <v>253</v>
      </c>
      <c r="C105" s="47">
        <f t="shared" ref="C105:G105" si="17">IF($E13="Ja",C31,0)+IF($E14="Ja",C35,0)+IF($E15="Ja",C39,0)+IF($E16="Ja",C43,0)+IF($E17="Ja",C47,0)</f>
        <v>259</v>
      </c>
      <c r="D105" s="47">
        <f t="shared" si="17"/>
        <v>294</v>
      </c>
      <c r="E105" s="47">
        <f t="shared" si="17"/>
        <v>267</v>
      </c>
      <c r="F105" s="47">
        <f t="shared" si="17"/>
        <v>267</v>
      </c>
      <c r="G105" s="47">
        <f t="shared" si="17"/>
        <v>209</v>
      </c>
      <c r="H105" s="15"/>
      <c r="I105" s="40" t="str">
        <f t="shared" ref="I105:I110" si="18">A105</f>
        <v>N-norm til beregning, kg / ha</v>
      </c>
      <c r="J105" s="47">
        <f>IF($E13="Ja",B31*('Crop definitions'!$Z$5/100),0)+IF($E14="Ja",B35*('Crop definitions'!$Z$5/100),0)+IF($E15="Ja",B39*('Crop definitions'!$Z$5/100),0)+IF($E16="Ja",B43*('Crop definitions'!$Z$5/100),0)+IF($E17="Ja",B47*('Crop definitions'!$Z$5/100),0)</f>
        <v>136.62</v>
      </c>
      <c r="K105" s="47">
        <f>IF($E13="Ja",C31*('Crop definitions'!$Z$5/100),0)+IF($E14="Ja",C35*('Crop definitions'!$Z$5/100),0)+IF($E15="Ja",C39*('Crop definitions'!$Z$5/100),0)+IF($E16="Ja",C43*('Crop definitions'!$Z$5/100),0)+IF($E17="Ja",C47*('Crop definitions'!$Z$5/100),0)</f>
        <v>139.86000000000001</v>
      </c>
      <c r="L105" s="47">
        <f>IF($E13="Ja",D31*('Crop definitions'!$Z$5/100),0)+IF($E14="Ja",D35*('Crop definitions'!$Z$5/100),0)+IF($E15="Ja",D39*('Crop definitions'!$Z$5/100),0)+IF($E16="Ja",D43*('Crop definitions'!$Z$5/100),0)+IF($E17="Ja",D47*('Crop definitions'!$Z$5/100),0)</f>
        <v>158.76000000000002</v>
      </c>
      <c r="M105" s="47">
        <f>IF($E13="Ja",E31*('Crop definitions'!$Z$5/100),0)+IF($E14="Ja",E35*('Crop definitions'!$Z$5/100),0)+IF($E15="Ja",E39*('Crop definitions'!$Z$5/100),0)+IF($E16="Ja",E43*('Crop definitions'!$Z$5/100),0)+IF($E17="Ja",E47*('Crop definitions'!$Z$5/100),0)</f>
        <v>144.18</v>
      </c>
      <c r="N105" s="47">
        <f>IF($E13="Ja",F31*('Crop definitions'!$Z$5/100),0)+IF($E14="Ja",F35*('Crop definitions'!$Z$5/100),0)+IF($E15="Ja",F39*('Crop definitions'!$Z$5/100),0)+IF($E16="Ja",F43*('Crop definitions'!$Z$5/100),0)+IF($E17="Ja",F47*('Crop definitions'!$Z$5/100),0)</f>
        <v>144.18</v>
      </c>
      <c r="O105" s="47">
        <f>IF($E13="Ja",G31*('Crop definitions'!$Z$5/100),0)+IF($E14="Ja",G35*('Crop definitions'!$Z$5/100),0)+IF($E15="Ja",G39*('Crop definitions'!$Z$5/100),0)+IF($E16="Ja",G43*('Crop definitions'!$Z$5/100),0)+IF($E17="Ja",G47*('Crop definitions'!$Z$5/100),0)</f>
        <v>112.86000000000001</v>
      </c>
    </row>
    <row r="106" spans="1:15" ht="15.6" x14ac:dyDescent="0.3">
      <c r="A106" s="40" t="s">
        <v>129</v>
      </c>
      <c r="B106" s="47">
        <f t="shared" ref="B106:G106" si="19">SUMIF($E$13:$E$17,"Ja",B95:B99)</f>
        <v>336.61388800000003</v>
      </c>
      <c r="C106" s="47">
        <f t="shared" si="19"/>
        <v>336.61388800000003</v>
      </c>
      <c r="D106" s="47">
        <f t="shared" si="19"/>
        <v>420.83020800000003</v>
      </c>
      <c r="E106" s="47">
        <f t="shared" si="19"/>
        <v>364.769792</v>
      </c>
      <c r="F106" s="47">
        <f t="shared" si="19"/>
        <v>364.769792</v>
      </c>
      <c r="G106" s="47">
        <f t="shared" si="19"/>
        <v>336.61388800000003</v>
      </c>
      <c r="H106" s="15"/>
      <c r="I106" s="40" t="str">
        <f t="shared" si="18"/>
        <v>N-udbytte til beregning, kg / ha</v>
      </c>
      <c r="J106" s="47">
        <f t="shared" ref="J106:O106" si="20">SUMIF($E$13:$E$17,"Ja",J95:J99)</f>
        <v>271.50336000000004</v>
      </c>
      <c r="K106" s="47">
        <f t="shared" si="20"/>
        <v>271.50336000000004</v>
      </c>
      <c r="L106" s="47">
        <f t="shared" si="20"/>
        <v>339.37920000000003</v>
      </c>
      <c r="M106" s="47">
        <f t="shared" si="20"/>
        <v>294.12864000000002</v>
      </c>
      <c r="N106" s="47">
        <f t="shared" si="20"/>
        <v>294.12864000000002</v>
      </c>
      <c r="O106" s="47">
        <f t="shared" si="20"/>
        <v>271.50336000000004</v>
      </c>
    </row>
    <row r="107" spans="1:15" ht="15.6" x14ac:dyDescent="0.3">
      <c r="A107" t="s">
        <v>150</v>
      </c>
      <c r="B107" s="48">
        <f>IF(VLOOKUP($B$9,'N fixation formula'!$B$5:$N$44,3,FALSE)="",VLOOKUP($B$9,'N fixation formula'!$B$5:$N$44,4,FALSE)*B105+VLOOKUP($B$9,'N fixation formula'!$B$5:$N$44,5,FALSE),VLOOKUP($B$9,'N fixation formula'!$B$5:$N$44,3,FALSE))</f>
        <v>0.22049999999999997</v>
      </c>
      <c r="C107" s="48">
        <f>IF(VLOOKUP($B$9,'N fixation formula'!$B$5:$N$44,3,FALSE)="",VLOOKUP($B$9,'N fixation formula'!$B$5:$N$44,4,FALSE)*C105+VLOOKUP($B$9,'N fixation formula'!$B$5:$N$44,5,FALSE),VLOOKUP($B$9,'N fixation formula'!$B$5:$N$44,3,FALSE))</f>
        <v>0.21149999999999997</v>
      </c>
      <c r="D107" s="48">
        <f>IF(VLOOKUP($B$9,'N fixation formula'!$B$5:$N$44,3,FALSE)="",VLOOKUP($B$9,'N fixation formula'!$B$5:$N$44,4,FALSE)*D105+VLOOKUP($B$9,'N fixation formula'!$B$5:$N$44,5,FALSE),VLOOKUP($B$9,'N fixation formula'!$B$5:$N$44,3,FALSE))</f>
        <v>0.15899999999999997</v>
      </c>
      <c r="E107" s="48">
        <f>IF(VLOOKUP($B$9,'N fixation formula'!$B$5:$N$44,3,FALSE)="",VLOOKUP($B$9,'N fixation formula'!$B$5:$N$44,4,FALSE)*E105+VLOOKUP($B$9,'N fixation formula'!$B$5:$N$44,5,FALSE),VLOOKUP($B$9,'N fixation formula'!$B$5:$N$44,3,FALSE))</f>
        <v>0.19949999999999996</v>
      </c>
      <c r="F107" s="48">
        <f>IF(VLOOKUP($B$9,'N fixation formula'!$B$5:$N$44,3,FALSE)="",VLOOKUP($B$9,'N fixation formula'!$B$5:$N$44,4,FALSE)*F105+VLOOKUP($B$9,'N fixation formula'!$B$5:$N$44,5,FALSE),VLOOKUP($B$9,'N fixation formula'!$B$5:$N$44,3,FALSE))</f>
        <v>0.19949999999999996</v>
      </c>
      <c r="G107" s="48">
        <f>IF(VLOOKUP($B$9,'N fixation formula'!$B$5:$N$44,3,FALSE)="",VLOOKUP($B$9,'N fixation formula'!$B$5:$N$44,4,FALSE)*G105+VLOOKUP($B$9,'N fixation formula'!$B$5:$N$44,5,FALSE),VLOOKUP($B$9,'N fixation formula'!$B$5:$N$44,3,FALSE))</f>
        <v>0.28649999999999998</v>
      </c>
      <c r="H107" s="15"/>
      <c r="I107" s="40" t="str">
        <f t="shared" si="18"/>
        <v>F-bælg-N</v>
      </c>
      <c r="J107" s="48">
        <f>IF(VLOOKUP($B$9,'N fixation formula'!$B$5:$N$44,3,FALSE)="",VLOOKUP($B$9,'N fixation formula'!$B$5:$N$44,4,FALSE)*J105+VLOOKUP($B$9,'N fixation formula'!$B$5:$N$44,5,FALSE),VLOOKUP($B$9,'N fixation formula'!$B$5:$N$44,3,FALSE))</f>
        <v>0.39506999999999998</v>
      </c>
      <c r="K107" s="48">
        <f>IF(VLOOKUP($B$9,'N fixation formula'!$B$5:$N$44,3,FALSE)="",VLOOKUP($B$9,'N fixation formula'!$B$5:$N$44,4,FALSE)*K105+VLOOKUP($B$9,'N fixation formula'!$B$5:$N$44,5,FALSE),VLOOKUP($B$9,'N fixation formula'!$B$5:$N$44,3,FALSE))</f>
        <v>0.39020999999999995</v>
      </c>
      <c r="L107" s="48">
        <f>IF(VLOOKUP($B$9,'N fixation formula'!$B$5:$N$44,3,FALSE)="",VLOOKUP($B$9,'N fixation formula'!$B$5:$N$44,4,FALSE)*L105+VLOOKUP($B$9,'N fixation formula'!$B$5:$N$44,5,FALSE),VLOOKUP($B$9,'N fixation formula'!$B$5:$N$44,3,FALSE))</f>
        <v>0.36185999999999996</v>
      </c>
      <c r="M107" s="48">
        <f>IF(VLOOKUP($B$9,'N fixation formula'!$B$5:$N$44,3,FALSE)="",VLOOKUP($B$9,'N fixation formula'!$B$5:$N$44,4,FALSE)*M105+VLOOKUP($B$9,'N fixation formula'!$B$5:$N$44,5,FALSE),VLOOKUP($B$9,'N fixation formula'!$B$5:$N$44,3,FALSE))</f>
        <v>0.38372999999999996</v>
      </c>
      <c r="N107" s="48">
        <f>IF(VLOOKUP($B$9,'N fixation formula'!$B$5:$N$44,3,FALSE)="",VLOOKUP($B$9,'N fixation formula'!$B$5:$N$44,4,FALSE)*N105+VLOOKUP($B$9,'N fixation formula'!$B$5:$N$44,5,FALSE),VLOOKUP($B$9,'N fixation formula'!$B$5:$N$44,3,FALSE))</f>
        <v>0.38372999999999996</v>
      </c>
      <c r="O107" s="48">
        <f>IF(VLOOKUP($B$9,'N fixation formula'!$B$5:$N$44,3,FALSE)="",VLOOKUP($B$9,'N fixation formula'!$B$5:$N$44,4,FALSE)*O105+VLOOKUP($B$9,'N fixation formula'!$B$5:$N$44,5,FALSE),VLOOKUP($B$9,'N fixation formula'!$B$5:$N$44,3,FALSE))</f>
        <v>0.43070999999999993</v>
      </c>
    </row>
    <row r="108" spans="1:15" ht="15.6" x14ac:dyDescent="0.3">
      <c r="A108" s="40" t="s">
        <v>149</v>
      </c>
      <c r="B108" s="48">
        <f>VLOOKUP($B$9,'N fixation formula'!$B$5:$N$44,2,FALSE)*B107*VLOOKUP($B$9,'N fixation formula'!$B$5:$N$44,6,FALSE)</f>
        <v>0.25136999999999993</v>
      </c>
      <c r="C108" s="48">
        <f>VLOOKUP($B$9,'N fixation formula'!$B$5:$N$44,2,FALSE)*C107*VLOOKUP($B$9,'N fixation formula'!$B$5:$N$44,6,FALSE)</f>
        <v>0.24110999999999996</v>
      </c>
      <c r="D108" s="48">
        <f>VLOOKUP($B$9,'N fixation formula'!$B$5:$N$44,2,FALSE)*D107*VLOOKUP($B$9,'N fixation formula'!$B$5:$N$44,6,FALSE)</f>
        <v>0.18125999999999995</v>
      </c>
      <c r="E108" s="48">
        <f>VLOOKUP($B$9,'N fixation formula'!$B$5:$N$44,2,FALSE)*E107*VLOOKUP($B$9,'N fixation formula'!$B$5:$N$44,6,FALSE)</f>
        <v>0.22742999999999994</v>
      </c>
      <c r="F108" s="48">
        <f>VLOOKUP($B$9,'N fixation formula'!$B$5:$N$44,2,FALSE)*F107*VLOOKUP($B$9,'N fixation formula'!$B$5:$N$44,6,FALSE)</f>
        <v>0.22742999999999994</v>
      </c>
      <c r="G108" s="48">
        <f>VLOOKUP($B$9,'N fixation formula'!$B$5:$N$44,2,FALSE)*G107*VLOOKUP($B$9,'N fixation formula'!$B$5:$N$44,6,FALSE)</f>
        <v>0.3266099999999999</v>
      </c>
      <c r="H108" s="15"/>
      <c r="I108" s="40" t="str">
        <f t="shared" si="18"/>
        <v>F-brutto x F-bælg-N x P-fix</v>
      </c>
      <c r="J108" s="48">
        <f>VLOOKUP($B$9,'N fixation formula'!$B$5:$N$44,2,FALSE)*J107*VLOOKUP($B$9,'N fixation formula'!$B$5:$N$44,6,FALSE)</f>
        <v>0.45037979999999994</v>
      </c>
      <c r="K108" s="48">
        <f>VLOOKUP($B$9,'N fixation formula'!$B$5:$N$44,2,FALSE)*K107*VLOOKUP($B$9,'N fixation formula'!$B$5:$N$44,6,FALSE)</f>
        <v>0.44483939999999988</v>
      </c>
      <c r="L108" s="48">
        <f>VLOOKUP($B$9,'N fixation formula'!$B$5:$N$44,2,FALSE)*L107*VLOOKUP($B$9,'N fixation formula'!$B$5:$N$44,6,FALSE)</f>
        <v>0.41252039999999995</v>
      </c>
      <c r="M108" s="48">
        <f>VLOOKUP($B$9,'N fixation formula'!$B$5:$N$44,2,FALSE)*M107*VLOOKUP($B$9,'N fixation formula'!$B$5:$N$44,6,FALSE)</f>
        <v>0.4374521999999999</v>
      </c>
      <c r="N108" s="48">
        <f>VLOOKUP($B$9,'N fixation formula'!$B$5:$N$44,2,FALSE)*N107*VLOOKUP($B$9,'N fixation formula'!$B$5:$N$44,6,FALSE)</f>
        <v>0.4374521999999999</v>
      </c>
      <c r="O108" s="48">
        <f>VLOOKUP($B$9,'N fixation formula'!$B$5:$N$44,2,FALSE)*O107*VLOOKUP($B$9,'N fixation formula'!$B$5:$N$44,6,FALSE)</f>
        <v>0.49100939999999987</v>
      </c>
    </row>
    <row r="109" spans="1:15" ht="15.6" x14ac:dyDescent="0.3">
      <c r="A109" s="40" t="s">
        <v>151</v>
      </c>
      <c r="B109" s="48" t="e">
        <f>VLOOKUP($B$9,'N fixation formula'!$B$5:$O$44,7,FALSE)+VLOOKUP($B$9,'N fixation formula'!$B$5:$O$44,8,FALSE)+INDEX('N fixation formula'!$J$5:$O$44,MATCH(Protein_grass_clover_a!$B$9,'N fixation formula'!$B$5:$B$44,0),MATCH(Protein_grass_clover_a!B104,'N fixation formula'!$J$4:$O$4,0))</f>
        <v>#N/A</v>
      </c>
      <c r="C109" s="48" t="e">
        <f>VLOOKUP($B$9,'N fixation formula'!$B$5:$O$44,7,FALSE)+VLOOKUP($B$9,'N fixation formula'!$B$5:$O$44,8,FALSE)+INDEX('N fixation formula'!$J$5:$O$44,MATCH(Protein_grass_clover_a!$B$9,'N fixation formula'!$B$5:$B$44,0),MATCH(Protein_grass_clover_a!C104,'N fixation formula'!$J$4:$O$4,0))</f>
        <v>#N/A</v>
      </c>
      <c r="D109" s="48" t="e">
        <f>VLOOKUP($B$9,'N fixation formula'!$B$5:$O$44,7,FALSE)+VLOOKUP($B$9,'N fixation formula'!$B$5:$O$44,8,FALSE)+INDEX('N fixation formula'!$J$5:$O$44,MATCH(Protein_grass_clover_a!$B$9,'N fixation formula'!$B$5:$B$44,0),MATCH(Protein_grass_clover_a!D104,'N fixation formula'!$J$4:$O$4,0))</f>
        <v>#N/A</v>
      </c>
      <c r="E109" s="48" t="e">
        <f>VLOOKUP($B$9,'N fixation formula'!$B$5:$O$44,7,FALSE)+VLOOKUP($B$9,'N fixation formula'!$B$5:$O$44,8,FALSE)+INDEX('N fixation formula'!$J$5:$O$44,MATCH(Protein_grass_clover_a!$B$9,'N fixation formula'!$B$5:$B$44,0),MATCH(Protein_grass_clover_a!E104,'N fixation formula'!$J$4:$O$4,0))</f>
        <v>#N/A</v>
      </c>
      <c r="F109" s="48" t="e">
        <f>VLOOKUP($B$9,'N fixation formula'!$B$5:$O$44,7,FALSE)+VLOOKUP($B$9,'N fixation formula'!$B$5:$O$44,8,FALSE)+INDEX('N fixation formula'!$J$5:$O$44,MATCH(Protein_grass_clover_a!$B$9,'N fixation formula'!$B$5:$B$44,0),MATCH(Protein_grass_clover_a!F104,'N fixation formula'!$J$4:$O$4,0))</f>
        <v>#N/A</v>
      </c>
      <c r="G109" s="48" t="e">
        <f>VLOOKUP($B$9,'N fixation formula'!$B$5:$O$44,7,FALSE)+VLOOKUP($B$9,'N fixation formula'!$B$5:$O$44,8,FALSE)+INDEX('N fixation formula'!$J$5:$O$44,MATCH(Protein_grass_clover_a!$B$9,'N fixation formula'!$B$5:$B$44,0),MATCH(Protein_grass_clover_a!G104,'N fixation formula'!$J$4:$O$4,0))</f>
        <v>#N/A</v>
      </c>
      <c r="H109" s="15"/>
      <c r="I109" s="40" t="str">
        <f t="shared" si="18"/>
        <v>P-rod+stub + P-trans-jord + P-immob</v>
      </c>
      <c r="J109" s="48" t="e">
        <f>VLOOKUP($B$9,'N fixation formula'!$B$5:$O$44,7,FALSE)+VLOOKUP($B$9,'N fixation formula'!$B$5:$O$44,8,FALSE)+INDEX('N fixation formula'!$J$5:$O$44,MATCH(Protein_grass_clover_a!$B$9,'N fixation formula'!$B$5:$B$44,0),MATCH(Protein_grass_clover_a!J104,'N fixation formula'!$J$4:$O$4,0))</f>
        <v>#N/A</v>
      </c>
      <c r="K109" s="48" t="e">
        <f>VLOOKUP($B$9,'N fixation formula'!$B$5:$O$44,7,FALSE)+VLOOKUP($B$9,'N fixation formula'!$B$5:$O$44,8,FALSE)+INDEX('N fixation formula'!$J$5:$O$44,MATCH(Protein_grass_clover_a!$B$9,'N fixation formula'!$B$5:$B$44,0),MATCH(Protein_grass_clover_a!K104,'N fixation formula'!$J$4:$O$4,0))</f>
        <v>#N/A</v>
      </c>
      <c r="L109" s="48" t="e">
        <f>VLOOKUP($B$9,'N fixation formula'!$B$5:$O$44,7,FALSE)+VLOOKUP($B$9,'N fixation formula'!$B$5:$O$44,8,FALSE)+INDEX('N fixation formula'!$J$5:$O$44,MATCH(Protein_grass_clover_a!$B$9,'N fixation formula'!$B$5:$B$44,0),MATCH(Protein_grass_clover_a!L104,'N fixation formula'!$J$4:$O$4,0))</f>
        <v>#N/A</v>
      </c>
      <c r="M109" s="48" t="e">
        <f>VLOOKUP($B$9,'N fixation formula'!$B$5:$O$44,7,FALSE)+VLOOKUP($B$9,'N fixation formula'!$B$5:$O$44,8,FALSE)+INDEX('N fixation formula'!$J$5:$O$44,MATCH(Protein_grass_clover_a!$B$9,'N fixation formula'!$B$5:$B$44,0),MATCH(Protein_grass_clover_a!M104,'N fixation formula'!$J$4:$O$4,0))</f>
        <v>#N/A</v>
      </c>
      <c r="N109" s="48" t="e">
        <f>VLOOKUP($B$9,'N fixation formula'!$B$5:$O$44,7,FALSE)+VLOOKUP($B$9,'N fixation formula'!$B$5:$O$44,8,FALSE)+INDEX('N fixation formula'!$J$5:$O$44,MATCH(Protein_grass_clover_a!$B$9,'N fixation formula'!$B$5:$B$44,0),MATCH(Protein_grass_clover_a!N104,'N fixation formula'!$J$4:$O$4,0))</f>
        <v>#N/A</v>
      </c>
      <c r="O109" s="48" t="e">
        <f>VLOOKUP($B$9,'N fixation formula'!$B$5:$O$44,7,FALSE)+VLOOKUP($B$9,'N fixation formula'!$B$5:$O$44,8,FALSE)+INDEX('N fixation formula'!$J$5:$O$44,MATCH(Protein_grass_clover_a!$B$9,'N fixation formula'!$B$5:$B$44,0),MATCH(Protein_grass_clover_a!O104,'N fixation formula'!$J$4:$O$4,0))</f>
        <v>#N/A</v>
      </c>
    </row>
    <row r="110" spans="1:15" ht="15.6" x14ac:dyDescent="0.3">
      <c r="A110" s="40" t="s">
        <v>152</v>
      </c>
      <c r="B110" s="47" t="e">
        <f>B106*B108*(1+B109)</f>
        <v>#N/A</v>
      </c>
      <c r="C110" s="144" t="e">
        <f>C106*C108*(1+C109)</f>
        <v>#N/A</v>
      </c>
      <c r="D110" s="47" t="e">
        <f t="shared" ref="D110:G110" si="21">D106*D108*(1+D109)</f>
        <v>#N/A</v>
      </c>
      <c r="E110" s="47" t="e">
        <f t="shared" si="21"/>
        <v>#N/A</v>
      </c>
      <c r="F110" s="47" t="e">
        <f t="shared" si="21"/>
        <v>#N/A</v>
      </c>
      <c r="G110" s="47" t="e">
        <f t="shared" si="21"/>
        <v>#N/A</v>
      </c>
      <c r="H110" s="15"/>
      <c r="I110" s="40" t="str">
        <f t="shared" si="18"/>
        <v>Kvælstoffiksering, kg N / ha</v>
      </c>
      <c r="J110" s="47" t="e">
        <f t="shared" ref="J110:O110" si="22">J106*J108*(1+J109)</f>
        <v>#N/A</v>
      </c>
      <c r="K110" s="47" t="e">
        <f>K106*K108*(1+K109)</f>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c r="M112" t="s">
        <v>760</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6.0419999999999998</v>
      </c>
      <c r="C147" s="143">
        <f t="shared" ref="C147:O147" si="26">SUM(C132:C146)</f>
        <v>6.0419999999999998</v>
      </c>
      <c r="D147" s="25">
        <f t="shared" si="26"/>
        <v>6.0419999999999998</v>
      </c>
      <c r="E147" s="25">
        <f t="shared" si="26"/>
        <v>6.0419999999999998</v>
      </c>
      <c r="F147" s="25">
        <f t="shared" si="26"/>
        <v>6.0419999999999998</v>
      </c>
      <c r="G147" s="25">
        <f t="shared" si="26"/>
        <v>6.0419999999999998</v>
      </c>
      <c r="H147" s="5"/>
      <c r="I147" s="30" t="str">
        <f t="shared" si="25"/>
        <v>Dieselforbrug i alt per ha</v>
      </c>
      <c r="J147" s="25">
        <f t="shared" si="26"/>
        <v>0</v>
      </c>
      <c r="K147" s="143">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76ADB7D5-27B0-4A90-ABBA-47FD302CB29B}">
      <formula1>"Yes, No"</formula1>
    </dataValidation>
    <dataValidation type="list" allowBlank="1" showInputMessage="1" showErrorMessage="1" sqref="F13:F17" xr:uid="{94F2B4C9-F133-48D5-95F3-4376252E684C}">
      <formula1>"Ja, Nej / Ikke relevant"</formula1>
    </dataValidation>
    <dataValidation type="list" allowBlank="1" showInputMessage="1" showErrorMessage="1" sqref="E13:E17" xr:uid="{A4F7DFB9-2695-4C97-B734-E94611E8325A}">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5A9D6ED6-770B-45D9-A101-5FCE863052E1}">
          <x14:formula1>
            <xm:f>Other_tabels!$F$5:$F$14</xm:f>
          </x14:formula1>
          <xm:sqref>E4</xm:sqref>
        </x14:dataValidation>
        <x14:dataValidation type="list" allowBlank="1" showInputMessage="1" showErrorMessage="1" xr:uid="{E1232AA9-52CA-4857-9B58-86A6B1AE9023}">
          <x14:formula1>
            <xm:f>'N fixation formula'!$B$5:$B$44</xm:f>
          </x14:formula1>
          <xm:sqref>B9</xm:sqref>
        </x14:dataValidation>
        <x14:dataValidation type="list" allowBlank="1" showInputMessage="1" showErrorMessage="1" xr:uid="{50BEFBBC-BCEE-4601-867B-53872C6B965F}">
          <x14:formula1>
            <xm:f>'Crop definitions'!$B$5:$B$63</xm:f>
          </x14:formula1>
          <xm:sqref>B13:B17</xm:sqref>
        </x14:dataValidation>
        <x14:dataValidation type="list" allowBlank="1" showInputMessage="1" showErrorMessage="1" xr:uid="{E1C5F9E5-1043-4710-9A47-985FEFEF53DA}">
          <x14:formula1>
            <xm:f>Seed!$B$5:$B$28</xm:f>
          </x14:formula1>
          <xm:sqref>B20:B23</xm:sqref>
        </x14:dataValidation>
        <x14:dataValidation type="list" allowBlank="1" showInputMessage="1" showErrorMessage="1" xr:uid="{3C037041-5D6E-45A7-BAC4-F455263FE5A2}">
          <x14:formula1>
            <xm:f>'Diesel consumption for field op'!$D$4:$D$77</xm:f>
          </x14:formula1>
          <xm:sqref>A116:A130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3CBAE-729E-4F3A-BF92-EA1A9AB6EE82}">
  <sheetPr>
    <tabColor theme="9" tint="0.39997558519241921"/>
  </sheetPr>
  <dimension ref="A1:O147"/>
  <sheetViews>
    <sheetView showGridLines="0" topLeftCell="G68" workbookViewId="0">
      <selection activeCell="P83" sqref="P83"/>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795</v>
      </c>
      <c r="D4" s="20" t="s">
        <v>484</v>
      </c>
      <c r="E4" s="44" t="s">
        <v>486</v>
      </c>
    </row>
    <row r="5" spans="1:6" x14ac:dyDescent="0.25">
      <c r="A5" s="20" t="s">
        <v>50</v>
      </c>
      <c r="B5" s="44" t="s">
        <v>796</v>
      </c>
      <c r="D5" s="20" t="s">
        <v>582</v>
      </c>
      <c r="E5" s="44" t="s">
        <v>208</v>
      </c>
    </row>
    <row r="6" spans="1:6" ht="27.6" x14ac:dyDescent="0.25">
      <c r="A6" s="20" t="s">
        <v>0</v>
      </c>
      <c r="B6" s="45" t="s">
        <v>789</v>
      </c>
    </row>
    <row r="7" spans="1:6" x14ac:dyDescent="0.25">
      <c r="A7" s="20" t="s">
        <v>76</v>
      </c>
      <c r="B7" s="45"/>
    </row>
    <row r="8" spans="1:6" x14ac:dyDescent="0.25">
      <c r="A8" s="20" t="s">
        <v>57</v>
      </c>
      <c r="B8" s="45" t="s">
        <v>790</v>
      </c>
    </row>
    <row r="9" spans="1:6" x14ac:dyDescent="0.25">
      <c r="A9" s="46" t="s">
        <v>125</v>
      </c>
      <c r="B9" s="44" t="s">
        <v>144</v>
      </c>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791</v>
      </c>
      <c r="C13" s="19" t="str">
        <f>IF(B13="","",VLOOKUP(B13,'Crop definitions'!$B$5:$G$63,6,FALSE))</f>
        <v>Kg DM</v>
      </c>
      <c r="D13" s="19">
        <f>IF(B13="","",VLOOKUP(B13,'Crop definitions'!$B$5:$G$63,3,FALSE))</f>
        <v>0</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Protein_grass_clover</v>
      </c>
      <c r="B30" s="200"/>
      <c r="C30" s="200"/>
      <c r="D30" s="200"/>
      <c r="E30" s="200"/>
      <c r="F30" s="200"/>
      <c r="G30" s="27"/>
      <c r="I30" s="201" t="str">
        <f>A30</f>
        <v>Gødningsnorm - Main product: Protein_grass_clover</v>
      </c>
      <c r="J30" s="202"/>
      <c r="K30" s="202"/>
      <c r="L30" s="202"/>
      <c r="M30" s="202"/>
      <c r="N30" s="202"/>
      <c r="O30" s="203"/>
    </row>
    <row r="31" spans="1:15" x14ac:dyDescent="0.25">
      <c r="A31" s="20" t="s">
        <v>54</v>
      </c>
      <c r="B31" s="26">
        <v>253</v>
      </c>
      <c r="C31" s="26">
        <v>259</v>
      </c>
      <c r="D31" s="26">
        <v>294</v>
      </c>
      <c r="E31" s="26">
        <v>267</v>
      </c>
      <c r="F31" s="26">
        <v>267</v>
      </c>
      <c r="G31" s="26">
        <v>209</v>
      </c>
      <c r="I31" s="20" t="s">
        <v>54</v>
      </c>
      <c r="J31" s="26">
        <f>(B31-$B$10)*('Crop definitions'!$Z$5/100)</f>
        <v>136.62</v>
      </c>
      <c r="K31" s="26">
        <f>(C31-$B$10)*('Crop definitions'!$Z$5/100)</f>
        <v>139.86000000000001</v>
      </c>
      <c r="L31" s="26">
        <f>(D31-$B$10)*('Crop definitions'!$Z$5/100)</f>
        <v>158.76000000000002</v>
      </c>
      <c r="M31" s="26">
        <f>(E31-$B$10)*('Crop definitions'!$Z$5/100)</f>
        <v>144.18</v>
      </c>
      <c r="N31" s="26">
        <f>(F31-$B$10)*('Crop definitions'!$Z$5/100)</f>
        <v>144.18</v>
      </c>
      <c r="O31" s="26">
        <f>(G31-$B$10)*('Crop definitions'!$Z$5/100)</f>
        <v>112.86000000000001</v>
      </c>
    </row>
    <row r="32" spans="1:15" x14ac:dyDescent="0.25">
      <c r="A32" s="20" t="s">
        <v>55</v>
      </c>
      <c r="B32" s="26">
        <v>34</v>
      </c>
      <c r="C32" s="26">
        <v>34</v>
      </c>
      <c r="D32" s="26">
        <v>34</v>
      </c>
      <c r="E32" s="26">
        <v>34</v>
      </c>
      <c r="F32" s="26">
        <v>34</v>
      </c>
      <c r="G32" s="26">
        <v>34</v>
      </c>
      <c r="I32" s="20" t="s">
        <v>55</v>
      </c>
      <c r="J32" s="26">
        <f>IF($B$13="","",VLOOKUP($B$13,'Crop definitions'!$V$5:$X$63,2,FALSE)*B32)</f>
        <v>29.92</v>
      </c>
      <c r="K32" s="26">
        <f>IF($B$13="","",VLOOKUP($B$13,'Crop definitions'!$V$5:$X$63,2,FALSE)*C32)</f>
        <v>29.92</v>
      </c>
      <c r="L32" s="26">
        <f>IF($B$13="","",VLOOKUP($B$13,'Crop definitions'!$V$5:$X$63,2,FALSE)*D32)</f>
        <v>29.92</v>
      </c>
      <c r="M32" s="26">
        <f>IF($B$13="","",VLOOKUP($B$13,'Crop definitions'!$V$5:$X$63,2,FALSE)*E32)</f>
        <v>29.92</v>
      </c>
      <c r="N32" s="26">
        <f>IF($B$13="","",VLOOKUP($B$13,'Crop definitions'!$V$5:$X$63,2,FALSE)*F32)</f>
        <v>29.92</v>
      </c>
      <c r="O32" s="26">
        <f>IF($B$13="","",VLOOKUP($B$13,'Crop definitions'!$V$5:$X$63,2,FALSE)*G32)</f>
        <v>29.92</v>
      </c>
    </row>
    <row r="33" spans="1:15" x14ac:dyDescent="0.25">
      <c r="A33" s="20" t="s">
        <v>56</v>
      </c>
      <c r="B33" s="26">
        <v>212</v>
      </c>
      <c r="C33" s="26">
        <v>212</v>
      </c>
      <c r="D33" s="26">
        <v>212</v>
      </c>
      <c r="E33" s="26">
        <v>212</v>
      </c>
      <c r="F33" s="26">
        <v>212</v>
      </c>
      <c r="G33" s="26">
        <v>212</v>
      </c>
      <c r="I33" s="20" t="s">
        <v>56</v>
      </c>
      <c r="J33" s="26">
        <f>IF($B$13="","",VLOOKUP($B$13,'Crop definitions'!$V$5:$X$63,2,FALSE)*B33)</f>
        <v>186.56</v>
      </c>
      <c r="K33" s="26">
        <f>IF($B$13="","",VLOOKUP($B$13,'Crop definitions'!$V$5:$X$63,2,FALSE)*C33)</f>
        <v>186.56</v>
      </c>
      <c r="L33" s="26">
        <f>IF($B$13="","",VLOOKUP($B$13,'Crop definitions'!$V$5:$X$63,2,FALSE)*D33)</f>
        <v>186.56</v>
      </c>
      <c r="M33" s="26">
        <f>IF($B$13="","",VLOOKUP($B$13,'Crop definitions'!$V$5:$X$63,2,FALSE)*E33)</f>
        <v>186.56</v>
      </c>
      <c r="N33" s="26">
        <f>IF($B$13="","",VLOOKUP($B$13,'Crop definitions'!$V$5:$X$63,2,FALSE)*F33)</f>
        <v>186.56</v>
      </c>
      <c r="O33" s="26">
        <f>IF($B$13="","",VLOOKUP($B$13,'Crop definitions'!$V$5:$X$63,2,FALSE)*G33)</f>
        <v>186.56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253</v>
      </c>
      <c r="C51" s="21">
        <f t="shared" si="0"/>
        <v>259</v>
      </c>
      <c r="D51" s="21">
        <f t="shared" si="0"/>
        <v>294</v>
      </c>
      <c r="E51" s="21">
        <f t="shared" si="0"/>
        <v>267</v>
      </c>
      <c r="F51" s="21">
        <f t="shared" si="0"/>
        <v>267</v>
      </c>
      <c r="G51" s="21">
        <f t="shared" si="0"/>
        <v>209</v>
      </c>
      <c r="I51" s="20" t="str">
        <f>A51</f>
        <v>N - før reduktion, kg / ha</v>
      </c>
      <c r="J51" s="21">
        <f t="shared" ref="J51:O51" si="1">J31+J35+J39+J43+J47</f>
        <v>136.62</v>
      </c>
      <c r="K51" s="21">
        <f t="shared" si="1"/>
        <v>139.86000000000001</v>
      </c>
      <c r="L51" s="21">
        <f t="shared" si="1"/>
        <v>158.76000000000002</v>
      </c>
      <c r="M51" s="21">
        <f t="shared" si="1"/>
        <v>144.18</v>
      </c>
      <c r="N51" s="21">
        <f t="shared" si="1"/>
        <v>144.18</v>
      </c>
      <c r="O51" s="21">
        <f t="shared" si="1"/>
        <v>112.86000000000001</v>
      </c>
    </row>
    <row r="52" spans="1:15" x14ac:dyDescent="0.25">
      <c r="A52" s="20" t="s">
        <v>126</v>
      </c>
      <c r="B52" s="21">
        <f t="shared" ref="B52:G52" si="2">IF($B$10="",B51,B51-$B$10)</f>
        <v>253</v>
      </c>
      <c r="C52" s="21">
        <f t="shared" si="2"/>
        <v>259</v>
      </c>
      <c r="D52" s="21">
        <f t="shared" si="2"/>
        <v>294</v>
      </c>
      <c r="E52" s="21">
        <f t="shared" si="2"/>
        <v>267</v>
      </c>
      <c r="F52" s="21">
        <f t="shared" si="2"/>
        <v>267</v>
      </c>
      <c r="G52" s="21">
        <f t="shared" si="2"/>
        <v>209</v>
      </c>
      <c r="I52" s="20" t="str">
        <f>A52</f>
        <v>N - efter reduktion, kg / ha</v>
      </c>
      <c r="J52" s="21">
        <f>IF($B$10="",J51,J51)</f>
        <v>136.62</v>
      </c>
      <c r="K52" s="21">
        <f t="shared" ref="K52:O52" si="3">IF($B$10="",K51,K51)</f>
        <v>139.86000000000001</v>
      </c>
      <c r="L52" s="21">
        <f t="shared" si="3"/>
        <v>158.76000000000002</v>
      </c>
      <c r="M52" s="21">
        <f t="shared" si="3"/>
        <v>144.18</v>
      </c>
      <c r="N52" s="21">
        <f t="shared" si="3"/>
        <v>144.18</v>
      </c>
      <c r="O52" s="21">
        <f t="shared" si="3"/>
        <v>112.86000000000001</v>
      </c>
    </row>
    <row r="53" spans="1:15" x14ac:dyDescent="0.25">
      <c r="A53" s="20" t="s">
        <v>55</v>
      </c>
      <c r="B53" s="21">
        <f t="shared" ref="B53:G54" si="4">B32+B36+B40+B44+B48</f>
        <v>34</v>
      </c>
      <c r="C53" s="21">
        <f t="shared" si="4"/>
        <v>34</v>
      </c>
      <c r="D53" s="21">
        <f t="shared" si="4"/>
        <v>34</v>
      </c>
      <c r="E53" s="21">
        <f t="shared" si="4"/>
        <v>34</v>
      </c>
      <c r="F53" s="21">
        <f t="shared" si="4"/>
        <v>34</v>
      </c>
      <c r="G53" s="21">
        <f t="shared" si="4"/>
        <v>34</v>
      </c>
      <c r="I53" s="20" t="s">
        <v>55</v>
      </c>
      <c r="J53" s="21">
        <f t="shared" ref="J53:O54" si="5">J32+J36+J40+J44+J48</f>
        <v>29.92</v>
      </c>
      <c r="K53" s="21">
        <f t="shared" si="5"/>
        <v>29.92</v>
      </c>
      <c r="L53" s="21">
        <f t="shared" si="5"/>
        <v>29.92</v>
      </c>
      <c r="M53" s="21">
        <f t="shared" si="5"/>
        <v>29.92</v>
      </c>
      <c r="N53" s="21">
        <f t="shared" si="5"/>
        <v>29.92</v>
      </c>
      <c r="O53" s="21">
        <f t="shared" si="5"/>
        <v>29.92</v>
      </c>
    </row>
    <row r="54" spans="1:15" x14ac:dyDescent="0.25">
      <c r="A54" s="20" t="s">
        <v>56</v>
      </c>
      <c r="B54" s="21">
        <f t="shared" si="4"/>
        <v>212</v>
      </c>
      <c r="C54" s="21">
        <f t="shared" si="4"/>
        <v>212</v>
      </c>
      <c r="D54" s="21">
        <f t="shared" si="4"/>
        <v>212</v>
      </c>
      <c r="E54" s="21">
        <f t="shared" si="4"/>
        <v>212</v>
      </c>
      <c r="F54" s="21">
        <f t="shared" si="4"/>
        <v>212</v>
      </c>
      <c r="G54" s="21">
        <f t="shared" si="4"/>
        <v>212</v>
      </c>
      <c r="I54" s="20" t="s">
        <v>56</v>
      </c>
      <c r="J54" s="21">
        <f t="shared" si="5"/>
        <v>186.56</v>
      </c>
      <c r="K54" s="21">
        <f t="shared" si="5"/>
        <v>186.56</v>
      </c>
      <c r="L54" s="21">
        <f t="shared" si="5"/>
        <v>186.56</v>
      </c>
      <c r="M54" s="21">
        <f t="shared" si="5"/>
        <v>186.56</v>
      </c>
      <c r="N54" s="21">
        <f t="shared" si="5"/>
        <v>186.56</v>
      </c>
      <c r="O54" s="21">
        <f t="shared" si="5"/>
        <v>186.56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v>15480</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Protein_grass_clover, Kg DM / ha</v>
      </c>
      <c r="B74" s="26">
        <v>13390</v>
      </c>
      <c r="C74" s="26">
        <v>13390</v>
      </c>
      <c r="D74" s="26">
        <v>16740</v>
      </c>
      <c r="E74" s="26">
        <v>14510</v>
      </c>
      <c r="F74" s="26">
        <v>14510</v>
      </c>
      <c r="G74" s="26">
        <v>13390</v>
      </c>
      <c r="I74" s="20" t="str">
        <f t="shared" ref="I74:I84" si="6">A74</f>
        <v>Protein_grass_clover, Kg DM / ha</v>
      </c>
      <c r="J74" s="26">
        <v>10800</v>
      </c>
      <c r="K74" s="26">
        <v>10800</v>
      </c>
      <c r="L74" s="26">
        <v>13500</v>
      </c>
      <c r="M74" s="26">
        <v>11700</v>
      </c>
      <c r="N74" s="26">
        <v>11700</v>
      </c>
      <c r="O74" s="59">
        <v>10800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Protein_grass_clover, kg TS / ha</v>
      </c>
      <c r="B80" s="21">
        <f>IF(B74="",0,IF($C13="Kg",B74*VLOOKUP($B13,'Crop definitions'!$B$5:$N$63,5,FALSE)/1000,IF($C13="Kg DM",B74,B74/VLOOKUP($B13,'Crop definitions'!$B$5:$N$63,8,FALSE))))</f>
        <v>13390</v>
      </c>
      <c r="C80" s="21">
        <f>IF(C74="",0,IF($C13="Kg",C74*VLOOKUP($B13,'Crop definitions'!$B$5:$N$63,5,FALSE)/1000,IF($C13="Kg DM",C74,C74/VLOOKUP($B13,'Crop definitions'!$B$5:$N$63,8,FALSE))))</f>
        <v>13390</v>
      </c>
      <c r="D80" s="21">
        <f>IF(D74="",0,IF($C13="Kg",D74*VLOOKUP($B13,'Crop definitions'!$B$5:$N$63,5,FALSE)/1000,IF($C13="Kg DM",D74,D74/VLOOKUP($B13,'Crop definitions'!$B$5:$N$63,8,FALSE))))</f>
        <v>16740</v>
      </c>
      <c r="E80" s="21">
        <f>IF(E74="",0,IF($C13="Kg",E74*VLOOKUP($B13,'Crop definitions'!$B$5:$N$63,5,FALSE)/1000,IF($C13="Kg DM",E74,E74/VLOOKUP($B13,'Crop definitions'!$B$5:$N$63,8,FALSE))))</f>
        <v>14510</v>
      </c>
      <c r="F80" s="21">
        <f>IF(F74="",0,IF($C13="Kg",F74*VLOOKUP($B13,'Crop definitions'!$B$5:$N$63,5,FALSE)/1000,IF($C13="Kg DM",F74,F74/VLOOKUP($B13,'Crop definitions'!$B$5:$N$63,8,FALSE))))</f>
        <v>14510</v>
      </c>
      <c r="G80" s="21">
        <f>IF(G74="",0,IF($C13="Kg",G74*VLOOKUP($B13,'Crop definitions'!$B$5:$N$63,5,FALSE)/1000,IF($C13="Kg DM",G74,G74/VLOOKUP($B13,'Crop definitions'!$B$5:$N$63,8,FALSE))))</f>
        <v>13390</v>
      </c>
      <c r="I80" s="20" t="str">
        <f t="shared" si="6"/>
        <v>Protein_grass_clover, kg TS / ha</v>
      </c>
      <c r="J80" s="21">
        <f>IF(J74="",0,IF($C13="Kg",J74*VLOOKUP($B13,'Crop definitions'!$B$5:$N$63,5,FALSE)/1000,IF($C13="Kg DM",J74,J74/VLOOKUP($B13,'Crop definitions'!$B$5:$N$63,8,FALSE))))</f>
        <v>10800</v>
      </c>
      <c r="K80" s="21">
        <f>IF(K74="",0,IF($C13="Kg",K74*VLOOKUP($B13,'Crop definitions'!$B$5:$N$63,5,FALSE)/1000,IF($C13="Kg DM",K74,K74/VLOOKUP($B13,'Crop definitions'!$B$5:$N$63,8,FALSE))))</f>
        <v>10800</v>
      </c>
      <c r="L80" s="21">
        <f>IF(L74="",0,IF($C13="Kg",L74*VLOOKUP($B13,'Crop definitions'!$B$5:$N$63,5,FALSE)/1000,IF($C13="Kg DM",L74,L74/VLOOKUP($B13,'Crop definitions'!$B$5:$N$63,8,FALSE))))</f>
        <v>13500</v>
      </c>
      <c r="M80" s="21">
        <f>IF(M74="",0,IF($C13="Kg",M74*VLOOKUP($B13,'Crop definitions'!$B$5:$N$63,5,FALSE)/1000,IF($C13="Kg DM",M74,M74/VLOOKUP($B13,'Crop definitions'!$B$5:$N$63,8,FALSE))))</f>
        <v>11700</v>
      </c>
      <c r="N80" s="21">
        <f>IF(N74="",0,IF($C13="Kg",N74*VLOOKUP($B13,'Crop definitions'!$B$5:$N$63,5,FALSE)/1000,IF($C13="Kg DM",N74,N74/VLOOKUP($B13,'Crop definitions'!$B$5:$N$63,8,FALSE))))</f>
        <v>11700</v>
      </c>
      <c r="O80" s="21">
        <f>IF(O74="",0,IF($C13="Kg",O74*VLOOKUP($B13,'Crop definitions'!$B$5:$N$63,5,FALSE)/1000,IF($C13="Kg DM",O74,O74/VLOOKUP($B13,'Crop definitions'!$B$5:$N$63,8,FALSE))))</f>
        <v>10800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13390</v>
      </c>
      <c r="C85" s="25">
        <f t="shared" si="7"/>
        <v>13390</v>
      </c>
      <c r="D85" s="25">
        <f t="shared" si="7"/>
        <v>16740</v>
      </c>
      <c r="E85" s="25">
        <f t="shared" si="7"/>
        <v>14510</v>
      </c>
      <c r="F85" s="25">
        <f t="shared" si="7"/>
        <v>14510</v>
      </c>
      <c r="G85" s="25">
        <f t="shared" si="7"/>
        <v>13390</v>
      </c>
      <c r="I85" s="24" t="s">
        <v>69</v>
      </c>
      <c r="J85" s="25">
        <f t="shared" ref="J85:O85" si="8">SUM(J80:J84)</f>
        <v>10800</v>
      </c>
      <c r="K85" s="25">
        <f t="shared" si="8"/>
        <v>10800</v>
      </c>
      <c r="L85" s="25">
        <f t="shared" si="8"/>
        <v>13500</v>
      </c>
      <c r="M85" s="25">
        <f t="shared" si="8"/>
        <v>11700</v>
      </c>
      <c r="N85" s="25">
        <f t="shared" si="8"/>
        <v>11700</v>
      </c>
      <c r="O85" s="25">
        <f t="shared" si="8"/>
        <v>10800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Protein_grass_clover, kg / ha</v>
      </c>
      <c r="B87" s="21">
        <f>IF(B80=0,0,B80/(VLOOKUP($B13,'Crop definitions'!$B$5:$N$63,5,FALSE)/1000))</f>
        <v>74388.888888888891</v>
      </c>
      <c r="C87" s="21">
        <f>IF(C80=0,0,C80/(VLOOKUP($B13,'Crop definitions'!$B$5:$N$63,5,FALSE)/1000))</f>
        <v>74388.888888888891</v>
      </c>
      <c r="D87" s="21">
        <f>IF(D80=0,0,D80/(VLOOKUP($B13,'Crop definitions'!$B$5:$N$63,5,FALSE)/1000))</f>
        <v>93000</v>
      </c>
      <c r="E87" s="21">
        <f>IF(E80=0,0,E80/(VLOOKUP($B13,'Crop definitions'!$B$5:$N$63,5,FALSE)/1000))</f>
        <v>80611.111111111109</v>
      </c>
      <c r="F87" s="21">
        <f>IF(F80=0,0,F80/(VLOOKUP($B13,'Crop definitions'!$B$5:$N$63,5,FALSE)/1000))</f>
        <v>80611.111111111109</v>
      </c>
      <c r="G87" s="21">
        <f>IF(G80=0,0,G80/(VLOOKUP($B13,'Crop definitions'!$B$5:$N$63,5,FALSE)/1000))</f>
        <v>74388.888888888891</v>
      </c>
      <c r="I87" s="20" t="str">
        <f>A87</f>
        <v>Protein_grass_clover, kg / ha</v>
      </c>
      <c r="J87" s="21">
        <f>IF(J80=0,0,J80/(VLOOKUP($B13,'Crop definitions'!$B$5:$N$63,5,FALSE)/1000))</f>
        <v>60000</v>
      </c>
      <c r="K87" s="21">
        <f>IF(K80=0,0,K80/(VLOOKUP($B13,'Crop definitions'!$B$5:$N$63,5,FALSE)/1000))</f>
        <v>60000</v>
      </c>
      <c r="L87" s="21">
        <f>IF(L80=0,0,L80/(VLOOKUP($B13,'Crop definitions'!$B$5:$N$63,5,FALSE)/1000))</f>
        <v>75000</v>
      </c>
      <c r="M87" s="21">
        <f>IF(M80=0,0,M80/(VLOOKUP($B13,'Crop definitions'!$B$5:$N$63,5,FALSE)/1000))</f>
        <v>65000</v>
      </c>
      <c r="N87" s="21">
        <f>IF(N80=0,0,N80/(VLOOKUP($B13,'Crop definitions'!$B$5:$N$63,5,FALSE)/1000))</f>
        <v>65000</v>
      </c>
      <c r="O87" s="21">
        <f>IF(O80=0,0,O80/(VLOOKUP($B13,'Crop definitions'!$B$5:$N$63,5,FALSE)/1000))</f>
        <v>60000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74388.888888888891</v>
      </c>
      <c r="C92" s="25">
        <f t="shared" si="10"/>
        <v>74388.888888888891</v>
      </c>
      <c r="D92" s="25">
        <f t="shared" si="10"/>
        <v>93000</v>
      </c>
      <c r="E92" s="25">
        <f t="shared" si="10"/>
        <v>80611.111111111109</v>
      </c>
      <c r="F92" s="25">
        <f t="shared" si="10"/>
        <v>80611.111111111109</v>
      </c>
      <c r="G92" s="25">
        <f t="shared" si="10"/>
        <v>74388.888888888891</v>
      </c>
      <c r="I92" s="24" t="str">
        <f t="shared" si="9"/>
        <v>Udbytte i alt, kg / ha</v>
      </c>
      <c r="J92" s="25">
        <f t="shared" ref="J92:O92" si="11">SUM(J87:J91)</f>
        <v>60000</v>
      </c>
      <c r="K92" s="25">
        <f t="shared" si="11"/>
        <v>60000</v>
      </c>
      <c r="L92" s="25">
        <f t="shared" si="11"/>
        <v>75000</v>
      </c>
      <c r="M92" s="25">
        <f t="shared" si="11"/>
        <v>65000</v>
      </c>
      <c r="N92" s="25">
        <f t="shared" si="11"/>
        <v>65000</v>
      </c>
      <c r="O92" s="25">
        <f t="shared" si="11"/>
        <v>60000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Protein_grass_clover, kg N / ha</v>
      </c>
      <c r="B95" s="21">
        <f>IF(B80=0,0,B80*VLOOKUP($B13,'Crop definitions'!$B$5:$K$63,10,FALSE)/1000)</f>
        <v>336.61388800000003</v>
      </c>
      <c r="C95" s="21">
        <f>IF(C80=0,0,C80*VLOOKUP($B13,'Crop definitions'!$B$5:$K$63,10,FALSE)/1000)</f>
        <v>336.61388800000003</v>
      </c>
      <c r="D95" s="21">
        <f>IF(D80=0,0,D80*VLOOKUP($B13,'Crop definitions'!$B$5:$K$63,10,FALSE)/1000)</f>
        <v>420.83020800000003</v>
      </c>
      <c r="E95" s="21">
        <f>IF(E80=0,0,E80*VLOOKUP($B13,'Crop definitions'!$B$5:$K$63,10,FALSE)/1000)</f>
        <v>364.769792</v>
      </c>
      <c r="F95" s="21">
        <f>IF(F80=0,0,F80*VLOOKUP($B13,'Crop definitions'!$B$5:$K$63,10,FALSE)/1000)</f>
        <v>364.769792</v>
      </c>
      <c r="G95" s="21">
        <f>IF(G80=0,0,G80*VLOOKUP($B13,'Crop definitions'!$B$5:$K$63,10,FALSE)/1000)</f>
        <v>336.61388800000003</v>
      </c>
      <c r="I95" s="20" t="str">
        <f t="shared" ref="I95:I100" si="14">A95</f>
        <v>Protein_grass_clover, kg N / ha</v>
      </c>
      <c r="J95" s="21">
        <f>IF(J80=0,0,J80*VLOOKUP($B13,'Crop definitions'!$B$5:$K$63,10,FALSE)/1000)</f>
        <v>271.50336000000004</v>
      </c>
      <c r="K95" s="21">
        <f>IF(K80=0,0,K80*VLOOKUP($B13,'Crop definitions'!$B$5:$K$63,10,FALSE)/1000)</f>
        <v>271.50336000000004</v>
      </c>
      <c r="L95" s="21">
        <f>IF(L80=0,0,L80*VLOOKUP($B13,'Crop definitions'!$B$5:$K$63,10,FALSE)/1000)</f>
        <v>339.37920000000003</v>
      </c>
      <c r="M95" s="21">
        <f>IF(M80=0,0,M80*VLOOKUP($B13,'Crop definitions'!$B$5:$K$63,10,FALSE)/1000)</f>
        <v>294.12864000000002</v>
      </c>
      <c r="N95" s="21">
        <f>IF(N80=0,0,N80*VLOOKUP($B13,'Crop definitions'!$B$5:$K$63,10,FALSE)/1000)</f>
        <v>294.12864000000002</v>
      </c>
      <c r="O95" s="21">
        <f>IF(O80=0,0,O80*VLOOKUP($B13,'Crop definitions'!$B$5:$K$63,10,FALSE)/1000)</f>
        <v>271.50336000000004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336.61388800000003</v>
      </c>
      <c r="C100" s="25">
        <f t="shared" si="15"/>
        <v>336.61388800000003</v>
      </c>
      <c r="D100" s="25">
        <f t="shared" si="15"/>
        <v>420.83020800000003</v>
      </c>
      <c r="E100" s="25">
        <f t="shared" si="15"/>
        <v>364.769792</v>
      </c>
      <c r="F100" s="25">
        <f t="shared" si="15"/>
        <v>364.769792</v>
      </c>
      <c r="G100" s="25">
        <f t="shared" si="15"/>
        <v>336.61388800000003</v>
      </c>
      <c r="I100" s="24" t="str">
        <f t="shared" si="14"/>
        <v>Udbytte i alt, kg N / ha</v>
      </c>
      <c r="J100" s="25">
        <f t="shared" ref="J100:O100" si="16">SUM(J95:J99)</f>
        <v>271.50336000000004</v>
      </c>
      <c r="K100" s="25">
        <f t="shared" si="16"/>
        <v>271.50336000000004</v>
      </c>
      <c r="L100" s="25">
        <f t="shared" si="16"/>
        <v>339.37920000000003</v>
      </c>
      <c r="M100" s="25">
        <f t="shared" si="16"/>
        <v>294.12864000000002</v>
      </c>
      <c r="N100" s="25">
        <f t="shared" si="16"/>
        <v>294.12864000000002</v>
      </c>
      <c r="O100" s="25">
        <f t="shared" si="16"/>
        <v>271.50336000000004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253</v>
      </c>
      <c r="C105" s="47">
        <f t="shared" si="17"/>
        <v>259</v>
      </c>
      <c r="D105" s="47">
        <f t="shared" si="17"/>
        <v>294</v>
      </c>
      <c r="E105" s="47">
        <f t="shared" si="17"/>
        <v>267</v>
      </c>
      <c r="F105" s="47">
        <f t="shared" si="17"/>
        <v>267</v>
      </c>
      <c r="G105" s="47">
        <f t="shared" si="17"/>
        <v>209</v>
      </c>
      <c r="H105" s="15"/>
      <c r="I105" s="40" t="str">
        <f t="shared" ref="I105:I110" si="18">A105</f>
        <v>N-norm til beregning, kg / ha</v>
      </c>
      <c r="J105" s="47">
        <f>IF($E13="Ja",B31*('Crop definitions'!$Z$5/100),0)+IF($E14="Ja",B35*('Crop definitions'!$Z$5/100),0)+IF($E15="Ja",B39*('Crop definitions'!$Z$5/100),0)+IF($E16="Ja",B43*('Crop definitions'!$Z$5/100),0)+IF($E17="Ja",B47*('Crop definitions'!$Z$5/100),0)</f>
        <v>136.62</v>
      </c>
      <c r="K105" s="47">
        <f>IF($E13="Ja",C31*('Crop definitions'!$Z$5/100),0)+IF($E14="Ja",C35*('Crop definitions'!$Z$5/100),0)+IF($E15="Ja",C39*('Crop definitions'!$Z$5/100),0)+IF($E16="Ja",C43*('Crop definitions'!$Z$5/100),0)+IF($E17="Ja",C47*('Crop definitions'!$Z$5/100),0)</f>
        <v>139.86000000000001</v>
      </c>
      <c r="L105" s="47">
        <f>IF($E13="Ja",D31*('Crop definitions'!$Z$5/100),0)+IF($E14="Ja",D35*('Crop definitions'!$Z$5/100),0)+IF($E15="Ja",D39*('Crop definitions'!$Z$5/100),0)+IF($E16="Ja",D43*('Crop definitions'!$Z$5/100),0)+IF($E17="Ja",D47*('Crop definitions'!$Z$5/100),0)</f>
        <v>158.76000000000002</v>
      </c>
      <c r="M105" s="47">
        <f>IF($E13="Ja",E31*('Crop definitions'!$Z$5/100),0)+IF($E14="Ja",E35*('Crop definitions'!$Z$5/100),0)+IF($E15="Ja",E39*('Crop definitions'!$Z$5/100),0)+IF($E16="Ja",E43*('Crop definitions'!$Z$5/100),0)+IF($E17="Ja",E47*('Crop definitions'!$Z$5/100),0)</f>
        <v>144.18</v>
      </c>
      <c r="N105" s="47">
        <f>IF($E13="Ja",F31*('Crop definitions'!$Z$5/100),0)+IF($E14="Ja",F35*('Crop definitions'!$Z$5/100),0)+IF($E15="Ja",F39*('Crop definitions'!$Z$5/100),0)+IF($E16="Ja",F43*('Crop definitions'!$Z$5/100),0)+IF($E17="Ja",F47*('Crop definitions'!$Z$5/100),0)</f>
        <v>144.18</v>
      </c>
      <c r="O105" s="47">
        <f>IF($E13="Ja",G31*('Crop definitions'!$Z$5/100),0)+IF($E14="Ja",G35*('Crop definitions'!$Z$5/100),0)+IF($E15="Ja",G39*('Crop definitions'!$Z$5/100),0)+IF($E16="Ja",G43*('Crop definitions'!$Z$5/100),0)+IF($E17="Ja",G47*('Crop definitions'!$Z$5/100),0)</f>
        <v>112.86000000000001</v>
      </c>
    </row>
    <row r="106" spans="1:15" ht="15.6" x14ac:dyDescent="0.3">
      <c r="A106" s="40" t="s">
        <v>129</v>
      </c>
      <c r="B106" s="47">
        <f t="shared" ref="B106:G106" si="19">SUMIF($E$13:$E$17,"Ja",B95:B99)</f>
        <v>336.61388800000003</v>
      </c>
      <c r="C106" s="47">
        <f t="shared" si="19"/>
        <v>336.61388800000003</v>
      </c>
      <c r="D106" s="47">
        <f t="shared" si="19"/>
        <v>420.83020800000003</v>
      </c>
      <c r="E106" s="47">
        <f t="shared" si="19"/>
        <v>364.769792</v>
      </c>
      <c r="F106" s="47">
        <f t="shared" si="19"/>
        <v>364.769792</v>
      </c>
      <c r="G106" s="47">
        <f t="shared" si="19"/>
        <v>336.61388800000003</v>
      </c>
      <c r="H106" s="15"/>
      <c r="I106" s="40" t="str">
        <f t="shared" si="18"/>
        <v>N-udbytte til beregning, kg / ha</v>
      </c>
      <c r="J106" s="47">
        <f t="shared" ref="J106:O106" si="20">SUMIF($E$13:$E$17,"Ja",J95:J99)</f>
        <v>271.50336000000004</v>
      </c>
      <c r="K106" s="47">
        <f t="shared" si="20"/>
        <v>271.50336000000004</v>
      </c>
      <c r="L106" s="47">
        <f t="shared" si="20"/>
        <v>339.37920000000003</v>
      </c>
      <c r="M106" s="47">
        <f t="shared" si="20"/>
        <v>294.12864000000002</v>
      </c>
      <c r="N106" s="47">
        <f t="shared" si="20"/>
        <v>294.12864000000002</v>
      </c>
      <c r="O106" s="47">
        <f t="shared" si="20"/>
        <v>271.50336000000004</v>
      </c>
    </row>
    <row r="107" spans="1:15" ht="15.6" x14ac:dyDescent="0.3">
      <c r="A107" t="s">
        <v>150</v>
      </c>
      <c r="B107" s="48">
        <f>IF(VLOOKUP($B$9,'N fixation formula'!$B$5:$N$44,3,FALSE)="",VLOOKUP($B$9,'N fixation formula'!$B$5:$N$44,4,FALSE)*B105+VLOOKUP($B$9,'N fixation formula'!$B$5:$N$44,5,FALSE),VLOOKUP($B$9,'N fixation formula'!$B$5:$N$44,3,FALSE))</f>
        <v>0.22049999999999997</v>
      </c>
      <c r="C107" s="48">
        <f>IF(VLOOKUP($B$9,'N fixation formula'!$B$5:$N$44,3,FALSE)="",VLOOKUP($B$9,'N fixation formula'!$B$5:$N$44,4,FALSE)*C105+VLOOKUP($B$9,'N fixation formula'!$B$5:$N$44,5,FALSE),VLOOKUP($B$9,'N fixation formula'!$B$5:$N$44,3,FALSE))</f>
        <v>0.21149999999999997</v>
      </c>
      <c r="D107" s="48">
        <f>IF(VLOOKUP($B$9,'N fixation formula'!$B$5:$N$44,3,FALSE)="",VLOOKUP($B$9,'N fixation formula'!$B$5:$N$44,4,FALSE)*D105+VLOOKUP($B$9,'N fixation formula'!$B$5:$N$44,5,FALSE),VLOOKUP($B$9,'N fixation formula'!$B$5:$N$44,3,FALSE))</f>
        <v>0.15899999999999997</v>
      </c>
      <c r="E107" s="48">
        <f>IF(VLOOKUP($B$9,'N fixation formula'!$B$5:$N$44,3,FALSE)="",VLOOKUP($B$9,'N fixation formula'!$B$5:$N$44,4,FALSE)*E105+VLOOKUP($B$9,'N fixation formula'!$B$5:$N$44,5,FALSE),VLOOKUP($B$9,'N fixation formula'!$B$5:$N$44,3,FALSE))</f>
        <v>0.19949999999999996</v>
      </c>
      <c r="F107" s="48">
        <f>IF(VLOOKUP($B$9,'N fixation formula'!$B$5:$N$44,3,FALSE)="",VLOOKUP($B$9,'N fixation formula'!$B$5:$N$44,4,FALSE)*F105+VLOOKUP($B$9,'N fixation formula'!$B$5:$N$44,5,FALSE),VLOOKUP($B$9,'N fixation formula'!$B$5:$N$44,3,FALSE))</f>
        <v>0.19949999999999996</v>
      </c>
      <c r="G107" s="48">
        <f>IF(VLOOKUP($B$9,'N fixation formula'!$B$5:$N$44,3,FALSE)="",VLOOKUP($B$9,'N fixation formula'!$B$5:$N$44,4,FALSE)*G105+VLOOKUP($B$9,'N fixation formula'!$B$5:$N$44,5,FALSE),VLOOKUP($B$9,'N fixation formula'!$B$5:$N$44,3,FALSE))</f>
        <v>0.28649999999999998</v>
      </c>
      <c r="H107" s="15"/>
      <c r="I107" s="40" t="str">
        <f t="shared" si="18"/>
        <v>F-bælg-N</v>
      </c>
      <c r="J107" s="48">
        <f>IF(VLOOKUP($B$9,'N fixation formula'!$B$5:$N$44,3,FALSE)="",VLOOKUP($B$9,'N fixation formula'!$B$5:$N$44,4,FALSE)*J105+VLOOKUP($B$9,'N fixation formula'!$B$5:$N$44,5,FALSE),VLOOKUP($B$9,'N fixation formula'!$B$5:$N$44,3,FALSE))</f>
        <v>0.39506999999999998</v>
      </c>
      <c r="K107" s="48">
        <f>IF(VLOOKUP($B$9,'N fixation formula'!$B$5:$N$44,3,FALSE)="",VLOOKUP($B$9,'N fixation formula'!$B$5:$N$44,4,FALSE)*K105+VLOOKUP($B$9,'N fixation formula'!$B$5:$N$44,5,FALSE),VLOOKUP($B$9,'N fixation formula'!$B$5:$N$44,3,FALSE))</f>
        <v>0.39020999999999995</v>
      </c>
      <c r="L107" s="48">
        <f>IF(VLOOKUP($B$9,'N fixation formula'!$B$5:$N$44,3,FALSE)="",VLOOKUP($B$9,'N fixation formula'!$B$5:$N$44,4,FALSE)*L105+VLOOKUP($B$9,'N fixation formula'!$B$5:$N$44,5,FALSE),VLOOKUP($B$9,'N fixation formula'!$B$5:$N$44,3,FALSE))</f>
        <v>0.36185999999999996</v>
      </c>
      <c r="M107" s="48">
        <f>IF(VLOOKUP($B$9,'N fixation formula'!$B$5:$N$44,3,FALSE)="",VLOOKUP($B$9,'N fixation formula'!$B$5:$N$44,4,FALSE)*M105+VLOOKUP($B$9,'N fixation formula'!$B$5:$N$44,5,FALSE),VLOOKUP($B$9,'N fixation formula'!$B$5:$N$44,3,FALSE))</f>
        <v>0.38372999999999996</v>
      </c>
      <c r="N107" s="48">
        <f>IF(VLOOKUP($B$9,'N fixation formula'!$B$5:$N$44,3,FALSE)="",VLOOKUP($B$9,'N fixation formula'!$B$5:$N$44,4,FALSE)*N105+VLOOKUP($B$9,'N fixation formula'!$B$5:$N$44,5,FALSE),VLOOKUP($B$9,'N fixation formula'!$B$5:$N$44,3,FALSE))</f>
        <v>0.38372999999999996</v>
      </c>
      <c r="O107" s="48">
        <f>IF(VLOOKUP($B$9,'N fixation formula'!$B$5:$N$44,3,FALSE)="",VLOOKUP($B$9,'N fixation formula'!$B$5:$N$44,4,FALSE)*O105+VLOOKUP($B$9,'N fixation formula'!$B$5:$N$44,5,FALSE),VLOOKUP($B$9,'N fixation formula'!$B$5:$N$44,3,FALSE))</f>
        <v>0.43070999999999993</v>
      </c>
    </row>
    <row r="108" spans="1:15" ht="15.6" x14ac:dyDescent="0.3">
      <c r="A108" s="40" t="s">
        <v>149</v>
      </c>
      <c r="B108" s="48">
        <f>VLOOKUP($B$9,'N fixation formula'!$B$5:$N$44,2,FALSE)*B107*VLOOKUP($B$9,'N fixation formula'!$B$5:$N$44,6,FALSE)</f>
        <v>0.25136999999999993</v>
      </c>
      <c r="C108" s="48">
        <f>VLOOKUP($B$9,'N fixation formula'!$B$5:$N$44,2,FALSE)*C107*VLOOKUP($B$9,'N fixation formula'!$B$5:$N$44,6,FALSE)</f>
        <v>0.24110999999999996</v>
      </c>
      <c r="D108" s="48">
        <f>VLOOKUP($B$9,'N fixation formula'!$B$5:$N$44,2,FALSE)*D107*VLOOKUP($B$9,'N fixation formula'!$B$5:$N$44,6,FALSE)</f>
        <v>0.18125999999999995</v>
      </c>
      <c r="E108" s="48">
        <f>VLOOKUP($B$9,'N fixation formula'!$B$5:$N$44,2,FALSE)*E107*VLOOKUP($B$9,'N fixation formula'!$B$5:$N$44,6,FALSE)</f>
        <v>0.22742999999999994</v>
      </c>
      <c r="F108" s="48">
        <f>VLOOKUP($B$9,'N fixation formula'!$B$5:$N$44,2,FALSE)*F107*VLOOKUP($B$9,'N fixation formula'!$B$5:$N$44,6,FALSE)</f>
        <v>0.22742999999999994</v>
      </c>
      <c r="G108" s="48">
        <f>VLOOKUP($B$9,'N fixation formula'!$B$5:$N$44,2,FALSE)*G107*VLOOKUP($B$9,'N fixation formula'!$B$5:$N$44,6,FALSE)</f>
        <v>0.3266099999999999</v>
      </c>
      <c r="H108" s="15"/>
      <c r="I108" s="40" t="str">
        <f t="shared" si="18"/>
        <v>F-brutto x F-bælg-N x P-fix</v>
      </c>
      <c r="J108" s="48">
        <f>VLOOKUP($B$9,'N fixation formula'!$B$5:$N$44,2,FALSE)*J107*VLOOKUP($B$9,'N fixation formula'!$B$5:$N$44,6,FALSE)</f>
        <v>0.45037979999999994</v>
      </c>
      <c r="K108" s="48">
        <f>VLOOKUP($B$9,'N fixation formula'!$B$5:$N$44,2,FALSE)*K107*VLOOKUP($B$9,'N fixation formula'!$B$5:$N$44,6,FALSE)</f>
        <v>0.44483939999999988</v>
      </c>
      <c r="L108" s="48">
        <f>VLOOKUP($B$9,'N fixation formula'!$B$5:$N$44,2,FALSE)*L107*VLOOKUP($B$9,'N fixation formula'!$B$5:$N$44,6,FALSE)</f>
        <v>0.41252039999999995</v>
      </c>
      <c r="M108" s="48">
        <f>VLOOKUP($B$9,'N fixation formula'!$B$5:$N$44,2,FALSE)*M107*VLOOKUP($B$9,'N fixation formula'!$B$5:$N$44,6,FALSE)</f>
        <v>0.4374521999999999</v>
      </c>
      <c r="N108" s="48">
        <f>VLOOKUP($B$9,'N fixation formula'!$B$5:$N$44,2,FALSE)*N107*VLOOKUP($B$9,'N fixation formula'!$B$5:$N$44,6,FALSE)</f>
        <v>0.4374521999999999</v>
      </c>
      <c r="O108" s="48">
        <f>VLOOKUP($B$9,'N fixation formula'!$B$5:$N$44,2,FALSE)*O107*VLOOKUP($B$9,'N fixation formula'!$B$5:$N$44,6,FALSE)</f>
        <v>0.49100939999999987</v>
      </c>
    </row>
    <row r="109" spans="1:15" ht="15.6" x14ac:dyDescent="0.3">
      <c r="A109" s="40" t="s">
        <v>151</v>
      </c>
      <c r="B109" s="48" t="e">
        <f>VLOOKUP($B$9,'N fixation formula'!$B$5:$O$44,7,FALSE)+VLOOKUP($B$9,'N fixation formula'!$B$5:$O$44,8,FALSE)+INDEX('N fixation formula'!$J$5:$O$44,MATCH(Protein_grass_clover_b!$B$9,'N fixation formula'!$B$5:$B$44,0),MATCH(Protein_grass_clover_b!B104,'N fixation formula'!$J$4:$O$4,0))</f>
        <v>#N/A</v>
      </c>
      <c r="C109" s="48" t="e">
        <f>VLOOKUP($B$9,'N fixation formula'!$B$5:$O$44,7,FALSE)+VLOOKUP($B$9,'N fixation formula'!$B$5:$O$44,8,FALSE)+INDEX('N fixation formula'!$J$5:$O$44,MATCH(Protein_grass_clover_b!$B$9,'N fixation formula'!$B$5:$B$44,0),MATCH(Protein_grass_clover_b!C104,'N fixation formula'!$J$4:$O$4,0))</f>
        <v>#N/A</v>
      </c>
      <c r="D109" s="48" t="e">
        <f>VLOOKUP($B$9,'N fixation formula'!$B$5:$O$44,7,FALSE)+VLOOKUP($B$9,'N fixation formula'!$B$5:$O$44,8,FALSE)+INDEX('N fixation formula'!$J$5:$O$44,MATCH(Protein_grass_clover_b!$B$9,'N fixation formula'!$B$5:$B$44,0),MATCH(Protein_grass_clover_b!D104,'N fixation formula'!$J$4:$O$4,0))</f>
        <v>#N/A</v>
      </c>
      <c r="E109" s="48" t="e">
        <f>VLOOKUP($B$9,'N fixation formula'!$B$5:$O$44,7,FALSE)+VLOOKUP($B$9,'N fixation formula'!$B$5:$O$44,8,FALSE)+INDEX('N fixation formula'!$J$5:$O$44,MATCH(Protein_grass_clover_b!$B$9,'N fixation formula'!$B$5:$B$44,0),MATCH(Protein_grass_clover_b!E104,'N fixation formula'!$J$4:$O$4,0))</f>
        <v>#N/A</v>
      </c>
      <c r="F109" s="48" t="e">
        <f>VLOOKUP($B$9,'N fixation formula'!$B$5:$O$44,7,FALSE)+VLOOKUP($B$9,'N fixation formula'!$B$5:$O$44,8,FALSE)+INDEX('N fixation formula'!$J$5:$O$44,MATCH(Protein_grass_clover_b!$B$9,'N fixation formula'!$B$5:$B$44,0),MATCH(Protein_grass_clover_b!F104,'N fixation formula'!$J$4:$O$4,0))</f>
        <v>#N/A</v>
      </c>
      <c r="G109" s="48" t="e">
        <f>VLOOKUP($B$9,'N fixation formula'!$B$5:$O$44,7,FALSE)+VLOOKUP($B$9,'N fixation formula'!$B$5:$O$44,8,FALSE)+INDEX('N fixation formula'!$J$5:$O$44,MATCH(Protein_grass_clover_b!$B$9,'N fixation formula'!$B$5:$B$44,0),MATCH(Protein_grass_clover_b!G104,'N fixation formula'!$J$4:$O$4,0))</f>
        <v>#N/A</v>
      </c>
      <c r="H109" s="15"/>
      <c r="I109" s="40" t="str">
        <f t="shared" si="18"/>
        <v>P-rod+stub + P-trans-jord + P-immob</v>
      </c>
      <c r="J109" s="48" t="e">
        <f>VLOOKUP($B$9,'N fixation formula'!$B$5:$O$44,7,FALSE)+VLOOKUP($B$9,'N fixation formula'!$B$5:$O$44,8,FALSE)+INDEX('N fixation formula'!$J$5:$O$44,MATCH(Protein_grass_clover_b!$B$9,'N fixation formula'!$B$5:$B$44,0),MATCH(Protein_grass_clover_b!J104,'N fixation formula'!$J$4:$O$4,0))</f>
        <v>#N/A</v>
      </c>
      <c r="K109" s="48" t="e">
        <f>VLOOKUP($B$9,'N fixation formula'!$B$5:$O$44,7,FALSE)+VLOOKUP($B$9,'N fixation formula'!$B$5:$O$44,8,FALSE)+INDEX('N fixation formula'!$J$5:$O$44,MATCH(Protein_grass_clover_b!$B$9,'N fixation formula'!$B$5:$B$44,0),MATCH(Protein_grass_clover_b!K104,'N fixation formula'!$J$4:$O$4,0))</f>
        <v>#N/A</v>
      </c>
      <c r="L109" s="48" t="e">
        <f>VLOOKUP($B$9,'N fixation formula'!$B$5:$O$44,7,FALSE)+VLOOKUP($B$9,'N fixation formula'!$B$5:$O$44,8,FALSE)+INDEX('N fixation formula'!$J$5:$O$44,MATCH(Protein_grass_clover_b!$B$9,'N fixation formula'!$B$5:$B$44,0),MATCH(Protein_grass_clover_b!L104,'N fixation formula'!$J$4:$O$4,0))</f>
        <v>#N/A</v>
      </c>
      <c r="M109" s="48" t="e">
        <f>VLOOKUP($B$9,'N fixation formula'!$B$5:$O$44,7,FALSE)+VLOOKUP($B$9,'N fixation formula'!$B$5:$O$44,8,FALSE)+INDEX('N fixation formula'!$J$5:$O$44,MATCH(Protein_grass_clover_b!$B$9,'N fixation formula'!$B$5:$B$44,0),MATCH(Protein_grass_clover_b!M104,'N fixation formula'!$J$4:$O$4,0))</f>
        <v>#N/A</v>
      </c>
      <c r="N109" s="48" t="e">
        <f>VLOOKUP($B$9,'N fixation formula'!$B$5:$O$44,7,FALSE)+VLOOKUP($B$9,'N fixation formula'!$B$5:$O$44,8,FALSE)+INDEX('N fixation formula'!$J$5:$O$44,MATCH(Protein_grass_clover_b!$B$9,'N fixation formula'!$B$5:$B$44,0),MATCH(Protein_grass_clover_b!N104,'N fixation formula'!$J$4:$O$4,0))</f>
        <v>#N/A</v>
      </c>
      <c r="O109" s="48" t="e">
        <f>VLOOKUP($B$9,'N fixation formula'!$B$5:$O$44,7,FALSE)+VLOOKUP($B$9,'N fixation formula'!$B$5:$O$44,8,FALSE)+INDEX('N fixation formula'!$J$5:$O$44,MATCH(Protein_grass_clover_b!$B$9,'N fixation formula'!$B$5:$B$44,0),MATCH(Protein_grass_clover_b!O104,'N fixation formula'!$J$4:$O$4,0))</f>
        <v>#N/A</v>
      </c>
    </row>
    <row r="110" spans="1:15" ht="15.6" x14ac:dyDescent="0.3">
      <c r="A110" s="40" t="s">
        <v>152</v>
      </c>
      <c r="B110" s="47" t="e">
        <f t="shared" ref="B110:G110" si="21">B106*B108*(1+B109)</f>
        <v>#N/A</v>
      </c>
      <c r="C110" s="144" t="e">
        <f>C106*C108*(1+C109)</f>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K106*K108*(1+K109)</f>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c r="M112" t="s">
        <v>760</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6.0419999999999998</v>
      </c>
      <c r="C147" s="143">
        <f t="shared" ref="C147:O147" si="26">SUM(C132:C146)</f>
        <v>6.0419999999999998</v>
      </c>
      <c r="D147" s="25">
        <f t="shared" si="26"/>
        <v>6.0419999999999998</v>
      </c>
      <c r="E147" s="25">
        <f t="shared" si="26"/>
        <v>6.0419999999999998</v>
      </c>
      <c r="F147" s="25">
        <f t="shared" si="26"/>
        <v>6.0419999999999998</v>
      </c>
      <c r="G147" s="25">
        <f t="shared" si="26"/>
        <v>6.0419999999999998</v>
      </c>
      <c r="H147" s="5"/>
      <c r="I147" s="30" t="str">
        <f t="shared" si="25"/>
        <v>Dieselforbrug i alt per ha</v>
      </c>
      <c r="J147" s="25">
        <f t="shared" si="26"/>
        <v>0</v>
      </c>
      <c r="K147" s="143">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A3C7102F-EA4D-48AB-ACBE-1E9670B54DB7}">
      <formula1>"Ja,Nej"</formula1>
    </dataValidation>
    <dataValidation type="list" allowBlank="1" showInputMessage="1" showErrorMessage="1" sqref="F13:F17" xr:uid="{451F114F-BADE-4481-8B97-4592A20DA3E3}">
      <formula1>"Ja, Nej / Ikke relevant"</formula1>
    </dataValidation>
    <dataValidation type="list" allowBlank="1" showInputMessage="1" showErrorMessage="1" sqref="E5" xr:uid="{FB6370F2-B3F6-4035-8CC8-3BDA866E0158}">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72FB230-B0D9-45E8-8281-ED8DCEF903BD}">
          <x14:formula1>
            <xm:f>'N fixation formula'!$B$5:$B$44</xm:f>
          </x14:formula1>
          <xm:sqref>B9</xm:sqref>
        </x14:dataValidation>
        <x14:dataValidation type="list" allowBlank="1" showInputMessage="1" showErrorMessage="1" xr:uid="{DEBAD959-7CD8-4D95-AADB-00E2F91A30A4}">
          <x14:formula1>
            <xm:f>Other_tabels!$F$5:$F$14</xm:f>
          </x14:formula1>
          <xm:sqref>E4</xm:sqref>
        </x14:dataValidation>
        <x14:dataValidation type="list" allowBlank="1" showInputMessage="1" showErrorMessage="1" xr:uid="{7B72D211-C3B0-4664-8E2F-0FDB7B7E3E10}">
          <x14:formula1>
            <xm:f>'Crop definitions'!$B$5:$B$63</xm:f>
          </x14:formula1>
          <xm:sqref>B13:B17</xm:sqref>
        </x14:dataValidation>
        <x14:dataValidation type="list" allowBlank="1" showInputMessage="1" showErrorMessage="1" xr:uid="{677686DF-5F9A-4DC2-91F6-5BB41F83CA48}">
          <x14:formula1>
            <xm:f>Seed!$B$5:$B$28</xm:f>
          </x14:formula1>
          <xm:sqref>B20:B23</xm:sqref>
        </x14:dataValidation>
        <x14:dataValidation type="list" allowBlank="1" showInputMessage="1" showErrorMessage="1" xr:uid="{08CF4278-4889-45E6-857D-3DC9F810BECA}">
          <x14:formula1>
            <xm:f>'Diesel consumption for field op'!$D$4:$D$77</xm:f>
          </x14:formula1>
          <xm:sqref>A116:A130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424F4-E60B-44E2-8BCA-501542424BE7}">
  <sheetPr>
    <tabColor theme="9" tint="0.39997558519241921"/>
  </sheetPr>
  <dimension ref="A1:O147"/>
  <sheetViews>
    <sheetView showGridLines="0" topLeftCell="G70" workbookViewId="0">
      <selection activeCell="P85" sqref="P85"/>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798</v>
      </c>
      <c r="D4" s="20" t="s">
        <v>484</v>
      </c>
      <c r="E4" s="44" t="s">
        <v>486</v>
      </c>
    </row>
    <row r="5" spans="1:6" x14ac:dyDescent="0.25">
      <c r="A5" s="20" t="s">
        <v>50</v>
      </c>
      <c r="B5" s="44" t="s">
        <v>797</v>
      </c>
      <c r="D5" s="20" t="s">
        <v>582</v>
      </c>
      <c r="E5" s="44" t="s">
        <v>208</v>
      </c>
    </row>
    <row r="6" spans="1:6" ht="27.6" x14ac:dyDescent="0.25">
      <c r="A6" s="20" t="s">
        <v>0</v>
      </c>
      <c r="B6" s="45" t="s">
        <v>799</v>
      </c>
    </row>
    <row r="7" spans="1:6" x14ac:dyDescent="0.25">
      <c r="A7" s="20" t="s">
        <v>76</v>
      </c>
      <c r="B7" s="45"/>
    </row>
    <row r="8" spans="1:6" x14ac:dyDescent="0.25">
      <c r="A8" s="20" t="s">
        <v>57</v>
      </c>
      <c r="B8" s="45" t="s">
        <v>790</v>
      </c>
    </row>
    <row r="9" spans="1:6" x14ac:dyDescent="0.25">
      <c r="A9" s="46" t="s">
        <v>125</v>
      </c>
      <c r="B9" s="44" t="s">
        <v>145</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791</v>
      </c>
      <c r="C13" s="19" t="str">
        <f>IF(B13="","",VLOOKUP(B13,'Crop definitions'!$B$5:$G$63,6,FALSE))</f>
        <v>Kg DM</v>
      </c>
      <c r="D13" s="19">
        <f>IF(B13="","",VLOOKUP(B13,'Crop definitions'!$B$5:$G$63,3,FALSE))</f>
        <v>0</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Protein_grass_clover</v>
      </c>
      <c r="B30" s="200"/>
      <c r="C30" s="200"/>
      <c r="D30" s="200"/>
      <c r="E30" s="200"/>
      <c r="F30" s="200"/>
      <c r="G30" s="27"/>
      <c r="I30" s="201" t="str">
        <f>A30</f>
        <v>Gødningsnorm - Main product: Protein_grass_clover</v>
      </c>
      <c r="J30" s="202"/>
      <c r="K30" s="202"/>
      <c r="L30" s="202"/>
      <c r="M30" s="202"/>
      <c r="N30" s="202"/>
      <c r="O30" s="203"/>
    </row>
    <row r="31" spans="1:15" x14ac:dyDescent="0.25">
      <c r="A31" s="20" t="s">
        <v>54</v>
      </c>
      <c r="B31" s="26">
        <v>253</v>
      </c>
      <c r="C31" s="26">
        <v>259</v>
      </c>
      <c r="D31" s="26">
        <v>294</v>
      </c>
      <c r="E31" s="26">
        <v>267</v>
      </c>
      <c r="F31" s="26">
        <v>267</v>
      </c>
      <c r="G31" s="26">
        <v>209</v>
      </c>
      <c r="I31" s="20" t="s">
        <v>54</v>
      </c>
      <c r="J31" s="26">
        <f>(B31-$B$10)*('Crop definitions'!$Z$5/100)</f>
        <v>74.52000000000001</v>
      </c>
      <c r="K31" s="26">
        <f>(C31-$B$10)*('Crop definitions'!$Z$5/100)</f>
        <v>77.760000000000005</v>
      </c>
      <c r="L31" s="26">
        <f>(D31-$B$10)*('Crop definitions'!$Z$5/100)</f>
        <v>96.660000000000011</v>
      </c>
      <c r="M31" s="26">
        <f>(E31-$B$10)*('Crop definitions'!$Z$5/100)</f>
        <v>82.080000000000013</v>
      </c>
      <c r="N31" s="26">
        <f>(F31-$B$10)*('Crop definitions'!$Z$5/100)</f>
        <v>82.080000000000013</v>
      </c>
      <c r="O31" s="26">
        <f>(G31-$B$10)*('Crop definitions'!$Z$5/100)</f>
        <v>50.760000000000005</v>
      </c>
    </row>
    <row r="32" spans="1:15" x14ac:dyDescent="0.25">
      <c r="A32" s="20" t="s">
        <v>55</v>
      </c>
      <c r="B32" s="26">
        <v>34</v>
      </c>
      <c r="C32" s="26">
        <v>34</v>
      </c>
      <c r="D32" s="26">
        <v>34</v>
      </c>
      <c r="E32" s="26">
        <v>34</v>
      </c>
      <c r="F32" s="26">
        <v>34</v>
      </c>
      <c r="G32" s="26">
        <v>34</v>
      </c>
      <c r="I32" s="20" t="s">
        <v>55</v>
      </c>
      <c r="J32" s="26">
        <f>IF($B$13="","",VLOOKUP($B$13,'Crop definitions'!$V$5:$X$63,2,FALSE)*B32)</f>
        <v>29.92</v>
      </c>
      <c r="K32" s="26">
        <f>IF($B$13="","",VLOOKUP($B$13,'Crop definitions'!$V$5:$X$63,2,FALSE)*C32)</f>
        <v>29.92</v>
      </c>
      <c r="L32" s="26">
        <f>IF($B$13="","",VLOOKUP($B$13,'Crop definitions'!$V$5:$X$63,2,FALSE)*D32)</f>
        <v>29.92</v>
      </c>
      <c r="M32" s="26">
        <f>IF($B$13="","",VLOOKUP($B$13,'Crop definitions'!$V$5:$X$63,2,FALSE)*E32)</f>
        <v>29.92</v>
      </c>
      <c r="N32" s="26">
        <f>IF($B$13="","",VLOOKUP($B$13,'Crop definitions'!$V$5:$X$63,2,FALSE)*F32)</f>
        <v>29.92</v>
      </c>
      <c r="O32" s="26">
        <f>IF($B$13="","",VLOOKUP($B$13,'Crop definitions'!$V$5:$X$63,2,FALSE)*G32)</f>
        <v>29.92</v>
      </c>
    </row>
    <row r="33" spans="1:15" x14ac:dyDescent="0.25">
      <c r="A33" s="20" t="s">
        <v>56</v>
      </c>
      <c r="B33" s="26">
        <v>212</v>
      </c>
      <c r="C33" s="26">
        <v>212</v>
      </c>
      <c r="D33" s="26">
        <v>212</v>
      </c>
      <c r="E33" s="26">
        <v>212</v>
      </c>
      <c r="F33" s="26">
        <v>212</v>
      </c>
      <c r="G33" s="26">
        <v>212</v>
      </c>
      <c r="I33" s="20" t="s">
        <v>56</v>
      </c>
      <c r="J33" s="26">
        <f>IF($B$13="","",VLOOKUP($B$13,'Crop definitions'!$V$5:$X$63,2,FALSE)*B33)</f>
        <v>186.56</v>
      </c>
      <c r="K33" s="26">
        <f>IF($B$13="","",VLOOKUP($B$13,'Crop definitions'!$V$5:$X$63,2,FALSE)*C33)</f>
        <v>186.56</v>
      </c>
      <c r="L33" s="26">
        <f>IF($B$13="","",VLOOKUP($B$13,'Crop definitions'!$V$5:$X$63,2,FALSE)*D33)</f>
        <v>186.56</v>
      </c>
      <c r="M33" s="26">
        <f>IF($B$13="","",VLOOKUP($B$13,'Crop definitions'!$V$5:$X$63,2,FALSE)*E33)</f>
        <v>186.56</v>
      </c>
      <c r="N33" s="26">
        <f>IF($B$13="","",VLOOKUP($B$13,'Crop definitions'!$V$5:$X$63,2,FALSE)*F33)</f>
        <v>186.56</v>
      </c>
      <c r="O33" s="26">
        <f>IF($B$13="","",VLOOKUP($B$13,'Crop definitions'!$V$5:$X$63,2,FALSE)*G33)</f>
        <v>186.56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253</v>
      </c>
      <c r="C51" s="21">
        <f t="shared" si="0"/>
        <v>259</v>
      </c>
      <c r="D51" s="21">
        <f t="shared" si="0"/>
        <v>294</v>
      </c>
      <c r="E51" s="21">
        <f t="shared" si="0"/>
        <v>267</v>
      </c>
      <c r="F51" s="21">
        <f t="shared" si="0"/>
        <v>267</v>
      </c>
      <c r="G51" s="21">
        <f t="shared" si="0"/>
        <v>209</v>
      </c>
      <c r="I51" s="20" t="str">
        <f>A51</f>
        <v>N - før reduktion, kg / ha</v>
      </c>
      <c r="J51" s="21">
        <f t="shared" ref="J51:O51" si="1">J31+J35+J39+J43+J47</f>
        <v>74.52000000000001</v>
      </c>
      <c r="K51" s="21">
        <f t="shared" si="1"/>
        <v>77.760000000000005</v>
      </c>
      <c r="L51" s="21">
        <f t="shared" si="1"/>
        <v>96.660000000000011</v>
      </c>
      <c r="M51" s="21">
        <f t="shared" si="1"/>
        <v>82.080000000000013</v>
      </c>
      <c r="N51" s="21">
        <f t="shared" si="1"/>
        <v>82.080000000000013</v>
      </c>
      <c r="O51" s="21">
        <f t="shared" si="1"/>
        <v>50.760000000000005</v>
      </c>
    </row>
    <row r="52" spans="1:15" x14ac:dyDescent="0.25">
      <c r="A52" s="20" t="s">
        <v>126</v>
      </c>
      <c r="B52" s="21">
        <f t="shared" ref="B52:G52" si="2">IF($B$10="",B51,B51-$B$10)</f>
        <v>138</v>
      </c>
      <c r="C52" s="21">
        <f t="shared" si="2"/>
        <v>144</v>
      </c>
      <c r="D52" s="21">
        <f t="shared" si="2"/>
        <v>179</v>
      </c>
      <c r="E52" s="21">
        <f t="shared" si="2"/>
        <v>152</v>
      </c>
      <c r="F52" s="21">
        <f t="shared" si="2"/>
        <v>152</v>
      </c>
      <c r="G52" s="21">
        <f t="shared" si="2"/>
        <v>94</v>
      </c>
      <c r="I52" s="20" t="str">
        <f>A52</f>
        <v>N - efter reduktion, kg / ha</v>
      </c>
      <c r="J52" s="21">
        <f>IF($B$10="",J51,J51)</f>
        <v>74.52000000000001</v>
      </c>
      <c r="K52" s="21">
        <f t="shared" ref="K52:O52" si="3">IF($B$10="",K51,K51)</f>
        <v>77.760000000000005</v>
      </c>
      <c r="L52" s="21">
        <f t="shared" si="3"/>
        <v>96.660000000000011</v>
      </c>
      <c r="M52" s="21">
        <f t="shared" si="3"/>
        <v>82.080000000000013</v>
      </c>
      <c r="N52" s="21">
        <f t="shared" si="3"/>
        <v>82.080000000000013</v>
      </c>
      <c r="O52" s="21">
        <f t="shared" si="3"/>
        <v>50.760000000000005</v>
      </c>
    </row>
    <row r="53" spans="1:15" x14ac:dyDescent="0.25">
      <c r="A53" s="20" t="s">
        <v>55</v>
      </c>
      <c r="B53" s="21">
        <f t="shared" ref="B53:G54" si="4">B32+B36+B40+B44+B48</f>
        <v>34</v>
      </c>
      <c r="C53" s="21">
        <f t="shared" si="4"/>
        <v>34</v>
      </c>
      <c r="D53" s="21">
        <f t="shared" si="4"/>
        <v>34</v>
      </c>
      <c r="E53" s="21">
        <f t="shared" si="4"/>
        <v>34</v>
      </c>
      <c r="F53" s="21">
        <f t="shared" si="4"/>
        <v>34</v>
      </c>
      <c r="G53" s="21">
        <f t="shared" si="4"/>
        <v>34</v>
      </c>
      <c r="I53" s="20" t="s">
        <v>55</v>
      </c>
      <c r="J53" s="21">
        <f t="shared" ref="J53:O54" si="5">J32+J36+J40+J44+J48</f>
        <v>29.92</v>
      </c>
      <c r="K53" s="21">
        <f t="shared" si="5"/>
        <v>29.92</v>
      </c>
      <c r="L53" s="21">
        <f t="shared" si="5"/>
        <v>29.92</v>
      </c>
      <c r="M53" s="21">
        <f t="shared" si="5"/>
        <v>29.92</v>
      </c>
      <c r="N53" s="21">
        <f t="shared" si="5"/>
        <v>29.92</v>
      </c>
      <c r="O53" s="21">
        <f t="shared" si="5"/>
        <v>29.92</v>
      </c>
    </row>
    <row r="54" spans="1:15" x14ac:dyDescent="0.25">
      <c r="A54" s="20" t="s">
        <v>56</v>
      </c>
      <c r="B54" s="21">
        <f t="shared" si="4"/>
        <v>212</v>
      </c>
      <c r="C54" s="21">
        <f t="shared" si="4"/>
        <v>212</v>
      </c>
      <c r="D54" s="21">
        <f t="shared" si="4"/>
        <v>212</v>
      </c>
      <c r="E54" s="21">
        <f t="shared" si="4"/>
        <v>212</v>
      </c>
      <c r="F54" s="21">
        <f t="shared" si="4"/>
        <v>212</v>
      </c>
      <c r="G54" s="21">
        <f t="shared" si="4"/>
        <v>212</v>
      </c>
      <c r="I54" s="20" t="s">
        <v>56</v>
      </c>
      <c r="J54" s="21">
        <f t="shared" si="5"/>
        <v>186.56</v>
      </c>
      <c r="K54" s="21">
        <f t="shared" si="5"/>
        <v>186.56</v>
      </c>
      <c r="L54" s="21">
        <f t="shared" si="5"/>
        <v>186.56</v>
      </c>
      <c r="M54" s="21">
        <f t="shared" si="5"/>
        <v>186.56</v>
      </c>
      <c r="N54" s="21">
        <f t="shared" si="5"/>
        <v>186.56</v>
      </c>
      <c r="O54" s="21">
        <f t="shared" si="5"/>
        <v>186.56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v>15480</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Protein_grass_clover, Kg DM / ha</v>
      </c>
      <c r="B74" s="26">
        <v>13390</v>
      </c>
      <c r="C74" s="26">
        <v>13390</v>
      </c>
      <c r="D74" s="26">
        <v>16740</v>
      </c>
      <c r="E74" s="26">
        <v>14510</v>
      </c>
      <c r="F74" s="26">
        <v>14510</v>
      </c>
      <c r="G74" s="26">
        <v>13390</v>
      </c>
      <c r="I74" s="20" t="str">
        <f t="shared" ref="I74:I84" si="6">A74</f>
        <v>Protein_grass_clover, Kg DM / ha</v>
      </c>
      <c r="J74" s="26">
        <v>10800</v>
      </c>
      <c r="K74" s="26">
        <v>10800</v>
      </c>
      <c r="L74" s="26">
        <v>13500</v>
      </c>
      <c r="M74" s="26">
        <v>11700</v>
      </c>
      <c r="N74" s="26">
        <v>11700</v>
      </c>
      <c r="O74" s="59">
        <v>10800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Protein_grass_clover, kg TS / ha</v>
      </c>
      <c r="B80" s="21">
        <f>IF(B74="",0,IF($C13="Kg",B74*VLOOKUP($B13,'Crop definitions'!$B$5:$N$63,5,FALSE)/1000,IF($C13="Kg DM",B74,B74/VLOOKUP($B13,'Crop definitions'!$B$5:$N$63,8,FALSE))))</f>
        <v>13390</v>
      </c>
      <c r="C80" s="21">
        <f>IF(C74="",0,IF($C13="Kg",C74*VLOOKUP($B13,'Crop definitions'!$B$5:$N$63,5,FALSE)/1000,IF($C13="Kg DM",C74,C74/VLOOKUP($B13,'Crop definitions'!$B$5:$N$63,8,FALSE))))</f>
        <v>13390</v>
      </c>
      <c r="D80" s="21">
        <f>IF(D74="",0,IF($C13="Kg",D74*VLOOKUP($B13,'Crop definitions'!$B$5:$N$63,5,FALSE)/1000,IF($C13="Kg DM",D74,D74/VLOOKUP($B13,'Crop definitions'!$B$5:$N$63,8,FALSE))))</f>
        <v>16740</v>
      </c>
      <c r="E80" s="21">
        <f>IF(E74="",0,IF($C13="Kg",E74*VLOOKUP($B13,'Crop definitions'!$B$5:$N$63,5,FALSE)/1000,IF($C13="Kg DM",E74,E74/VLOOKUP($B13,'Crop definitions'!$B$5:$N$63,8,FALSE))))</f>
        <v>14510</v>
      </c>
      <c r="F80" s="21">
        <f>IF(F74="",0,IF($C13="Kg",F74*VLOOKUP($B13,'Crop definitions'!$B$5:$N$63,5,FALSE)/1000,IF($C13="Kg DM",F74,F74/VLOOKUP($B13,'Crop definitions'!$B$5:$N$63,8,FALSE))))</f>
        <v>14510</v>
      </c>
      <c r="G80" s="21">
        <f>IF(G74="",0,IF($C13="Kg",G74*VLOOKUP($B13,'Crop definitions'!$B$5:$N$63,5,FALSE)/1000,IF($C13="Kg DM",G74,G74/VLOOKUP($B13,'Crop definitions'!$B$5:$N$63,8,FALSE))))</f>
        <v>13390</v>
      </c>
      <c r="I80" s="20" t="str">
        <f t="shared" si="6"/>
        <v>Protein_grass_clover, kg TS / ha</v>
      </c>
      <c r="J80" s="21">
        <f>IF(J74="",0,IF($C13="Kg",J74*VLOOKUP($B13,'Crop definitions'!$B$5:$N$63,5,FALSE)/1000,IF($C13="Kg DM",J74,J74/VLOOKUP($B13,'Crop definitions'!$B$5:$N$63,8,FALSE))))</f>
        <v>10800</v>
      </c>
      <c r="K80" s="21">
        <f>IF(K74="",0,IF($C13="Kg",K74*VLOOKUP($B13,'Crop definitions'!$B$5:$N$63,5,FALSE)/1000,IF($C13="Kg DM",K74,K74/VLOOKUP($B13,'Crop definitions'!$B$5:$N$63,8,FALSE))))</f>
        <v>10800</v>
      </c>
      <c r="L80" s="21">
        <f>IF(L74="",0,IF($C13="Kg",L74*VLOOKUP($B13,'Crop definitions'!$B$5:$N$63,5,FALSE)/1000,IF($C13="Kg DM",L74,L74/VLOOKUP($B13,'Crop definitions'!$B$5:$N$63,8,FALSE))))</f>
        <v>13500</v>
      </c>
      <c r="M80" s="21">
        <f>IF(M74="",0,IF($C13="Kg",M74*VLOOKUP($B13,'Crop definitions'!$B$5:$N$63,5,FALSE)/1000,IF($C13="Kg DM",M74,M74/VLOOKUP($B13,'Crop definitions'!$B$5:$N$63,8,FALSE))))</f>
        <v>11700</v>
      </c>
      <c r="N80" s="21">
        <f>IF(N74="",0,IF($C13="Kg",N74*VLOOKUP($B13,'Crop definitions'!$B$5:$N$63,5,FALSE)/1000,IF($C13="Kg DM",N74,N74/VLOOKUP($B13,'Crop definitions'!$B$5:$N$63,8,FALSE))))</f>
        <v>11700</v>
      </c>
      <c r="O80" s="21">
        <f>IF(O74="",0,IF($C13="Kg",O74*VLOOKUP($B13,'Crop definitions'!$B$5:$N$63,5,FALSE)/1000,IF($C13="Kg DM",O74,O74/VLOOKUP($B13,'Crop definitions'!$B$5:$N$63,8,FALSE))))</f>
        <v>10800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13390</v>
      </c>
      <c r="C85" s="25">
        <f t="shared" si="7"/>
        <v>13390</v>
      </c>
      <c r="D85" s="25">
        <f t="shared" si="7"/>
        <v>16740</v>
      </c>
      <c r="E85" s="25">
        <f t="shared" si="7"/>
        <v>14510</v>
      </c>
      <c r="F85" s="25">
        <f t="shared" si="7"/>
        <v>14510</v>
      </c>
      <c r="G85" s="25">
        <f t="shared" si="7"/>
        <v>13390</v>
      </c>
      <c r="I85" s="24" t="s">
        <v>69</v>
      </c>
      <c r="J85" s="25">
        <f t="shared" ref="J85:O85" si="8">SUM(J80:J84)</f>
        <v>10800</v>
      </c>
      <c r="K85" s="25">
        <f t="shared" si="8"/>
        <v>10800</v>
      </c>
      <c r="L85" s="25">
        <f t="shared" si="8"/>
        <v>13500</v>
      </c>
      <c r="M85" s="25">
        <f t="shared" si="8"/>
        <v>11700</v>
      </c>
      <c r="N85" s="25">
        <f t="shared" si="8"/>
        <v>11700</v>
      </c>
      <c r="O85" s="25">
        <f t="shared" si="8"/>
        <v>10800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Protein_grass_clover, kg / ha</v>
      </c>
      <c r="B87" s="21">
        <f>IF(B80=0,0,B80/(VLOOKUP($B13,'Crop definitions'!$B$5:$N$63,5,FALSE)/1000))</f>
        <v>74388.888888888891</v>
      </c>
      <c r="C87" s="21">
        <f>IF(C80=0,0,C80/(VLOOKUP($B13,'Crop definitions'!$B$5:$N$63,5,FALSE)/1000))</f>
        <v>74388.888888888891</v>
      </c>
      <c r="D87" s="21">
        <f>IF(D80=0,0,D80/(VLOOKUP($B13,'Crop definitions'!$B$5:$N$63,5,FALSE)/1000))</f>
        <v>93000</v>
      </c>
      <c r="E87" s="21">
        <f>IF(E80=0,0,E80/(VLOOKUP($B13,'Crop definitions'!$B$5:$N$63,5,FALSE)/1000))</f>
        <v>80611.111111111109</v>
      </c>
      <c r="F87" s="21">
        <f>IF(F80=0,0,F80/(VLOOKUP($B13,'Crop definitions'!$B$5:$N$63,5,FALSE)/1000))</f>
        <v>80611.111111111109</v>
      </c>
      <c r="G87" s="21">
        <f>IF(G80=0,0,G80/(VLOOKUP($B13,'Crop definitions'!$B$5:$N$63,5,FALSE)/1000))</f>
        <v>74388.888888888891</v>
      </c>
      <c r="I87" s="20" t="str">
        <f>A87</f>
        <v>Protein_grass_clover, kg / ha</v>
      </c>
      <c r="J87" s="21">
        <f>IF(J80=0,0,J80/(VLOOKUP($B13,'Crop definitions'!$B$5:$N$63,5,FALSE)/1000))</f>
        <v>60000</v>
      </c>
      <c r="K87" s="21">
        <f>IF(K80=0,0,K80/(VLOOKUP($B13,'Crop definitions'!$B$5:$N$63,5,FALSE)/1000))</f>
        <v>60000</v>
      </c>
      <c r="L87" s="21">
        <f>IF(L80=0,0,L80/(VLOOKUP($B13,'Crop definitions'!$B$5:$N$63,5,FALSE)/1000))</f>
        <v>75000</v>
      </c>
      <c r="M87" s="21">
        <f>IF(M80=0,0,M80/(VLOOKUP($B13,'Crop definitions'!$B$5:$N$63,5,FALSE)/1000))</f>
        <v>65000</v>
      </c>
      <c r="N87" s="21">
        <f>IF(N80=0,0,N80/(VLOOKUP($B13,'Crop definitions'!$B$5:$N$63,5,FALSE)/1000))</f>
        <v>65000</v>
      </c>
      <c r="O87" s="21">
        <f>IF(O80=0,0,O80/(VLOOKUP($B13,'Crop definitions'!$B$5:$N$63,5,FALSE)/1000))</f>
        <v>60000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74388.888888888891</v>
      </c>
      <c r="C92" s="25">
        <f t="shared" si="10"/>
        <v>74388.888888888891</v>
      </c>
      <c r="D92" s="25">
        <f t="shared" si="10"/>
        <v>93000</v>
      </c>
      <c r="E92" s="25">
        <f t="shared" si="10"/>
        <v>80611.111111111109</v>
      </c>
      <c r="F92" s="25">
        <f t="shared" si="10"/>
        <v>80611.111111111109</v>
      </c>
      <c r="G92" s="25">
        <f t="shared" si="10"/>
        <v>74388.888888888891</v>
      </c>
      <c r="I92" s="24" t="str">
        <f t="shared" si="9"/>
        <v>Udbytte i alt, kg / ha</v>
      </c>
      <c r="J92" s="25">
        <f t="shared" ref="J92:O92" si="11">SUM(J87:J91)</f>
        <v>60000</v>
      </c>
      <c r="K92" s="25">
        <f t="shared" si="11"/>
        <v>60000</v>
      </c>
      <c r="L92" s="25">
        <f t="shared" si="11"/>
        <v>75000</v>
      </c>
      <c r="M92" s="25">
        <f t="shared" si="11"/>
        <v>65000</v>
      </c>
      <c r="N92" s="25">
        <f t="shared" si="11"/>
        <v>65000</v>
      </c>
      <c r="O92" s="25">
        <f t="shared" si="11"/>
        <v>60000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Protein_grass_clover, kg N / ha</v>
      </c>
      <c r="B95" s="21">
        <f>IF(B80=0,0,B80*VLOOKUP($B13,'Crop definitions'!$B$5:$K$63,10,FALSE)/1000)</f>
        <v>336.61388800000003</v>
      </c>
      <c r="C95" s="21">
        <f>IF(C80=0,0,C80*VLOOKUP($B13,'Crop definitions'!$B$5:$K$63,10,FALSE)/1000)</f>
        <v>336.61388800000003</v>
      </c>
      <c r="D95" s="21">
        <f>IF(D80=0,0,D80*VLOOKUP($B13,'Crop definitions'!$B$5:$K$63,10,FALSE)/1000)</f>
        <v>420.83020800000003</v>
      </c>
      <c r="E95" s="21">
        <f>IF(E80=0,0,E80*VLOOKUP($B13,'Crop definitions'!$B$5:$K$63,10,FALSE)/1000)</f>
        <v>364.769792</v>
      </c>
      <c r="F95" s="21">
        <f>IF(F80=0,0,F80*VLOOKUP($B13,'Crop definitions'!$B$5:$K$63,10,FALSE)/1000)</f>
        <v>364.769792</v>
      </c>
      <c r="G95" s="21">
        <f>IF(G80=0,0,G80*VLOOKUP($B13,'Crop definitions'!$B$5:$K$63,10,FALSE)/1000)</f>
        <v>336.61388800000003</v>
      </c>
      <c r="I95" s="20" t="str">
        <f t="shared" ref="I95:I100" si="14">A95</f>
        <v>Protein_grass_clover, kg N / ha</v>
      </c>
      <c r="J95" s="21">
        <f>IF(J80=0,0,J80*VLOOKUP($B13,'Crop definitions'!$B$5:$K$63,10,FALSE)/1000)</f>
        <v>271.50336000000004</v>
      </c>
      <c r="K95" s="21">
        <f>IF(K80=0,0,K80*VLOOKUP($B13,'Crop definitions'!$B$5:$K$63,10,FALSE)/1000)</f>
        <v>271.50336000000004</v>
      </c>
      <c r="L95" s="21">
        <f>IF(L80=0,0,L80*VLOOKUP($B13,'Crop definitions'!$B$5:$K$63,10,FALSE)/1000)</f>
        <v>339.37920000000003</v>
      </c>
      <c r="M95" s="21">
        <f>IF(M80=0,0,M80*VLOOKUP($B13,'Crop definitions'!$B$5:$K$63,10,FALSE)/1000)</f>
        <v>294.12864000000002</v>
      </c>
      <c r="N95" s="21">
        <f>IF(N80=0,0,N80*VLOOKUP($B13,'Crop definitions'!$B$5:$K$63,10,FALSE)/1000)</f>
        <v>294.12864000000002</v>
      </c>
      <c r="O95" s="21">
        <f>IF(O80=0,0,O80*VLOOKUP($B13,'Crop definitions'!$B$5:$K$63,10,FALSE)/1000)</f>
        <v>271.50336000000004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336.61388800000003</v>
      </c>
      <c r="C100" s="25">
        <f t="shared" si="15"/>
        <v>336.61388800000003</v>
      </c>
      <c r="D100" s="25">
        <f t="shared" si="15"/>
        <v>420.83020800000003</v>
      </c>
      <c r="E100" s="25">
        <f t="shared" si="15"/>
        <v>364.769792</v>
      </c>
      <c r="F100" s="25">
        <f t="shared" si="15"/>
        <v>364.769792</v>
      </c>
      <c r="G100" s="25">
        <f t="shared" si="15"/>
        <v>336.61388800000003</v>
      </c>
      <c r="I100" s="24" t="str">
        <f t="shared" si="14"/>
        <v>Udbytte i alt, kg N / ha</v>
      </c>
      <c r="J100" s="25">
        <f t="shared" ref="J100:O100" si="16">SUM(J95:J99)</f>
        <v>271.50336000000004</v>
      </c>
      <c r="K100" s="25">
        <f t="shared" si="16"/>
        <v>271.50336000000004</v>
      </c>
      <c r="L100" s="25">
        <f t="shared" si="16"/>
        <v>339.37920000000003</v>
      </c>
      <c r="M100" s="25">
        <f t="shared" si="16"/>
        <v>294.12864000000002</v>
      </c>
      <c r="N100" s="25">
        <f t="shared" si="16"/>
        <v>294.12864000000002</v>
      </c>
      <c r="O100" s="25">
        <f t="shared" si="16"/>
        <v>271.50336000000004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253</v>
      </c>
      <c r="C105" s="47">
        <f t="shared" si="17"/>
        <v>259</v>
      </c>
      <c r="D105" s="47">
        <f t="shared" si="17"/>
        <v>294</v>
      </c>
      <c r="E105" s="47">
        <f t="shared" si="17"/>
        <v>267</v>
      </c>
      <c r="F105" s="47">
        <f t="shared" si="17"/>
        <v>267</v>
      </c>
      <c r="G105" s="47">
        <f t="shared" si="17"/>
        <v>209</v>
      </c>
      <c r="H105" s="15"/>
      <c r="I105" s="40" t="str">
        <f t="shared" ref="I105:I110" si="18">A105</f>
        <v>N-norm til beregning, kg / ha</v>
      </c>
      <c r="J105" s="47">
        <f>IF($E13="Ja",B31*('Crop definitions'!$Z$5/100),0)+IF($E14="Ja",B35*('Crop definitions'!$Z$5/100),0)+IF($E15="Ja",B39*('Crop definitions'!$Z$5/100),0)+IF($E16="Ja",B43*('Crop definitions'!$Z$5/100),0)+IF($E17="Ja",B47*('Crop definitions'!$Z$5/100),0)</f>
        <v>136.62</v>
      </c>
      <c r="K105" s="47">
        <f>IF($E13="Ja",C31*('Crop definitions'!$Z$5/100),0)+IF($E14="Ja",C35*('Crop definitions'!$Z$5/100),0)+IF($E15="Ja",C39*('Crop definitions'!$Z$5/100),0)+IF($E16="Ja",C43*('Crop definitions'!$Z$5/100),0)+IF($E17="Ja",C47*('Crop definitions'!$Z$5/100),0)</f>
        <v>139.86000000000001</v>
      </c>
      <c r="L105" s="47">
        <f>IF($E13="Ja",D31*('Crop definitions'!$Z$5/100),0)+IF($E14="Ja",D35*('Crop definitions'!$Z$5/100),0)+IF($E15="Ja",D39*('Crop definitions'!$Z$5/100),0)+IF($E16="Ja",D43*('Crop definitions'!$Z$5/100),0)+IF($E17="Ja",D47*('Crop definitions'!$Z$5/100),0)</f>
        <v>158.76000000000002</v>
      </c>
      <c r="M105" s="47">
        <f>IF($E13="Ja",E31*('Crop definitions'!$Z$5/100),0)+IF($E14="Ja",E35*('Crop definitions'!$Z$5/100),0)+IF($E15="Ja",E39*('Crop definitions'!$Z$5/100),0)+IF($E16="Ja",E43*('Crop definitions'!$Z$5/100),0)+IF($E17="Ja",E47*('Crop definitions'!$Z$5/100),0)</f>
        <v>144.18</v>
      </c>
      <c r="N105" s="47">
        <f>IF($E13="Ja",F31*('Crop definitions'!$Z$5/100),0)+IF($E14="Ja",F35*('Crop definitions'!$Z$5/100),0)+IF($E15="Ja",F39*('Crop definitions'!$Z$5/100),0)+IF($E16="Ja",F43*('Crop definitions'!$Z$5/100),0)+IF($E17="Ja",F47*('Crop definitions'!$Z$5/100),0)</f>
        <v>144.18</v>
      </c>
      <c r="O105" s="47">
        <f>IF($E13="Ja",G31*('Crop definitions'!$Z$5/100),0)+IF($E14="Ja",G35*('Crop definitions'!$Z$5/100),0)+IF($E15="Ja",G39*('Crop definitions'!$Z$5/100),0)+IF($E16="Ja",G43*('Crop definitions'!$Z$5/100),0)+IF($E17="Ja",G47*('Crop definitions'!$Z$5/100),0)</f>
        <v>112.86000000000001</v>
      </c>
    </row>
    <row r="106" spans="1:15" ht="15.6" x14ac:dyDescent="0.3">
      <c r="A106" s="40" t="s">
        <v>129</v>
      </c>
      <c r="B106" s="47">
        <f t="shared" ref="B106:G106" si="19">SUMIF($E$13:$E$17,"Ja",B95:B99)</f>
        <v>336.61388800000003</v>
      </c>
      <c r="C106" s="47">
        <f t="shared" si="19"/>
        <v>336.61388800000003</v>
      </c>
      <c r="D106" s="47">
        <f t="shared" si="19"/>
        <v>420.83020800000003</v>
      </c>
      <c r="E106" s="47">
        <f t="shared" si="19"/>
        <v>364.769792</v>
      </c>
      <c r="F106" s="47">
        <f t="shared" si="19"/>
        <v>364.769792</v>
      </c>
      <c r="G106" s="47">
        <f t="shared" si="19"/>
        <v>336.61388800000003</v>
      </c>
      <c r="H106" s="15"/>
      <c r="I106" s="40" t="str">
        <f t="shared" si="18"/>
        <v>N-udbytte til beregning, kg / ha</v>
      </c>
      <c r="J106" s="47">
        <f t="shared" ref="J106:O106" si="20">SUMIF($E$13:$E$17,"Ja",J95:J99)</f>
        <v>271.50336000000004</v>
      </c>
      <c r="K106" s="47">
        <f t="shared" si="20"/>
        <v>271.50336000000004</v>
      </c>
      <c r="L106" s="47">
        <f t="shared" si="20"/>
        <v>339.37920000000003</v>
      </c>
      <c r="M106" s="47">
        <f t="shared" si="20"/>
        <v>294.12864000000002</v>
      </c>
      <c r="N106" s="47">
        <f t="shared" si="20"/>
        <v>294.12864000000002</v>
      </c>
      <c r="O106" s="47">
        <f t="shared" si="20"/>
        <v>271.50336000000004</v>
      </c>
    </row>
    <row r="107" spans="1:15" ht="15.6" x14ac:dyDescent="0.3">
      <c r="A107" t="s">
        <v>150</v>
      </c>
      <c r="B107" s="48">
        <f>IF(VLOOKUP($B$9,'N fixation formula'!$B$5:$N$44,3,FALSE)="",VLOOKUP($B$9,'N fixation formula'!$B$5:$N$44,4,FALSE)*B105+VLOOKUP($B$9,'N fixation formula'!$B$5:$N$44,5,FALSE),VLOOKUP($B$9,'N fixation formula'!$B$5:$N$44,3,FALSE))</f>
        <v>0.22049999999999997</v>
      </c>
      <c r="C107" s="48">
        <f>IF(VLOOKUP($B$9,'N fixation formula'!$B$5:$N$44,3,FALSE)="",VLOOKUP($B$9,'N fixation formula'!$B$5:$N$44,4,FALSE)*C105+VLOOKUP($B$9,'N fixation formula'!$B$5:$N$44,5,FALSE),VLOOKUP($B$9,'N fixation formula'!$B$5:$N$44,3,FALSE))</f>
        <v>0.21149999999999997</v>
      </c>
      <c r="D107" s="48">
        <f>IF(VLOOKUP($B$9,'N fixation formula'!$B$5:$N$44,3,FALSE)="",VLOOKUP($B$9,'N fixation formula'!$B$5:$N$44,4,FALSE)*D105+VLOOKUP($B$9,'N fixation formula'!$B$5:$N$44,5,FALSE),VLOOKUP($B$9,'N fixation formula'!$B$5:$N$44,3,FALSE))</f>
        <v>0.15899999999999997</v>
      </c>
      <c r="E107" s="48">
        <f>IF(VLOOKUP($B$9,'N fixation formula'!$B$5:$N$44,3,FALSE)="",VLOOKUP($B$9,'N fixation formula'!$B$5:$N$44,4,FALSE)*E105+VLOOKUP($B$9,'N fixation formula'!$B$5:$N$44,5,FALSE),VLOOKUP($B$9,'N fixation formula'!$B$5:$N$44,3,FALSE))</f>
        <v>0.19949999999999996</v>
      </c>
      <c r="F107" s="48">
        <f>IF(VLOOKUP($B$9,'N fixation formula'!$B$5:$N$44,3,FALSE)="",VLOOKUP($B$9,'N fixation formula'!$B$5:$N$44,4,FALSE)*F105+VLOOKUP($B$9,'N fixation formula'!$B$5:$N$44,5,FALSE),VLOOKUP($B$9,'N fixation formula'!$B$5:$N$44,3,FALSE))</f>
        <v>0.19949999999999996</v>
      </c>
      <c r="G107" s="48">
        <f>IF(VLOOKUP($B$9,'N fixation formula'!$B$5:$N$44,3,FALSE)="",VLOOKUP($B$9,'N fixation formula'!$B$5:$N$44,4,FALSE)*G105+VLOOKUP($B$9,'N fixation formula'!$B$5:$N$44,5,FALSE),VLOOKUP($B$9,'N fixation formula'!$B$5:$N$44,3,FALSE))</f>
        <v>0.28649999999999998</v>
      </c>
      <c r="H107" s="15"/>
      <c r="I107" s="40" t="str">
        <f t="shared" si="18"/>
        <v>F-bælg-N</v>
      </c>
      <c r="J107" s="48">
        <f>IF(VLOOKUP($B$9,'N fixation formula'!$B$5:$N$44,3,FALSE)="",VLOOKUP($B$9,'N fixation formula'!$B$5:$N$44,4,FALSE)*J105+VLOOKUP($B$9,'N fixation formula'!$B$5:$N$44,5,FALSE),VLOOKUP($B$9,'N fixation formula'!$B$5:$N$44,3,FALSE))</f>
        <v>0.39506999999999998</v>
      </c>
      <c r="K107" s="48">
        <f>IF(VLOOKUP($B$9,'N fixation formula'!$B$5:$N$44,3,FALSE)="",VLOOKUP($B$9,'N fixation formula'!$B$5:$N$44,4,FALSE)*K105+VLOOKUP($B$9,'N fixation formula'!$B$5:$N$44,5,FALSE),VLOOKUP($B$9,'N fixation formula'!$B$5:$N$44,3,FALSE))</f>
        <v>0.39020999999999995</v>
      </c>
      <c r="L107" s="48">
        <f>IF(VLOOKUP($B$9,'N fixation formula'!$B$5:$N$44,3,FALSE)="",VLOOKUP($B$9,'N fixation formula'!$B$5:$N$44,4,FALSE)*L105+VLOOKUP($B$9,'N fixation formula'!$B$5:$N$44,5,FALSE),VLOOKUP($B$9,'N fixation formula'!$B$5:$N$44,3,FALSE))</f>
        <v>0.36185999999999996</v>
      </c>
      <c r="M107" s="48">
        <f>IF(VLOOKUP($B$9,'N fixation formula'!$B$5:$N$44,3,FALSE)="",VLOOKUP($B$9,'N fixation formula'!$B$5:$N$44,4,FALSE)*M105+VLOOKUP($B$9,'N fixation formula'!$B$5:$N$44,5,FALSE),VLOOKUP($B$9,'N fixation formula'!$B$5:$N$44,3,FALSE))</f>
        <v>0.38372999999999996</v>
      </c>
      <c r="N107" s="48">
        <f>IF(VLOOKUP($B$9,'N fixation formula'!$B$5:$N$44,3,FALSE)="",VLOOKUP($B$9,'N fixation formula'!$B$5:$N$44,4,FALSE)*N105+VLOOKUP($B$9,'N fixation formula'!$B$5:$N$44,5,FALSE),VLOOKUP($B$9,'N fixation formula'!$B$5:$N$44,3,FALSE))</f>
        <v>0.38372999999999996</v>
      </c>
      <c r="O107" s="48">
        <f>IF(VLOOKUP($B$9,'N fixation formula'!$B$5:$N$44,3,FALSE)="",VLOOKUP($B$9,'N fixation formula'!$B$5:$N$44,4,FALSE)*O105+VLOOKUP($B$9,'N fixation formula'!$B$5:$N$44,5,FALSE),VLOOKUP($B$9,'N fixation formula'!$B$5:$N$44,3,FALSE))</f>
        <v>0.43070999999999993</v>
      </c>
    </row>
    <row r="108" spans="1:15" ht="15.6" x14ac:dyDescent="0.3">
      <c r="A108" s="40" t="s">
        <v>149</v>
      </c>
      <c r="B108" s="48">
        <f>VLOOKUP($B$9,'N fixation formula'!$B$5:$N$44,2,FALSE)*B107*VLOOKUP($B$9,'N fixation formula'!$B$5:$N$44,6,FALSE)</f>
        <v>0.25136999999999993</v>
      </c>
      <c r="C108" s="48">
        <f>VLOOKUP($B$9,'N fixation formula'!$B$5:$N$44,2,FALSE)*C107*VLOOKUP($B$9,'N fixation formula'!$B$5:$N$44,6,FALSE)</f>
        <v>0.24110999999999996</v>
      </c>
      <c r="D108" s="48">
        <f>VLOOKUP($B$9,'N fixation formula'!$B$5:$N$44,2,FALSE)*D107*VLOOKUP($B$9,'N fixation formula'!$B$5:$N$44,6,FALSE)</f>
        <v>0.18125999999999995</v>
      </c>
      <c r="E108" s="48">
        <f>VLOOKUP($B$9,'N fixation formula'!$B$5:$N$44,2,FALSE)*E107*VLOOKUP($B$9,'N fixation formula'!$B$5:$N$44,6,FALSE)</f>
        <v>0.22742999999999994</v>
      </c>
      <c r="F108" s="48">
        <f>VLOOKUP($B$9,'N fixation formula'!$B$5:$N$44,2,FALSE)*F107*VLOOKUP($B$9,'N fixation formula'!$B$5:$N$44,6,FALSE)</f>
        <v>0.22742999999999994</v>
      </c>
      <c r="G108" s="48">
        <f>VLOOKUP($B$9,'N fixation formula'!$B$5:$N$44,2,FALSE)*G107*VLOOKUP($B$9,'N fixation formula'!$B$5:$N$44,6,FALSE)</f>
        <v>0.3266099999999999</v>
      </c>
      <c r="H108" s="15"/>
      <c r="I108" s="40" t="str">
        <f t="shared" si="18"/>
        <v>F-brutto x F-bælg-N x P-fix</v>
      </c>
      <c r="J108" s="48">
        <f>VLOOKUP($B$9,'N fixation formula'!$B$5:$N$44,2,FALSE)*J107*VLOOKUP($B$9,'N fixation formula'!$B$5:$N$44,6,FALSE)</f>
        <v>0.45037979999999994</v>
      </c>
      <c r="K108" s="48">
        <f>VLOOKUP($B$9,'N fixation formula'!$B$5:$N$44,2,FALSE)*K107*VLOOKUP($B$9,'N fixation formula'!$B$5:$N$44,6,FALSE)</f>
        <v>0.44483939999999988</v>
      </c>
      <c r="L108" s="48">
        <f>VLOOKUP($B$9,'N fixation formula'!$B$5:$N$44,2,FALSE)*L107*VLOOKUP($B$9,'N fixation formula'!$B$5:$N$44,6,FALSE)</f>
        <v>0.41252039999999995</v>
      </c>
      <c r="M108" s="48">
        <f>VLOOKUP($B$9,'N fixation formula'!$B$5:$N$44,2,FALSE)*M107*VLOOKUP($B$9,'N fixation formula'!$B$5:$N$44,6,FALSE)</f>
        <v>0.4374521999999999</v>
      </c>
      <c r="N108" s="48">
        <f>VLOOKUP($B$9,'N fixation formula'!$B$5:$N$44,2,FALSE)*N107*VLOOKUP($B$9,'N fixation formula'!$B$5:$N$44,6,FALSE)</f>
        <v>0.4374521999999999</v>
      </c>
      <c r="O108" s="48">
        <f>VLOOKUP($B$9,'N fixation formula'!$B$5:$N$44,2,FALSE)*O107*VLOOKUP($B$9,'N fixation formula'!$B$5:$N$44,6,FALSE)</f>
        <v>0.49100939999999987</v>
      </c>
    </row>
    <row r="109" spans="1:15" ht="15.6" x14ac:dyDescent="0.3">
      <c r="A109" s="40" t="s">
        <v>151</v>
      </c>
      <c r="B109" s="48" t="e">
        <f>VLOOKUP($B$9,'N fixation formula'!$B$5:$O$44,7,FALSE)+VLOOKUP($B$9,'N fixation formula'!$B$5:$O$44,8,FALSE)+INDEX('N fixation formula'!$J$5:$O$44,MATCH(Protein_grass_clover_c!$B$9,'N fixation formula'!$B$5:$B$44,0),MATCH(Protein_grass_clover_c!B104,'N fixation formula'!$J$4:$O$4,0))</f>
        <v>#N/A</v>
      </c>
      <c r="C109" s="48" t="e">
        <f>VLOOKUP($B$9,'N fixation formula'!$B$5:$O$44,7,FALSE)+VLOOKUP($B$9,'N fixation formula'!$B$5:$O$44,8,FALSE)+INDEX('N fixation formula'!$J$5:$O$44,MATCH(Protein_grass_clover_c!$B$9,'N fixation formula'!$B$5:$B$44,0),MATCH(Protein_grass_clover_c!C104,'N fixation formula'!$J$4:$O$4,0))</f>
        <v>#N/A</v>
      </c>
      <c r="D109" s="48" t="e">
        <f>VLOOKUP($B$9,'N fixation formula'!$B$5:$O$44,7,FALSE)+VLOOKUP($B$9,'N fixation formula'!$B$5:$O$44,8,FALSE)+INDEX('N fixation formula'!$J$5:$O$44,MATCH(Protein_grass_clover_c!$B$9,'N fixation formula'!$B$5:$B$44,0),MATCH(Protein_grass_clover_c!D104,'N fixation formula'!$J$4:$O$4,0))</f>
        <v>#N/A</v>
      </c>
      <c r="E109" s="48" t="e">
        <f>VLOOKUP($B$9,'N fixation formula'!$B$5:$O$44,7,FALSE)+VLOOKUP($B$9,'N fixation formula'!$B$5:$O$44,8,FALSE)+INDEX('N fixation formula'!$J$5:$O$44,MATCH(Protein_grass_clover_c!$B$9,'N fixation formula'!$B$5:$B$44,0),MATCH(Protein_grass_clover_c!E104,'N fixation formula'!$J$4:$O$4,0))</f>
        <v>#N/A</v>
      </c>
      <c r="F109" s="48" t="e">
        <f>VLOOKUP($B$9,'N fixation formula'!$B$5:$O$44,7,FALSE)+VLOOKUP($B$9,'N fixation formula'!$B$5:$O$44,8,FALSE)+INDEX('N fixation formula'!$J$5:$O$44,MATCH(Protein_grass_clover_c!$B$9,'N fixation formula'!$B$5:$B$44,0),MATCH(Protein_grass_clover_c!F104,'N fixation formula'!$J$4:$O$4,0))</f>
        <v>#N/A</v>
      </c>
      <c r="G109" s="48" t="e">
        <f>VLOOKUP($B$9,'N fixation formula'!$B$5:$O$44,7,FALSE)+VLOOKUP($B$9,'N fixation formula'!$B$5:$O$44,8,FALSE)+INDEX('N fixation formula'!$J$5:$O$44,MATCH(Protein_grass_clover_c!$B$9,'N fixation formula'!$B$5:$B$44,0),MATCH(Protein_grass_clover_c!G104,'N fixation formula'!$J$4:$O$4,0))</f>
        <v>#N/A</v>
      </c>
      <c r="H109" s="15"/>
      <c r="I109" s="40" t="str">
        <f t="shared" si="18"/>
        <v>P-rod+stub + P-trans-jord + P-immob</v>
      </c>
      <c r="J109" s="48" t="e">
        <f>VLOOKUP($B$9,'N fixation formula'!$B$5:$O$44,7,FALSE)+VLOOKUP($B$9,'N fixation formula'!$B$5:$O$44,8,FALSE)+INDEX('N fixation formula'!$J$5:$O$44,MATCH(Protein_grass_clover_c!$B$9,'N fixation formula'!$B$5:$B$44,0),MATCH(Protein_grass_clover_c!J104,'N fixation formula'!$J$4:$O$4,0))</f>
        <v>#N/A</v>
      </c>
      <c r="K109" s="48" t="e">
        <f>VLOOKUP($B$9,'N fixation formula'!$B$5:$O$44,7,FALSE)+VLOOKUP($B$9,'N fixation formula'!$B$5:$O$44,8,FALSE)+INDEX('N fixation formula'!$J$5:$O$44,MATCH(Protein_grass_clover_c!$B$9,'N fixation formula'!$B$5:$B$44,0),MATCH(Protein_grass_clover_c!K104,'N fixation formula'!$J$4:$O$4,0))</f>
        <v>#N/A</v>
      </c>
      <c r="L109" s="48" t="e">
        <f>VLOOKUP($B$9,'N fixation formula'!$B$5:$O$44,7,FALSE)+VLOOKUP($B$9,'N fixation formula'!$B$5:$O$44,8,FALSE)+INDEX('N fixation formula'!$J$5:$O$44,MATCH(Protein_grass_clover_c!$B$9,'N fixation formula'!$B$5:$B$44,0),MATCH(Protein_grass_clover_c!L104,'N fixation formula'!$J$4:$O$4,0))</f>
        <v>#N/A</v>
      </c>
      <c r="M109" s="48" t="e">
        <f>VLOOKUP($B$9,'N fixation formula'!$B$5:$O$44,7,FALSE)+VLOOKUP($B$9,'N fixation formula'!$B$5:$O$44,8,FALSE)+INDEX('N fixation formula'!$J$5:$O$44,MATCH(Protein_grass_clover_c!$B$9,'N fixation formula'!$B$5:$B$44,0),MATCH(Protein_grass_clover_c!M104,'N fixation formula'!$J$4:$O$4,0))</f>
        <v>#N/A</v>
      </c>
      <c r="N109" s="48" t="e">
        <f>VLOOKUP($B$9,'N fixation formula'!$B$5:$O$44,7,FALSE)+VLOOKUP($B$9,'N fixation formula'!$B$5:$O$44,8,FALSE)+INDEX('N fixation formula'!$J$5:$O$44,MATCH(Protein_grass_clover_c!$B$9,'N fixation formula'!$B$5:$B$44,0),MATCH(Protein_grass_clover_c!N104,'N fixation formula'!$J$4:$O$4,0))</f>
        <v>#N/A</v>
      </c>
      <c r="O109" s="48" t="e">
        <f>VLOOKUP($B$9,'N fixation formula'!$B$5:$O$44,7,FALSE)+VLOOKUP($B$9,'N fixation formula'!$B$5:$O$44,8,FALSE)+INDEX('N fixation formula'!$J$5:$O$44,MATCH(Protein_grass_clover_c!$B$9,'N fixation formula'!$B$5:$B$44,0),MATCH(Protein_grass_clover_c!O104,'N fixation formula'!$J$4:$O$4,0))</f>
        <v>#N/A</v>
      </c>
    </row>
    <row r="110" spans="1:15" ht="15.6" x14ac:dyDescent="0.3">
      <c r="A110" s="40" t="s">
        <v>152</v>
      </c>
      <c r="B110" s="47" t="e">
        <f t="shared" ref="B110:G110" si="21">B106*B108*(1+B109)</f>
        <v>#N/A</v>
      </c>
      <c r="C110" s="144" t="e">
        <f>C106*C108*(1+C109)</f>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K106*K108*(1+K109)</f>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c r="M112" t="s">
        <v>760</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6.0419999999999998</v>
      </c>
      <c r="C147" s="143">
        <f t="shared" ref="C147:O147" si="26">SUM(C132:C146)</f>
        <v>6.0419999999999998</v>
      </c>
      <c r="D147" s="25">
        <f t="shared" si="26"/>
        <v>6.0419999999999998</v>
      </c>
      <c r="E147" s="25">
        <f t="shared" si="26"/>
        <v>6.0419999999999998</v>
      </c>
      <c r="F147" s="25">
        <f t="shared" si="26"/>
        <v>6.0419999999999998</v>
      </c>
      <c r="G147" s="25">
        <f t="shared" si="26"/>
        <v>6.0419999999999998</v>
      </c>
      <c r="H147" s="5"/>
      <c r="I147" s="30" t="str">
        <f t="shared" si="25"/>
        <v>Dieselforbrug i alt per ha</v>
      </c>
      <c r="J147" s="25">
        <f t="shared" si="26"/>
        <v>0</v>
      </c>
      <c r="K147" s="143">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6C3AA6DA-71CD-451D-B427-33A68A1E55CC}">
      <formula1>"Yes, No"</formula1>
    </dataValidation>
    <dataValidation type="list" allowBlank="1" showInputMessage="1" showErrorMessage="1" sqref="F13:F17" xr:uid="{FB4BC9D3-2CBC-4181-8937-03A37B633E8F}">
      <formula1>"Ja, Nej / Ikke relevant"</formula1>
    </dataValidation>
    <dataValidation type="list" allowBlank="1" showInputMessage="1" showErrorMessage="1" sqref="E13:E17" xr:uid="{5E47E085-8811-473F-B805-7666ECFEC506}">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FE59993-7647-4713-8FFA-341FB80E44FB}">
          <x14:formula1>
            <xm:f>Other_tabels!$F$5:$F$14</xm:f>
          </x14:formula1>
          <xm:sqref>E4</xm:sqref>
        </x14:dataValidation>
        <x14:dataValidation type="list" allowBlank="1" showInputMessage="1" showErrorMessage="1" xr:uid="{798AFF9E-C8CB-488E-BF0F-821E3A0A12AE}">
          <x14:formula1>
            <xm:f>'N fixation formula'!$B$5:$B$44</xm:f>
          </x14:formula1>
          <xm:sqref>B9</xm:sqref>
        </x14:dataValidation>
        <x14:dataValidation type="list" allowBlank="1" showInputMessage="1" showErrorMessage="1" xr:uid="{38CE8F58-EA63-44D4-8B80-5300C236994A}">
          <x14:formula1>
            <xm:f>'Crop definitions'!$B$5:$B$63</xm:f>
          </x14:formula1>
          <xm:sqref>B13:B17</xm:sqref>
        </x14:dataValidation>
        <x14:dataValidation type="list" allowBlank="1" showInputMessage="1" showErrorMessage="1" xr:uid="{A09E91AD-CE69-4670-8900-2132A082069E}">
          <x14:formula1>
            <xm:f>Seed!$B$5:$B$28</xm:f>
          </x14:formula1>
          <xm:sqref>B20:B23</xm:sqref>
        </x14:dataValidation>
        <x14:dataValidation type="list" allowBlank="1" showInputMessage="1" showErrorMessage="1" xr:uid="{8C51D442-2831-4274-96A6-D7E15F16FD0F}">
          <x14:formula1>
            <xm:f>'Diesel consumption for field op'!$D$4:$D$77</xm:f>
          </x14:formula1>
          <xm:sqref>A116:A130</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8C005-0FAB-4EC9-8DFD-1AB950674EE4}">
  <sheetPr>
    <tabColor theme="9" tint="0.39997558519241921"/>
  </sheetPr>
  <dimension ref="A1:O147"/>
  <sheetViews>
    <sheetView showGridLines="0" topLeftCell="F38" workbookViewId="0">
      <selection activeCell="P88" sqref="P88"/>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800</v>
      </c>
      <c r="D4" s="20" t="s">
        <v>484</v>
      </c>
      <c r="E4" s="44" t="s">
        <v>486</v>
      </c>
    </row>
    <row r="5" spans="1:6" x14ac:dyDescent="0.25">
      <c r="A5" s="20" t="s">
        <v>50</v>
      </c>
      <c r="B5" s="44" t="s">
        <v>801</v>
      </c>
      <c r="D5" s="20" t="s">
        <v>582</v>
      </c>
      <c r="E5" s="44" t="s">
        <v>208</v>
      </c>
    </row>
    <row r="6" spans="1:6" ht="27.6" x14ac:dyDescent="0.25">
      <c r="A6" s="20" t="s">
        <v>0</v>
      </c>
      <c r="B6" s="45" t="s">
        <v>799</v>
      </c>
    </row>
    <row r="7" spans="1:6" x14ac:dyDescent="0.25">
      <c r="A7" s="20" t="s">
        <v>76</v>
      </c>
      <c r="B7" s="45"/>
    </row>
    <row r="8" spans="1:6" x14ac:dyDescent="0.25">
      <c r="A8" s="20" t="s">
        <v>57</v>
      </c>
      <c r="B8" s="45" t="s">
        <v>790</v>
      </c>
    </row>
    <row r="9" spans="1:6" x14ac:dyDescent="0.25">
      <c r="A9" s="46" t="s">
        <v>125</v>
      </c>
      <c r="B9" s="44" t="s">
        <v>145</v>
      </c>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791</v>
      </c>
      <c r="C13" s="19" t="str">
        <f>IF(B13="","",VLOOKUP(B13,'Crop definitions'!$B$5:$G$63,6,FALSE))</f>
        <v>Kg DM</v>
      </c>
      <c r="D13" s="19">
        <f>IF(B13="","",VLOOKUP(B13,'Crop definitions'!$B$5:$G$63,3,FALSE))</f>
        <v>0</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Protein_grass_clover</v>
      </c>
      <c r="B30" s="200"/>
      <c r="C30" s="200"/>
      <c r="D30" s="200"/>
      <c r="E30" s="200"/>
      <c r="F30" s="200"/>
      <c r="G30" s="27"/>
      <c r="I30" s="201" t="str">
        <f>A30</f>
        <v>Gødningsnorm - Main product: Protein_grass_clover</v>
      </c>
      <c r="J30" s="202"/>
      <c r="K30" s="202"/>
      <c r="L30" s="202"/>
      <c r="M30" s="202"/>
      <c r="N30" s="202"/>
      <c r="O30" s="203"/>
    </row>
    <row r="31" spans="1:15" x14ac:dyDescent="0.25">
      <c r="A31" s="20" t="s">
        <v>54</v>
      </c>
      <c r="B31" s="26">
        <v>253</v>
      </c>
      <c r="C31" s="26">
        <v>259</v>
      </c>
      <c r="D31" s="26">
        <v>294</v>
      </c>
      <c r="E31" s="26">
        <v>267</v>
      </c>
      <c r="F31" s="26">
        <v>267</v>
      </c>
      <c r="G31" s="26">
        <v>209</v>
      </c>
      <c r="I31" s="20" t="s">
        <v>54</v>
      </c>
      <c r="J31" s="26">
        <f>(B31-$B$10)*('Crop definitions'!$Z$5/100)</f>
        <v>136.62</v>
      </c>
      <c r="K31" s="26">
        <f>(C31-$B$10)*('Crop definitions'!$Z$5/100)</f>
        <v>139.86000000000001</v>
      </c>
      <c r="L31" s="26">
        <f>(D31-$B$10)*('Crop definitions'!$Z$5/100)</f>
        <v>158.76000000000002</v>
      </c>
      <c r="M31" s="26">
        <f>(E31-$B$10)*('Crop definitions'!$Z$5/100)</f>
        <v>144.18</v>
      </c>
      <c r="N31" s="26">
        <f>(F31-$B$10)*('Crop definitions'!$Z$5/100)</f>
        <v>144.18</v>
      </c>
      <c r="O31" s="26">
        <f>(G31-$B$10)*('Crop definitions'!$Z$5/100)</f>
        <v>112.86000000000001</v>
      </c>
    </row>
    <row r="32" spans="1:15" x14ac:dyDescent="0.25">
      <c r="A32" s="20" t="s">
        <v>55</v>
      </c>
      <c r="B32" s="26">
        <v>34</v>
      </c>
      <c r="C32" s="26">
        <v>34</v>
      </c>
      <c r="D32" s="26">
        <v>34</v>
      </c>
      <c r="E32" s="26">
        <v>34</v>
      </c>
      <c r="F32" s="26">
        <v>34</v>
      </c>
      <c r="G32" s="26">
        <v>34</v>
      </c>
      <c r="I32" s="20" t="s">
        <v>55</v>
      </c>
      <c r="J32" s="26">
        <f>IF($B$13="","",VLOOKUP($B$13,'Crop definitions'!$V$5:$X$63,2,FALSE)*B32)</f>
        <v>29.92</v>
      </c>
      <c r="K32" s="26">
        <f>IF($B$13="","",VLOOKUP($B$13,'Crop definitions'!$V$5:$X$63,2,FALSE)*C32)</f>
        <v>29.92</v>
      </c>
      <c r="L32" s="26">
        <f>IF($B$13="","",VLOOKUP($B$13,'Crop definitions'!$V$5:$X$63,2,FALSE)*D32)</f>
        <v>29.92</v>
      </c>
      <c r="M32" s="26">
        <f>IF($B$13="","",VLOOKUP($B$13,'Crop definitions'!$V$5:$X$63,2,FALSE)*E32)</f>
        <v>29.92</v>
      </c>
      <c r="N32" s="26">
        <f>IF($B$13="","",VLOOKUP($B$13,'Crop definitions'!$V$5:$X$63,2,FALSE)*F32)</f>
        <v>29.92</v>
      </c>
      <c r="O32" s="26">
        <f>IF($B$13="","",VLOOKUP($B$13,'Crop definitions'!$V$5:$X$63,2,FALSE)*G32)</f>
        <v>29.92</v>
      </c>
    </row>
    <row r="33" spans="1:15" x14ac:dyDescent="0.25">
      <c r="A33" s="20" t="s">
        <v>56</v>
      </c>
      <c r="B33" s="26">
        <v>212</v>
      </c>
      <c r="C33" s="26">
        <v>212</v>
      </c>
      <c r="D33" s="26">
        <v>212</v>
      </c>
      <c r="E33" s="26">
        <v>212</v>
      </c>
      <c r="F33" s="26">
        <v>212</v>
      </c>
      <c r="G33" s="26">
        <v>212</v>
      </c>
      <c r="I33" s="20" t="s">
        <v>56</v>
      </c>
      <c r="J33" s="26">
        <f>IF($B$13="","",VLOOKUP($B$13,'Crop definitions'!$V$5:$X$63,2,FALSE)*B33)</f>
        <v>186.56</v>
      </c>
      <c r="K33" s="26">
        <f>IF($B$13="","",VLOOKUP($B$13,'Crop definitions'!$V$5:$X$63,2,FALSE)*C33)</f>
        <v>186.56</v>
      </c>
      <c r="L33" s="26">
        <f>IF($B$13="","",VLOOKUP($B$13,'Crop definitions'!$V$5:$X$63,2,FALSE)*D33)</f>
        <v>186.56</v>
      </c>
      <c r="M33" s="26">
        <f>IF($B$13="","",VLOOKUP($B$13,'Crop definitions'!$V$5:$X$63,2,FALSE)*E33)</f>
        <v>186.56</v>
      </c>
      <c r="N33" s="26">
        <f>IF($B$13="","",VLOOKUP($B$13,'Crop definitions'!$V$5:$X$63,2,FALSE)*F33)</f>
        <v>186.56</v>
      </c>
      <c r="O33" s="26">
        <f>IF($B$13="","",VLOOKUP($B$13,'Crop definitions'!$V$5:$X$63,2,FALSE)*G33)</f>
        <v>186.56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253</v>
      </c>
      <c r="C51" s="21">
        <f t="shared" si="0"/>
        <v>259</v>
      </c>
      <c r="D51" s="21">
        <f t="shared" si="0"/>
        <v>294</v>
      </c>
      <c r="E51" s="21">
        <f t="shared" si="0"/>
        <v>267</v>
      </c>
      <c r="F51" s="21">
        <f t="shared" si="0"/>
        <v>267</v>
      </c>
      <c r="G51" s="21">
        <f t="shared" si="0"/>
        <v>209</v>
      </c>
      <c r="I51" s="20" t="str">
        <f>A51</f>
        <v>N - før reduktion, kg / ha</v>
      </c>
      <c r="J51" s="21">
        <f t="shared" ref="J51:O51" si="1">J31+J35+J39+J43+J47</f>
        <v>136.62</v>
      </c>
      <c r="K51" s="21">
        <f t="shared" si="1"/>
        <v>139.86000000000001</v>
      </c>
      <c r="L51" s="21">
        <f t="shared" si="1"/>
        <v>158.76000000000002</v>
      </c>
      <c r="M51" s="21">
        <f t="shared" si="1"/>
        <v>144.18</v>
      </c>
      <c r="N51" s="21">
        <f t="shared" si="1"/>
        <v>144.18</v>
      </c>
      <c r="O51" s="21">
        <f t="shared" si="1"/>
        <v>112.86000000000001</v>
      </c>
    </row>
    <row r="52" spans="1:15" x14ac:dyDescent="0.25">
      <c r="A52" s="20" t="s">
        <v>126</v>
      </c>
      <c r="B52" s="21">
        <f t="shared" ref="B52:G52" si="2">IF($B$10="",B51,B51-$B$10)</f>
        <v>253</v>
      </c>
      <c r="C52" s="21">
        <f t="shared" si="2"/>
        <v>259</v>
      </c>
      <c r="D52" s="21">
        <f t="shared" si="2"/>
        <v>294</v>
      </c>
      <c r="E52" s="21">
        <f t="shared" si="2"/>
        <v>267</v>
      </c>
      <c r="F52" s="21">
        <f t="shared" si="2"/>
        <v>267</v>
      </c>
      <c r="G52" s="21">
        <f t="shared" si="2"/>
        <v>209</v>
      </c>
      <c r="I52" s="20" t="str">
        <f>A52</f>
        <v>N - efter reduktion, kg / ha</v>
      </c>
      <c r="J52" s="21">
        <f>IF($B$10="",J51,J51)</f>
        <v>136.62</v>
      </c>
      <c r="K52" s="21">
        <f t="shared" ref="K52:O52" si="3">IF($B$10="",K51,K51)</f>
        <v>139.86000000000001</v>
      </c>
      <c r="L52" s="21">
        <f t="shared" si="3"/>
        <v>158.76000000000002</v>
      </c>
      <c r="M52" s="21">
        <f t="shared" si="3"/>
        <v>144.18</v>
      </c>
      <c r="N52" s="21">
        <f t="shared" si="3"/>
        <v>144.18</v>
      </c>
      <c r="O52" s="21">
        <f t="shared" si="3"/>
        <v>112.86000000000001</v>
      </c>
    </row>
    <row r="53" spans="1:15" x14ac:dyDescent="0.25">
      <c r="A53" s="20" t="s">
        <v>55</v>
      </c>
      <c r="B53" s="21">
        <f t="shared" ref="B53:G54" si="4">B32+B36+B40+B44+B48</f>
        <v>34</v>
      </c>
      <c r="C53" s="21">
        <f t="shared" si="4"/>
        <v>34</v>
      </c>
      <c r="D53" s="21">
        <f t="shared" si="4"/>
        <v>34</v>
      </c>
      <c r="E53" s="21">
        <f t="shared" si="4"/>
        <v>34</v>
      </c>
      <c r="F53" s="21">
        <f t="shared" si="4"/>
        <v>34</v>
      </c>
      <c r="G53" s="21">
        <f t="shared" si="4"/>
        <v>34</v>
      </c>
      <c r="I53" s="20" t="s">
        <v>55</v>
      </c>
      <c r="J53" s="21">
        <f t="shared" ref="J53:O54" si="5">J32+J36+J40+J44+J48</f>
        <v>29.92</v>
      </c>
      <c r="K53" s="21">
        <f t="shared" si="5"/>
        <v>29.92</v>
      </c>
      <c r="L53" s="21">
        <f t="shared" si="5"/>
        <v>29.92</v>
      </c>
      <c r="M53" s="21">
        <f t="shared" si="5"/>
        <v>29.92</v>
      </c>
      <c r="N53" s="21">
        <f t="shared" si="5"/>
        <v>29.92</v>
      </c>
      <c r="O53" s="21">
        <f t="shared" si="5"/>
        <v>29.92</v>
      </c>
    </row>
    <row r="54" spans="1:15" x14ac:dyDescent="0.25">
      <c r="A54" s="20" t="s">
        <v>56</v>
      </c>
      <c r="B54" s="21">
        <f t="shared" si="4"/>
        <v>212</v>
      </c>
      <c r="C54" s="21">
        <f t="shared" si="4"/>
        <v>212</v>
      </c>
      <c r="D54" s="21">
        <f t="shared" si="4"/>
        <v>212</v>
      </c>
      <c r="E54" s="21">
        <f t="shared" si="4"/>
        <v>212</v>
      </c>
      <c r="F54" s="21">
        <f t="shared" si="4"/>
        <v>212</v>
      </c>
      <c r="G54" s="21">
        <f t="shared" si="4"/>
        <v>212</v>
      </c>
      <c r="I54" s="20" t="s">
        <v>56</v>
      </c>
      <c r="J54" s="21">
        <f t="shared" si="5"/>
        <v>186.56</v>
      </c>
      <c r="K54" s="21">
        <f t="shared" si="5"/>
        <v>186.56</v>
      </c>
      <c r="L54" s="21">
        <f t="shared" si="5"/>
        <v>186.56</v>
      </c>
      <c r="M54" s="21">
        <f t="shared" si="5"/>
        <v>186.56</v>
      </c>
      <c r="N54" s="21">
        <f t="shared" si="5"/>
        <v>186.56</v>
      </c>
      <c r="O54" s="21">
        <f t="shared" si="5"/>
        <v>186.56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v>15480</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Protein_grass_clover, Kg DM / ha</v>
      </c>
      <c r="B74" s="26">
        <v>13390</v>
      </c>
      <c r="C74" s="26">
        <v>13390</v>
      </c>
      <c r="D74" s="26">
        <v>16740</v>
      </c>
      <c r="E74" s="26">
        <v>14510</v>
      </c>
      <c r="F74" s="26">
        <v>14510</v>
      </c>
      <c r="G74" s="26">
        <v>13390</v>
      </c>
      <c r="I74" s="20" t="str">
        <f t="shared" ref="I74:I84" si="6">A74</f>
        <v>Protein_grass_clover, Kg DM / ha</v>
      </c>
      <c r="J74" s="26">
        <v>10800</v>
      </c>
      <c r="K74" s="26">
        <v>10800</v>
      </c>
      <c r="L74" s="26">
        <v>13500</v>
      </c>
      <c r="M74" s="26">
        <v>11700</v>
      </c>
      <c r="N74" s="26">
        <v>11700</v>
      </c>
      <c r="O74" s="59">
        <v>10800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Protein_grass_clover, kg TS / ha</v>
      </c>
      <c r="B80" s="21">
        <f>IF(B74="",0,IF($C13="Kg",B74*VLOOKUP($B13,'Crop definitions'!$B$5:$N$63,5,FALSE)/1000,IF($C13="Kg DM",B74,B74/VLOOKUP($B13,'Crop definitions'!$B$5:$N$63,8,FALSE))))</f>
        <v>13390</v>
      </c>
      <c r="C80" s="21">
        <f>IF(C74="",0,IF($C13="Kg",C74*VLOOKUP($B13,'Crop definitions'!$B$5:$N$63,5,FALSE)/1000,IF($C13="Kg DM",C74,C74/VLOOKUP($B13,'Crop definitions'!$B$5:$N$63,8,FALSE))))</f>
        <v>13390</v>
      </c>
      <c r="D80" s="21">
        <f>IF(D74="",0,IF($C13="Kg",D74*VLOOKUP($B13,'Crop definitions'!$B$5:$N$63,5,FALSE)/1000,IF($C13="Kg DM",D74,D74/VLOOKUP($B13,'Crop definitions'!$B$5:$N$63,8,FALSE))))</f>
        <v>16740</v>
      </c>
      <c r="E80" s="21">
        <f>IF(E74="",0,IF($C13="Kg",E74*VLOOKUP($B13,'Crop definitions'!$B$5:$N$63,5,FALSE)/1000,IF($C13="Kg DM",E74,E74/VLOOKUP($B13,'Crop definitions'!$B$5:$N$63,8,FALSE))))</f>
        <v>14510</v>
      </c>
      <c r="F80" s="21">
        <f>IF(F74="",0,IF($C13="Kg",F74*VLOOKUP($B13,'Crop definitions'!$B$5:$N$63,5,FALSE)/1000,IF($C13="Kg DM",F74,F74/VLOOKUP($B13,'Crop definitions'!$B$5:$N$63,8,FALSE))))</f>
        <v>14510</v>
      </c>
      <c r="G80" s="21">
        <f>IF(G74="",0,IF($C13="Kg",G74*VLOOKUP($B13,'Crop definitions'!$B$5:$N$63,5,FALSE)/1000,IF($C13="Kg DM",G74,G74/VLOOKUP($B13,'Crop definitions'!$B$5:$N$63,8,FALSE))))</f>
        <v>13390</v>
      </c>
      <c r="I80" s="20" t="str">
        <f t="shared" si="6"/>
        <v>Protein_grass_clover, kg TS / ha</v>
      </c>
      <c r="J80" s="21">
        <f>IF(J74="",0,IF($C13="Kg",J74*VLOOKUP($B13,'Crop definitions'!$B$5:$N$63,5,FALSE)/1000,IF($C13="Kg DM",J74,J74/VLOOKUP($B13,'Crop definitions'!$B$5:$N$63,8,FALSE))))</f>
        <v>10800</v>
      </c>
      <c r="K80" s="21">
        <f>IF(K74="",0,IF($C13="Kg",K74*VLOOKUP($B13,'Crop definitions'!$B$5:$N$63,5,FALSE)/1000,IF($C13="Kg DM",K74,K74/VLOOKUP($B13,'Crop definitions'!$B$5:$N$63,8,FALSE))))</f>
        <v>10800</v>
      </c>
      <c r="L80" s="21">
        <f>IF(L74="",0,IF($C13="Kg",L74*VLOOKUP($B13,'Crop definitions'!$B$5:$N$63,5,FALSE)/1000,IF($C13="Kg DM",L74,L74/VLOOKUP($B13,'Crop definitions'!$B$5:$N$63,8,FALSE))))</f>
        <v>13500</v>
      </c>
      <c r="M80" s="21">
        <f>IF(M74="",0,IF($C13="Kg",M74*VLOOKUP($B13,'Crop definitions'!$B$5:$N$63,5,FALSE)/1000,IF($C13="Kg DM",M74,M74/VLOOKUP($B13,'Crop definitions'!$B$5:$N$63,8,FALSE))))</f>
        <v>11700</v>
      </c>
      <c r="N80" s="21">
        <f>IF(N74="",0,IF($C13="Kg",N74*VLOOKUP($B13,'Crop definitions'!$B$5:$N$63,5,FALSE)/1000,IF($C13="Kg DM",N74,N74/VLOOKUP($B13,'Crop definitions'!$B$5:$N$63,8,FALSE))))</f>
        <v>11700</v>
      </c>
      <c r="O80" s="21">
        <f>IF(O74="",0,IF($C13="Kg",O74*VLOOKUP($B13,'Crop definitions'!$B$5:$N$63,5,FALSE)/1000,IF($C13="Kg DM",O74,O74/VLOOKUP($B13,'Crop definitions'!$B$5:$N$63,8,FALSE))))</f>
        <v>10800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13390</v>
      </c>
      <c r="C85" s="25">
        <f t="shared" si="7"/>
        <v>13390</v>
      </c>
      <c r="D85" s="25">
        <f t="shared" si="7"/>
        <v>16740</v>
      </c>
      <c r="E85" s="25">
        <f t="shared" si="7"/>
        <v>14510</v>
      </c>
      <c r="F85" s="25">
        <f t="shared" si="7"/>
        <v>14510</v>
      </c>
      <c r="G85" s="25">
        <f t="shared" si="7"/>
        <v>13390</v>
      </c>
      <c r="I85" s="24" t="s">
        <v>69</v>
      </c>
      <c r="J85" s="25">
        <f t="shared" ref="J85:O85" si="8">SUM(J80:J84)</f>
        <v>10800</v>
      </c>
      <c r="K85" s="25">
        <f t="shared" si="8"/>
        <v>10800</v>
      </c>
      <c r="L85" s="25">
        <f t="shared" si="8"/>
        <v>13500</v>
      </c>
      <c r="M85" s="25">
        <f t="shared" si="8"/>
        <v>11700</v>
      </c>
      <c r="N85" s="25">
        <f t="shared" si="8"/>
        <v>11700</v>
      </c>
      <c r="O85" s="25">
        <f t="shared" si="8"/>
        <v>10800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Protein_grass_clover, kg / ha</v>
      </c>
      <c r="B87" s="21">
        <f>IF(B80=0,0,B80/(VLOOKUP($B13,'Crop definitions'!$B$5:$N$63,5,FALSE)/1000))</f>
        <v>74388.888888888891</v>
      </c>
      <c r="C87" s="21">
        <f>IF(C80=0,0,C80/(VLOOKUP($B13,'Crop definitions'!$B$5:$N$63,5,FALSE)/1000))</f>
        <v>74388.888888888891</v>
      </c>
      <c r="D87" s="21">
        <f>IF(D80=0,0,D80/(VLOOKUP($B13,'Crop definitions'!$B$5:$N$63,5,FALSE)/1000))</f>
        <v>93000</v>
      </c>
      <c r="E87" s="21">
        <f>IF(E80=0,0,E80/(VLOOKUP($B13,'Crop definitions'!$B$5:$N$63,5,FALSE)/1000))</f>
        <v>80611.111111111109</v>
      </c>
      <c r="F87" s="21">
        <f>IF(F80=0,0,F80/(VLOOKUP($B13,'Crop definitions'!$B$5:$N$63,5,FALSE)/1000))</f>
        <v>80611.111111111109</v>
      </c>
      <c r="G87" s="21">
        <f>IF(G80=0,0,G80/(VLOOKUP($B13,'Crop definitions'!$B$5:$N$63,5,FALSE)/1000))</f>
        <v>74388.888888888891</v>
      </c>
      <c r="I87" s="20" t="str">
        <f>A87</f>
        <v>Protein_grass_clover, kg / ha</v>
      </c>
      <c r="J87" s="21">
        <f>IF(J80=0,0,J80/(VLOOKUP($B13,'Crop definitions'!$B$5:$N$63,5,FALSE)/1000))</f>
        <v>60000</v>
      </c>
      <c r="K87" s="21">
        <f>IF(K80=0,0,K80/(VLOOKUP($B13,'Crop definitions'!$B$5:$N$63,5,FALSE)/1000))</f>
        <v>60000</v>
      </c>
      <c r="L87" s="21">
        <f>IF(L80=0,0,L80/(VLOOKUP($B13,'Crop definitions'!$B$5:$N$63,5,FALSE)/1000))</f>
        <v>75000</v>
      </c>
      <c r="M87" s="21">
        <f>IF(M80=0,0,M80/(VLOOKUP($B13,'Crop definitions'!$B$5:$N$63,5,FALSE)/1000))</f>
        <v>65000</v>
      </c>
      <c r="N87" s="21">
        <f>IF(N80=0,0,N80/(VLOOKUP($B13,'Crop definitions'!$B$5:$N$63,5,FALSE)/1000))</f>
        <v>65000</v>
      </c>
      <c r="O87" s="21">
        <f>IF(O80=0,0,O80/(VLOOKUP($B13,'Crop definitions'!$B$5:$N$63,5,FALSE)/1000))</f>
        <v>60000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74388.888888888891</v>
      </c>
      <c r="C92" s="25">
        <f t="shared" si="10"/>
        <v>74388.888888888891</v>
      </c>
      <c r="D92" s="25">
        <f t="shared" si="10"/>
        <v>93000</v>
      </c>
      <c r="E92" s="25">
        <f t="shared" si="10"/>
        <v>80611.111111111109</v>
      </c>
      <c r="F92" s="25">
        <f t="shared" si="10"/>
        <v>80611.111111111109</v>
      </c>
      <c r="G92" s="25">
        <f t="shared" si="10"/>
        <v>74388.888888888891</v>
      </c>
      <c r="I92" s="24" t="str">
        <f t="shared" si="9"/>
        <v>Udbytte i alt, kg / ha</v>
      </c>
      <c r="J92" s="25">
        <f t="shared" ref="J92:O92" si="11">SUM(J87:J91)</f>
        <v>60000</v>
      </c>
      <c r="K92" s="25">
        <f t="shared" si="11"/>
        <v>60000</v>
      </c>
      <c r="L92" s="25">
        <f t="shared" si="11"/>
        <v>75000</v>
      </c>
      <c r="M92" s="25">
        <f t="shared" si="11"/>
        <v>65000</v>
      </c>
      <c r="N92" s="25">
        <f t="shared" si="11"/>
        <v>65000</v>
      </c>
      <c r="O92" s="25">
        <f t="shared" si="11"/>
        <v>60000</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Protein_grass_clover, kg N / ha</v>
      </c>
      <c r="B95" s="21">
        <f>IF(B80=0,0,B80*VLOOKUP($B13,'Crop definitions'!$B$5:$K$63,10,FALSE)/1000)</f>
        <v>336.61388800000003</v>
      </c>
      <c r="C95" s="21">
        <f>IF(C80=0,0,C80*VLOOKUP($B13,'Crop definitions'!$B$5:$K$63,10,FALSE)/1000)</f>
        <v>336.61388800000003</v>
      </c>
      <c r="D95" s="21">
        <f>IF(D80=0,0,D80*VLOOKUP($B13,'Crop definitions'!$B$5:$K$63,10,FALSE)/1000)</f>
        <v>420.83020800000003</v>
      </c>
      <c r="E95" s="21">
        <f>IF(E80=0,0,E80*VLOOKUP($B13,'Crop definitions'!$B$5:$K$63,10,FALSE)/1000)</f>
        <v>364.769792</v>
      </c>
      <c r="F95" s="21">
        <f>IF(F80=0,0,F80*VLOOKUP($B13,'Crop definitions'!$B$5:$K$63,10,FALSE)/1000)</f>
        <v>364.769792</v>
      </c>
      <c r="G95" s="21">
        <f>IF(G80=0,0,G80*VLOOKUP($B13,'Crop definitions'!$B$5:$K$63,10,FALSE)/1000)</f>
        <v>336.61388800000003</v>
      </c>
      <c r="I95" s="20" t="str">
        <f t="shared" ref="I95:I100" si="14">A95</f>
        <v>Protein_grass_clover, kg N / ha</v>
      </c>
      <c r="J95" s="21">
        <f>IF(J80=0,0,J80*VLOOKUP($B13,'Crop definitions'!$B$5:$K$63,10,FALSE)/1000)</f>
        <v>271.50336000000004</v>
      </c>
      <c r="K95" s="21">
        <f>IF(K80=0,0,K80*VLOOKUP($B13,'Crop definitions'!$B$5:$K$63,10,FALSE)/1000)</f>
        <v>271.50336000000004</v>
      </c>
      <c r="L95" s="21">
        <f>IF(L80=0,0,L80*VLOOKUP($B13,'Crop definitions'!$B$5:$K$63,10,FALSE)/1000)</f>
        <v>339.37920000000003</v>
      </c>
      <c r="M95" s="21">
        <f>IF(M80=0,0,M80*VLOOKUP($B13,'Crop definitions'!$B$5:$K$63,10,FALSE)/1000)</f>
        <v>294.12864000000002</v>
      </c>
      <c r="N95" s="21">
        <f>IF(N80=0,0,N80*VLOOKUP($B13,'Crop definitions'!$B$5:$K$63,10,FALSE)/1000)</f>
        <v>294.12864000000002</v>
      </c>
      <c r="O95" s="21">
        <f>IF(O80=0,0,O80*VLOOKUP($B13,'Crop definitions'!$B$5:$K$63,10,FALSE)/1000)</f>
        <v>271.50336000000004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336.61388800000003</v>
      </c>
      <c r="C100" s="25">
        <f t="shared" si="15"/>
        <v>336.61388800000003</v>
      </c>
      <c r="D100" s="25">
        <f t="shared" si="15"/>
        <v>420.83020800000003</v>
      </c>
      <c r="E100" s="25">
        <f t="shared" si="15"/>
        <v>364.769792</v>
      </c>
      <c r="F100" s="25">
        <f t="shared" si="15"/>
        <v>364.769792</v>
      </c>
      <c r="G100" s="25">
        <f t="shared" si="15"/>
        <v>336.61388800000003</v>
      </c>
      <c r="I100" s="24" t="str">
        <f t="shared" si="14"/>
        <v>Udbytte i alt, kg N / ha</v>
      </c>
      <c r="J100" s="25">
        <f t="shared" ref="J100:O100" si="16">SUM(J95:J99)</f>
        <v>271.50336000000004</v>
      </c>
      <c r="K100" s="25">
        <f t="shared" si="16"/>
        <v>271.50336000000004</v>
      </c>
      <c r="L100" s="25">
        <f t="shared" si="16"/>
        <v>339.37920000000003</v>
      </c>
      <c r="M100" s="25">
        <f t="shared" si="16"/>
        <v>294.12864000000002</v>
      </c>
      <c r="N100" s="25">
        <f t="shared" si="16"/>
        <v>294.12864000000002</v>
      </c>
      <c r="O100" s="25">
        <f t="shared" si="16"/>
        <v>271.50336000000004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253</v>
      </c>
      <c r="C105" s="47">
        <f t="shared" si="17"/>
        <v>259</v>
      </c>
      <c r="D105" s="47">
        <f t="shared" si="17"/>
        <v>294</v>
      </c>
      <c r="E105" s="47">
        <f t="shared" si="17"/>
        <v>267</v>
      </c>
      <c r="F105" s="47">
        <f t="shared" si="17"/>
        <v>267</v>
      </c>
      <c r="G105" s="47">
        <f t="shared" si="17"/>
        <v>209</v>
      </c>
      <c r="H105" s="15"/>
      <c r="I105" s="40" t="str">
        <f t="shared" ref="I105:I110" si="18">A105</f>
        <v>N-norm til beregning, kg / ha</v>
      </c>
      <c r="J105" s="47">
        <f>IF($E13="Ja",B31*('Crop definitions'!$Z$5/100),0)+IF($E14="Ja",B35*('Crop definitions'!$Z$5/100),0)+IF($E15="Ja",B39*('Crop definitions'!$Z$5/100),0)+IF($E16="Ja",B43*('Crop definitions'!$Z$5/100),0)+IF($E17="Ja",B47*('Crop definitions'!$Z$5/100),0)</f>
        <v>136.62</v>
      </c>
      <c r="K105" s="47">
        <f>IF($E13="Ja",C31*('Crop definitions'!$Z$5/100),0)+IF($E14="Ja",C35*('Crop definitions'!$Z$5/100),0)+IF($E15="Ja",C39*('Crop definitions'!$Z$5/100),0)+IF($E16="Ja",C43*('Crop definitions'!$Z$5/100),0)+IF($E17="Ja",C47*('Crop definitions'!$Z$5/100),0)</f>
        <v>139.86000000000001</v>
      </c>
      <c r="L105" s="47">
        <f>IF($E13="Ja",D31*('Crop definitions'!$Z$5/100),0)+IF($E14="Ja",D35*('Crop definitions'!$Z$5/100),0)+IF($E15="Ja",D39*('Crop definitions'!$Z$5/100),0)+IF($E16="Ja",D43*('Crop definitions'!$Z$5/100),0)+IF($E17="Ja",D47*('Crop definitions'!$Z$5/100),0)</f>
        <v>158.76000000000002</v>
      </c>
      <c r="M105" s="47">
        <f>IF($E13="Ja",E31*('Crop definitions'!$Z$5/100),0)+IF($E14="Ja",E35*('Crop definitions'!$Z$5/100),0)+IF($E15="Ja",E39*('Crop definitions'!$Z$5/100),0)+IF($E16="Ja",E43*('Crop definitions'!$Z$5/100),0)+IF($E17="Ja",E47*('Crop definitions'!$Z$5/100),0)</f>
        <v>144.18</v>
      </c>
      <c r="N105" s="47">
        <f>IF($E13="Ja",F31*('Crop definitions'!$Z$5/100),0)+IF($E14="Ja",F35*('Crop definitions'!$Z$5/100),0)+IF($E15="Ja",F39*('Crop definitions'!$Z$5/100),0)+IF($E16="Ja",F43*('Crop definitions'!$Z$5/100),0)+IF($E17="Ja",F47*('Crop definitions'!$Z$5/100),0)</f>
        <v>144.18</v>
      </c>
      <c r="O105" s="47">
        <f>IF($E13="Ja",G31*('Crop definitions'!$Z$5/100),0)+IF($E14="Ja",G35*('Crop definitions'!$Z$5/100),0)+IF($E15="Ja",G39*('Crop definitions'!$Z$5/100),0)+IF($E16="Ja",G43*('Crop definitions'!$Z$5/100),0)+IF($E17="Ja",G47*('Crop definitions'!$Z$5/100),0)</f>
        <v>112.86000000000001</v>
      </c>
    </row>
    <row r="106" spans="1:15" ht="15.6" x14ac:dyDescent="0.3">
      <c r="A106" s="40" t="s">
        <v>129</v>
      </c>
      <c r="B106" s="47">
        <f t="shared" ref="B106:G106" si="19">SUMIF($E$13:$E$17,"Ja",B95:B99)</f>
        <v>336.61388800000003</v>
      </c>
      <c r="C106" s="47">
        <f t="shared" si="19"/>
        <v>336.61388800000003</v>
      </c>
      <c r="D106" s="47">
        <f t="shared" si="19"/>
        <v>420.83020800000003</v>
      </c>
      <c r="E106" s="47">
        <f t="shared" si="19"/>
        <v>364.769792</v>
      </c>
      <c r="F106" s="47">
        <f t="shared" si="19"/>
        <v>364.769792</v>
      </c>
      <c r="G106" s="47">
        <f t="shared" si="19"/>
        <v>336.61388800000003</v>
      </c>
      <c r="H106" s="15"/>
      <c r="I106" s="40" t="str">
        <f t="shared" si="18"/>
        <v>N-udbytte til beregning, kg / ha</v>
      </c>
      <c r="J106" s="47">
        <f t="shared" ref="J106:O106" si="20">SUMIF($E$13:$E$17,"Ja",J95:J99)</f>
        <v>271.50336000000004</v>
      </c>
      <c r="K106" s="47">
        <f t="shared" si="20"/>
        <v>271.50336000000004</v>
      </c>
      <c r="L106" s="47">
        <f t="shared" si="20"/>
        <v>339.37920000000003</v>
      </c>
      <c r="M106" s="47">
        <f t="shared" si="20"/>
        <v>294.12864000000002</v>
      </c>
      <c r="N106" s="47">
        <f t="shared" si="20"/>
        <v>294.12864000000002</v>
      </c>
      <c r="O106" s="47">
        <f t="shared" si="20"/>
        <v>271.50336000000004</v>
      </c>
    </row>
    <row r="107" spans="1:15" ht="15.6" x14ac:dyDescent="0.3">
      <c r="A107" t="s">
        <v>150</v>
      </c>
      <c r="B107" s="48">
        <f>IF(VLOOKUP($B$9,'N fixation formula'!$B$5:$N$44,3,FALSE)="",VLOOKUP($B$9,'N fixation formula'!$B$5:$N$44,4,FALSE)*B105+VLOOKUP($B$9,'N fixation formula'!$B$5:$N$44,5,FALSE),VLOOKUP($B$9,'N fixation formula'!$B$5:$N$44,3,FALSE))</f>
        <v>0.22049999999999997</v>
      </c>
      <c r="C107" s="48">
        <f>IF(VLOOKUP($B$9,'N fixation formula'!$B$5:$N$44,3,FALSE)="",VLOOKUP($B$9,'N fixation formula'!$B$5:$N$44,4,FALSE)*C105+VLOOKUP($B$9,'N fixation formula'!$B$5:$N$44,5,FALSE),VLOOKUP($B$9,'N fixation formula'!$B$5:$N$44,3,FALSE))</f>
        <v>0.21149999999999997</v>
      </c>
      <c r="D107" s="48">
        <f>IF(VLOOKUP($B$9,'N fixation formula'!$B$5:$N$44,3,FALSE)="",VLOOKUP($B$9,'N fixation formula'!$B$5:$N$44,4,FALSE)*D105+VLOOKUP($B$9,'N fixation formula'!$B$5:$N$44,5,FALSE),VLOOKUP($B$9,'N fixation formula'!$B$5:$N$44,3,FALSE))</f>
        <v>0.15899999999999997</v>
      </c>
      <c r="E107" s="48">
        <f>IF(VLOOKUP($B$9,'N fixation formula'!$B$5:$N$44,3,FALSE)="",VLOOKUP($B$9,'N fixation formula'!$B$5:$N$44,4,FALSE)*E105+VLOOKUP($B$9,'N fixation formula'!$B$5:$N$44,5,FALSE),VLOOKUP($B$9,'N fixation formula'!$B$5:$N$44,3,FALSE))</f>
        <v>0.19949999999999996</v>
      </c>
      <c r="F107" s="48">
        <f>IF(VLOOKUP($B$9,'N fixation formula'!$B$5:$N$44,3,FALSE)="",VLOOKUP($B$9,'N fixation formula'!$B$5:$N$44,4,FALSE)*F105+VLOOKUP($B$9,'N fixation formula'!$B$5:$N$44,5,FALSE),VLOOKUP($B$9,'N fixation formula'!$B$5:$N$44,3,FALSE))</f>
        <v>0.19949999999999996</v>
      </c>
      <c r="G107" s="48">
        <f>IF(VLOOKUP($B$9,'N fixation formula'!$B$5:$N$44,3,FALSE)="",VLOOKUP($B$9,'N fixation formula'!$B$5:$N$44,4,FALSE)*G105+VLOOKUP($B$9,'N fixation formula'!$B$5:$N$44,5,FALSE),VLOOKUP($B$9,'N fixation formula'!$B$5:$N$44,3,FALSE))</f>
        <v>0.28649999999999998</v>
      </c>
      <c r="H107" s="15"/>
      <c r="I107" s="40" t="str">
        <f t="shared" si="18"/>
        <v>F-bælg-N</v>
      </c>
      <c r="J107" s="48">
        <f>IF(VLOOKUP($B$9,'N fixation formula'!$B$5:$N$44,3,FALSE)="",VLOOKUP($B$9,'N fixation formula'!$B$5:$N$44,4,FALSE)*J105+VLOOKUP($B$9,'N fixation formula'!$B$5:$N$44,5,FALSE),VLOOKUP($B$9,'N fixation formula'!$B$5:$N$44,3,FALSE))</f>
        <v>0.39506999999999998</v>
      </c>
      <c r="K107" s="48">
        <f>IF(VLOOKUP($B$9,'N fixation formula'!$B$5:$N$44,3,FALSE)="",VLOOKUP($B$9,'N fixation formula'!$B$5:$N$44,4,FALSE)*K105+VLOOKUP($B$9,'N fixation formula'!$B$5:$N$44,5,FALSE),VLOOKUP($B$9,'N fixation formula'!$B$5:$N$44,3,FALSE))</f>
        <v>0.39020999999999995</v>
      </c>
      <c r="L107" s="48">
        <f>IF(VLOOKUP($B$9,'N fixation formula'!$B$5:$N$44,3,FALSE)="",VLOOKUP($B$9,'N fixation formula'!$B$5:$N$44,4,FALSE)*L105+VLOOKUP($B$9,'N fixation formula'!$B$5:$N$44,5,FALSE),VLOOKUP($B$9,'N fixation formula'!$B$5:$N$44,3,FALSE))</f>
        <v>0.36185999999999996</v>
      </c>
      <c r="M107" s="48">
        <f>IF(VLOOKUP($B$9,'N fixation formula'!$B$5:$N$44,3,FALSE)="",VLOOKUP($B$9,'N fixation formula'!$B$5:$N$44,4,FALSE)*M105+VLOOKUP($B$9,'N fixation formula'!$B$5:$N$44,5,FALSE),VLOOKUP($B$9,'N fixation formula'!$B$5:$N$44,3,FALSE))</f>
        <v>0.38372999999999996</v>
      </c>
      <c r="N107" s="48">
        <f>IF(VLOOKUP($B$9,'N fixation formula'!$B$5:$N$44,3,FALSE)="",VLOOKUP($B$9,'N fixation formula'!$B$5:$N$44,4,FALSE)*N105+VLOOKUP($B$9,'N fixation formula'!$B$5:$N$44,5,FALSE),VLOOKUP($B$9,'N fixation formula'!$B$5:$N$44,3,FALSE))</f>
        <v>0.38372999999999996</v>
      </c>
      <c r="O107" s="48">
        <f>IF(VLOOKUP($B$9,'N fixation formula'!$B$5:$N$44,3,FALSE)="",VLOOKUP($B$9,'N fixation formula'!$B$5:$N$44,4,FALSE)*O105+VLOOKUP($B$9,'N fixation formula'!$B$5:$N$44,5,FALSE),VLOOKUP($B$9,'N fixation formula'!$B$5:$N$44,3,FALSE))</f>
        <v>0.43070999999999993</v>
      </c>
    </row>
    <row r="108" spans="1:15" ht="15.6" x14ac:dyDescent="0.3">
      <c r="A108" s="40" t="s">
        <v>149</v>
      </c>
      <c r="B108" s="48">
        <f>VLOOKUP($B$9,'N fixation formula'!$B$5:$N$44,2,FALSE)*B107*VLOOKUP($B$9,'N fixation formula'!$B$5:$N$44,6,FALSE)</f>
        <v>0.25136999999999993</v>
      </c>
      <c r="C108" s="48">
        <f>VLOOKUP($B$9,'N fixation formula'!$B$5:$N$44,2,FALSE)*C107*VLOOKUP($B$9,'N fixation formula'!$B$5:$N$44,6,FALSE)</f>
        <v>0.24110999999999996</v>
      </c>
      <c r="D108" s="48">
        <f>VLOOKUP($B$9,'N fixation formula'!$B$5:$N$44,2,FALSE)*D107*VLOOKUP($B$9,'N fixation formula'!$B$5:$N$44,6,FALSE)</f>
        <v>0.18125999999999995</v>
      </c>
      <c r="E108" s="48">
        <f>VLOOKUP($B$9,'N fixation formula'!$B$5:$N$44,2,FALSE)*E107*VLOOKUP($B$9,'N fixation formula'!$B$5:$N$44,6,FALSE)</f>
        <v>0.22742999999999994</v>
      </c>
      <c r="F108" s="48">
        <f>VLOOKUP($B$9,'N fixation formula'!$B$5:$N$44,2,FALSE)*F107*VLOOKUP($B$9,'N fixation formula'!$B$5:$N$44,6,FALSE)</f>
        <v>0.22742999999999994</v>
      </c>
      <c r="G108" s="48">
        <f>VLOOKUP($B$9,'N fixation formula'!$B$5:$N$44,2,FALSE)*G107*VLOOKUP($B$9,'N fixation formula'!$B$5:$N$44,6,FALSE)</f>
        <v>0.3266099999999999</v>
      </c>
      <c r="H108" s="15"/>
      <c r="I108" s="40" t="str">
        <f t="shared" si="18"/>
        <v>F-brutto x F-bælg-N x P-fix</v>
      </c>
      <c r="J108" s="48">
        <f>VLOOKUP($B$9,'N fixation formula'!$B$5:$N$44,2,FALSE)*J107*VLOOKUP($B$9,'N fixation formula'!$B$5:$N$44,6,FALSE)</f>
        <v>0.45037979999999994</v>
      </c>
      <c r="K108" s="48">
        <f>VLOOKUP($B$9,'N fixation formula'!$B$5:$N$44,2,FALSE)*K107*VLOOKUP($B$9,'N fixation formula'!$B$5:$N$44,6,FALSE)</f>
        <v>0.44483939999999988</v>
      </c>
      <c r="L108" s="48">
        <f>VLOOKUP($B$9,'N fixation formula'!$B$5:$N$44,2,FALSE)*L107*VLOOKUP($B$9,'N fixation formula'!$B$5:$N$44,6,FALSE)</f>
        <v>0.41252039999999995</v>
      </c>
      <c r="M108" s="48">
        <f>VLOOKUP($B$9,'N fixation formula'!$B$5:$N$44,2,FALSE)*M107*VLOOKUP($B$9,'N fixation formula'!$B$5:$N$44,6,FALSE)</f>
        <v>0.4374521999999999</v>
      </c>
      <c r="N108" s="48">
        <f>VLOOKUP($B$9,'N fixation formula'!$B$5:$N$44,2,FALSE)*N107*VLOOKUP($B$9,'N fixation formula'!$B$5:$N$44,6,FALSE)</f>
        <v>0.4374521999999999</v>
      </c>
      <c r="O108" s="48">
        <f>VLOOKUP($B$9,'N fixation formula'!$B$5:$N$44,2,FALSE)*O107*VLOOKUP($B$9,'N fixation formula'!$B$5:$N$44,6,FALSE)</f>
        <v>0.49100939999999987</v>
      </c>
    </row>
    <row r="109" spans="1:15" ht="15.6" x14ac:dyDescent="0.3">
      <c r="A109" s="40" t="s">
        <v>151</v>
      </c>
      <c r="B109" s="48" t="e">
        <f>VLOOKUP($B$9,'N fixation formula'!$B$5:$O$44,7,FALSE)+VLOOKUP($B$9,'N fixation formula'!$B$5:$O$44,8,FALSE)+INDEX('N fixation formula'!$J$5:$O$44,MATCH(Protein_grass_clover_d!$B$9,'N fixation formula'!$B$5:$B$44,0),MATCH(Protein_grass_clover_d!B104,'N fixation formula'!$J$4:$O$4,0))</f>
        <v>#N/A</v>
      </c>
      <c r="C109" s="48" t="e">
        <f>VLOOKUP($B$9,'N fixation formula'!$B$5:$O$44,7,FALSE)+VLOOKUP($B$9,'N fixation formula'!$B$5:$O$44,8,FALSE)+INDEX('N fixation formula'!$J$5:$O$44,MATCH(Protein_grass_clover_d!$B$9,'N fixation formula'!$B$5:$B$44,0),MATCH(Protein_grass_clover_d!C104,'N fixation formula'!$J$4:$O$4,0))</f>
        <v>#N/A</v>
      </c>
      <c r="D109" s="48" t="e">
        <f>VLOOKUP($B$9,'N fixation formula'!$B$5:$O$44,7,FALSE)+VLOOKUP($B$9,'N fixation formula'!$B$5:$O$44,8,FALSE)+INDEX('N fixation formula'!$J$5:$O$44,MATCH(Protein_grass_clover_d!$B$9,'N fixation formula'!$B$5:$B$44,0),MATCH(Protein_grass_clover_d!D104,'N fixation formula'!$J$4:$O$4,0))</f>
        <v>#N/A</v>
      </c>
      <c r="E109" s="48" t="e">
        <f>VLOOKUP($B$9,'N fixation formula'!$B$5:$O$44,7,FALSE)+VLOOKUP($B$9,'N fixation formula'!$B$5:$O$44,8,FALSE)+INDEX('N fixation formula'!$J$5:$O$44,MATCH(Protein_grass_clover_d!$B$9,'N fixation formula'!$B$5:$B$44,0),MATCH(Protein_grass_clover_d!E104,'N fixation formula'!$J$4:$O$4,0))</f>
        <v>#N/A</v>
      </c>
      <c r="F109" s="48" t="e">
        <f>VLOOKUP($B$9,'N fixation formula'!$B$5:$O$44,7,FALSE)+VLOOKUP($B$9,'N fixation formula'!$B$5:$O$44,8,FALSE)+INDEX('N fixation formula'!$J$5:$O$44,MATCH(Protein_grass_clover_d!$B$9,'N fixation formula'!$B$5:$B$44,0),MATCH(Protein_grass_clover_d!F104,'N fixation formula'!$J$4:$O$4,0))</f>
        <v>#N/A</v>
      </c>
      <c r="G109" s="48" t="e">
        <f>VLOOKUP($B$9,'N fixation formula'!$B$5:$O$44,7,FALSE)+VLOOKUP($B$9,'N fixation formula'!$B$5:$O$44,8,FALSE)+INDEX('N fixation formula'!$J$5:$O$44,MATCH(Protein_grass_clover_d!$B$9,'N fixation formula'!$B$5:$B$44,0),MATCH(Protein_grass_clover_d!G104,'N fixation formula'!$J$4:$O$4,0))</f>
        <v>#N/A</v>
      </c>
      <c r="H109" s="15"/>
      <c r="I109" s="40" t="str">
        <f t="shared" si="18"/>
        <v>P-rod+stub + P-trans-jord + P-immob</v>
      </c>
      <c r="J109" s="48" t="e">
        <f>VLOOKUP($B$9,'N fixation formula'!$B$5:$O$44,7,FALSE)+VLOOKUP($B$9,'N fixation formula'!$B$5:$O$44,8,FALSE)+INDEX('N fixation formula'!$J$5:$O$44,MATCH(Protein_grass_clover_d!$B$9,'N fixation formula'!$B$5:$B$44,0),MATCH(Protein_grass_clover_d!J104,'N fixation formula'!$J$4:$O$4,0))</f>
        <v>#N/A</v>
      </c>
      <c r="K109" s="48" t="e">
        <f>VLOOKUP($B$9,'N fixation formula'!$B$5:$O$44,7,FALSE)+VLOOKUP($B$9,'N fixation formula'!$B$5:$O$44,8,FALSE)+INDEX('N fixation formula'!$J$5:$O$44,MATCH(Protein_grass_clover_d!$B$9,'N fixation formula'!$B$5:$B$44,0),MATCH(Protein_grass_clover_d!K104,'N fixation formula'!$J$4:$O$4,0))</f>
        <v>#N/A</v>
      </c>
      <c r="L109" s="48" t="e">
        <f>VLOOKUP($B$9,'N fixation formula'!$B$5:$O$44,7,FALSE)+VLOOKUP($B$9,'N fixation formula'!$B$5:$O$44,8,FALSE)+INDEX('N fixation formula'!$J$5:$O$44,MATCH(Protein_grass_clover_d!$B$9,'N fixation formula'!$B$5:$B$44,0),MATCH(Protein_grass_clover_d!L104,'N fixation formula'!$J$4:$O$4,0))</f>
        <v>#N/A</v>
      </c>
      <c r="M109" s="48" t="e">
        <f>VLOOKUP($B$9,'N fixation formula'!$B$5:$O$44,7,FALSE)+VLOOKUP($B$9,'N fixation formula'!$B$5:$O$44,8,FALSE)+INDEX('N fixation formula'!$J$5:$O$44,MATCH(Protein_grass_clover_d!$B$9,'N fixation formula'!$B$5:$B$44,0),MATCH(Protein_grass_clover_d!M104,'N fixation formula'!$J$4:$O$4,0))</f>
        <v>#N/A</v>
      </c>
      <c r="N109" s="48" t="e">
        <f>VLOOKUP($B$9,'N fixation formula'!$B$5:$O$44,7,FALSE)+VLOOKUP($B$9,'N fixation formula'!$B$5:$O$44,8,FALSE)+INDEX('N fixation formula'!$J$5:$O$44,MATCH(Protein_grass_clover_d!$B$9,'N fixation formula'!$B$5:$B$44,0),MATCH(Protein_grass_clover_d!N104,'N fixation formula'!$J$4:$O$4,0))</f>
        <v>#N/A</v>
      </c>
      <c r="O109" s="48" t="e">
        <f>VLOOKUP($B$9,'N fixation formula'!$B$5:$O$44,7,FALSE)+VLOOKUP($B$9,'N fixation formula'!$B$5:$O$44,8,FALSE)+INDEX('N fixation formula'!$J$5:$O$44,MATCH(Protein_grass_clover_d!$B$9,'N fixation formula'!$B$5:$B$44,0),MATCH(Protein_grass_clover_d!O104,'N fixation formula'!$J$4:$O$4,0))</f>
        <v>#N/A</v>
      </c>
    </row>
    <row r="110" spans="1:15" ht="15.6" x14ac:dyDescent="0.3">
      <c r="A110" s="40" t="s">
        <v>152</v>
      </c>
      <c r="B110" s="47" t="e">
        <f t="shared" ref="B110:G110" si="21">B106*B108*(1+B109)</f>
        <v>#N/A</v>
      </c>
      <c r="C110" s="144" t="e">
        <f>C106*C108*(1+C109)</f>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K106*K108*(1+K109)</f>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c r="M112" t="s">
        <v>760</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6.0419999999999998</v>
      </c>
      <c r="C147" s="143">
        <f t="shared" ref="C147:O147" si="26">SUM(C132:C146)</f>
        <v>6.0419999999999998</v>
      </c>
      <c r="D147" s="25">
        <f t="shared" si="26"/>
        <v>6.0419999999999998</v>
      </c>
      <c r="E147" s="25">
        <f t="shared" si="26"/>
        <v>6.0419999999999998</v>
      </c>
      <c r="F147" s="25">
        <f t="shared" si="26"/>
        <v>6.0419999999999998</v>
      </c>
      <c r="G147" s="25">
        <f t="shared" si="26"/>
        <v>6.0419999999999998</v>
      </c>
      <c r="H147" s="5"/>
      <c r="I147" s="30" t="str">
        <f t="shared" si="25"/>
        <v>Dieselforbrug i alt per ha</v>
      </c>
      <c r="J147" s="25">
        <f t="shared" si="26"/>
        <v>0</v>
      </c>
      <c r="K147" s="143">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6B82B04B-5402-4C3D-8B4E-78FB5F00C49B}">
      <formula1>"Ja,Nej"</formula1>
    </dataValidation>
    <dataValidation type="list" allowBlank="1" showInputMessage="1" showErrorMessage="1" sqref="F13:F17" xr:uid="{87DC8078-FA89-4091-92CF-47796879B0C4}">
      <formula1>"Ja, Nej / Ikke relevant"</formula1>
    </dataValidation>
    <dataValidation type="list" allowBlank="1" showInputMessage="1" showErrorMessage="1" sqref="E5" xr:uid="{D9711EDD-D668-4E66-BE20-D8C735BC32EA}">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45282152-F2E0-478A-B948-C64288FF4AF1}">
          <x14:formula1>
            <xm:f>'N fixation formula'!$B$5:$B$44</xm:f>
          </x14:formula1>
          <xm:sqref>B9</xm:sqref>
        </x14:dataValidation>
        <x14:dataValidation type="list" allowBlank="1" showInputMessage="1" showErrorMessage="1" xr:uid="{26BCEDA7-9EF8-47FB-84D1-6A1157FBB387}">
          <x14:formula1>
            <xm:f>Other_tabels!$F$5:$F$14</xm:f>
          </x14:formula1>
          <xm:sqref>E4</xm:sqref>
        </x14:dataValidation>
        <x14:dataValidation type="list" allowBlank="1" showInputMessage="1" showErrorMessage="1" xr:uid="{3E435E47-A9C4-4BCC-B867-B510F65D0AB2}">
          <x14:formula1>
            <xm:f>'Crop definitions'!$B$5:$B$63</xm:f>
          </x14:formula1>
          <xm:sqref>B13:B17</xm:sqref>
        </x14:dataValidation>
        <x14:dataValidation type="list" allowBlank="1" showInputMessage="1" showErrorMessage="1" xr:uid="{E782AF9C-D9A4-436B-B615-8BF98C20C426}">
          <x14:formula1>
            <xm:f>Seed!$B$5:$B$28</xm:f>
          </x14:formula1>
          <xm:sqref>B20:B23</xm:sqref>
        </x14:dataValidation>
        <x14:dataValidation type="list" allowBlank="1" showInputMessage="1" showErrorMessage="1" xr:uid="{C89DBF13-017A-4D3B-8FD4-6E576441C96E}">
          <x14:formula1>
            <xm:f>'Diesel consumption for field op'!$D$4:$D$77</xm:f>
          </x14:formula1>
          <xm:sqref>A116:A130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0">
    <tabColor theme="9" tint="0.39997558519241921"/>
  </sheetPr>
  <dimension ref="A1:O147"/>
  <sheetViews>
    <sheetView showGridLines="0" topLeftCell="A126" workbookViewId="0">
      <selection activeCell="B132" sqref="B132:G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540</v>
      </c>
      <c r="D4" s="20" t="s">
        <v>484</v>
      </c>
      <c r="E4" s="44" t="s">
        <v>486</v>
      </c>
    </row>
    <row r="5" spans="1:6" x14ac:dyDescent="0.25">
      <c r="A5" s="20" t="s">
        <v>50</v>
      </c>
      <c r="B5" s="44" t="s">
        <v>539</v>
      </c>
      <c r="D5" s="20" t="s">
        <v>582</v>
      </c>
      <c r="E5" s="44" t="s">
        <v>208</v>
      </c>
    </row>
    <row r="6" spans="1:6" ht="27.6" x14ac:dyDescent="0.25">
      <c r="A6" s="20" t="s">
        <v>0</v>
      </c>
      <c r="B6" s="45" t="s">
        <v>541</v>
      </c>
    </row>
    <row r="7" spans="1:6" x14ac:dyDescent="0.25">
      <c r="A7" s="20" t="s">
        <v>76</v>
      </c>
      <c r="B7" s="45"/>
    </row>
    <row r="8" spans="1:6" x14ac:dyDescent="0.25">
      <c r="A8" s="20" t="s">
        <v>57</v>
      </c>
      <c r="B8" s="45" t="s">
        <v>154</v>
      </c>
    </row>
    <row r="9" spans="1:6" x14ac:dyDescent="0.25">
      <c r="A9" s="46" t="s">
        <v>125</v>
      </c>
      <c r="B9" s="44" t="s">
        <v>144</v>
      </c>
      <c r="C9" s="41" t="str">
        <f>IF(B9="","",IF(OR(E13="Ja",E14="Ja",E15="Ja",E16="Ja",E17="Ja"),"","Husk at koble minimum et produkt med fiksering"))</f>
        <v/>
      </c>
    </row>
    <row r="10" spans="1:6" x14ac:dyDescent="0.25">
      <c r="A10" s="20" t="s">
        <v>153</v>
      </c>
      <c r="B10" s="44">
        <v>18</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446</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Grass_clover_low_yield</v>
      </c>
      <c r="B30" s="200"/>
      <c r="C30" s="200"/>
      <c r="D30" s="200"/>
      <c r="E30" s="200"/>
      <c r="F30" s="200"/>
      <c r="G30" s="27"/>
      <c r="I30" s="201" t="str">
        <f>A30</f>
        <v>Gødningsnorm - Main product: Grass_clover_low_yield</v>
      </c>
      <c r="J30" s="202"/>
      <c r="K30" s="202"/>
      <c r="L30" s="202"/>
      <c r="M30" s="202"/>
      <c r="N30" s="202"/>
      <c r="O30" s="203"/>
    </row>
    <row r="31" spans="1:15" x14ac:dyDescent="0.25">
      <c r="A31" s="20" t="s">
        <v>54</v>
      </c>
      <c r="B31" s="26">
        <v>155</v>
      </c>
      <c r="C31" s="26">
        <v>155</v>
      </c>
      <c r="D31" s="26">
        <v>155</v>
      </c>
      <c r="E31" s="26">
        <v>155</v>
      </c>
      <c r="F31" s="26">
        <v>155</v>
      </c>
      <c r="G31" s="26">
        <v>105</v>
      </c>
      <c r="I31" s="20" t="s">
        <v>54</v>
      </c>
      <c r="J31" s="26">
        <f>(B31-$B$10)*('Crop definitions'!$Z$5/100)</f>
        <v>73.98</v>
      </c>
      <c r="K31" s="26">
        <f>(C31-$B$10)*('Crop definitions'!$Z$5/100)</f>
        <v>73.98</v>
      </c>
      <c r="L31" s="26">
        <f>(D31-$B$10)*('Crop definitions'!$Z$5/100)</f>
        <v>73.98</v>
      </c>
      <c r="M31" s="26">
        <f>(E31-$B$10)*('Crop definitions'!$Z$5/100)</f>
        <v>73.98</v>
      </c>
      <c r="N31" s="26">
        <f>(F31-$B$10)*('Crop definitions'!$Z$5/100)</f>
        <v>73.98</v>
      </c>
      <c r="O31" s="26">
        <f>(G31-$B$10)*('Crop definitions'!$Z$5/100)</f>
        <v>46.980000000000004</v>
      </c>
    </row>
    <row r="32" spans="1:15" x14ac:dyDescent="0.25">
      <c r="A32" s="20" t="s">
        <v>55</v>
      </c>
      <c r="B32" s="26">
        <v>11</v>
      </c>
      <c r="C32" s="26">
        <v>11</v>
      </c>
      <c r="D32" s="26">
        <v>11</v>
      </c>
      <c r="E32" s="26">
        <v>11</v>
      </c>
      <c r="F32" s="26">
        <v>11</v>
      </c>
      <c r="G32" s="26">
        <v>11</v>
      </c>
      <c r="I32" s="20" t="s">
        <v>55</v>
      </c>
      <c r="J32" s="26">
        <f>IF($B$13="","",VLOOKUP($B$13,'Crop definitions'!$V$5:$X$63,2,FALSE)*B32)</f>
        <v>9.68</v>
      </c>
      <c r="K32" s="26">
        <f>IF($B$13="","",VLOOKUP($B$13,'Crop definitions'!$V$5:$X$63,2,FALSE)*C32)</f>
        <v>9.68</v>
      </c>
      <c r="L32" s="26">
        <f>IF($B$13="","",VLOOKUP($B$13,'Crop definitions'!$V$5:$X$63,2,FALSE)*D32)</f>
        <v>9.68</v>
      </c>
      <c r="M32" s="26">
        <f>IF($B$13="","",VLOOKUP($B$13,'Crop definitions'!$V$5:$X$63,2,FALSE)*E32)</f>
        <v>9.68</v>
      </c>
      <c r="N32" s="26">
        <f>IF($B$13="","",VLOOKUP($B$13,'Crop definitions'!$V$5:$X$63,2,FALSE)*F32)</f>
        <v>9.68</v>
      </c>
      <c r="O32" s="26">
        <f>IF($B$13="","",VLOOKUP($B$13,'Crop definitions'!$V$5:$X$63,2,FALSE)*G32)</f>
        <v>9.68</v>
      </c>
    </row>
    <row r="33" spans="1:15" x14ac:dyDescent="0.25">
      <c r="A33" s="20" t="s">
        <v>56</v>
      </c>
      <c r="B33" s="26">
        <v>70</v>
      </c>
      <c r="C33" s="26">
        <v>70</v>
      </c>
      <c r="D33" s="26">
        <v>70</v>
      </c>
      <c r="E33" s="26">
        <v>70</v>
      </c>
      <c r="F33" s="26">
        <v>70</v>
      </c>
      <c r="G33" s="26">
        <v>70</v>
      </c>
      <c r="I33" s="20" t="s">
        <v>56</v>
      </c>
      <c r="J33" s="26">
        <f>IF($B$13="","",VLOOKUP($B$13,'Crop definitions'!$V$5:$X$63,2,FALSE)*B33)</f>
        <v>61.6</v>
      </c>
      <c r="K33" s="26">
        <f>IF($B$13="","",VLOOKUP($B$13,'Crop definitions'!$V$5:$X$63,2,FALSE)*C33)</f>
        <v>61.6</v>
      </c>
      <c r="L33" s="26">
        <f>IF($B$13="","",VLOOKUP($B$13,'Crop definitions'!$V$5:$X$63,2,FALSE)*D33)</f>
        <v>61.6</v>
      </c>
      <c r="M33" s="26">
        <f>IF($B$13="","",VLOOKUP($B$13,'Crop definitions'!$V$5:$X$63,2,FALSE)*E33)</f>
        <v>61.6</v>
      </c>
      <c r="N33" s="26">
        <f>IF($B$13="","",VLOOKUP($B$13,'Crop definitions'!$V$5:$X$63,2,FALSE)*F33)</f>
        <v>61.6</v>
      </c>
      <c r="O33" s="26">
        <f>IF($B$13="","",VLOOKUP($B$13,'Crop definitions'!$V$5:$X$63,2,FALSE)*G33)</f>
        <v>61.6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155</v>
      </c>
      <c r="C51" s="21">
        <f t="shared" si="0"/>
        <v>155</v>
      </c>
      <c r="D51" s="21">
        <f t="shared" si="0"/>
        <v>155</v>
      </c>
      <c r="E51" s="21">
        <f t="shared" si="0"/>
        <v>155</v>
      </c>
      <c r="F51" s="21">
        <f t="shared" si="0"/>
        <v>155</v>
      </c>
      <c r="G51" s="21">
        <f t="shared" si="0"/>
        <v>105</v>
      </c>
      <c r="I51" s="20" t="str">
        <f>A51</f>
        <v>N - før reduktion, kg / ha</v>
      </c>
      <c r="J51" s="21">
        <f t="shared" ref="J51:O51" si="1">J31+J35+J39+J43+J47</f>
        <v>73.98</v>
      </c>
      <c r="K51" s="21">
        <f t="shared" si="1"/>
        <v>73.98</v>
      </c>
      <c r="L51" s="21">
        <f t="shared" si="1"/>
        <v>73.98</v>
      </c>
      <c r="M51" s="21">
        <f t="shared" si="1"/>
        <v>73.98</v>
      </c>
      <c r="N51" s="21">
        <f t="shared" si="1"/>
        <v>73.98</v>
      </c>
      <c r="O51" s="21">
        <f t="shared" si="1"/>
        <v>46.980000000000004</v>
      </c>
    </row>
    <row r="52" spans="1:15" x14ac:dyDescent="0.25">
      <c r="A52" s="20" t="s">
        <v>126</v>
      </c>
      <c r="B52" s="21">
        <f t="shared" ref="B52:G52" si="2">IF($B$10="",B51,B51-$B$10)</f>
        <v>137</v>
      </c>
      <c r="C52" s="21">
        <f t="shared" si="2"/>
        <v>137</v>
      </c>
      <c r="D52" s="21">
        <f t="shared" si="2"/>
        <v>137</v>
      </c>
      <c r="E52" s="21">
        <f t="shared" si="2"/>
        <v>137</v>
      </c>
      <c r="F52" s="21">
        <f t="shared" si="2"/>
        <v>137</v>
      </c>
      <c r="G52" s="21">
        <f t="shared" si="2"/>
        <v>87</v>
      </c>
      <c r="I52" s="20" t="str">
        <f>A52</f>
        <v>N - efter reduktion, kg / ha</v>
      </c>
      <c r="J52" s="21">
        <f>IF($B$10="",J51,J51)</f>
        <v>73.98</v>
      </c>
      <c r="K52" s="21">
        <f t="shared" ref="K52:O52" si="3">IF($B$10="",K51,K51)</f>
        <v>73.98</v>
      </c>
      <c r="L52" s="21">
        <f t="shared" si="3"/>
        <v>73.98</v>
      </c>
      <c r="M52" s="21">
        <f t="shared" si="3"/>
        <v>73.98</v>
      </c>
      <c r="N52" s="21">
        <f t="shared" si="3"/>
        <v>73.98</v>
      </c>
      <c r="O52" s="21">
        <f t="shared" si="3"/>
        <v>46.980000000000004</v>
      </c>
    </row>
    <row r="53" spans="1:15" x14ac:dyDescent="0.25">
      <c r="A53" s="20" t="s">
        <v>55</v>
      </c>
      <c r="B53" s="21">
        <f t="shared" ref="B53:G54" si="4">B32+B36+B40+B44+B48</f>
        <v>11</v>
      </c>
      <c r="C53" s="21">
        <f t="shared" si="4"/>
        <v>11</v>
      </c>
      <c r="D53" s="21">
        <f t="shared" si="4"/>
        <v>11</v>
      </c>
      <c r="E53" s="21">
        <f t="shared" si="4"/>
        <v>11</v>
      </c>
      <c r="F53" s="21">
        <f t="shared" si="4"/>
        <v>11</v>
      </c>
      <c r="G53" s="21">
        <f t="shared" si="4"/>
        <v>11</v>
      </c>
      <c r="I53" s="20" t="s">
        <v>55</v>
      </c>
      <c r="J53" s="21">
        <f t="shared" ref="J53:O54" si="5">J32+J36+J40+J44+J48</f>
        <v>9.68</v>
      </c>
      <c r="K53" s="21">
        <f t="shared" si="5"/>
        <v>9.68</v>
      </c>
      <c r="L53" s="21">
        <f t="shared" si="5"/>
        <v>9.68</v>
      </c>
      <c r="M53" s="21">
        <f t="shared" si="5"/>
        <v>9.68</v>
      </c>
      <c r="N53" s="21">
        <f t="shared" si="5"/>
        <v>9.68</v>
      </c>
      <c r="O53" s="21">
        <f t="shared" si="5"/>
        <v>9.68</v>
      </c>
    </row>
    <row r="54" spans="1:15" x14ac:dyDescent="0.25">
      <c r="A54" s="20" t="s">
        <v>56</v>
      </c>
      <c r="B54" s="21">
        <f t="shared" si="4"/>
        <v>70</v>
      </c>
      <c r="C54" s="21">
        <f t="shared" si="4"/>
        <v>70</v>
      </c>
      <c r="D54" s="21">
        <f t="shared" si="4"/>
        <v>70</v>
      </c>
      <c r="E54" s="21">
        <f t="shared" si="4"/>
        <v>70</v>
      </c>
      <c r="F54" s="21">
        <f t="shared" si="4"/>
        <v>70</v>
      </c>
      <c r="G54" s="21">
        <f t="shared" si="4"/>
        <v>70</v>
      </c>
      <c r="I54" s="20" t="s">
        <v>56</v>
      </c>
      <c r="J54" s="21">
        <f t="shared" si="5"/>
        <v>61.6</v>
      </c>
      <c r="K54" s="21">
        <f t="shared" si="5"/>
        <v>61.6</v>
      </c>
      <c r="L54" s="21">
        <f t="shared" si="5"/>
        <v>61.6</v>
      </c>
      <c r="M54" s="21">
        <f t="shared" si="5"/>
        <v>61.6</v>
      </c>
      <c r="N54" s="21">
        <f t="shared" si="5"/>
        <v>61.6</v>
      </c>
      <c r="O54" s="21">
        <f t="shared" si="5"/>
        <v>61.6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Grass_clover_low_yield, Feed units / ha</v>
      </c>
      <c r="B74" s="26">
        <v>2600</v>
      </c>
      <c r="C74" s="26">
        <v>2600</v>
      </c>
      <c r="D74" s="26">
        <v>2600</v>
      </c>
      <c r="E74" s="26">
        <v>2600</v>
      </c>
      <c r="F74" s="26">
        <v>2600</v>
      </c>
      <c r="G74" s="26">
        <v>2600</v>
      </c>
      <c r="I74" s="20" t="str">
        <f t="shared" ref="I74:I84" si="6">A74</f>
        <v>Grass_clover_low_yield, Feed units / ha</v>
      </c>
      <c r="J74" s="26">
        <f>IF($B$13="","",VLOOKUP($B$13,'Crop definitions'!$V$5:$X$63,2,FALSE)*B74)</f>
        <v>2288</v>
      </c>
      <c r="K74" s="26">
        <f>IF($B$13="","",VLOOKUP($B$13,'Crop definitions'!$V$5:$X$63,2,FALSE)*C74)</f>
        <v>2288</v>
      </c>
      <c r="L74" s="26">
        <f>IF($B$13="","",VLOOKUP($B$13,'Crop definitions'!$V$5:$X$63,2,FALSE)*D74)</f>
        <v>2288</v>
      </c>
      <c r="M74" s="26">
        <f>IF($B$13="","",VLOOKUP($B$13,'Crop definitions'!$V$5:$X$63,3,FALSE)*E74)</f>
        <v>2288</v>
      </c>
      <c r="N74" s="26">
        <f>IF($B$13="","",VLOOKUP($B$13,'Crop definitions'!$V$5:$X$63,3,FALSE)*F74)</f>
        <v>2288</v>
      </c>
      <c r="O74" s="59">
        <f>IF($B$13="","",VLOOKUP($B$13,'Crop definitions'!$V$5:$X$63,2,FALSE)*G74)</f>
        <v>2288</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Grass_clover_low_yield, kg TS / ha</v>
      </c>
      <c r="B80" s="21">
        <f>IF(B74="",0,IF($C13="Kg",B74*VLOOKUP($B13,'Crop definitions'!$B$5:$N$63,5,FALSE)/1000,IF($C13="Kg TS",B74,B74/VLOOKUP($B13,'Crop definitions'!$B$5:$N$63,8,FALSE))))</f>
        <v>3250</v>
      </c>
      <c r="C80" s="21">
        <f>IF(C74="",0,IF($C13="Kg",C74*VLOOKUP($B13,'Crop definitions'!$B$5:$N$63,5,FALSE)/1000,IF($C13="Kg TS",C74,C74/VLOOKUP($B13,'Crop definitions'!$B$5:$N$63,8,FALSE))))</f>
        <v>3250</v>
      </c>
      <c r="D80" s="21">
        <f>IF(D74="",0,IF($C13="Kg",D74*VLOOKUP($B13,'Crop definitions'!$B$5:$N$63,5,FALSE)/1000,IF($C13="Kg TS",D74,D74/VLOOKUP($B13,'Crop definitions'!$B$5:$N$63,8,FALSE))))</f>
        <v>3250</v>
      </c>
      <c r="E80" s="21">
        <f>IF(E74="",0,IF($C13="Kg",E74*VLOOKUP($B13,'Crop definitions'!$B$5:$N$63,5,FALSE)/1000,IF($C13="Kg TS",E74,E74/VLOOKUP($B13,'Crop definitions'!$B$5:$N$63,8,FALSE))))</f>
        <v>3250</v>
      </c>
      <c r="F80" s="21">
        <f>IF(F74="",0,IF($C13="Kg",F74*VLOOKUP($B13,'Crop definitions'!$B$5:$N$63,5,FALSE)/1000,IF($C13="Kg TS",F74,F74/VLOOKUP($B13,'Crop definitions'!$B$5:$N$63,8,FALSE))))</f>
        <v>3250</v>
      </c>
      <c r="G80" s="21">
        <f>IF(G74="",0,IF($C13="Kg",G74*VLOOKUP($B13,'Crop definitions'!$B$5:$N$63,5,FALSE)/1000,IF($C13="Kg TS",G74,G74/VLOOKUP($B13,'Crop definitions'!$B$5:$N$63,8,FALSE))))</f>
        <v>3250</v>
      </c>
      <c r="I80" s="20" t="str">
        <f t="shared" si="6"/>
        <v>Grass_clover_low_yield, kg TS / ha</v>
      </c>
      <c r="J80" s="21">
        <f>IF(J74="",0,IF($C13="Kg",J74*VLOOKUP($B13,'Crop definitions'!$B$5:$N$63,5,FALSE)/1000,IF($C13="Kg TS",J74,J74/VLOOKUP($B13,'Crop definitions'!$B$5:$N$63,8,FALSE))))</f>
        <v>2860</v>
      </c>
      <c r="K80" s="21">
        <f>IF(K74="",0,IF($C13="Kg",K74*VLOOKUP($B13,'Crop definitions'!$B$5:$N$63,5,FALSE)/1000,IF($C13="Kg TS",K74,K74/VLOOKUP($B13,'Crop definitions'!$B$5:$N$63,8,FALSE))))</f>
        <v>2860</v>
      </c>
      <c r="L80" s="21">
        <f>IF(L74="",0,IF($C13="Kg",L74*VLOOKUP($B13,'Crop definitions'!$B$5:$N$63,5,FALSE)/1000,IF($C13="Kg TS",L74,L74/VLOOKUP($B13,'Crop definitions'!$B$5:$N$63,8,FALSE))))</f>
        <v>2860</v>
      </c>
      <c r="M80" s="21">
        <f>IF(M74="",0,IF($C13="Kg",M74*VLOOKUP($B13,'Crop definitions'!$B$5:$N$63,5,FALSE)/1000,IF($C13="Kg TS",M74,M74/VLOOKUP($B13,'Crop definitions'!$B$5:$N$63,8,FALSE))))</f>
        <v>2860</v>
      </c>
      <c r="N80" s="21">
        <f>IF(N74="",0,IF($C13="Kg",N74*VLOOKUP($B13,'Crop definitions'!$B$5:$N$63,5,FALSE)/1000,IF($C13="Kg TS",N74,N74/VLOOKUP($B13,'Crop definitions'!$B$5:$N$63,8,FALSE))))</f>
        <v>2860</v>
      </c>
      <c r="O80" s="21">
        <f>IF(O74="",0,IF($C13="Kg",O74*VLOOKUP($B13,'Crop definitions'!$B$5:$N$63,5,FALSE)/1000,IF($C13="Kg TS",O74,O74/VLOOKUP($B13,'Crop definitions'!$B$5:$N$63,8,FALSE))))</f>
        <v>2860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3250</v>
      </c>
      <c r="C85" s="25">
        <f t="shared" si="7"/>
        <v>3250</v>
      </c>
      <c r="D85" s="25">
        <f t="shared" si="7"/>
        <v>3250</v>
      </c>
      <c r="E85" s="25">
        <f t="shared" si="7"/>
        <v>3250</v>
      </c>
      <c r="F85" s="25">
        <f t="shared" si="7"/>
        <v>3250</v>
      </c>
      <c r="G85" s="25">
        <f t="shared" si="7"/>
        <v>3250</v>
      </c>
      <c r="I85" s="24" t="s">
        <v>69</v>
      </c>
      <c r="J85" s="25">
        <f t="shared" ref="J85:O85" si="8">SUM(J80:J84)</f>
        <v>2860</v>
      </c>
      <c r="K85" s="25">
        <f t="shared" si="8"/>
        <v>2860</v>
      </c>
      <c r="L85" s="25">
        <f t="shared" si="8"/>
        <v>2860</v>
      </c>
      <c r="M85" s="25">
        <f t="shared" si="8"/>
        <v>2860</v>
      </c>
      <c r="N85" s="25">
        <f t="shared" si="8"/>
        <v>2860</v>
      </c>
      <c r="O85" s="25">
        <f t="shared" si="8"/>
        <v>2860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Grass_clover_low_yield, kg / ha</v>
      </c>
      <c r="B87" s="21">
        <f>IF(B80=0,0,B80/(VLOOKUP($B13,'Crop definitions'!$B$5:$N$63,5,FALSE)/1000))</f>
        <v>18055.555555555555</v>
      </c>
      <c r="C87" s="21">
        <f>IF(C80=0,0,C80/(VLOOKUP($B13,'Crop definitions'!$B$5:$N$63,5,FALSE)/1000))</f>
        <v>18055.555555555555</v>
      </c>
      <c r="D87" s="21">
        <f>IF(D80=0,0,D80/(VLOOKUP($B13,'Crop definitions'!$B$5:$N$63,5,FALSE)/1000))</f>
        <v>18055.555555555555</v>
      </c>
      <c r="E87" s="21">
        <f>IF(E80=0,0,E80/(VLOOKUP($B13,'Crop definitions'!$B$5:$N$63,5,FALSE)/1000))</f>
        <v>18055.555555555555</v>
      </c>
      <c r="F87" s="21">
        <f>IF(F80=0,0,F80/(VLOOKUP($B13,'Crop definitions'!$B$5:$N$63,5,FALSE)/1000))</f>
        <v>18055.555555555555</v>
      </c>
      <c r="G87" s="21">
        <f>IF(G80=0,0,G80/(VLOOKUP($B13,'Crop definitions'!$B$5:$N$63,5,FALSE)/1000))</f>
        <v>18055.555555555555</v>
      </c>
      <c r="I87" s="20" t="str">
        <f>A87</f>
        <v>Grass_clover_low_yield, kg / ha</v>
      </c>
      <c r="J87" s="21">
        <f>IF(J80=0,0,J80/(VLOOKUP($B13,'Crop definitions'!$B$5:$N$63,5,FALSE)/1000))</f>
        <v>15888.888888888889</v>
      </c>
      <c r="K87" s="21">
        <f>IF(K80=0,0,K80/(VLOOKUP($B13,'Crop definitions'!$B$5:$N$63,5,FALSE)/1000))</f>
        <v>15888.888888888889</v>
      </c>
      <c r="L87" s="21">
        <f>IF(L80=0,0,L80/(VLOOKUP($B13,'Crop definitions'!$B$5:$N$63,5,FALSE)/1000))</f>
        <v>15888.888888888889</v>
      </c>
      <c r="M87" s="21">
        <f>IF(M80=0,0,M80/(VLOOKUP($B13,'Crop definitions'!$B$5:$N$63,5,FALSE)/1000))</f>
        <v>15888.888888888889</v>
      </c>
      <c r="N87" s="21">
        <f>IF(N80=0,0,N80/(VLOOKUP($B13,'Crop definitions'!$B$5:$N$63,5,FALSE)/1000))</f>
        <v>15888.888888888889</v>
      </c>
      <c r="O87" s="21">
        <f>IF(O80=0,0,O80/(VLOOKUP($B13,'Crop definitions'!$B$5:$N$63,5,FALSE)/1000))</f>
        <v>15888.888888888889</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18055.555555555555</v>
      </c>
      <c r="C92" s="25">
        <f t="shared" si="10"/>
        <v>18055.555555555555</v>
      </c>
      <c r="D92" s="25">
        <f t="shared" si="10"/>
        <v>18055.555555555555</v>
      </c>
      <c r="E92" s="25">
        <f t="shared" si="10"/>
        <v>18055.555555555555</v>
      </c>
      <c r="F92" s="25">
        <f t="shared" si="10"/>
        <v>18055.555555555555</v>
      </c>
      <c r="G92" s="25">
        <f t="shared" si="10"/>
        <v>18055.555555555555</v>
      </c>
      <c r="I92" s="24" t="str">
        <f t="shared" si="9"/>
        <v>Udbytte i alt, kg / ha</v>
      </c>
      <c r="J92" s="25">
        <f t="shared" ref="J92:O92" si="11">SUM(J87:J91)</f>
        <v>15888.888888888889</v>
      </c>
      <c r="K92" s="25">
        <f t="shared" si="11"/>
        <v>15888.888888888889</v>
      </c>
      <c r="L92" s="25">
        <f t="shared" si="11"/>
        <v>15888.888888888889</v>
      </c>
      <c r="M92" s="25">
        <f t="shared" si="11"/>
        <v>15888.888888888889</v>
      </c>
      <c r="N92" s="25">
        <f t="shared" si="11"/>
        <v>15888.888888888889</v>
      </c>
      <c r="O92" s="25">
        <f t="shared" si="11"/>
        <v>15888.888888888889</v>
      </c>
    </row>
    <row r="93" spans="1:15" x14ac:dyDescent="0.25">
      <c r="A93" s="27" t="s">
        <v>120</v>
      </c>
      <c r="B93" s="32">
        <f t="shared" ref="B93:G93" si="12">SUMIF($D$13:$D$17,"Grøn",B87:B91)</f>
        <v>18055.555555555555</v>
      </c>
      <c r="C93" s="32">
        <f t="shared" si="12"/>
        <v>18055.555555555555</v>
      </c>
      <c r="D93" s="32">
        <f t="shared" si="12"/>
        <v>18055.555555555555</v>
      </c>
      <c r="E93" s="32">
        <f t="shared" si="12"/>
        <v>18055.555555555555</v>
      </c>
      <c r="F93" s="32">
        <f t="shared" si="12"/>
        <v>18055.555555555555</v>
      </c>
      <c r="G93" s="32">
        <f t="shared" si="12"/>
        <v>18055.555555555555</v>
      </c>
      <c r="I93" s="27" t="str">
        <f t="shared" si="9"/>
        <v>Udbytte der høstes grøn i alt, kg / ha</v>
      </c>
      <c r="J93" s="32">
        <f t="shared" ref="J93:O93" si="13">SUMIF($D$13:$D$17,"Grøn",J87:J91)</f>
        <v>15888.888888888889</v>
      </c>
      <c r="K93" s="32">
        <f t="shared" si="13"/>
        <v>15888.888888888889</v>
      </c>
      <c r="L93" s="32">
        <f t="shared" si="13"/>
        <v>15888.888888888889</v>
      </c>
      <c r="M93" s="32">
        <f t="shared" si="13"/>
        <v>15888.888888888889</v>
      </c>
      <c r="N93" s="32">
        <f t="shared" si="13"/>
        <v>15888.888888888889</v>
      </c>
      <c r="O93" s="32">
        <f t="shared" si="13"/>
        <v>15888.888888888889</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Grass_clover_low_yield, kg N / ha</v>
      </c>
      <c r="B95" s="21">
        <f>IF(B80=0,0,B80*VLOOKUP($B13,'Crop definitions'!$B$5:$K$63,10,FALSE)/1000)</f>
        <v>81.702400000000011</v>
      </c>
      <c r="C95" s="21">
        <f>IF(C80=0,0,C80*VLOOKUP($B13,'Crop definitions'!$B$5:$K$63,10,FALSE)/1000)</f>
        <v>81.702400000000011</v>
      </c>
      <c r="D95" s="21">
        <f>IF(D80=0,0,D80*VLOOKUP($B13,'Crop definitions'!$B$5:$K$63,10,FALSE)/1000)</f>
        <v>81.702400000000011</v>
      </c>
      <c r="E95" s="21">
        <f>IF(E80=0,0,E80*VLOOKUP($B13,'Crop definitions'!$B$5:$K$63,10,FALSE)/1000)</f>
        <v>81.702400000000011</v>
      </c>
      <c r="F95" s="21">
        <f>IF(F80=0,0,F80*VLOOKUP($B13,'Crop definitions'!$B$5:$K$63,10,FALSE)/1000)</f>
        <v>81.702400000000011</v>
      </c>
      <c r="G95" s="21">
        <f>IF(G80=0,0,G80*VLOOKUP($B13,'Crop definitions'!$B$5:$K$63,10,FALSE)/1000)</f>
        <v>81.702400000000011</v>
      </c>
      <c r="I95" s="20" t="str">
        <f t="shared" ref="I95:I100" si="14">A95</f>
        <v>Grass_clover_low_yield, kg N / ha</v>
      </c>
      <c r="J95" s="21">
        <f>IF(J80=0,0,J80*VLOOKUP($B13,'Crop definitions'!$B$5:$K$63,10,FALSE)/1000)</f>
        <v>71.898112000000012</v>
      </c>
      <c r="K95" s="21">
        <f>IF(K80=0,0,K80*VLOOKUP($B13,'Crop definitions'!$B$5:$K$63,10,FALSE)/1000)</f>
        <v>71.898112000000012</v>
      </c>
      <c r="L95" s="21">
        <f>IF(L80=0,0,L80*VLOOKUP($B13,'Crop definitions'!$B$5:$K$63,10,FALSE)/1000)</f>
        <v>71.898112000000012</v>
      </c>
      <c r="M95" s="21">
        <f>IF(M80=0,0,M80*VLOOKUP($B13,'Crop definitions'!$B$5:$K$63,10,FALSE)/1000)</f>
        <v>71.898112000000012</v>
      </c>
      <c r="N95" s="21">
        <f>IF(N80=0,0,N80*VLOOKUP($B13,'Crop definitions'!$B$5:$K$63,10,FALSE)/1000)</f>
        <v>71.898112000000012</v>
      </c>
      <c r="O95" s="21">
        <f>IF(O80=0,0,O80*VLOOKUP($B13,'Crop definitions'!$B$5:$K$63,10,FALSE)/1000)</f>
        <v>71.898112000000012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81.702400000000011</v>
      </c>
      <c r="C100" s="25">
        <f t="shared" si="15"/>
        <v>81.702400000000011</v>
      </c>
      <c r="D100" s="25">
        <f t="shared" si="15"/>
        <v>81.702400000000011</v>
      </c>
      <c r="E100" s="25">
        <f t="shared" si="15"/>
        <v>81.702400000000011</v>
      </c>
      <c r="F100" s="25">
        <f t="shared" si="15"/>
        <v>81.702400000000011</v>
      </c>
      <c r="G100" s="25">
        <f t="shared" si="15"/>
        <v>81.702400000000011</v>
      </c>
      <c r="I100" s="24" t="str">
        <f t="shared" si="14"/>
        <v>Udbytte i alt, kg N / ha</v>
      </c>
      <c r="J100" s="25">
        <f t="shared" ref="J100:O100" si="16">SUM(J95:J99)</f>
        <v>71.898112000000012</v>
      </c>
      <c r="K100" s="25">
        <f t="shared" si="16"/>
        <v>71.898112000000012</v>
      </c>
      <c r="L100" s="25">
        <f t="shared" si="16"/>
        <v>71.898112000000012</v>
      </c>
      <c r="M100" s="25">
        <f t="shared" si="16"/>
        <v>71.898112000000012</v>
      </c>
      <c r="N100" s="25">
        <f t="shared" si="16"/>
        <v>71.898112000000012</v>
      </c>
      <c r="O100" s="25">
        <f t="shared" si="16"/>
        <v>71.898112000000012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155</v>
      </c>
      <c r="C105" s="47">
        <f t="shared" si="17"/>
        <v>155</v>
      </c>
      <c r="D105" s="47">
        <f t="shared" si="17"/>
        <v>155</v>
      </c>
      <c r="E105" s="47">
        <f t="shared" si="17"/>
        <v>155</v>
      </c>
      <c r="F105" s="47">
        <f t="shared" si="17"/>
        <v>155</v>
      </c>
      <c r="G105" s="47">
        <f t="shared" si="17"/>
        <v>105</v>
      </c>
      <c r="H105" s="15"/>
      <c r="I105" s="40" t="str">
        <f t="shared" ref="I105:I110" si="18">A105</f>
        <v>N-norm til beregning, kg / ha</v>
      </c>
      <c r="J105" s="47">
        <f>IF($E13="Ja",B31*('Crop definitions'!$Z$5/100),0)+IF($E14="Ja",B35*('Crop definitions'!$Z$5/100),0)+IF($E15="Ja",B39*('Crop definitions'!$Z$5/100),0)+IF($E16="Ja",B43*('Crop definitions'!$Z$5/100),0)+IF($E17="Ja",B47*('Crop definitions'!$Z$5/100),0)</f>
        <v>83.7</v>
      </c>
      <c r="K105" s="47">
        <f>IF($E13="Ja",C31*('Crop definitions'!$Z$5/100),0)+IF($E14="Ja",C35*('Crop definitions'!$Z$5/100),0)+IF($E15="Ja",C39*('Crop definitions'!$Z$5/100),0)+IF($E16="Ja",C43*('Crop definitions'!$Z$5/100),0)+IF($E17="Ja",C47*('Crop definitions'!$Z$5/100),0)</f>
        <v>83.7</v>
      </c>
      <c r="L105" s="47">
        <f>IF($E13="Ja",D31*('Crop definitions'!$Z$5/100),0)+IF($E14="Ja",D35*('Crop definitions'!$Z$5/100),0)+IF($E15="Ja",D39*('Crop definitions'!$Z$5/100),0)+IF($E16="Ja",D43*('Crop definitions'!$Z$5/100),0)+IF($E17="Ja",D47*('Crop definitions'!$Z$5/100),0)</f>
        <v>83.7</v>
      </c>
      <c r="M105" s="47">
        <f>IF($E13="Ja",E31*('Crop definitions'!$Z$5/100),0)+IF($E14="Ja",E35*('Crop definitions'!$Z$5/100),0)+IF($E15="Ja",E39*('Crop definitions'!$Z$5/100),0)+IF($E16="Ja",E43*('Crop definitions'!$Z$5/100),0)+IF($E17="Ja",E47*('Crop definitions'!$Z$5/100),0)</f>
        <v>83.7</v>
      </c>
      <c r="N105" s="47">
        <f>IF($E13="Ja",F31*('Crop definitions'!$Z$5/100),0)+IF($E14="Ja",F35*('Crop definitions'!$Z$5/100),0)+IF($E15="Ja",F39*('Crop definitions'!$Z$5/100),0)+IF($E16="Ja",F43*('Crop definitions'!$Z$5/100),0)+IF($E17="Ja",F47*('Crop definitions'!$Z$5/100),0)</f>
        <v>83.7</v>
      </c>
      <c r="O105" s="47">
        <f>IF($E13="Ja",G31*('Crop definitions'!$Z$5/100),0)+IF($E14="Ja",G35*('Crop definitions'!$Z$5/100),0)+IF($E15="Ja",G39*('Crop definitions'!$Z$5/100),0)+IF($E16="Ja",G43*('Crop definitions'!$Z$5/100),0)+IF($E17="Ja",G47*('Crop definitions'!$Z$5/100),0)</f>
        <v>56.7</v>
      </c>
    </row>
    <row r="106" spans="1:15" ht="15.6" x14ac:dyDescent="0.3">
      <c r="A106" s="40" t="s">
        <v>129</v>
      </c>
      <c r="B106" s="47">
        <f t="shared" ref="B106:G106" si="19">SUMIF($E$13:$E$17,"Ja",B95:B99)</f>
        <v>81.702400000000011</v>
      </c>
      <c r="C106" s="47">
        <f t="shared" si="19"/>
        <v>81.702400000000011</v>
      </c>
      <c r="D106" s="47">
        <f t="shared" si="19"/>
        <v>81.702400000000011</v>
      </c>
      <c r="E106" s="47">
        <f t="shared" si="19"/>
        <v>81.702400000000011</v>
      </c>
      <c r="F106" s="47">
        <f t="shared" si="19"/>
        <v>81.702400000000011</v>
      </c>
      <c r="G106" s="47">
        <f t="shared" si="19"/>
        <v>81.702400000000011</v>
      </c>
      <c r="H106" s="15"/>
      <c r="I106" s="40" t="str">
        <f t="shared" si="18"/>
        <v>N-udbytte til beregning, kg / ha</v>
      </c>
      <c r="J106" s="47">
        <f t="shared" ref="J106:O106" si="20">SUMIF($E$13:$E$17,"Ja",J95:J99)</f>
        <v>71.898112000000012</v>
      </c>
      <c r="K106" s="47">
        <f t="shared" si="20"/>
        <v>71.898112000000012</v>
      </c>
      <c r="L106" s="47">
        <f t="shared" si="20"/>
        <v>71.898112000000012</v>
      </c>
      <c r="M106" s="47">
        <f t="shared" si="20"/>
        <v>71.898112000000012</v>
      </c>
      <c r="N106" s="47">
        <f t="shared" si="20"/>
        <v>71.898112000000012</v>
      </c>
      <c r="O106" s="47">
        <f t="shared" si="20"/>
        <v>71.898112000000012</v>
      </c>
    </row>
    <row r="107" spans="1:15" ht="15.6" x14ac:dyDescent="0.3">
      <c r="A107" t="s">
        <v>150</v>
      </c>
      <c r="B107" s="48">
        <f>IF(VLOOKUP($B$9,'N fixation formula'!$B$5:$N$44,3,FALSE)="",VLOOKUP($B$9,'N fixation formula'!$B$5:$N$44,4,FALSE)*B105+VLOOKUP($B$9,'N fixation formula'!$B$5:$N$44,5,FALSE),VLOOKUP($B$9,'N fixation formula'!$B$5:$N$44,3,FALSE))</f>
        <v>0.36749999999999994</v>
      </c>
      <c r="C107" s="48">
        <f>IF(VLOOKUP($B$9,'N fixation formula'!$B$5:$N$44,3,FALSE)="",VLOOKUP($B$9,'N fixation formula'!$B$5:$N$44,4,FALSE)*C105+VLOOKUP($B$9,'N fixation formula'!$B$5:$N$44,5,FALSE),VLOOKUP($B$9,'N fixation formula'!$B$5:$N$44,3,FALSE))</f>
        <v>0.36749999999999994</v>
      </c>
      <c r="D107" s="48">
        <f>IF(VLOOKUP($B$9,'N fixation formula'!$B$5:$N$44,3,FALSE)="",VLOOKUP($B$9,'N fixation formula'!$B$5:$N$44,4,FALSE)*D105+VLOOKUP($B$9,'N fixation formula'!$B$5:$N$44,5,FALSE),VLOOKUP($B$9,'N fixation formula'!$B$5:$N$44,3,FALSE))</f>
        <v>0.36749999999999994</v>
      </c>
      <c r="E107" s="48">
        <f>IF(VLOOKUP($B$9,'N fixation formula'!$B$5:$N$44,3,FALSE)="",VLOOKUP($B$9,'N fixation formula'!$B$5:$N$44,4,FALSE)*E105+VLOOKUP($B$9,'N fixation formula'!$B$5:$N$44,5,FALSE),VLOOKUP($B$9,'N fixation formula'!$B$5:$N$44,3,FALSE))</f>
        <v>0.36749999999999994</v>
      </c>
      <c r="F107" s="48">
        <f>IF(VLOOKUP($B$9,'N fixation formula'!$B$5:$N$44,3,FALSE)="",VLOOKUP($B$9,'N fixation formula'!$B$5:$N$44,4,FALSE)*F105+VLOOKUP($B$9,'N fixation formula'!$B$5:$N$44,5,FALSE),VLOOKUP($B$9,'N fixation formula'!$B$5:$N$44,3,FALSE))</f>
        <v>0.36749999999999994</v>
      </c>
      <c r="G107" s="48">
        <f>IF(VLOOKUP($B$9,'N fixation formula'!$B$5:$N$44,3,FALSE)="",VLOOKUP($B$9,'N fixation formula'!$B$5:$N$44,4,FALSE)*G105+VLOOKUP($B$9,'N fixation formula'!$B$5:$N$44,5,FALSE),VLOOKUP($B$9,'N fixation formula'!$B$5:$N$44,3,FALSE))</f>
        <v>0.4425</v>
      </c>
      <c r="H107" s="15"/>
      <c r="I107" s="40" t="str">
        <f t="shared" si="18"/>
        <v>F-bælg-N</v>
      </c>
      <c r="J107" s="48">
        <f>IF(VLOOKUP($B$9,'N fixation formula'!$B$5:$N$44,3,FALSE)="",VLOOKUP($B$9,'N fixation formula'!$B$5:$N$44,4,FALSE)*J105+VLOOKUP($B$9,'N fixation formula'!$B$5:$N$44,5,FALSE),VLOOKUP($B$9,'N fixation formula'!$B$5:$N$44,3,FALSE))</f>
        <v>0.47444999999999998</v>
      </c>
      <c r="K107" s="48">
        <f>IF(VLOOKUP($B$9,'N fixation formula'!$B$5:$N$44,3,FALSE)="",VLOOKUP($B$9,'N fixation formula'!$B$5:$N$44,4,FALSE)*K105+VLOOKUP($B$9,'N fixation formula'!$B$5:$N$44,5,FALSE),VLOOKUP($B$9,'N fixation formula'!$B$5:$N$44,3,FALSE))</f>
        <v>0.47444999999999998</v>
      </c>
      <c r="L107" s="48">
        <f>IF(VLOOKUP($B$9,'N fixation formula'!$B$5:$N$44,3,FALSE)="",VLOOKUP($B$9,'N fixation formula'!$B$5:$N$44,4,FALSE)*L105+VLOOKUP($B$9,'N fixation formula'!$B$5:$N$44,5,FALSE),VLOOKUP($B$9,'N fixation formula'!$B$5:$N$44,3,FALSE))</f>
        <v>0.47444999999999998</v>
      </c>
      <c r="M107" s="48">
        <f>IF(VLOOKUP($B$9,'N fixation formula'!$B$5:$N$44,3,FALSE)="",VLOOKUP($B$9,'N fixation formula'!$B$5:$N$44,4,FALSE)*M105+VLOOKUP($B$9,'N fixation formula'!$B$5:$N$44,5,FALSE),VLOOKUP($B$9,'N fixation formula'!$B$5:$N$44,3,FALSE))</f>
        <v>0.47444999999999998</v>
      </c>
      <c r="N107" s="48">
        <f>IF(VLOOKUP($B$9,'N fixation formula'!$B$5:$N$44,3,FALSE)="",VLOOKUP($B$9,'N fixation formula'!$B$5:$N$44,4,FALSE)*N105+VLOOKUP($B$9,'N fixation formula'!$B$5:$N$44,5,FALSE),VLOOKUP($B$9,'N fixation formula'!$B$5:$N$44,3,FALSE))</f>
        <v>0.47444999999999998</v>
      </c>
      <c r="O107" s="48">
        <f>IF(VLOOKUP($B$9,'N fixation formula'!$B$5:$N$44,3,FALSE)="",VLOOKUP($B$9,'N fixation formula'!$B$5:$N$44,4,FALSE)*O105+VLOOKUP($B$9,'N fixation formula'!$B$5:$N$44,5,FALSE),VLOOKUP($B$9,'N fixation formula'!$B$5:$N$44,3,FALSE))</f>
        <v>0.51495000000000002</v>
      </c>
    </row>
    <row r="108" spans="1:15" ht="15.6" x14ac:dyDescent="0.3">
      <c r="A108" s="40" t="s">
        <v>149</v>
      </c>
      <c r="B108" s="48">
        <f>VLOOKUP($B$9,'N fixation formula'!$B$5:$N$44,2,FALSE)*B107*VLOOKUP($B$9,'N fixation formula'!$B$5:$N$44,6,FALSE)</f>
        <v>0.41894999999999988</v>
      </c>
      <c r="C108" s="48">
        <f>VLOOKUP($B$9,'N fixation formula'!$B$5:$N$44,2,FALSE)*C107*VLOOKUP($B$9,'N fixation formula'!$B$5:$N$44,6,FALSE)</f>
        <v>0.41894999999999988</v>
      </c>
      <c r="D108" s="48">
        <f>VLOOKUP($B$9,'N fixation formula'!$B$5:$N$44,2,FALSE)*D107*VLOOKUP($B$9,'N fixation formula'!$B$5:$N$44,6,FALSE)</f>
        <v>0.41894999999999988</v>
      </c>
      <c r="E108" s="48">
        <f>VLOOKUP($B$9,'N fixation formula'!$B$5:$N$44,2,FALSE)*E107*VLOOKUP($B$9,'N fixation formula'!$B$5:$N$44,6,FALSE)</f>
        <v>0.41894999999999988</v>
      </c>
      <c r="F108" s="48">
        <f>VLOOKUP($B$9,'N fixation formula'!$B$5:$N$44,2,FALSE)*F107*VLOOKUP($B$9,'N fixation formula'!$B$5:$N$44,6,FALSE)</f>
        <v>0.41894999999999988</v>
      </c>
      <c r="G108" s="48">
        <f>VLOOKUP($B$9,'N fixation formula'!$B$5:$N$44,2,FALSE)*G107*VLOOKUP($B$9,'N fixation formula'!$B$5:$N$44,6,FALSE)</f>
        <v>0.50444999999999995</v>
      </c>
      <c r="H108" s="15"/>
      <c r="I108" s="40" t="str">
        <f t="shared" si="18"/>
        <v>F-brutto x F-bælg-N x P-fix</v>
      </c>
      <c r="J108" s="48">
        <f>VLOOKUP($B$9,'N fixation formula'!$B$5:$N$44,2,FALSE)*J107*VLOOKUP($B$9,'N fixation formula'!$B$5:$N$44,6,FALSE)</f>
        <v>0.54087299999999994</v>
      </c>
      <c r="K108" s="48">
        <f>VLOOKUP($B$9,'N fixation formula'!$B$5:$N$44,2,FALSE)*K107*VLOOKUP($B$9,'N fixation formula'!$B$5:$N$44,6,FALSE)</f>
        <v>0.54087299999999994</v>
      </c>
      <c r="L108" s="48">
        <f>VLOOKUP($B$9,'N fixation formula'!$B$5:$N$44,2,FALSE)*L107*VLOOKUP($B$9,'N fixation formula'!$B$5:$N$44,6,FALSE)</f>
        <v>0.54087299999999994</v>
      </c>
      <c r="M108" s="48">
        <f>VLOOKUP($B$9,'N fixation formula'!$B$5:$N$44,2,FALSE)*M107*VLOOKUP($B$9,'N fixation formula'!$B$5:$N$44,6,FALSE)</f>
        <v>0.54087299999999994</v>
      </c>
      <c r="N108" s="48">
        <f>VLOOKUP($B$9,'N fixation formula'!$B$5:$N$44,2,FALSE)*N107*VLOOKUP($B$9,'N fixation formula'!$B$5:$N$44,6,FALSE)</f>
        <v>0.54087299999999994</v>
      </c>
      <c r="O108" s="48">
        <f>VLOOKUP($B$9,'N fixation formula'!$B$5:$N$44,2,FALSE)*O107*VLOOKUP($B$9,'N fixation formula'!$B$5:$N$44,6,FALSE)</f>
        <v>0.58704299999999998</v>
      </c>
    </row>
    <row r="109" spans="1:15" ht="15.6" x14ac:dyDescent="0.3">
      <c r="A109" s="40" t="s">
        <v>151</v>
      </c>
      <c r="B109" s="48" t="e">
        <f>VLOOKUP($B$9,'N fixation formula'!$B$5:$O$44,7,FALSE)+VLOOKUP($B$9,'N fixation formula'!$B$5:$O$44,8,FALSE)+INDEX('N fixation formula'!$J$5:$O$44,MATCH(Grass_clover_low_yield_a!$B$9,'N fixation formula'!$B$5:$B$44,0),MATCH(Grass_clover_low_yield_a!B104,'N fixation formula'!$J$4:$O$4,0))</f>
        <v>#N/A</v>
      </c>
      <c r="C109" s="48" t="e">
        <f>VLOOKUP($B$9,'N fixation formula'!$B$5:$O$44,7,FALSE)+VLOOKUP($B$9,'N fixation formula'!$B$5:$O$44,8,FALSE)+INDEX('N fixation formula'!$J$5:$O$44,MATCH(Grass_clover_low_yield_a!$B$9,'N fixation formula'!$B$5:$B$44,0),MATCH(Grass_clover_low_yield_a!C104,'N fixation formula'!$J$4:$O$4,0))</f>
        <v>#N/A</v>
      </c>
      <c r="D109" s="48" t="e">
        <f>VLOOKUP($B$9,'N fixation formula'!$B$5:$O$44,7,FALSE)+VLOOKUP($B$9,'N fixation formula'!$B$5:$O$44,8,FALSE)+INDEX('N fixation formula'!$J$5:$O$44,MATCH(Grass_clover_low_yield_a!$B$9,'N fixation formula'!$B$5:$B$44,0),MATCH(Grass_clover_low_yield_a!D104,'N fixation formula'!$J$4:$O$4,0))</f>
        <v>#N/A</v>
      </c>
      <c r="E109" s="48" t="e">
        <f>VLOOKUP($B$9,'N fixation formula'!$B$5:$O$44,7,FALSE)+VLOOKUP($B$9,'N fixation formula'!$B$5:$O$44,8,FALSE)+INDEX('N fixation formula'!$J$5:$O$44,MATCH(Grass_clover_low_yield_a!$B$9,'N fixation formula'!$B$5:$B$44,0),MATCH(Grass_clover_low_yield_a!E104,'N fixation formula'!$J$4:$O$4,0))</f>
        <v>#N/A</v>
      </c>
      <c r="F109" s="48" t="e">
        <f>VLOOKUP($B$9,'N fixation formula'!$B$5:$O$44,7,FALSE)+VLOOKUP($B$9,'N fixation formula'!$B$5:$O$44,8,FALSE)+INDEX('N fixation formula'!$J$5:$O$44,MATCH(Grass_clover_low_yield_a!$B$9,'N fixation formula'!$B$5:$B$44,0),MATCH(Grass_clover_low_yield_a!F104,'N fixation formula'!$J$4:$O$4,0))</f>
        <v>#N/A</v>
      </c>
      <c r="G109" s="48" t="e">
        <f>VLOOKUP($B$9,'N fixation formula'!$B$5:$O$44,7,FALSE)+VLOOKUP($B$9,'N fixation formula'!$B$5:$O$44,8,FALSE)+INDEX('N fixation formula'!$J$5:$O$44,MATCH(Grass_clover_low_yield_a!$B$9,'N fixation formula'!$B$5:$B$44,0),MATCH(Grass_clover_low_yield_a!G104,'N fixation formula'!$J$4:$O$4,0))</f>
        <v>#N/A</v>
      </c>
      <c r="H109" s="15"/>
      <c r="I109" s="40" t="str">
        <f t="shared" si="18"/>
        <v>P-rod+stub + P-trans-jord + P-immob</v>
      </c>
      <c r="J109" s="48" t="e">
        <f>VLOOKUP($B$9,'N fixation formula'!$B$5:$O$44,7,FALSE)+VLOOKUP($B$9,'N fixation formula'!$B$5:$O$44,8,FALSE)+INDEX('N fixation formula'!$J$5:$O$44,MATCH(Grass_clover_low_yield_a!$B$9,'N fixation formula'!$B$5:$B$44,0),MATCH(Grass_clover_low_yield_a!J104,'N fixation formula'!$J$4:$O$4,0))</f>
        <v>#N/A</v>
      </c>
      <c r="K109" s="48" t="e">
        <f>VLOOKUP($B$9,'N fixation formula'!$B$5:$O$44,7,FALSE)+VLOOKUP($B$9,'N fixation formula'!$B$5:$O$44,8,FALSE)+INDEX('N fixation formula'!$J$5:$O$44,MATCH(Grass_clover_low_yield_a!$B$9,'N fixation formula'!$B$5:$B$44,0),MATCH(Grass_clover_low_yield_a!K104,'N fixation formula'!$J$4:$O$4,0))</f>
        <v>#N/A</v>
      </c>
      <c r="L109" s="48" t="e">
        <f>VLOOKUP($B$9,'N fixation formula'!$B$5:$O$44,7,FALSE)+VLOOKUP($B$9,'N fixation formula'!$B$5:$O$44,8,FALSE)+INDEX('N fixation formula'!$J$5:$O$44,MATCH(Grass_clover_low_yield_a!$B$9,'N fixation formula'!$B$5:$B$44,0),MATCH(Grass_clover_low_yield_a!L104,'N fixation formula'!$J$4:$O$4,0))</f>
        <v>#N/A</v>
      </c>
      <c r="M109" s="48" t="e">
        <f>VLOOKUP($B$9,'N fixation formula'!$B$5:$O$44,7,FALSE)+VLOOKUP($B$9,'N fixation formula'!$B$5:$O$44,8,FALSE)+INDEX('N fixation formula'!$J$5:$O$44,MATCH(Grass_clover_low_yield_a!$B$9,'N fixation formula'!$B$5:$B$44,0),MATCH(Grass_clover_low_yield_a!M104,'N fixation formula'!$J$4:$O$4,0))</f>
        <v>#N/A</v>
      </c>
      <c r="N109" s="48" t="e">
        <f>VLOOKUP($B$9,'N fixation formula'!$B$5:$O$44,7,FALSE)+VLOOKUP($B$9,'N fixation formula'!$B$5:$O$44,8,FALSE)+INDEX('N fixation formula'!$J$5:$O$44,MATCH(Grass_clover_low_yield_a!$B$9,'N fixation formula'!$B$5:$B$44,0),MATCH(Grass_clover_low_yield_a!N104,'N fixation formula'!$J$4:$O$4,0))</f>
        <v>#N/A</v>
      </c>
      <c r="O109" s="48" t="e">
        <f>VLOOKUP($B$9,'N fixation formula'!$B$5:$O$44,7,FALSE)+VLOOKUP($B$9,'N fixation formula'!$B$5:$O$44,8,FALSE)+INDEX('N fixation formula'!$J$5:$O$44,MATCH(Grass_clover_low_yield_a!$B$9,'N fixation formula'!$B$5:$B$44,0),MATCH(Grass_clover_low_yield_a!O104,'N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1</v>
      </c>
      <c r="C116" s="54">
        <v>1</v>
      </c>
      <c r="D116" s="54">
        <v>1</v>
      </c>
      <c r="E116" s="54">
        <v>1</v>
      </c>
      <c r="F116" s="54">
        <v>1</v>
      </c>
      <c r="G116" s="3">
        <v>1</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2.0139999999999998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2.0139999999999998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2.0139999999999998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2.0139999999999998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2.0139999999999998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9.09097222222222</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9.09097222222222</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9.09097222222222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9.09097222222222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9.09097222222222</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9.09097222222222</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8.000055555555555</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8.000055555555555</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8.000055555555555</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8.000055555555555</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8.000055555555555</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8.000055555555555</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3.6363888888888884</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3.6363888888888884</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3.6363888888888884</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3.6363888888888884</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3.6363888888888884</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3.6363888888888884</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3.2000222222222221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3.2000222222222221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3.2000222222222221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3.2000222222222221</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3.2000222222222221</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3.2000222222222221</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9.09097222222222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9.09097222222222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9.09097222222222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9.09097222222222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9.09097222222222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9.09097222222222</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8.000055555555555</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8.000055555555555</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8.000055555555555</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8.000055555555555</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8.000055555555555</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8.000055555555555</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18.18194444444444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18.18194444444444</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18.18194444444444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18.18194444444444</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18.18194444444444</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18.18194444444444</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16.00011111111111</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16.00011111111111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16.00011111111111</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16.00011111111111</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16.00011111111111</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16.00011111111111</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42.014277777777764</v>
      </c>
      <c r="C147" s="25">
        <f t="shared" ref="C147:O147" si="26">SUM(C132:C146)</f>
        <v>42.014277777777764</v>
      </c>
      <c r="D147" s="25">
        <f t="shared" si="26"/>
        <v>42.014277777777764</v>
      </c>
      <c r="E147" s="25">
        <f t="shared" si="26"/>
        <v>42.014277777777764</v>
      </c>
      <c r="F147" s="25">
        <f t="shared" si="26"/>
        <v>42.014277777777764</v>
      </c>
      <c r="G147" s="25">
        <f t="shared" si="26"/>
        <v>42.014277777777764</v>
      </c>
      <c r="H147" s="5"/>
      <c r="I147" s="30" t="str">
        <f t="shared" si="25"/>
        <v>Dieselforbrug i alt per ha</v>
      </c>
      <c r="J147" s="25">
        <f t="shared" si="26"/>
        <v>35.200244444444444</v>
      </c>
      <c r="K147" s="25">
        <f t="shared" si="26"/>
        <v>35.200244444444444</v>
      </c>
      <c r="L147" s="25">
        <f t="shared" si="26"/>
        <v>35.200244444444444</v>
      </c>
      <c r="M147" s="25">
        <f t="shared" si="26"/>
        <v>35.200244444444444</v>
      </c>
      <c r="N147" s="25">
        <f t="shared" si="26"/>
        <v>35.200244444444444</v>
      </c>
      <c r="O147" s="25">
        <f t="shared" si="26"/>
        <v>35.200244444444444</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1700-000000000000}">
      <formula1>"Ja, Nej / Ikke relevant"</formula1>
    </dataValidation>
    <dataValidation type="list" allowBlank="1" showInputMessage="1" showErrorMessage="1" sqref="E13:E17" xr:uid="{00000000-0002-0000-1700-000001000000}">
      <formula1>"Ja,Nej"</formula1>
    </dataValidation>
    <dataValidation type="list" allowBlank="1" showInputMessage="1" showErrorMessage="1" sqref="E5" xr:uid="{00000000-0002-0000-17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700-000003000000}">
          <x14:formula1>
            <xm:f>Other_tabels!$F$5:$F$14</xm:f>
          </x14:formula1>
          <xm:sqref>E4</xm:sqref>
        </x14:dataValidation>
        <x14:dataValidation type="list" allowBlank="1" showInputMessage="1" showErrorMessage="1" xr:uid="{00000000-0002-0000-1700-000007000000}">
          <x14:formula1>
            <xm:f>'N fixation formula'!$B$5:$B$44</xm:f>
          </x14:formula1>
          <xm:sqref>B9</xm:sqref>
        </x14:dataValidation>
        <x14:dataValidation type="list" allowBlank="1" showInputMessage="1" showErrorMessage="1" xr:uid="{00000000-0002-0000-1700-000004000000}">
          <x14:formula1>
            <xm:f>'Crop definitions'!$B$5:$B$63</xm:f>
          </x14:formula1>
          <xm:sqref>B13:B17</xm:sqref>
        </x14:dataValidation>
        <x14:dataValidation type="list" allowBlank="1" showInputMessage="1" showErrorMessage="1" xr:uid="{00000000-0002-0000-1700-000005000000}">
          <x14:formula1>
            <xm:f>Seed!$B$5:$B$28</xm:f>
          </x14:formula1>
          <xm:sqref>B20:B23</xm:sqref>
        </x14:dataValidation>
        <x14:dataValidation type="list" allowBlank="1" showInputMessage="1" showErrorMessage="1" xr:uid="{00000000-0002-0000-1700-000006000000}">
          <x14:formula1>
            <xm:f>'Diesel consumption for field op'!$D$4:$D$77</xm:f>
          </x14:formula1>
          <xm:sqref>A116:A130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tabColor theme="9" tint="0.39997558519241921"/>
  </sheetPr>
  <dimension ref="A1:O147"/>
  <sheetViews>
    <sheetView showGridLines="0" topLeftCell="F120"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542</v>
      </c>
      <c r="D4" s="20" t="s">
        <v>484</v>
      </c>
      <c r="E4" s="44" t="s">
        <v>486</v>
      </c>
    </row>
    <row r="5" spans="1:6" x14ac:dyDescent="0.25">
      <c r="A5" s="20" t="s">
        <v>50</v>
      </c>
      <c r="B5" s="44" t="s">
        <v>543</v>
      </c>
      <c r="D5" s="20" t="s">
        <v>582</v>
      </c>
      <c r="E5" s="44" t="s">
        <v>208</v>
      </c>
    </row>
    <row r="6" spans="1:6" ht="27.6" x14ac:dyDescent="0.25">
      <c r="A6" s="20" t="s">
        <v>0</v>
      </c>
      <c r="B6" s="45" t="s">
        <v>541</v>
      </c>
    </row>
    <row r="7" spans="1:6" x14ac:dyDescent="0.25">
      <c r="A7" s="20" t="s">
        <v>76</v>
      </c>
      <c r="B7" s="45"/>
    </row>
    <row r="8" spans="1:6" x14ac:dyDescent="0.25">
      <c r="A8" s="20" t="s">
        <v>57</v>
      </c>
      <c r="B8" s="45" t="s">
        <v>154</v>
      </c>
    </row>
    <row r="9" spans="1:6" x14ac:dyDescent="0.25">
      <c r="A9" s="46" t="s">
        <v>125</v>
      </c>
      <c r="B9" s="44" t="s">
        <v>144</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446</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Grass_clover_low_yield</v>
      </c>
      <c r="B30" s="200"/>
      <c r="C30" s="200"/>
      <c r="D30" s="200"/>
      <c r="E30" s="200"/>
      <c r="F30" s="200"/>
      <c r="G30" s="27"/>
      <c r="I30" s="201" t="str">
        <f>A30</f>
        <v>Gødningsnorm - Main product: Grass_clover_low_yield</v>
      </c>
      <c r="J30" s="202"/>
      <c r="K30" s="202"/>
      <c r="L30" s="202"/>
      <c r="M30" s="202"/>
      <c r="N30" s="202"/>
      <c r="O30" s="203"/>
    </row>
    <row r="31" spans="1:15" x14ac:dyDescent="0.25">
      <c r="A31" s="20" t="s">
        <v>54</v>
      </c>
      <c r="B31" s="26">
        <v>155</v>
      </c>
      <c r="C31" s="26">
        <v>155</v>
      </c>
      <c r="D31" s="26">
        <v>155</v>
      </c>
      <c r="E31" s="26">
        <v>155</v>
      </c>
      <c r="F31" s="26">
        <v>155</v>
      </c>
      <c r="G31" s="26">
        <v>105</v>
      </c>
      <c r="I31" s="20" t="s">
        <v>54</v>
      </c>
      <c r="J31" s="26">
        <f>(B31-$B$10)*('Crop definitions'!$Z$5/100)</f>
        <v>83.7</v>
      </c>
      <c r="K31" s="26">
        <f>(C31-$B$10)*('Crop definitions'!$Z$5/100)</f>
        <v>83.7</v>
      </c>
      <c r="L31" s="26">
        <f>(D31-$B$10)*('Crop definitions'!$Z$5/100)</f>
        <v>83.7</v>
      </c>
      <c r="M31" s="26">
        <f>(E31-$B$10)*('Crop definitions'!$Z$5/100)</f>
        <v>83.7</v>
      </c>
      <c r="N31" s="26">
        <f>(F31-$B$10)*('Crop definitions'!$Z$5/100)</f>
        <v>83.7</v>
      </c>
      <c r="O31" s="26">
        <f>(G31-$B$10)*('Crop definitions'!$Z$5/100)</f>
        <v>56.7</v>
      </c>
    </row>
    <row r="32" spans="1:15" x14ac:dyDescent="0.25">
      <c r="A32" s="20" t="s">
        <v>55</v>
      </c>
      <c r="B32" s="26">
        <v>11</v>
      </c>
      <c r="C32" s="26">
        <v>11</v>
      </c>
      <c r="D32" s="26">
        <v>11</v>
      </c>
      <c r="E32" s="26">
        <v>11</v>
      </c>
      <c r="F32" s="26">
        <v>11</v>
      </c>
      <c r="G32" s="26">
        <v>11</v>
      </c>
      <c r="I32" s="20" t="s">
        <v>55</v>
      </c>
      <c r="J32" s="26">
        <f>IF($B$13="","",VLOOKUP($B$13,'Crop definitions'!$V$5:$X$63,2,FALSE)*B32)</f>
        <v>9.68</v>
      </c>
      <c r="K32" s="26">
        <f>IF($B$13="","",VLOOKUP($B$13,'Crop definitions'!$V$5:$X$63,2,FALSE)*C32)</f>
        <v>9.68</v>
      </c>
      <c r="L32" s="26">
        <f>IF($B$13="","",VLOOKUP($B$13,'Crop definitions'!$V$5:$X$63,2,FALSE)*D32)</f>
        <v>9.68</v>
      </c>
      <c r="M32" s="26">
        <f>IF($B$13="","",VLOOKUP($B$13,'Crop definitions'!$V$5:$X$63,2,FALSE)*E32)</f>
        <v>9.68</v>
      </c>
      <c r="N32" s="26">
        <f>IF($B$13="","",VLOOKUP($B$13,'Crop definitions'!$V$5:$X$63,2,FALSE)*F32)</f>
        <v>9.68</v>
      </c>
      <c r="O32" s="26">
        <f>IF($B$13="","",VLOOKUP($B$13,'Crop definitions'!$V$5:$X$63,2,FALSE)*G32)</f>
        <v>9.68</v>
      </c>
    </row>
    <row r="33" spans="1:15" x14ac:dyDescent="0.25">
      <c r="A33" s="20" t="s">
        <v>56</v>
      </c>
      <c r="B33" s="26">
        <v>70</v>
      </c>
      <c r="C33" s="26">
        <v>70</v>
      </c>
      <c r="D33" s="26">
        <v>70</v>
      </c>
      <c r="E33" s="26">
        <v>70</v>
      </c>
      <c r="F33" s="26">
        <v>70</v>
      </c>
      <c r="G33" s="26">
        <v>70</v>
      </c>
      <c r="I33" s="20" t="s">
        <v>56</v>
      </c>
      <c r="J33" s="26">
        <f>IF($B$13="","",VLOOKUP($B$13,'Crop definitions'!$V$5:$X$63,2,FALSE)*B33)</f>
        <v>61.6</v>
      </c>
      <c r="K33" s="26">
        <f>IF($B$13="","",VLOOKUP($B$13,'Crop definitions'!$V$5:$X$63,2,FALSE)*C33)</f>
        <v>61.6</v>
      </c>
      <c r="L33" s="26">
        <f>IF($B$13="","",VLOOKUP($B$13,'Crop definitions'!$V$5:$X$63,2,FALSE)*D33)</f>
        <v>61.6</v>
      </c>
      <c r="M33" s="26">
        <f>IF($B$13="","",VLOOKUP($B$13,'Crop definitions'!$V$5:$X$63,2,FALSE)*E33)</f>
        <v>61.6</v>
      </c>
      <c r="N33" s="26">
        <f>IF($B$13="","",VLOOKUP($B$13,'Crop definitions'!$V$5:$X$63,2,FALSE)*F33)</f>
        <v>61.6</v>
      </c>
      <c r="O33" s="26">
        <f>IF($B$13="","",VLOOKUP($B$13,'Crop definitions'!$V$5:$X$63,2,FALSE)*G33)</f>
        <v>61.6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155</v>
      </c>
      <c r="C51" s="21">
        <f t="shared" si="0"/>
        <v>155</v>
      </c>
      <c r="D51" s="21">
        <f t="shared" si="0"/>
        <v>155</v>
      </c>
      <c r="E51" s="21">
        <f t="shared" si="0"/>
        <v>155</v>
      </c>
      <c r="F51" s="21">
        <f t="shared" si="0"/>
        <v>155</v>
      </c>
      <c r="G51" s="21">
        <f t="shared" si="0"/>
        <v>105</v>
      </c>
      <c r="I51" s="20" t="str">
        <f>A51</f>
        <v>N - før reduktion, kg / ha</v>
      </c>
      <c r="J51" s="21">
        <f t="shared" ref="J51:O51" si="1">J31+J35+J39+J43+J47</f>
        <v>83.7</v>
      </c>
      <c r="K51" s="21">
        <f t="shared" si="1"/>
        <v>83.7</v>
      </c>
      <c r="L51" s="21">
        <f t="shared" si="1"/>
        <v>83.7</v>
      </c>
      <c r="M51" s="21">
        <f t="shared" si="1"/>
        <v>83.7</v>
      </c>
      <c r="N51" s="21">
        <f t="shared" si="1"/>
        <v>83.7</v>
      </c>
      <c r="O51" s="21">
        <f t="shared" si="1"/>
        <v>56.7</v>
      </c>
    </row>
    <row r="52" spans="1:15" x14ac:dyDescent="0.25">
      <c r="A52" s="20" t="s">
        <v>126</v>
      </c>
      <c r="B52" s="21">
        <f t="shared" ref="B52:G52" si="2">IF($B$10="",B51,B51-$B$10)</f>
        <v>155</v>
      </c>
      <c r="C52" s="21">
        <f t="shared" si="2"/>
        <v>155</v>
      </c>
      <c r="D52" s="21">
        <f t="shared" si="2"/>
        <v>155</v>
      </c>
      <c r="E52" s="21">
        <f t="shared" si="2"/>
        <v>155</v>
      </c>
      <c r="F52" s="21">
        <f t="shared" si="2"/>
        <v>155</v>
      </c>
      <c r="G52" s="21">
        <f t="shared" si="2"/>
        <v>105</v>
      </c>
      <c r="I52" s="20" t="str">
        <f>A52</f>
        <v>N - efter reduktion, kg / ha</v>
      </c>
      <c r="J52" s="21">
        <f>IF($B$10="",J51,J51)</f>
        <v>83.7</v>
      </c>
      <c r="K52" s="21">
        <f t="shared" ref="K52:O52" si="3">IF($B$10="",K51,K51)</f>
        <v>83.7</v>
      </c>
      <c r="L52" s="21">
        <f t="shared" si="3"/>
        <v>83.7</v>
      </c>
      <c r="M52" s="21">
        <f t="shared" si="3"/>
        <v>83.7</v>
      </c>
      <c r="N52" s="21">
        <f t="shared" si="3"/>
        <v>83.7</v>
      </c>
      <c r="O52" s="21">
        <f t="shared" si="3"/>
        <v>56.7</v>
      </c>
    </row>
    <row r="53" spans="1:15" x14ac:dyDescent="0.25">
      <c r="A53" s="20" t="s">
        <v>55</v>
      </c>
      <c r="B53" s="21">
        <f t="shared" ref="B53:G54" si="4">B32+B36+B40+B44+B48</f>
        <v>11</v>
      </c>
      <c r="C53" s="21">
        <f t="shared" si="4"/>
        <v>11</v>
      </c>
      <c r="D53" s="21">
        <f t="shared" si="4"/>
        <v>11</v>
      </c>
      <c r="E53" s="21">
        <f t="shared" si="4"/>
        <v>11</v>
      </c>
      <c r="F53" s="21">
        <f t="shared" si="4"/>
        <v>11</v>
      </c>
      <c r="G53" s="21">
        <f t="shared" si="4"/>
        <v>11</v>
      </c>
      <c r="I53" s="20" t="s">
        <v>55</v>
      </c>
      <c r="J53" s="21">
        <f t="shared" ref="J53:O54" si="5">J32+J36+J40+J44+J48</f>
        <v>9.68</v>
      </c>
      <c r="K53" s="21">
        <f t="shared" si="5"/>
        <v>9.68</v>
      </c>
      <c r="L53" s="21">
        <f t="shared" si="5"/>
        <v>9.68</v>
      </c>
      <c r="M53" s="21">
        <f t="shared" si="5"/>
        <v>9.68</v>
      </c>
      <c r="N53" s="21">
        <f t="shared" si="5"/>
        <v>9.68</v>
      </c>
      <c r="O53" s="21">
        <f t="shared" si="5"/>
        <v>9.68</v>
      </c>
    </row>
    <row r="54" spans="1:15" x14ac:dyDescent="0.25">
      <c r="A54" s="20" t="s">
        <v>56</v>
      </c>
      <c r="B54" s="21">
        <f t="shared" si="4"/>
        <v>70</v>
      </c>
      <c r="C54" s="21">
        <f t="shared" si="4"/>
        <v>70</v>
      </c>
      <c r="D54" s="21">
        <f t="shared" si="4"/>
        <v>70</v>
      </c>
      <c r="E54" s="21">
        <f t="shared" si="4"/>
        <v>70</v>
      </c>
      <c r="F54" s="21">
        <f t="shared" si="4"/>
        <v>70</v>
      </c>
      <c r="G54" s="21">
        <f t="shared" si="4"/>
        <v>70</v>
      </c>
      <c r="I54" s="20" t="s">
        <v>56</v>
      </c>
      <c r="J54" s="21">
        <f t="shared" si="5"/>
        <v>61.6</v>
      </c>
      <c r="K54" s="21">
        <f t="shared" si="5"/>
        <v>61.6</v>
      </c>
      <c r="L54" s="21">
        <f t="shared" si="5"/>
        <v>61.6</v>
      </c>
      <c r="M54" s="21">
        <f t="shared" si="5"/>
        <v>61.6</v>
      </c>
      <c r="N54" s="21">
        <f t="shared" si="5"/>
        <v>61.6</v>
      </c>
      <c r="O54" s="21">
        <f t="shared" si="5"/>
        <v>61.6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50</v>
      </c>
      <c r="E66" s="26"/>
      <c r="F66" s="26"/>
      <c r="G66" s="26"/>
      <c r="I66" s="20" t="s">
        <v>43</v>
      </c>
      <c r="J66" s="26"/>
      <c r="K66" s="26"/>
      <c r="L66" s="26">
        <v>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Grass_clover_low_yield, Feed units / ha</v>
      </c>
      <c r="B74" s="26">
        <v>2600</v>
      </c>
      <c r="C74" s="26">
        <v>2600</v>
      </c>
      <c r="D74" s="26">
        <v>2600</v>
      </c>
      <c r="E74" s="26">
        <v>2600</v>
      </c>
      <c r="F74" s="26">
        <v>2600</v>
      </c>
      <c r="G74" s="26">
        <v>2600</v>
      </c>
      <c r="I74" s="20" t="str">
        <f t="shared" ref="I74:I84" si="6">A74</f>
        <v>Grass_clover_low_yield, Feed units / ha</v>
      </c>
      <c r="J74" s="26">
        <f>IF($B$13="","",VLOOKUP($B$13,'Crop definitions'!$V$5:$X$63,2,FALSE)*B74)</f>
        <v>2288</v>
      </c>
      <c r="K74" s="26">
        <f>IF($B$13="","",VLOOKUP($B$13,'Crop definitions'!$V$5:$X$63,2,FALSE)*C74)</f>
        <v>2288</v>
      </c>
      <c r="L74" s="26">
        <f>IF($B$13="","",VLOOKUP($B$13,'Crop definitions'!$V$5:$X$63,2,FALSE)*D74)</f>
        <v>2288</v>
      </c>
      <c r="M74" s="26">
        <f>IF($B$13="","",VLOOKUP($B$13,'Crop definitions'!$V$5:$X$63,3,FALSE)*E74)</f>
        <v>2288</v>
      </c>
      <c r="N74" s="26">
        <f>IF($B$13="","",VLOOKUP($B$13,'Crop definitions'!$V$5:$X$63,3,FALSE)*F74)</f>
        <v>2288</v>
      </c>
      <c r="O74" s="59">
        <f>IF($B$13="","",VLOOKUP($B$13,'Crop definitions'!$V$5:$X$63,2,FALSE)*G74)</f>
        <v>2288</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Grass_clover_low_yield, kg TS / ha</v>
      </c>
      <c r="B80" s="21">
        <f>IF(B74="",0,IF($C13="Kg",B74*VLOOKUP($B13,'Crop definitions'!$B$5:$N$63,5,FALSE)/1000,IF($C13="Kg TS",B74,B74/VLOOKUP($B13,'Crop definitions'!$B$5:$N$63,8,FALSE))))</f>
        <v>3250</v>
      </c>
      <c r="C80" s="21">
        <f>IF(C74="",0,IF($C13="Kg",C74*VLOOKUP($B13,'Crop definitions'!$B$5:$N$63,5,FALSE)/1000,IF($C13="Kg TS",C74,C74/VLOOKUP($B13,'Crop definitions'!$B$5:$N$63,8,FALSE))))</f>
        <v>3250</v>
      </c>
      <c r="D80" s="21">
        <f>IF(D74="",0,IF($C13="Kg",D74*VLOOKUP($B13,'Crop definitions'!$B$5:$N$63,5,FALSE)/1000,IF($C13="Kg TS",D74,D74/VLOOKUP($B13,'Crop definitions'!$B$5:$N$63,8,FALSE))))</f>
        <v>3250</v>
      </c>
      <c r="E80" s="21">
        <f>IF(E74="",0,IF($C13="Kg",E74*VLOOKUP($B13,'Crop definitions'!$B$5:$N$63,5,FALSE)/1000,IF($C13="Kg TS",E74,E74/VLOOKUP($B13,'Crop definitions'!$B$5:$N$63,8,FALSE))))</f>
        <v>3250</v>
      </c>
      <c r="F80" s="21">
        <f>IF(F74="",0,IF($C13="Kg",F74*VLOOKUP($B13,'Crop definitions'!$B$5:$N$63,5,FALSE)/1000,IF($C13="Kg TS",F74,F74/VLOOKUP($B13,'Crop definitions'!$B$5:$N$63,8,FALSE))))</f>
        <v>3250</v>
      </c>
      <c r="G80" s="21">
        <f>IF(G74="",0,IF($C13="Kg",G74*VLOOKUP($B13,'Crop definitions'!$B$5:$N$63,5,FALSE)/1000,IF($C13="Kg TS",G74,G74/VLOOKUP($B13,'Crop definitions'!$B$5:$N$63,8,FALSE))))</f>
        <v>3250</v>
      </c>
      <c r="I80" s="20" t="str">
        <f t="shared" si="6"/>
        <v>Grass_clover_low_yield, kg TS / ha</v>
      </c>
      <c r="J80" s="21">
        <f>IF(J74="",0,IF($C13="Kg",J74*VLOOKUP($B13,'Crop definitions'!$B$5:$N$63,5,FALSE)/1000,IF($C13="Kg TS",J74,J74/VLOOKUP($B13,'Crop definitions'!$B$5:$N$63,8,FALSE))))</f>
        <v>2860</v>
      </c>
      <c r="K80" s="21">
        <f>IF(K74="",0,IF($C13="Kg",K74*VLOOKUP($B13,'Crop definitions'!$B$5:$N$63,5,FALSE)/1000,IF($C13="Kg TS",K74,K74/VLOOKUP($B13,'Crop definitions'!$B$5:$N$63,8,FALSE))))</f>
        <v>2860</v>
      </c>
      <c r="L80" s="21">
        <f>IF(L74="",0,IF($C13="Kg",L74*VLOOKUP($B13,'Crop definitions'!$B$5:$N$63,5,FALSE)/1000,IF($C13="Kg TS",L74,L74/VLOOKUP($B13,'Crop definitions'!$B$5:$N$63,8,FALSE))))</f>
        <v>2860</v>
      </c>
      <c r="M80" s="21">
        <f>IF(M74="",0,IF($C13="Kg",M74*VLOOKUP($B13,'Crop definitions'!$B$5:$N$63,5,FALSE)/1000,IF($C13="Kg TS",M74,M74/VLOOKUP($B13,'Crop definitions'!$B$5:$N$63,8,FALSE))))</f>
        <v>2860</v>
      </c>
      <c r="N80" s="21">
        <f>IF(N74="",0,IF($C13="Kg",N74*VLOOKUP($B13,'Crop definitions'!$B$5:$N$63,5,FALSE)/1000,IF($C13="Kg TS",N74,N74/VLOOKUP($B13,'Crop definitions'!$B$5:$N$63,8,FALSE))))</f>
        <v>2860</v>
      </c>
      <c r="O80" s="21">
        <f>IF(O74="",0,IF($C13="Kg",O74*VLOOKUP($B13,'Crop definitions'!$B$5:$N$63,5,FALSE)/1000,IF($C13="Kg TS",O74,O74/VLOOKUP($B13,'Crop definitions'!$B$5:$N$63,8,FALSE))))</f>
        <v>2860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3250</v>
      </c>
      <c r="C85" s="25">
        <f t="shared" si="7"/>
        <v>3250</v>
      </c>
      <c r="D85" s="25">
        <f t="shared" si="7"/>
        <v>3250</v>
      </c>
      <c r="E85" s="25">
        <f t="shared" si="7"/>
        <v>3250</v>
      </c>
      <c r="F85" s="25">
        <f t="shared" si="7"/>
        <v>3250</v>
      </c>
      <c r="G85" s="25">
        <f t="shared" si="7"/>
        <v>3250</v>
      </c>
      <c r="I85" s="24" t="s">
        <v>69</v>
      </c>
      <c r="J85" s="25">
        <f t="shared" ref="J85:O85" si="8">SUM(J80:J84)</f>
        <v>2860</v>
      </c>
      <c r="K85" s="25">
        <f t="shared" si="8"/>
        <v>2860</v>
      </c>
      <c r="L85" s="25">
        <f t="shared" si="8"/>
        <v>2860</v>
      </c>
      <c r="M85" s="25">
        <f t="shared" si="8"/>
        <v>2860</v>
      </c>
      <c r="N85" s="25">
        <f t="shared" si="8"/>
        <v>2860</v>
      </c>
      <c r="O85" s="25">
        <f t="shared" si="8"/>
        <v>2860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Grass_clover_low_yield, kg / ha</v>
      </c>
      <c r="B87" s="21">
        <f>IF(B80=0,0,B80/(VLOOKUP($B13,'Crop definitions'!$B$5:$N$63,5,FALSE)/1000))</f>
        <v>18055.555555555555</v>
      </c>
      <c r="C87" s="21">
        <f>IF(C80=0,0,C80/(VLOOKUP($B13,'Crop definitions'!$B$5:$N$63,5,FALSE)/1000))</f>
        <v>18055.555555555555</v>
      </c>
      <c r="D87" s="21">
        <f>IF(D80=0,0,D80/(VLOOKUP($B13,'Crop definitions'!$B$5:$N$63,5,FALSE)/1000))</f>
        <v>18055.555555555555</v>
      </c>
      <c r="E87" s="21">
        <f>IF(E80=0,0,E80/(VLOOKUP($B13,'Crop definitions'!$B$5:$N$63,5,FALSE)/1000))</f>
        <v>18055.555555555555</v>
      </c>
      <c r="F87" s="21">
        <f>IF(F80=0,0,F80/(VLOOKUP($B13,'Crop definitions'!$B$5:$N$63,5,FALSE)/1000))</f>
        <v>18055.555555555555</v>
      </c>
      <c r="G87" s="21">
        <f>IF(G80=0,0,G80/(VLOOKUP($B13,'Crop definitions'!$B$5:$N$63,5,FALSE)/1000))</f>
        <v>18055.555555555555</v>
      </c>
      <c r="I87" s="20" t="str">
        <f>A87</f>
        <v>Grass_clover_low_yield, kg / ha</v>
      </c>
      <c r="J87" s="21">
        <f>IF(J80=0,0,J80/(VLOOKUP($B13,'Crop definitions'!$B$5:$N$63,5,FALSE)/1000))</f>
        <v>15888.888888888889</v>
      </c>
      <c r="K87" s="21">
        <f>IF(K80=0,0,K80/(VLOOKUP($B13,'Crop definitions'!$B$5:$N$63,5,FALSE)/1000))</f>
        <v>15888.888888888889</v>
      </c>
      <c r="L87" s="21">
        <f>IF(L80=0,0,L80/(VLOOKUP($B13,'Crop definitions'!$B$5:$N$63,5,FALSE)/1000))</f>
        <v>15888.888888888889</v>
      </c>
      <c r="M87" s="21">
        <f>IF(M80=0,0,M80/(VLOOKUP($B13,'Crop definitions'!$B$5:$N$63,5,FALSE)/1000))</f>
        <v>15888.888888888889</v>
      </c>
      <c r="N87" s="21">
        <f>IF(N80=0,0,N80/(VLOOKUP($B13,'Crop definitions'!$B$5:$N$63,5,FALSE)/1000))</f>
        <v>15888.888888888889</v>
      </c>
      <c r="O87" s="21">
        <f>IF(O80=0,0,O80/(VLOOKUP($B13,'Crop definitions'!$B$5:$N$63,5,FALSE)/1000))</f>
        <v>15888.888888888889</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18055.555555555555</v>
      </c>
      <c r="C92" s="25">
        <f t="shared" si="10"/>
        <v>18055.555555555555</v>
      </c>
      <c r="D92" s="25">
        <f t="shared" si="10"/>
        <v>18055.555555555555</v>
      </c>
      <c r="E92" s="25">
        <f t="shared" si="10"/>
        <v>18055.555555555555</v>
      </c>
      <c r="F92" s="25">
        <f t="shared" si="10"/>
        <v>18055.555555555555</v>
      </c>
      <c r="G92" s="25">
        <f t="shared" si="10"/>
        <v>18055.555555555555</v>
      </c>
      <c r="I92" s="24" t="str">
        <f t="shared" si="9"/>
        <v>Udbytte i alt, kg / ha</v>
      </c>
      <c r="J92" s="25">
        <f t="shared" ref="J92:O92" si="11">SUM(J87:J91)</f>
        <v>15888.888888888889</v>
      </c>
      <c r="K92" s="25">
        <f t="shared" si="11"/>
        <v>15888.888888888889</v>
      </c>
      <c r="L92" s="25">
        <f t="shared" si="11"/>
        <v>15888.888888888889</v>
      </c>
      <c r="M92" s="25">
        <f t="shared" si="11"/>
        <v>15888.888888888889</v>
      </c>
      <c r="N92" s="25">
        <f t="shared" si="11"/>
        <v>15888.888888888889</v>
      </c>
      <c r="O92" s="25">
        <f t="shared" si="11"/>
        <v>15888.888888888889</v>
      </c>
    </row>
    <row r="93" spans="1:15" x14ac:dyDescent="0.25">
      <c r="A93" s="27" t="s">
        <v>120</v>
      </c>
      <c r="B93" s="32">
        <f t="shared" ref="B93:G93" si="12">SUMIF($D$13:$D$17,"Grøn",B87:B91)</f>
        <v>18055.555555555555</v>
      </c>
      <c r="C93" s="32">
        <f t="shared" si="12"/>
        <v>18055.555555555555</v>
      </c>
      <c r="D93" s="32">
        <f t="shared" si="12"/>
        <v>18055.555555555555</v>
      </c>
      <c r="E93" s="32">
        <f t="shared" si="12"/>
        <v>18055.555555555555</v>
      </c>
      <c r="F93" s="32">
        <f t="shared" si="12"/>
        <v>18055.555555555555</v>
      </c>
      <c r="G93" s="32">
        <f t="shared" si="12"/>
        <v>18055.555555555555</v>
      </c>
      <c r="I93" s="27" t="str">
        <f t="shared" si="9"/>
        <v>Udbytte der høstes grøn i alt, kg / ha</v>
      </c>
      <c r="J93" s="32">
        <f t="shared" ref="J93:O93" si="13">SUMIF($D$13:$D$17,"Grøn",J87:J91)</f>
        <v>15888.888888888889</v>
      </c>
      <c r="K93" s="32">
        <f t="shared" si="13"/>
        <v>15888.888888888889</v>
      </c>
      <c r="L93" s="32">
        <f t="shared" si="13"/>
        <v>15888.888888888889</v>
      </c>
      <c r="M93" s="32">
        <f t="shared" si="13"/>
        <v>15888.888888888889</v>
      </c>
      <c r="N93" s="32">
        <f t="shared" si="13"/>
        <v>15888.888888888889</v>
      </c>
      <c r="O93" s="32">
        <f t="shared" si="13"/>
        <v>15888.888888888889</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Grass_clover_low_yield, kg N / ha</v>
      </c>
      <c r="B95" s="21">
        <f>IF(B80=0,0,B80*VLOOKUP($B13,'Crop definitions'!$B$5:$K$63,10,FALSE)/1000)</f>
        <v>81.702400000000011</v>
      </c>
      <c r="C95" s="21">
        <f>IF(C80=0,0,C80*VLOOKUP($B13,'Crop definitions'!$B$5:$K$63,10,FALSE)/1000)</f>
        <v>81.702400000000011</v>
      </c>
      <c r="D95" s="21">
        <f>IF(D80=0,0,D80*VLOOKUP($B13,'Crop definitions'!$B$5:$K$63,10,FALSE)/1000)</f>
        <v>81.702400000000011</v>
      </c>
      <c r="E95" s="21">
        <f>IF(E80=0,0,E80*VLOOKUP($B13,'Crop definitions'!$B$5:$K$63,10,FALSE)/1000)</f>
        <v>81.702400000000011</v>
      </c>
      <c r="F95" s="21">
        <f>IF(F80=0,0,F80*VLOOKUP($B13,'Crop definitions'!$B$5:$K$63,10,FALSE)/1000)</f>
        <v>81.702400000000011</v>
      </c>
      <c r="G95" s="21">
        <f>IF(G80=0,0,G80*VLOOKUP($B13,'Crop definitions'!$B$5:$K$63,10,FALSE)/1000)</f>
        <v>81.702400000000011</v>
      </c>
      <c r="I95" s="20" t="str">
        <f t="shared" ref="I95:I100" si="14">A95</f>
        <v>Grass_clover_low_yield, kg N / ha</v>
      </c>
      <c r="J95" s="21">
        <f>IF(J80=0,0,J80*VLOOKUP($B13,'Crop definitions'!$B$5:$K$63,10,FALSE)/1000)</f>
        <v>71.898112000000012</v>
      </c>
      <c r="K95" s="21">
        <f>IF(K80=0,0,K80*VLOOKUP($B13,'Crop definitions'!$B$5:$K$63,10,FALSE)/1000)</f>
        <v>71.898112000000012</v>
      </c>
      <c r="L95" s="21">
        <f>IF(L80=0,0,L80*VLOOKUP($B13,'Crop definitions'!$B$5:$K$63,10,FALSE)/1000)</f>
        <v>71.898112000000012</v>
      </c>
      <c r="M95" s="21">
        <f>IF(M80=0,0,M80*VLOOKUP($B13,'Crop definitions'!$B$5:$K$63,10,FALSE)/1000)</f>
        <v>71.898112000000012</v>
      </c>
      <c r="N95" s="21">
        <f>IF(N80=0,0,N80*VLOOKUP($B13,'Crop definitions'!$B$5:$K$63,10,FALSE)/1000)</f>
        <v>71.898112000000012</v>
      </c>
      <c r="O95" s="21">
        <f>IF(O80=0,0,O80*VLOOKUP($B13,'Crop definitions'!$B$5:$K$63,10,FALSE)/1000)</f>
        <v>71.898112000000012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81.702400000000011</v>
      </c>
      <c r="C100" s="25">
        <f t="shared" si="15"/>
        <v>81.702400000000011</v>
      </c>
      <c r="D100" s="25">
        <f t="shared" si="15"/>
        <v>81.702400000000011</v>
      </c>
      <c r="E100" s="25">
        <f t="shared" si="15"/>
        <v>81.702400000000011</v>
      </c>
      <c r="F100" s="25">
        <f t="shared" si="15"/>
        <v>81.702400000000011</v>
      </c>
      <c r="G100" s="25">
        <f t="shared" si="15"/>
        <v>81.702400000000011</v>
      </c>
      <c r="I100" s="24" t="str">
        <f t="shared" si="14"/>
        <v>Udbytte i alt, kg N / ha</v>
      </c>
      <c r="J100" s="25">
        <f t="shared" ref="J100:O100" si="16">SUM(J95:J99)</f>
        <v>71.898112000000012</v>
      </c>
      <c r="K100" s="25">
        <f t="shared" si="16"/>
        <v>71.898112000000012</v>
      </c>
      <c r="L100" s="25">
        <f t="shared" si="16"/>
        <v>71.898112000000012</v>
      </c>
      <c r="M100" s="25">
        <f t="shared" si="16"/>
        <v>71.898112000000012</v>
      </c>
      <c r="N100" s="25">
        <f t="shared" si="16"/>
        <v>71.898112000000012</v>
      </c>
      <c r="O100" s="25">
        <f t="shared" si="16"/>
        <v>71.898112000000012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155</v>
      </c>
      <c r="C105" s="47">
        <f t="shared" si="17"/>
        <v>155</v>
      </c>
      <c r="D105" s="47">
        <f t="shared" si="17"/>
        <v>155</v>
      </c>
      <c r="E105" s="47">
        <f t="shared" si="17"/>
        <v>155</v>
      </c>
      <c r="F105" s="47">
        <f t="shared" si="17"/>
        <v>155</v>
      </c>
      <c r="G105" s="47">
        <f t="shared" si="17"/>
        <v>105</v>
      </c>
      <c r="H105" s="15"/>
      <c r="I105" s="40" t="str">
        <f t="shared" ref="I105:I110" si="18">A105</f>
        <v>N-norm til beregning, kg / ha</v>
      </c>
      <c r="J105" s="47">
        <f>IF($E13="Ja",B31*('Crop definitions'!$Z$5/100),0)+IF($E14="Ja",B35*('Crop definitions'!$Z$5/100),0)+IF($E15="Ja",B39*('Crop definitions'!$Z$5/100),0)+IF($E16="Ja",B43*('Crop definitions'!$Z$5/100),0)+IF($E17="Ja",B47*('Crop definitions'!$Z$5/100),0)</f>
        <v>83.7</v>
      </c>
      <c r="K105" s="47">
        <f>IF($E13="Ja",C31*('Crop definitions'!$Z$5/100),0)+IF($E14="Ja",C35*('Crop definitions'!$Z$5/100),0)+IF($E15="Ja",C39*('Crop definitions'!$Z$5/100),0)+IF($E16="Ja",C43*('Crop definitions'!$Z$5/100),0)+IF($E17="Ja",C47*('Crop definitions'!$Z$5/100),0)</f>
        <v>83.7</v>
      </c>
      <c r="L105" s="47">
        <f>IF($E13="Ja",D31*('Crop definitions'!$Z$5/100),0)+IF($E14="Ja",D35*('Crop definitions'!$Z$5/100),0)+IF($E15="Ja",D39*('Crop definitions'!$Z$5/100),0)+IF($E16="Ja",D43*('Crop definitions'!$Z$5/100),0)+IF($E17="Ja",D47*('Crop definitions'!$Z$5/100),0)</f>
        <v>83.7</v>
      </c>
      <c r="M105" s="47">
        <f>IF($E13="Ja",E31*('Crop definitions'!$Z$5/100),0)+IF($E14="Ja",E35*('Crop definitions'!$Z$5/100),0)+IF($E15="Ja",E39*('Crop definitions'!$Z$5/100),0)+IF($E16="Ja",E43*('Crop definitions'!$Z$5/100),0)+IF($E17="Ja",E47*('Crop definitions'!$Z$5/100),0)</f>
        <v>83.7</v>
      </c>
      <c r="N105" s="47">
        <f>IF($E13="Ja",F31*('Crop definitions'!$Z$5/100),0)+IF($E14="Ja",F35*('Crop definitions'!$Z$5/100),0)+IF($E15="Ja",F39*('Crop definitions'!$Z$5/100),0)+IF($E16="Ja",F43*('Crop definitions'!$Z$5/100),0)+IF($E17="Ja",F47*('Crop definitions'!$Z$5/100),0)</f>
        <v>83.7</v>
      </c>
      <c r="O105" s="47">
        <f>IF($E13="Ja",G31*('Crop definitions'!$Z$5/100),0)+IF($E14="Ja",G35*('Crop definitions'!$Z$5/100),0)+IF($E15="Ja",G39*('Crop definitions'!$Z$5/100),0)+IF($E16="Ja",G43*('Crop definitions'!$Z$5/100),0)+IF($E17="Ja",G47*('Crop definitions'!$Z$5/100),0)</f>
        <v>56.7</v>
      </c>
    </row>
    <row r="106" spans="1:15" ht="15.6" x14ac:dyDescent="0.3">
      <c r="A106" s="40" t="s">
        <v>129</v>
      </c>
      <c r="B106" s="47">
        <f>SUMIF($E$13:$E$17,"Ja",B95:B99)</f>
        <v>81.702400000000011</v>
      </c>
      <c r="C106" s="47">
        <f t="shared" ref="C106:G106" si="19">SUMIF($E$13:$E$17,"Ja",C95:C99)</f>
        <v>81.702400000000011</v>
      </c>
      <c r="D106" s="47">
        <f t="shared" si="19"/>
        <v>81.702400000000011</v>
      </c>
      <c r="E106" s="47">
        <f t="shared" si="19"/>
        <v>81.702400000000011</v>
      </c>
      <c r="F106" s="47">
        <f t="shared" si="19"/>
        <v>81.702400000000011</v>
      </c>
      <c r="G106" s="47">
        <f t="shared" si="19"/>
        <v>81.702400000000011</v>
      </c>
      <c r="H106" s="15"/>
      <c r="I106" s="40" t="str">
        <f t="shared" si="18"/>
        <v>N-udbytte til beregning, kg / ha</v>
      </c>
      <c r="J106" s="47">
        <f t="shared" ref="J106:O106" si="20">SUMIF($E$13:$E$17,"Ja",J95:J99)</f>
        <v>71.898112000000012</v>
      </c>
      <c r="K106" s="47">
        <f t="shared" si="20"/>
        <v>71.898112000000012</v>
      </c>
      <c r="L106" s="47">
        <f t="shared" si="20"/>
        <v>71.898112000000012</v>
      </c>
      <c r="M106" s="47">
        <f t="shared" si="20"/>
        <v>71.898112000000012</v>
      </c>
      <c r="N106" s="47">
        <f t="shared" si="20"/>
        <v>71.898112000000012</v>
      </c>
      <c r="O106" s="47">
        <f t="shared" si="20"/>
        <v>71.898112000000012</v>
      </c>
    </row>
    <row r="107" spans="1:15" ht="15.6" x14ac:dyDescent="0.3">
      <c r="A107" t="s">
        <v>150</v>
      </c>
      <c r="B107" s="48">
        <f>IF(VLOOKUP($B$9,'N fixation formula'!$B$5:$N$44,3,FALSE)="",VLOOKUP($B$9,'N fixation formula'!$B$5:$N$44,4,FALSE)*B105+VLOOKUP($B$9,'N fixation formula'!$B$5:$N$44,5,FALSE),VLOOKUP($B$9,'N fixation formula'!$B$5:$N$44,3,FALSE))</f>
        <v>0.36749999999999994</v>
      </c>
      <c r="C107" s="48">
        <f>IF(VLOOKUP($B$9,'N fixation formula'!$B$5:$N$44,3,FALSE)="",VLOOKUP($B$9,'N fixation formula'!$B$5:$N$44,4,FALSE)*C105+VLOOKUP($B$9,'N fixation formula'!$B$5:$N$44,5,FALSE),VLOOKUP($B$9,'N fixation formula'!$B$5:$N$44,3,FALSE))</f>
        <v>0.36749999999999994</v>
      </c>
      <c r="D107" s="48">
        <f>IF(VLOOKUP($B$9,'N fixation formula'!$B$5:$N$44,3,FALSE)="",VLOOKUP($B$9,'N fixation formula'!$B$5:$N$44,4,FALSE)*D105+VLOOKUP($B$9,'N fixation formula'!$B$5:$N$44,5,FALSE),VLOOKUP($B$9,'N fixation formula'!$B$5:$N$44,3,FALSE))</f>
        <v>0.36749999999999994</v>
      </c>
      <c r="E107" s="48">
        <f>IF(VLOOKUP($B$9,'N fixation formula'!$B$5:$N$44,3,FALSE)="",VLOOKUP($B$9,'N fixation formula'!$B$5:$N$44,4,FALSE)*E105+VLOOKUP($B$9,'N fixation formula'!$B$5:$N$44,5,FALSE),VLOOKUP($B$9,'N fixation formula'!$B$5:$N$44,3,FALSE))</f>
        <v>0.36749999999999994</v>
      </c>
      <c r="F107" s="48">
        <f>IF(VLOOKUP($B$9,'N fixation formula'!$B$5:$N$44,3,FALSE)="",VLOOKUP($B$9,'N fixation formula'!$B$5:$N$44,4,FALSE)*F105+VLOOKUP($B$9,'N fixation formula'!$B$5:$N$44,5,FALSE),VLOOKUP($B$9,'N fixation formula'!$B$5:$N$44,3,FALSE))</f>
        <v>0.36749999999999994</v>
      </c>
      <c r="G107" s="48">
        <f>IF(VLOOKUP($B$9,'N fixation formula'!$B$5:$N$44,3,FALSE)="",VLOOKUP($B$9,'N fixation formula'!$B$5:$N$44,4,FALSE)*G105+VLOOKUP($B$9,'N fixation formula'!$B$5:$N$44,5,FALSE),VLOOKUP($B$9,'N fixation formula'!$B$5:$N$44,3,FALSE))</f>
        <v>0.4425</v>
      </c>
      <c r="H107" s="15"/>
      <c r="I107" s="40" t="str">
        <f t="shared" si="18"/>
        <v>F-bælg-N</v>
      </c>
      <c r="J107" s="48">
        <f>IF(VLOOKUP($B$9,'N fixation formula'!$B$5:$N$44,3,FALSE)="",VLOOKUP($B$9,'N fixation formula'!$B$5:$N$44,4,FALSE)*J105+VLOOKUP($B$9,'N fixation formula'!$B$5:$N$44,5,FALSE),VLOOKUP($B$9,'N fixation formula'!$B$5:$N$44,3,FALSE))</f>
        <v>0.47444999999999998</v>
      </c>
      <c r="K107" s="48">
        <f>IF(VLOOKUP($B$9,'N fixation formula'!$B$5:$N$44,3,FALSE)="",VLOOKUP($B$9,'N fixation formula'!$B$5:$N$44,4,FALSE)*K105+VLOOKUP($B$9,'N fixation formula'!$B$5:$N$44,5,FALSE),VLOOKUP($B$9,'N fixation formula'!$B$5:$N$44,3,FALSE))</f>
        <v>0.47444999999999998</v>
      </c>
      <c r="L107" s="48">
        <f>IF(VLOOKUP($B$9,'N fixation formula'!$B$5:$N$44,3,FALSE)="",VLOOKUP($B$9,'N fixation formula'!$B$5:$N$44,4,FALSE)*L105+VLOOKUP($B$9,'N fixation formula'!$B$5:$N$44,5,FALSE),VLOOKUP($B$9,'N fixation formula'!$B$5:$N$44,3,FALSE))</f>
        <v>0.47444999999999998</v>
      </c>
      <c r="M107" s="48">
        <f>IF(VLOOKUP($B$9,'N fixation formula'!$B$5:$N$44,3,FALSE)="",VLOOKUP($B$9,'N fixation formula'!$B$5:$N$44,4,FALSE)*M105+VLOOKUP($B$9,'N fixation formula'!$B$5:$N$44,5,FALSE),VLOOKUP($B$9,'N fixation formula'!$B$5:$N$44,3,FALSE))</f>
        <v>0.47444999999999998</v>
      </c>
      <c r="N107" s="48">
        <f>IF(VLOOKUP($B$9,'N fixation formula'!$B$5:$N$44,3,FALSE)="",VLOOKUP($B$9,'N fixation formula'!$B$5:$N$44,4,FALSE)*N105+VLOOKUP($B$9,'N fixation formula'!$B$5:$N$44,5,FALSE),VLOOKUP($B$9,'N fixation formula'!$B$5:$N$44,3,FALSE))</f>
        <v>0.47444999999999998</v>
      </c>
      <c r="O107" s="48">
        <f>IF(VLOOKUP($B$9,'N fixation formula'!$B$5:$N$44,3,FALSE)="",VLOOKUP($B$9,'N fixation formula'!$B$5:$N$44,4,FALSE)*O105+VLOOKUP($B$9,'N fixation formula'!$B$5:$N$44,5,FALSE),VLOOKUP($B$9,'N fixation formula'!$B$5:$N$44,3,FALSE))</f>
        <v>0.51495000000000002</v>
      </c>
    </row>
    <row r="108" spans="1:15" ht="15.6" x14ac:dyDescent="0.3">
      <c r="A108" s="40" t="s">
        <v>149</v>
      </c>
      <c r="B108" s="48">
        <f>VLOOKUP($B$9,'N fixation formula'!$B$5:$N$44,2,FALSE)*B107*VLOOKUP($B$9,'N fixation formula'!$B$5:$N$44,6,FALSE)</f>
        <v>0.41894999999999988</v>
      </c>
      <c r="C108" s="48">
        <f>VLOOKUP($B$9,'N fixation formula'!$B$5:$N$44,2,FALSE)*C107*VLOOKUP($B$9,'N fixation formula'!$B$5:$N$44,6,FALSE)</f>
        <v>0.41894999999999988</v>
      </c>
      <c r="D108" s="48">
        <f>VLOOKUP($B$9,'N fixation formula'!$B$5:$N$44,2,FALSE)*D107*VLOOKUP($B$9,'N fixation formula'!$B$5:$N$44,6,FALSE)</f>
        <v>0.41894999999999988</v>
      </c>
      <c r="E108" s="48">
        <f>VLOOKUP($B$9,'N fixation formula'!$B$5:$N$44,2,FALSE)*E107*VLOOKUP($B$9,'N fixation formula'!$B$5:$N$44,6,FALSE)</f>
        <v>0.41894999999999988</v>
      </c>
      <c r="F108" s="48">
        <f>VLOOKUP($B$9,'N fixation formula'!$B$5:$N$44,2,FALSE)*F107*VLOOKUP($B$9,'N fixation formula'!$B$5:$N$44,6,FALSE)</f>
        <v>0.41894999999999988</v>
      </c>
      <c r="G108" s="48">
        <f>VLOOKUP($B$9,'N fixation formula'!$B$5:$N$44,2,FALSE)*G107*VLOOKUP($B$9,'N fixation formula'!$B$5:$N$44,6,FALSE)</f>
        <v>0.50444999999999995</v>
      </c>
      <c r="H108" s="15"/>
      <c r="I108" s="40" t="str">
        <f t="shared" si="18"/>
        <v>F-brutto x F-bælg-N x P-fix</v>
      </c>
      <c r="J108" s="48">
        <f>VLOOKUP($B$9,'N fixation formula'!$B$5:$N$44,2,FALSE)*J107*VLOOKUP($B$9,'N fixation formula'!$B$5:$N$44,6,FALSE)</f>
        <v>0.54087299999999994</v>
      </c>
      <c r="K108" s="48">
        <f>VLOOKUP($B$9,'N fixation formula'!$B$5:$N$44,2,FALSE)*K107*VLOOKUP($B$9,'N fixation formula'!$B$5:$N$44,6,FALSE)</f>
        <v>0.54087299999999994</v>
      </c>
      <c r="L108" s="48">
        <f>VLOOKUP($B$9,'N fixation formula'!$B$5:$N$44,2,FALSE)*L107*VLOOKUP($B$9,'N fixation formula'!$B$5:$N$44,6,FALSE)</f>
        <v>0.54087299999999994</v>
      </c>
      <c r="M108" s="48">
        <f>VLOOKUP($B$9,'N fixation formula'!$B$5:$N$44,2,FALSE)*M107*VLOOKUP($B$9,'N fixation formula'!$B$5:$N$44,6,FALSE)</f>
        <v>0.54087299999999994</v>
      </c>
      <c r="N108" s="48">
        <f>VLOOKUP($B$9,'N fixation formula'!$B$5:$N$44,2,FALSE)*N107*VLOOKUP($B$9,'N fixation formula'!$B$5:$N$44,6,FALSE)</f>
        <v>0.54087299999999994</v>
      </c>
      <c r="O108" s="48">
        <f>VLOOKUP($B$9,'N fixation formula'!$B$5:$N$44,2,FALSE)*O107*VLOOKUP($B$9,'N fixation formula'!$B$5:$N$44,6,FALSE)</f>
        <v>0.58704299999999998</v>
      </c>
    </row>
    <row r="109" spans="1:15" ht="15.6" x14ac:dyDescent="0.3">
      <c r="A109" s="40" t="s">
        <v>151</v>
      </c>
      <c r="B109" s="48" t="e">
        <f>VLOOKUP($B$9,'N fixation formula'!$B$5:$O$44,7,FALSE)+VLOOKUP($B$9,'N fixation formula'!$B$5:$O$44,8,FALSE)+INDEX('N fixation formula'!$J$5:$O$44,MATCH(Grass_clover_low_yield_b!$B$9,'N fixation formula'!$B$5:$B$44,0),MATCH(Grass_clover_low_yield_b!B104,'N fixation formula'!$J$4:$O$4,0))</f>
        <v>#N/A</v>
      </c>
      <c r="C109" s="48" t="e">
        <f>VLOOKUP($B$9,'N fixation formula'!$B$5:$O$44,7,FALSE)+VLOOKUP($B$9,'N fixation formula'!$B$5:$O$44,8,FALSE)+INDEX('N fixation formula'!$J$5:$O$44,MATCH(Grass_clover_low_yield_b!$B$9,'N fixation formula'!$B$5:$B$44,0),MATCH(Grass_clover_low_yield_b!C104,'N fixation formula'!$J$4:$O$4,0))</f>
        <v>#N/A</v>
      </c>
      <c r="D109" s="48" t="e">
        <f>VLOOKUP($B$9,'N fixation formula'!$B$5:$O$44,7,FALSE)+VLOOKUP($B$9,'N fixation formula'!$B$5:$O$44,8,FALSE)+INDEX('N fixation formula'!$J$5:$O$44,MATCH(Grass_clover_low_yield_b!$B$9,'N fixation formula'!$B$5:$B$44,0),MATCH(Grass_clover_low_yield_b!D104,'N fixation formula'!$J$4:$O$4,0))</f>
        <v>#N/A</v>
      </c>
      <c r="E109" s="48" t="e">
        <f>VLOOKUP($B$9,'N fixation formula'!$B$5:$O$44,7,FALSE)+VLOOKUP($B$9,'N fixation formula'!$B$5:$O$44,8,FALSE)+INDEX('N fixation formula'!$J$5:$O$44,MATCH(Grass_clover_low_yield_b!$B$9,'N fixation formula'!$B$5:$B$44,0),MATCH(Grass_clover_low_yield_b!E104,'N fixation formula'!$J$4:$O$4,0))</f>
        <v>#N/A</v>
      </c>
      <c r="F109" s="48" t="e">
        <f>VLOOKUP($B$9,'N fixation formula'!$B$5:$O$44,7,FALSE)+VLOOKUP($B$9,'N fixation formula'!$B$5:$O$44,8,FALSE)+INDEX('N fixation formula'!$J$5:$O$44,MATCH(Grass_clover_low_yield_b!$B$9,'N fixation formula'!$B$5:$B$44,0),MATCH(Grass_clover_low_yield_b!F104,'N fixation formula'!$J$4:$O$4,0))</f>
        <v>#N/A</v>
      </c>
      <c r="G109" s="48" t="e">
        <f>VLOOKUP($B$9,'N fixation formula'!$B$5:$O$44,7,FALSE)+VLOOKUP($B$9,'N fixation formula'!$B$5:$O$44,8,FALSE)+INDEX('N fixation formula'!$J$5:$O$44,MATCH(Grass_clover_low_yield_b!$B$9,'N fixation formula'!$B$5:$B$44,0),MATCH(Grass_clover_low_yield_b!G104,'N fixation formula'!$J$4:$O$4,0))</f>
        <v>#N/A</v>
      </c>
      <c r="H109" s="15"/>
      <c r="I109" s="40" t="str">
        <f t="shared" si="18"/>
        <v>P-rod+stub + P-trans-jord + P-immob</v>
      </c>
      <c r="J109" s="48" t="e">
        <f>VLOOKUP($B$9,'N fixation formula'!$B$5:$O$44,7,FALSE)+VLOOKUP($B$9,'N fixation formula'!$B$5:$O$44,8,FALSE)+INDEX('N fixation formula'!$J$5:$O$44,MATCH(Grass_clover_low_yield_b!$B$9,'N fixation formula'!$B$5:$B$44,0),MATCH(Grass_clover_low_yield_b!J104,'N fixation formula'!$J$4:$O$4,0))</f>
        <v>#N/A</v>
      </c>
      <c r="K109" s="48" t="e">
        <f>VLOOKUP($B$9,'N fixation formula'!$B$5:$O$44,7,FALSE)+VLOOKUP($B$9,'N fixation formula'!$B$5:$O$44,8,FALSE)+INDEX('N fixation formula'!$J$5:$O$44,MATCH(Grass_clover_low_yield_b!$B$9,'N fixation formula'!$B$5:$B$44,0),MATCH(Grass_clover_low_yield_b!K104,'N fixation formula'!$J$4:$O$4,0))</f>
        <v>#N/A</v>
      </c>
      <c r="L109" s="48" t="e">
        <f>VLOOKUP($B$9,'N fixation formula'!$B$5:$O$44,7,FALSE)+VLOOKUP($B$9,'N fixation formula'!$B$5:$O$44,8,FALSE)+INDEX('N fixation formula'!$J$5:$O$44,MATCH(Grass_clover_low_yield_b!$B$9,'N fixation formula'!$B$5:$B$44,0),MATCH(Grass_clover_low_yield_b!L104,'N fixation formula'!$J$4:$O$4,0))</f>
        <v>#N/A</v>
      </c>
      <c r="M109" s="48" t="e">
        <f>VLOOKUP($B$9,'N fixation formula'!$B$5:$O$44,7,FALSE)+VLOOKUP($B$9,'N fixation formula'!$B$5:$O$44,8,FALSE)+INDEX('N fixation formula'!$J$5:$O$44,MATCH(Grass_clover_low_yield_b!$B$9,'N fixation formula'!$B$5:$B$44,0),MATCH(Grass_clover_low_yield_b!M104,'N fixation formula'!$J$4:$O$4,0))</f>
        <v>#N/A</v>
      </c>
      <c r="N109" s="48" t="e">
        <f>VLOOKUP($B$9,'N fixation formula'!$B$5:$O$44,7,FALSE)+VLOOKUP($B$9,'N fixation formula'!$B$5:$O$44,8,FALSE)+INDEX('N fixation formula'!$J$5:$O$44,MATCH(Grass_clover_low_yield_b!$B$9,'N fixation formula'!$B$5:$B$44,0),MATCH(Grass_clover_low_yield_b!N104,'N fixation formula'!$J$4:$O$4,0))</f>
        <v>#N/A</v>
      </c>
      <c r="O109" s="48" t="e">
        <f>VLOOKUP($B$9,'N fixation formula'!$B$5:$O$44,7,FALSE)+VLOOKUP($B$9,'N fixation formula'!$B$5:$O$44,8,FALSE)+INDEX('N fixation formula'!$J$5:$O$44,MATCH(Grass_clover_low_yield_b!$B$9,'N fixation formula'!$B$5:$B$44,0),MATCH(Grass_clover_low_yield_b!O104,'N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1</v>
      </c>
      <c r="C116" s="54">
        <v>1</v>
      </c>
      <c r="D116" s="54">
        <v>1</v>
      </c>
      <c r="E116" s="54">
        <v>1</v>
      </c>
      <c r="F116" s="54">
        <v>1</v>
      </c>
      <c r="G116" s="3">
        <v>1</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2.0139999999999998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2.0139999999999998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2.0139999999999998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2.0139999999999998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2.0139999999999998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9.09097222222222</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9.09097222222222</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9.09097222222222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9.09097222222222</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9.09097222222222</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9.09097222222222</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8.000055555555555</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8.000055555555555</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8.000055555555555</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8.000055555555555</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8.000055555555555</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8.000055555555555</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3.6363888888888884</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3.6363888888888884</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3.6363888888888884</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3.6363888888888884</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3.6363888888888884</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3.6363888888888884</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3.2000222222222221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3.2000222222222221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3.2000222222222221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3.2000222222222221</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3.2000222222222221</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3.2000222222222221</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9.09097222222222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9.09097222222222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9.09097222222222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9.09097222222222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9.09097222222222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9.09097222222222</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8.000055555555555</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8.000055555555555</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8.000055555555555</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8.000055555555555</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8.000055555555555</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8.000055555555555</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18.18194444444444</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18.18194444444444</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18.18194444444444</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18.18194444444444</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18.18194444444444</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18.18194444444444</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16.00011111111111</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16.00011111111111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16.00011111111111</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16.00011111111111</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16.00011111111111</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16.00011111111111</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42.014277777777764</v>
      </c>
      <c r="C147" s="25">
        <f t="shared" ref="C147:O147" si="26">SUM(C132:C146)</f>
        <v>42.014277777777764</v>
      </c>
      <c r="D147" s="25">
        <f t="shared" si="26"/>
        <v>42.014277777777764</v>
      </c>
      <c r="E147" s="25">
        <f t="shared" si="26"/>
        <v>42.014277777777764</v>
      </c>
      <c r="F147" s="25">
        <f t="shared" si="26"/>
        <v>42.014277777777764</v>
      </c>
      <c r="G147" s="25">
        <f t="shared" si="26"/>
        <v>42.014277777777764</v>
      </c>
      <c r="H147" s="5"/>
      <c r="I147" s="30" t="str">
        <f t="shared" si="25"/>
        <v>Dieselforbrug i alt per ha</v>
      </c>
      <c r="J147" s="25">
        <f t="shared" si="26"/>
        <v>35.200244444444444</v>
      </c>
      <c r="K147" s="25">
        <f t="shared" si="26"/>
        <v>35.200244444444444</v>
      </c>
      <c r="L147" s="25">
        <f t="shared" si="26"/>
        <v>35.200244444444444</v>
      </c>
      <c r="M147" s="25">
        <f t="shared" si="26"/>
        <v>35.200244444444444</v>
      </c>
      <c r="N147" s="25">
        <f t="shared" si="26"/>
        <v>35.200244444444444</v>
      </c>
      <c r="O147" s="25">
        <f t="shared" si="26"/>
        <v>35.200244444444444</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1800-000000000000}">
      <formula1>"Ja,Nej"</formula1>
    </dataValidation>
    <dataValidation type="list" allowBlank="1" showInputMessage="1" showErrorMessage="1" sqref="F13:F17" xr:uid="{00000000-0002-0000-1800-000001000000}">
      <formula1>"Ja, Nej / Ikke relevant"</formula1>
    </dataValidation>
    <dataValidation type="list" allowBlank="1" showInputMessage="1" showErrorMessage="1" sqref="E5" xr:uid="{00000000-0002-0000-18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800-000003000000}">
          <x14:formula1>
            <xm:f>'N fixation formula'!$B$5:$B$44</xm:f>
          </x14:formula1>
          <xm:sqref>B9</xm:sqref>
        </x14:dataValidation>
        <x14:dataValidation type="list" allowBlank="1" showInputMessage="1" showErrorMessage="1" xr:uid="{00000000-0002-0000-1800-000007000000}">
          <x14:formula1>
            <xm:f>Other_tabels!$F$5:$F$14</xm:f>
          </x14:formula1>
          <xm:sqref>E4</xm:sqref>
        </x14:dataValidation>
        <x14:dataValidation type="list" allowBlank="1" showInputMessage="1" showErrorMessage="1" xr:uid="{00000000-0002-0000-1800-000006000000}">
          <x14:formula1>
            <xm:f>'Crop definitions'!$B$5:$B$63</xm:f>
          </x14:formula1>
          <xm:sqref>B13:B17</xm:sqref>
        </x14:dataValidation>
        <x14:dataValidation type="list" allowBlank="1" showInputMessage="1" showErrorMessage="1" xr:uid="{00000000-0002-0000-1800-000005000000}">
          <x14:formula1>
            <xm:f>Seed!$B$5:$B$28</xm:f>
          </x14:formula1>
          <xm:sqref>B20:B23</xm:sqref>
        </x14:dataValidation>
        <x14:dataValidation type="list" allowBlank="1" showInputMessage="1" showErrorMessage="1" xr:uid="{00000000-0002-0000-1800-000004000000}">
          <x14:formula1>
            <xm:f>'Diesel consumption for field op'!$D$4:$D$77</xm:f>
          </x14:formula1>
          <xm:sqref>A116:A130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2">
    <tabColor theme="9" tint="0.39997558519241921"/>
  </sheetPr>
  <dimension ref="A1:O147"/>
  <sheetViews>
    <sheetView showGridLines="0" topLeftCell="F120"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546</v>
      </c>
      <c r="D4" s="20" t="s">
        <v>484</v>
      </c>
      <c r="E4" s="44" t="s">
        <v>486</v>
      </c>
    </row>
    <row r="5" spans="1:6" x14ac:dyDescent="0.25">
      <c r="A5" s="20" t="s">
        <v>50</v>
      </c>
      <c r="B5" s="44" t="s">
        <v>545</v>
      </c>
      <c r="D5" s="20" t="s">
        <v>582</v>
      </c>
      <c r="E5" s="44" t="s">
        <v>208</v>
      </c>
    </row>
    <row r="6" spans="1:6" ht="27.6" x14ac:dyDescent="0.25">
      <c r="A6" s="20" t="s">
        <v>0</v>
      </c>
      <c r="B6" s="45" t="s">
        <v>544</v>
      </c>
    </row>
    <row r="7" spans="1:6" x14ac:dyDescent="0.25">
      <c r="A7" s="20" t="s">
        <v>76</v>
      </c>
      <c r="B7" s="45"/>
    </row>
    <row r="8" spans="1:6" x14ac:dyDescent="0.25">
      <c r="A8" s="20" t="s">
        <v>57</v>
      </c>
      <c r="B8" s="45" t="s">
        <v>154</v>
      </c>
    </row>
    <row r="9" spans="1:6" x14ac:dyDescent="0.25">
      <c r="A9" s="46" t="s">
        <v>125</v>
      </c>
      <c r="B9" s="44"/>
      <c r="C9" s="41" t="str">
        <f>IF(B9="","",IF(OR(E13="Ja",E14="Ja",E15="Ja",E16="Ja",E17="Ja"),"","Husk at koble minimum et produkt med fiksering"))</f>
        <v/>
      </c>
    </row>
    <row r="10" spans="1:6" x14ac:dyDescent="0.25">
      <c r="A10" s="20" t="s">
        <v>153</v>
      </c>
      <c r="B10" s="44">
        <v>18</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448</v>
      </c>
      <c r="C13" s="19" t="str">
        <f>IF(B13="","",VLOOKUP(B13,'Crop definitions'!$B$5:$G$63,6,FALSE))</f>
        <v>Feed units</v>
      </c>
      <c r="D13" s="19" t="str">
        <f>IF(B13="","",VLOOKUP(B13,'Crop definitions'!$B$5:$G$63,3,FALSE))</f>
        <v>Grøn</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Grass_rotation</v>
      </c>
      <c r="B30" s="200"/>
      <c r="C30" s="200"/>
      <c r="D30" s="200"/>
      <c r="E30" s="200"/>
      <c r="F30" s="200"/>
      <c r="G30" s="27"/>
      <c r="I30" s="201" t="str">
        <f>A30</f>
        <v>Gødningsnorm - Main product: Grass_rotation</v>
      </c>
      <c r="J30" s="202"/>
      <c r="K30" s="202"/>
      <c r="L30" s="202"/>
      <c r="M30" s="202"/>
      <c r="N30" s="202"/>
      <c r="O30" s="203"/>
    </row>
    <row r="31" spans="1:15" x14ac:dyDescent="0.25">
      <c r="A31" s="20" t="s">
        <v>54</v>
      </c>
      <c r="B31" s="26">
        <v>383</v>
      </c>
      <c r="C31" s="26">
        <v>393</v>
      </c>
      <c r="D31" s="26">
        <v>425</v>
      </c>
      <c r="E31" s="26">
        <v>404</v>
      </c>
      <c r="F31" s="26">
        <v>404</v>
      </c>
      <c r="G31" s="26">
        <v>343</v>
      </c>
      <c r="I31" s="20" t="s">
        <v>54</v>
      </c>
      <c r="J31" s="26">
        <f>(B31-$B$10)*('Crop definitions'!$Z$5/100)</f>
        <v>197.10000000000002</v>
      </c>
      <c r="K31" s="26">
        <f>(C31-$B$10)*('Crop definitions'!$Z$5/100)</f>
        <v>202.5</v>
      </c>
      <c r="L31" s="26">
        <f>(D31-$B$10)*('Crop definitions'!$Z$5/100)</f>
        <v>219.78</v>
      </c>
      <c r="M31" s="26">
        <f>(E31-$B$10)*('Crop definitions'!$Z$5/100)</f>
        <v>208.44000000000003</v>
      </c>
      <c r="N31" s="26">
        <f>(F31-$B$10)*('Crop definitions'!$Z$5/100)</f>
        <v>208.44000000000003</v>
      </c>
      <c r="O31" s="26">
        <f>(G31-$B$10)*('Crop definitions'!$Z$5/100)</f>
        <v>175.5</v>
      </c>
    </row>
    <row r="32" spans="1:15" x14ac:dyDescent="0.25">
      <c r="A32" s="20" t="s">
        <v>55</v>
      </c>
      <c r="B32" s="26">
        <v>33</v>
      </c>
      <c r="C32" s="26">
        <v>33</v>
      </c>
      <c r="D32" s="26">
        <v>33</v>
      </c>
      <c r="E32" s="26">
        <v>33</v>
      </c>
      <c r="F32" s="26">
        <v>33</v>
      </c>
      <c r="G32" s="26">
        <v>33</v>
      </c>
      <c r="I32" s="20" t="s">
        <v>55</v>
      </c>
      <c r="J32" s="26">
        <f>IF($B$13="","",VLOOKUP($B$13,'Crop definitions'!$V$5:$X$63,2,FALSE)*B32)</f>
        <v>29.04</v>
      </c>
      <c r="K32" s="26">
        <f>IF($B$13="","",VLOOKUP($B$13,'Crop definitions'!$V$5:$X$63,2,FALSE)*C32)</f>
        <v>29.04</v>
      </c>
      <c r="L32" s="26">
        <f>IF($B$13="","",VLOOKUP($B$13,'Crop definitions'!$V$5:$X$63,2,FALSE)*D32)</f>
        <v>29.04</v>
      </c>
      <c r="M32" s="26">
        <f>IF($B$13="","",VLOOKUP($B$13,'Crop definitions'!$V$5:$X$63,2,FALSE)*E32)</f>
        <v>29.04</v>
      </c>
      <c r="N32" s="26">
        <f>IF($B$13="","",VLOOKUP($B$13,'Crop definitions'!$V$5:$X$63,2,FALSE)*F32)</f>
        <v>29.04</v>
      </c>
      <c r="O32" s="26">
        <f>IF($B$13="","",VLOOKUP($B$13,'Crop definitions'!$V$5:$X$63,2,FALSE)*G32)</f>
        <v>29.04</v>
      </c>
    </row>
    <row r="33" spans="1:15" x14ac:dyDescent="0.25">
      <c r="A33" s="20" t="s">
        <v>56</v>
      </c>
      <c r="B33" s="26">
        <v>214</v>
      </c>
      <c r="C33" s="26">
        <v>214</v>
      </c>
      <c r="D33" s="26">
        <v>214</v>
      </c>
      <c r="E33" s="26">
        <v>214</v>
      </c>
      <c r="F33" s="26">
        <v>214</v>
      </c>
      <c r="G33" s="26">
        <v>214</v>
      </c>
      <c r="I33" s="20" t="s">
        <v>56</v>
      </c>
      <c r="J33" s="26">
        <f>IF($B$13="","",VLOOKUP($B$13,'Crop definitions'!$V$5:$X$63,2,FALSE)*B33)</f>
        <v>188.32</v>
      </c>
      <c r="K33" s="26">
        <f>IF($B$13="","",VLOOKUP($B$13,'Crop definitions'!$V$5:$X$63,2,FALSE)*C33)</f>
        <v>188.32</v>
      </c>
      <c r="L33" s="26">
        <f>IF($B$13="","",VLOOKUP($B$13,'Crop definitions'!$V$5:$X$63,2,FALSE)*D33)</f>
        <v>188.32</v>
      </c>
      <c r="M33" s="26">
        <f>IF($B$13="","",VLOOKUP($B$13,'Crop definitions'!$V$5:$X$63,2,FALSE)*E33)</f>
        <v>188.32</v>
      </c>
      <c r="N33" s="26">
        <f>IF($B$13="","",VLOOKUP($B$13,'Crop definitions'!$V$5:$X$63,2,FALSE)*F33)</f>
        <v>188.32</v>
      </c>
      <c r="O33" s="26">
        <f>IF($B$13="","",VLOOKUP($B$13,'Crop definitions'!$V$5:$X$63,2,FALSE)*G33)</f>
        <v>188.32</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383</v>
      </c>
      <c r="C51" s="21">
        <f t="shared" si="0"/>
        <v>393</v>
      </c>
      <c r="D51" s="21">
        <f t="shared" si="0"/>
        <v>425</v>
      </c>
      <c r="E51" s="21">
        <f t="shared" si="0"/>
        <v>404</v>
      </c>
      <c r="F51" s="21">
        <f t="shared" si="0"/>
        <v>404</v>
      </c>
      <c r="G51" s="21">
        <f t="shared" si="0"/>
        <v>343</v>
      </c>
      <c r="I51" s="20" t="str">
        <f>A51</f>
        <v>N - før reduktion, kg / ha</v>
      </c>
      <c r="J51" s="21">
        <f t="shared" ref="J51:O51" si="1">J31+J35+J39+J43+J47</f>
        <v>197.10000000000002</v>
      </c>
      <c r="K51" s="21">
        <f t="shared" si="1"/>
        <v>202.5</v>
      </c>
      <c r="L51" s="21">
        <f t="shared" si="1"/>
        <v>219.78</v>
      </c>
      <c r="M51" s="21">
        <f t="shared" si="1"/>
        <v>208.44000000000003</v>
      </c>
      <c r="N51" s="21">
        <f t="shared" si="1"/>
        <v>208.44000000000003</v>
      </c>
      <c r="O51" s="21">
        <f t="shared" si="1"/>
        <v>175.5</v>
      </c>
    </row>
    <row r="52" spans="1:15" x14ac:dyDescent="0.25">
      <c r="A52" s="20" t="s">
        <v>126</v>
      </c>
      <c r="B52" s="21">
        <f t="shared" ref="B52:G52" si="2">IF($B$10="",B51,B51-$B$10)</f>
        <v>365</v>
      </c>
      <c r="C52" s="21">
        <f t="shared" si="2"/>
        <v>375</v>
      </c>
      <c r="D52" s="21">
        <f t="shared" si="2"/>
        <v>407</v>
      </c>
      <c r="E52" s="21">
        <f t="shared" si="2"/>
        <v>386</v>
      </c>
      <c r="F52" s="21">
        <f t="shared" si="2"/>
        <v>386</v>
      </c>
      <c r="G52" s="21">
        <f t="shared" si="2"/>
        <v>325</v>
      </c>
      <c r="I52" s="20" t="str">
        <f>A52</f>
        <v>N - efter reduktion, kg / ha</v>
      </c>
      <c r="J52" s="21">
        <f>IF($B$10="",J51,J51)</f>
        <v>197.10000000000002</v>
      </c>
      <c r="K52" s="21">
        <f t="shared" ref="K52:O52" si="3">IF($B$10="",K51,K51)</f>
        <v>202.5</v>
      </c>
      <c r="L52" s="21">
        <f t="shared" si="3"/>
        <v>219.78</v>
      </c>
      <c r="M52" s="21">
        <f t="shared" si="3"/>
        <v>208.44000000000003</v>
      </c>
      <c r="N52" s="21">
        <f t="shared" si="3"/>
        <v>208.44000000000003</v>
      </c>
      <c r="O52" s="21">
        <f t="shared" si="3"/>
        <v>175.5</v>
      </c>
    </row>
    <row r="53" spans="1:15" x14ac:dyDescent="0.25">
      <c r="A53" s="20" t="s">
        <v>55</v>
      </c>
      <c r="B53" s="21">
        <f t="shared" ref="B53:G54" si="4">B32+B36+B40+B44+B48</f>
        <v>33</v>
      </c>
      <c r="C53" s="21">
        <f t="shared" si="4"/>
        <v>33</v>
      </c>
      <c r="D53" s="21">
        <f t="shared" si="4"/>
        <v>33</v>
      </c>
      <c r="E53" s="21">
        <f t="shared" si="4"/>
        <v>33</v>
      </c>
      <c r="F53" s="21">
        <f t="shared" si="4"/>
        <v>33</v>
      </c>
      <c r="G53" s="21">
        <f t="shared" si="4"/>
        <v>33</v>
      </c>
      <c r="I53" s="20" t="s">
        <v>55</v>
      </c>
      <c r="J53" s="21">
        <f t="shared" ref="J53:O54" si="5">J32+J36+J40+J44+J48</f>
        <v>29.04</v>
      </c>
      <c r="K53" s="21">
        <f t="shared" si="5"/>
        <v>29.04</v>
      </c>
      <c r="L53" s="21">
        <f t="shared" si="5"/>
        <v>29.04</v>
      </c>
      <c r="M53" s="21">
        <f t="shared" si="5"/>
        <v>29.04</v>
      </c>
      <c r="N53" s="21">
        <f t="shared" si="5"/>
        <v>29.04</v>
      </c>
      <c r="O53" s="21">
        <f t="shared" si="5"/>
        <v>29.04</v>
      </c>
    </row>
    <row r="54" spans="1:15" x14ac:dyDescent="0.25">
      <c r="A54" s="20" t="s">
        <v>56</v>
      </c>
      <c r="B54" s="21">
        <f t="shared" si="4"/>
        <v>214</v>
      </c>
      <c r="C54" s="21">
        <f t="shared" si="4"/>
        <v>214</v>
      </c>
      <c r="D54" s="21">
        <f t="shared" si="4"/>
        <v>214</v>
      </c>
      <c r="E54" s="21">
        <f t="shared" si="4"/>
        <v>214</v>
      </c>
      <c r="F54" s="21">
        <f t="shared" si="4"/>
        <v>214</v>
      </c>
      <c r="G54" s="21">
        <f t="shared" si="4"/>
        <v>214</v>
      </c>
      <c r="I54" s="20" t="s">
        <v>56</v>
      </c>
      <c r="J54" s="21">
        <f t="shared" si="5"/>
        <v>188.32</v>
      </c>
      <c r="K54" s="21">
        <f t="shared" si="5"/>
        <v>188.32</v>
      </c>
      <c r="L54" s="21">
        <f t="shared" si="5"/>
        <v>188.32</v>
      </c>
      <c r="M54" s="21">
        <f t="shared" si="5"/>
        <v>188.32</v>
      </c>
      <c r="N54" s="21">
        <f t="shared" si="5"/>
        <v>188.32</v>
      </c>
      <c r="O54" s="21">
        <f t="shared" si="5"/>
        <v>188.32</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Grass_rotation, Feed units / ha</v>
      </c>
      <c r="B74" s="26">
        <v>7900</v>
      </c>
      <c r="C74" s="26">
        <v>8400</v>
      </c>
      <c r="D74" s="26">
        <v>10000</v>
      </c>
      <c r="E74" s="26">
        <v>8900</v>
      </c>
      <c r="F74" s="26">
        <v>8900</v>
      </c>
      <c r="G74" s="26">
        <v>8400</v>
      </c>
      <c r="I74" s="20" t="str">
        <f t="shared" ref="I74:I84" si="6">A74</f>
        <v>Grass_rotation, Feed units / ha</v>
      </c>
      <c r="J74" s="26">
        <f>IF($B$13="","",VLOOKUP($B$13,'Crop definitions'!$V$5:$X$63,2,FALSE)*B74)</f>
        <v>6952</v>
      </c>
      <c r="K74" s="26">
        <f>IF($B$13="","",VLOOKUP($B$13,'Crop definitions'!$V$5:$X$63,2,FALSE)*C74)</f>
        <v>7392</v>
      </c>
      <c r="L74" s="26">
        <f>IF($B$13="","",VLOOKUP($B$13,'Crop definitions'!$V$5:$X$63,2,FALSE)*D74)</f>
        <v>8800</v>
      </c>
      <c r="M74" s="26">
        <f>IF($B$13="","",VLOOKUP($B$13,'Crop definitions'!$V$5:$X$63,3,FALSE)*E74)</f>
        <v>7832</v>
      </c>
      <c r="N74" s="26">
        <f>IF($B$13="","",VLOOKUP($B$13,'Crop definitions'!$V$5:$X$63,3,FALSE)*F74)</f>
        <v>7832</v>
      </c>
      <c r="O74" s="59">
        <f>IF($B$13="","",VLOOKUP($B$13,'Crop definitions'!$V$5:$X$63,2,FALSE)*G74)</f>
        <v>7392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Grass_rotation, kg TS / ha</v>
      </c>
      <c r="B80" s="21">
        <f>IF(B74="",0,IF($C13="Kg",B74*VLOOKUP($B13,'Crop definitions'!$B$5:$N$63,5,FALSE)/1000,IF($C13="Kg TS",B74,B74/VLOOKUP($B13,'Crop definitions'!$B$5:$N$63,8,FALSE))))</f>
        <v>9518.0722891566274</v>
      </c>
      <c r="C80" s="21">
        <f>IF(C74="",0,IF($C13="Kg",C74*VLOOKUP($B13,'Crop definitions'!$B$5:$N$63,5,FALSE)/1000,IF($C13="Kg TS",C74,C74/VLOOKUP($B13,'Crop definitions'!$B$5:$N$63,8,FALSE))))</f>
        <v>10120.481927710844</v>
      </c>
      <c r="D80" s="21">
        <f>IF(D74="",0,IF($C13="Kg",D74*VLOOKUP($B13,'Crop definitions'!$B$5:$N$63,5,FALSE)/1000,IF($C13="Kg TS",D74,D74/VLOOKUP($B13,'Crop definitions'!$B$5:$N$63,8,FALSE))))</f>
        <v>12048.192771084337</v>
      </c>
      <c r="E80" s="21">
        <f>IF(E74="",0,IF($C13="Kg",E74*VLOOKUP($B13,'Crop definitions'!$B$5:$N$63,5,FALSE)/1000,IF($C13="Kg TS",E74,E74/VLOOKUP($B13,'Crop definitions'!$B$5:$N$63,8,FALSE))))</f>
        <v>10722.891566265062</v>
      </c>
      <c r="F80" s="21">
        <f>IF(F74="",0,IF($C13="Kg",F74*VLOOKUP($B13,'Crop definitions'!$B$5:$N$63,5,FALSE)/1000,IF($C13="Kg TS",F74,F74/VLOOKUP($B13,'Crop definitions'!$B$5:$N$63,8,FALSE))))</f>
        <v>10722.891566265062</v>
      </c>
      <c r="G80" s="21">
        <f>IF(G74="",0,IF($C13="Kg",G74*VLOOKUP($B13,'Crop definitions'!$B$5:$N$63,5,FALSE)/1000,IF($C13="Kg TS",G74,G74/VLOOKUP($B13,'Crop definitions'!$B$5:$N$63,8,FALSE))))</f>
        <v>10120.481927710844</v>
      </c>
      <c r="I80" s="20" t="str">
        <f t="shared" si="6"/>
        <v>Grass_rotation, kg TS / ha</v>
      </c>
      <c r="J80" s="21">
        <f>IF(J74="",0,IF($C13="Kg",J74*VLOOKUP($B13,'Crop definitions'!$B$5:$N$63,5,FALSE)/1000,IF($C13="Kg TS",J74,J74/VLOOKUP($B13,'Crop definitions'!$B$5:$N$63,8,FALSE))))</f>
        <v>8375.9036144578313</v>
      </c>
      <c r="K80" s="21">
        <f>IF(K74="",0,IF($C13="Kg",K74*VLOOKUP($B13,'Crop definitions'!$B$5:$N$63,5,FALSE)/1000,IF($C13="Kg TS",K74,K74/VLOOKUP($B13,'Crop definitions'!$B$5:$N$63,8,FALSE))))</f>
        <v>8906.0240963855431</v>
      </c>
      <c r="L80" s="21">
        <f>IF(L74="",0,IF($C13="Kg",L74*VLOOKUP($B13,'Crop definitions'!$B$5:$N$63,5,FALSE)/1000,IF($C13="Kg TS",L74,L74/VLOOKUP($B13,'Crop definitions'!$B$5:$N$63,8,FALSE))))</f>
        <v>10602.409638554218</v>
      </c>
      <c r="M80" s="21">
        <f>IF(M74="",0,IF($C13="Kg",M74*VLOOKUP($B13,'Crop definitions'!$B$5:$N$63,5,FALSE)/1000,IF($C13="Kg TS",M74,M74/VLOOKUP($B13,'Crop definitions'!$B$5:$N$63,8,FALSE))))</f>
        <v>9436.1445783132531</v>
      </c>
      <c r="N80" s="21">
        <f>IF(N74="",0,IF($C13="Kg",N74*VLOOKUP($B13,'Crop definitions'!$B$5:$N$63,5,FALSE)/1000,IF($C13="Kg TS",N74,N74/VLOOKUP($B13,'Crop definitions'!$B$5:$N$63,8,FALSE))))</f>
        <v>9436.1445783132531</v>
      </c>
      <c r="O80" s="21">
        <f>IF(O74="",0,IF($C13="Kg",O74*VLOOKUP($B13,'Crop definitions'!$B$5:$N$63,5,FALSE)/1000,IF($C13="Kg TS",O74,O74/VLOOKUP($B13,'Crop definitions'!$B$5:$N$63,8,FALSE))))</f>
        <v>8906.0240963855431</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9518.0722891566274</v>
      </c>
      <c r="C85" s="25">
        <f t="shared" si="7"/>
        <v>10120.481927710844</v>
      </c>
      <c r="D85" s="25">
        <f t="shared" si="7"/>
        <v>12048.192771084337</v>
      </c>
      <c r="E85" s="25">
        <f t="shared" si="7"/>
        <v>10722.891566265062</v>
      </c>
      <c r="F85" s="25">
        <f t="shared" si="7"/>
        <v>10722.891566265062</v>
      </c>
      <c r="G85" s="25">
        <f t="shared" si="7"/>
        <v>10120.481927710844</v>
      </c>
      <c r="I85" s="24" t="s">
        <v>69</v>
      </c>
      <c r="J85" s="25">
        <f t="shared" ref="J85:O85" si="8">SUM(J80:J84)</f>
        <v>8375.9036144578313</v>
      </c>
      <c r="K85" s="25">
        <f t="shared" si="8"/>
        <v>8906.0240963855431</v>
      </c>
      <c r="L85" s="25">
        <f t="shared" si="8"/>
        <v>10602.409638554218</v>
      </c>
      <c r="M85" s="25">
        <f t="shared" si="8"/>
        <v>9436.1445783132531</v>
      </c>
      <c r="N85" s="25">
        <f t="shared" si="8"/>
        <v>9436.1445783132531</v>
      </c>
      <c r="O85" s="25">
        <f t="shared" si="8"/>
        <v>8906.0240963855431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Grass_rotation, kg / ha</v>
      </c>
      <c r="B87" s="21">
        <f>IF(B80=0,0,B80/(VLOOKUP($B13,'Crop definitions'!$B$5:$N$63,5,FALSE)/1000))</f>
        <v>51728.653745416457</v>
      </c>
      <c r="C87" s="21">
        <f>IF(C80=0,0,C80/(VLOOKUP($B13,'Crop definitions'!$B$5:$N$63,5,FALSE)/1000))</f>
        <v>55002.61917234154</v>
      </c>
      <c r="D87" s="21">
        <f>IF(D80=0,0,D80/(VLOOKUP($B13,'Crop definitions'!$B$5:$N$63,5,FALSE)/1000))</f>
        <v>65479.308538501835</v>
      </c>
      <c r="E87" s="21">
        <f>IF(E80=0,0,E80/(VLOOKUP($B13,'Crop definitions'!$B$5:$N$63,5,FALSE)/1000))</f>
        <v>58276.584599266636</v>
      </c>
      <c r="F87" s="21">
        <f>IF(F80=0,0,F80/(VLOOKUP($B13,'Crop definitions'!$B$5:$N$63,5,FALSE)/1000))</f>
        <v>58276.584599266636</v>
      </c>
      <c r="G87" s="21">
        <f>IF(G80=0,0,G80/(VLOOKUP($B13,'Crop definitions'!$B$5:$N$63,5,FALSE)/1000))</f>
        <v>55002.61917234154</v>
      </c>
      <c r="I87" s="20" t="str">
        <f>A87</f>
        <v>Grass_rotation, kg / ha</v>
      </c>
      <c r="J87" s="21">
        <f>IF(J80=0,0,J80/(VLOOKUP($B13,'Crop definitions'!$B$5:$N$63,5,FALSE)/1000))</f>
        <v>45521.215295966475</v>
      </c>
      <c r="K87" s="21">
        <f>IF(K80=0,0,K80/(VLOOKUP($B13,'Crop definitions'!$B$5:$N$63,5,FALSE)/1000))</f>
        <v>48402.304871660563</v>
      </c>
      <c r="L87" s="21">
        <f>IF(L80=0,0,L80/(VLOOKUP($B13,'Crop definitions'!$B$5:$N$63,5,FALSE)/1000))</f>
        <v>57621.791513881617</v>
      </c>
      <c r="M87" s="21">
        <f>IF(M80=0,0,M80/(VLOOKUP($B13,'Crop definitions'!$B$5:$N$63,5,FALSE)/1000))</f>
        <v>51283.394447354636</v>
      </c>
      <c r="N87" s="21">
        <f>IF(N80=0,0,N80/(VLOOKUP($B13,'Crop definitions'!$B$5:$N$63,5,FALSE)/1000))</f>
        <v>51283.394447354636</v>
      </c>
      <c r="O87" s="21">
        <f>IF(O80=0,0,O80/(VLOOKUP($B13,'Crop definitions'!$B$5:$N$63,5,FALSE)/1000))</f>
        <v>48402.304871660563</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51728.653745416457</v>
      </c>
      <c r="C92" s="25">
        <f t="shared" si="10"/>
        <v>55002.61917234154</v>
      </c>
      <c r="D92" s="25">
        <f t="shared" si="10"/>
        <v>65479.308538501835</v>
      </c>
      <c r="E92" s="25">
        <f t="shared" si="10"/>
        <v>58276.584599266636</v>
      </c>
      <c r="F92" s="25">
        <f t="shared" si="10"/>
        <v>58276.584599266636</v>
      </c>
      <c r="G92" s="25">
        <f t="shared" si="10"/>
        <v>55002.61917234154</v>
      </c>
      <c r="I92" s="24" t="str">
        <f t="shared" si="9"/>
        <v>Udbytte i alt, kg / ha</v>
      </c>
      <c r="J92" s="25">
        <f t="shared" ref="J92:O92" si="11">SUM(J87:J91)</f>
        <v>45521.215295966475</v>
      </c>
      <c r="K92" s="25">
        <f t="shared" si="11"/>
        <v>48402.304871660563</v>
      </c>
      <c r="L92" s="25">
        <f t="shared" si="11"/>
        <v>57621.791513881617</v>
      </c>
      <c r="M92" s="25">
        <f t="shared" si="11"/>
        <v>51283.394447354636</v>
      </c>
      <c r="N92" s="25">
        <f t="shared" si="11"/>
        <v>51283.394447354636</v>
      </c>
      <c r="O92" s="25">
        <f t="shared" si="11"/>
        <v>48402.304871660563</v>
      </c>
    </row>
    <row r="93" spans="1:15" x14ac:dyDescent="0.25">
      <c r="A93" s="27" t="s">
        <v>120</v>
      </c>
      <c r="B93" s="32">
        <f t="shared" ref="B93:G93" si="12">SUMIF($D$13:$D$17,"Grøn",B87:B91)</f>
        <v>51728.653745416457</v>
      </c>
      <c r="C93" s="32">
        <f t="shared" si="12"/>
        <v>55002.61917234154</v>
      </c>
      <c r="D93" s="32">
        <f t="shared" si="12"/>
        <v>65479.308538501835</v>
      </c>
      <c r="E93" s="32">
        <f t="shared" si="12"/>
        <v>58276.584599266636</v>
      </c>
      <c r="F93" s="32">
        <f t="shared" si="12"/>
        <v>58276.584599266636</v>
      </c>
      <c r="G93" s="32">
        <f t="shared" si="12"/>
        <v>55002.61917234154</v>
      </c>
      <c r="I93" s="27" t="str">
        <f t="shared" si="9"/>
        <v>Udbytte der høstes grøn i alt, kg / ha</v>
      </c>
      <c r="J93" s="32">
        <f t="shared" ref="J93:O93" si="13">SUMIF($D$13:$D$17,"Grøn",J87:J91)</f>
        <v>45521.215295966475</v>
      </c>
      <c r="K93" s="32">
        <f t="shared" si="13"/>
        <v>48402.304871660563</v>
      </c>
      <c r="L93" s="32">
        <f t="shared" si="13"/>
        <v>57621.791513881617</v>
      </c>
      <c r="M93" s="32">
        <f t="shared" si="13"/>
        <v>51283.394447354636</v>
      </c>
      <c r="N93" s="32">
        <f t="shared" si="13"/>
        <v>51283.394447354636</v>
      </c>
      <c r="O93" s="32">
        <f t="shared" si="13"/>
        <v>48402.304871660563</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Grass_rotation, kg N / ha</v>
      </c>
      <c r="B95" s="21">
        <f>IF(B80=0,0,B80*VLOOKUP($B13,'Crop definitions'!$B$5:$K$63,10,FALSE)/1000)</f>
        <v>277.16626506024096</v>
      </c>
      <c r="C95" s="21">
        <f>IF(C80=0,0,C80*VLOOKUP($B13,'Crop definitions'!$B$5:$K$63,10,FALSE)/1000)</f>
        <v>294.70843373493977</v>
      </c>
      <c r="D95" s="21">
        <f>IF(D80=0,0,D80*VLOOKUP($B13,'Crop definitions'!$B$5:$K$63,10,FALSE)/1000)</f>
        <v>350.84337349397589</v>
      </c>
      <c r="E95" s="21">
        <f>IF(E80=0,0,E80*VLOOKUP($B13,'Crop definitions'!$B$5:$K$63,10,FALSE)/1000)</f>
        <v>312.25060240963859</v>
      </c>
      <c r="F95" s="21">
        <f>IF(F80=0,0,F80*VLOOKUP($B13,'Crop definitions'!$B$5:$K$63,10,FALSE)/1000)</f>
        <v>312.25060240963859</v>
      </c>
      <c r="G95" s="21">
        <f>IF(G80=0,0,G80*VLOOKUP($B13,'Crop definitions'!$B$5:$K$63,10,FALSE)/1000)</f>
        <v>294.70843373493977</v>
      </c>
      <c r="I95" s="20" t="str">
        <f t="shared" ref="I95:I100" si="14">A95</f>
        <v>Grass_rotation, kg N / ha</v>
      </c>
      <c r="J95" s="21">
        <f>IF(J80=0,0,J80*VLOOKUP($B13,'Crop definitions'!$B$5:$K$63,10,FALSE)/1000)</f>
        <v>243.90631325301206</v>
      </c>
      <c r="K95" s="21">
        <f>IF(K80=0,0,K80*VLOOKUP($B13,'Crop definitions'!$B$5:$K$63,10,FALSE)/1000)</f>
        <v>259.34342168674704</v>
      </c>
      <c r="L95" s="21">
        <f>IF(L80=0,0,L80*VLOOKUP($B13,'Crop definitions'!$B$5:$K$63,10,FALSE)/1000)</f>
        <v>308.74216867469886</v>
      </c>
      <c r="M95" s="21">
        <f>IF(M80=0,0,M80*VLOOKUP($B13,'Crop definitions'!$B$5:$K$63,10,FALSE)/1000)</f>
        <v>274.7805301204819</v>
      </c>
      <c r="N95" s="21">
        <f>IF(N80=0,0,N80*VLOOKUP($B13,'Crop definitions'!$B$5:$K$63,10,FALSE)/1000)</f>
        <v>274.7805301204819</v>
      </c>
      <c r="O95" s="21">
        <f>IF(O80=0,0,O80*VLOOKUP($B13,'Crop definitions'!$B$5:$K$63,10,FALSE)/1000)</f>
        <v>259.34342168674704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277.16626506024096</v>
      </c>
      <c r="C100" s="25">
        <f t="shared" si="15"/>
        <v>294.70843373493977</v>
      </c>
      <c r="D100" s="25">
        <f t="shared" si="15"/>
        <v>350.84337349397589</v>
      </c>
      <c r="E100" s="25">
        <f t="shared" si="15"/>
        <v>312.25060240963859</v>
      </c>
      <c r="F100" s="25">
        <f t="shared" si="15"/>
        <v>312.25060240963859</v>
      </c>
      <c r="G100" s="25">
        <f t="shared" si="15"/>
        <v>294.70843373493977</v>
      </c>
      <c r="I100" s="24" t="str">
        <f t="shared" si="14"/>
        <v>Udbytte i alt, kg N / ha</v>
      </c>
      <c r="J100" s="25">
        <f t="shared" ref="J100:O100" si="16">SUM(J95:J99)</f>
        <v>243.90631325301206</v>
      </c>
      <c r="K100" s="25">
        <f t="shared" si="16"/>
        <v>259.34342168674704</v>
      </c>
      <c r="L100" s="25">
        <f t="shared" si="16"/>
        <v>308.74216867469886</v>
      </c>
      <c r="M100" s="25">
        <f t="shared" si="16"/>
        <v>274.7805301204819</v>
      </c>
      <c r="N100" s="25">
        <f t="shared" si="16"/>
        <v>274.7805301204819</v>
      </c>
      <c r="O100" s="25">
        <f t="shared" si="16"/>
        <v>259.34342168674704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0</v>
      </c>
      <c r="C106" s="47">
        <f t="shared" si="19"/>
        <v>0</v>
      </c>
      <c r="D106" s="47">
        <f t="shared" si="19"/>
        <v>0</v>
      </c>
      <c r="E106" s="47">
        <f t="shared" si="19"/>
        <v>0</v>
      </c>
      <c r="F106" s="47">
        <f t="shared" si="19"/>
        <v>0</v>
      </c>
      <c r="G106" s="47">
        <f t="shared" si="19"/>
        <v>0</v>
      </c>
      <c r="H106" s="15"/>
      <c r="I106" s="40" t="str">
        <f t="shared" si="18"/>
        <v>N-udbytte til beregning, kg / ha</v>
      </c>
      <c r="J106" s="47">
        <f t="shared" ref="J106:O106" si="20">SUMIF($E$13:$E$17,"Ja",J95:J99)</f>
        <v>0</v>
      </c>
      <c r="K106" s="47">
        <f t="shared" si="20"/>
        <v>0</v>
      </c>
      <c r="L106" s="47">
        <f t="shared" si="20"/>
        <v>0</v>
      </c>
      <c r="M106" s="47">
        <f t="shared" si="20"/>
        <v>0</v>
      </c>
      <c r="N106" s="47">
        <f t="shared" si="20"/>
        <v>0</v>
      </c>
      <c r="O106" s="47">
        <f t="shared" si="20"/>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formula'!$J$5:$O$44,MATCH(Grass_rotation_a!$B$9,'N fixation formula'!$B$5:$B$44,0),MATCH(Grass_rotation_a!B104,'N fixation formula'!$J$4:$O$4,0))</f>
        <v>#N/A</v>
      </c>
      <c r="C109" s="48" t="e">
        <f>VLOOKUP($B$9,'N fixation formula'!$B$5:$O$44,7,FALSE)+VLOOKUP($B$9,'N fixation formula'!$B$5:$O$44,8,FALSE)+INDEX('N fixation formula'!$J$5:$O$44,MATCH(Grass_rotation_a!$B$9,'N fixation formula'!$B$5:$B$44,0),MATCH(Grass_rotation_a!C104,'N fixation formula'!$J$4:$O$4,0))</f>
        <v>#N/A</v>
      </c>
      <c r="D109" s="48" t="e">
        <f>VLOOKUP($B$9,'N fixation formula'!$B$5:$O$44,7,FALSE)+VLOOKUP($B$9,'N fixation formula'!$B$5:$O$44,8,FALSE)+INDEX('N fixation formula'!$J$5:$O$44,MATCH(Grass_rotation_a!$B$9,'N fixation formula'!$B$5:$B$44,0),MATCH(Grass_rotation_a!D104,'N fixation formula'!$J$4:$O$4,0))</f>
        <v>#N/A</v>
      </c>
      <c r="E109" s="48" t="e">
        <f>VLOOKUP($B$9,'N fixation formula'!$B$5:$O$44,7,FALSE)+VLOOKUP($B$9,'N fixation formula'!$B$5:$O$44,8,FALSE)+INDEX('N fixation formula'!$J$5:$O$44,MATCH(Grass_rotation_a!$B$9,'N fixation formula'!$B$5:$B$44,0),MATCH(Grass_rotation_a!E104,'N fixation formula'!$J$4:$O$4,0))</f>
        <v>#N/A</v>
      </c>
      <c r="F109" s="48" t="e">
        <f>VLOOKUP($B$9,'N fixation formula'!$B$5:$O$44,7,FALSE)+VLOOKUP($B$9,'N fixation formula'!$B$5:$O$44,8,FALSE)+INDEX('N fixation formula'!$J$5:$O$44,MATCH(Grass_rotation_a!$B$9,'N fixation formula'!$B$5:$B$44,0),MATCH(Grass_rotation_a!F104,'N fixation formula'!$J$4:$O$4,0))</f>
        <v>#N/A</v>
      </c>
      <c r="G109" s="48" t="e">
        <f>VLOOKUP($B$9,'N fixation formula'!$B$5:$O$44,7,FALSE)+VLOOKUP($B$9,'N fixation formula'!$B$5:$O$44,8,FALSE)+INDEX('N fixation formula'!$J$5:$O$44,MATCH(Grass_rotation_a!$B$9,'N fixation formula'!$B$5:$B$44,0),MATCH(Grass_rotation_a!G104,'N fixation formula'!$J$4:$O$4,0))</f>
        <v>#N/A</v>
      </c>
      <c r="H109" s="15"/>
      <c r="I109" s="40" t="str">
        <f t="shared" si="18"/>
        <v>P-rod+stub + P-trans-jord + P-immob</v>
      </c>
      <c r="J109" s="48" t="e">
        <f>VLOOKUP($B$9,'N fixation formula'!$B$5:$O$44,7,FALSE)+VLOOKUP($B$9,'N fixation formula'!$B$5:$O$44,8,FALSE)+INDEX('N fixation formula'!$J$5:$O$44,MATCH(Grass_rotation_a!$B$9,'N fixation formula'!$B$5:$B$44,0),MATCH(Grass_rotation_a!J104,'N fixation formula'!$J$4:$O$4,0))</f>
        <v>#N/A</v>
      </c>
      <c r="K109" s="48" t="e">
        <f>VLOOKUP($B$9,'N fixation formula'!$B$5:$O$44,7,FALSE)+VLOOKUP($B$9,'N fixation formula'!$B$5:$O$44,8,FALSE)+INDEX('N fixation formula'!$J$5:$O$44,MATCH(Grass_rotation_a!$B$9,'N fixation formula'!$B$5:$B$44,0),MATCH(Grass_rotation_a!K104,'N fixation formula'!$J$4:$O$4,0))</f>
        <v>#N/A</v>
      </c>
      <c r="L109" s="48" t="e">
        <f>VLOOKUP($B$9,'N fixation formula'!$B$5:$O$44,7,FALSE)+VLOOKUP($B$9,'N fixation formula'!$B$5:$O$44,8,FALSE)+INDEX('N fixation formula'!$J$5:$O$44,MATCH(Grass_rotation_a!$B$9,'N fixation formula'!$B$5:$B$44,0),MATCH(Grass_rotation_a!L104,'N fixation formula'!$J$4:$O$4,0))</f>
        <v>#N/A</v>
      </c>
      <c r="M109" s="48" t="e">
        <f>VLOOKUP($B$9,'N fixation formula'!$B$5:$O$44,7,FALSE)+VLOOKUP($B$9,'N fixation formula'!$B$5:$O$44,8,FALSE)+INDEX('N fixation formula'!$J$5:$O$44,MATCH(Grass_rotation_a!$B$9,'N fixation formula'!$B$5:$B$44,0),MATCH(Grass_rotation_a!M104,'N fixation formula'!$J$4:$O$4,0))</f>
        <v>#N/A</v>
      </c>
      <c r="N109" s="48" t="e">
        <f>VLOOKUP($B$9,'N fixation formula'!$B$5:$O$44,7,FALSE)+VLOOKUP($B$9,'N fixation formula'!$B$5:$O$44,8,FALSE)+INDEX('N fixation formula'!$J$5:$O$44,MATCH(Grass_rotation_a!$B$9,'N fixation formula'!$B$5:$B$44,0),MATCH(Grass_rotation_a!N104,'N fixation formula'!$J$4:$O$4,0))</f>
        <v>#N/A</v>
      </c>
      <c r="O109" s="48" t="e">
        <f>VLOOKUP($B$9,'N fixation formula'!$B$5:$O$44,7,FALSE)+VLOOKUP($B$9,'N fixation formula'!$B$5:$O$44,8,FALSE)+INDEX('N fixation formula'!$J$5:$O$44,MATCH(Grass_rotation_a!$B$9,'N fixation formula'!$B$5:$B$44,0),MATCH(Grass_rotation_a!O104,'N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26.045377160817186</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27.693818753273963</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32.968831849135675</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29.342260345730747</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29.342260345730747</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27.693818753273963</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22.919931901519121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24.370560502881091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29.012572027239393</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25.821189104243057</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25.821189104243057</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24.370560502881091</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10.418150864326874</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11.077527501309586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13.187532739654268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11.736904138292301</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11.736904138292301</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11.077527501309586</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9.1679727606076487</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9.7482242011524356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11.605028810895755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10.328475641697223</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10.328475641697223</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9.7482242011524356</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26.045377160817186</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27.693818753273963</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32.968831849135675</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29.342260345730747</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29.342260345730747</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27.693818753273963</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22.919931901519121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24.370560502881091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29.012572027239393</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25.821189104243057</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25.821189104243057</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24.370560502881091</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52.090754321634371</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55.387637506547925</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65.937663698271351</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58.684520691461493</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58.684520691461493</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55.387637506547925</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45.839863803038241</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48.741121005762182</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58.025144054478787</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51.642378208486114</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51.642378208486114</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48.741121005762182</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120.64165950759562</v>
      </c>
      <c r="C147" s="25">
        <f t="shared" ref="C147:O147" si="26">SUM(C132:C146)</f>
        <v>127.89480251440543</v>
      </c>
      <c r="D147" s="143">
        <f t="shared" si="26"/>
        <v>151.10486013619698</v>
      </c>
      <c r="E147" s="25">
        <f t="shared" si="26"/>
        <v>135.14794552121529</v>
      </c>
      <c r="F147" s="25">
        <f t="shared" si="26"/>
        <v>135.14794552121529</v>
      </c>
      <c r="G147" s="25">
        <f t="shared" si="26"/>
        <v>127.89480251440543</v>
      </c>
      <c r="H147" s="5"/>
      <c r="I147" s="30" t="str">
        <f t="shared" si="25"/>
        <v>Dieselforbrug i alt per ha</v>
      </c>
      <c r="J147" s="25">
        <f t="shared" si="26"/>
        <v>100.84770036668414</v>
      </c>
      <c r="K147" s="25">
        <f t="shared" si="26"/>
        <v>107.2304662126768</v>
      </c>
      <c r="L147" s="143">
        <f t="shared" si="26"/>
        <v>127.65531691985332</v>
      </c>
      <c r="M147" s="25">
        <f t="shared" si="26"/>
        <v>113.61323205866944</v>
      </c>
      <c r="N147" s="25">
        <f t="shared" si="26"/>
        <v>113.61323205866944</v>
      </c>
      <c r="O147" s="25">
        <f t="shared" si="26"/>
        <v>107.2304662126768</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1900-000000000000}">
      <formula1>"Ja, Nej / Ikke relevant"</formula1>
    </dataValidation>
    <dataValidation type="list" allowBlank="1" showInputMessage="1" showErrorMessage="1" sqref="E13:E17" xr:uid="{00000000-0002-0000-1900-000001000000}">
      <formula1>"Ja,Nej"</formula1>
    </dataValidation>
    <dataValidation type="list" allowBlank="1" showInputMessage="1" showErrorMessage="1" sqref="E5" xr:uid="{00000000-0002-0000-19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900-000003000000}">
          <x14:formula1>
            <xm:f>Other_tabels!$F$5:$F$14</xm:f>
          </x14:formula1>
          <xm:sqref>E4</xm:sqref>
        </x14:dataValidation>
        <x14:dataValidation type="list" allowBlank="1" showInputMessage="1" showErrorMessage="1" xr:uid="{00000000-0002-0000-1900-000007000000}">
          <x14:formula1>
            <xm:f>'N fixation formula'!$B$5:$B$44</xm:f>
          </x14:formula1>
          <xm:sqref>B9</xm:sqref>
        </x14:dataValidation>
        <x14:dataValidation type="list" allowBlank="1" showInputMessage="1" showErrorMessage="1" xr:uid="{00000000-0002-0000-1900-000004000000}">
          <x14:formula1>
            <xm:f>'Crop definitions'!$B$5:$B$63</xm:f>
          </x14:formula1>
          <xm:sqref>B13:B17</xm:sqref>
        </x14:dataValidation>
        <x14:dataValidation type="list" allowBlank="1" showInputMessage="1" showErrorMessage="1" xr:uid="{00000000-0002-0000-1900-000005000000}">
          <x14:formula1>
            <xm:f>Seed!$B$5:$B$28</xm:f>
          </x14:formula1>
          <xm:sqref>B20:B23</xm:sqref>
        </x14:dataValidation>
        <x14:dataValidation type="list" allowBlank="1" showInputMessage="1" showErrorMessage="1" xr:uid="{00000000-0002-0000-1900-000006000000}">
          <x14:formula1>
            <xm:f>'Diesel consumption for field op'!$D$4:$D$77</xm:f>
          </x14:formula1>
          <xm:sqref>A116:A130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3">
    <tabColor theme="9" tint="0.39997558519241921"/>
  </sheetPr>
  <dimension ref="A1:O147"/>
  <sheetViews>
    <sheetView showGridLines="0" topLeftCell="F117"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547</v>
      </c>
      <c r="D4" s="20" t="s">
        <v>484</v>
      </c>
      <c r="E4" s="44" t="s">
        <v>486</v>
      </c>
    </row>
    <row r="5" spans="1:6" x14ac:dyDescent="0.25">
      <c r="A5" s="20" t="s">
        <v>50</v>
      </c>
      <c r="B5" s="44" t="s">
        <v>548</v>
      </c>
      <c r="D5" s="20" t="s">
        <v>582</v>
      </c>
      <c r="E5" s="44" t="s">
        <v>208</v>
      </c>
    </row>
    <row r="6" spans="1:6" ht="27.6" x14ac:dyDescent="0.25">
      <c r="A6" s="20" t="s">
        <v>0</v>
      </c>
      <c r="B6" s="45" t="s">
        <v>544</v>
      </c>
    </row>
    <row r="7" spans="1:6" x14ac:dyDescent="0.25">
      <c r="A7" s="20" t="s">
        <v>76</v>
      </c>
      <c r="B7" s="45"/>
    </row>
    <row r="8" spans="1:6" x14ac:dyDescent="0.25">
      <c r="A8" s="20" t="s">
        <v>57</v>
      </c>
      <c r="B8" s="45" t="s">
        <v>154</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448</v>
      </c>
      <c r="C13" s="19" t="str">
        <f>IF(B13="","",VLOOKUP(B13,'Crop definitions'!$B$5:$G$63,6,FALSE))</f>
        <v>Feed units</v>
      </c>
      <c r="D13" s="19" t="str">
        <f>IF(B13="","",VLOOKUP(B13,'Crop definitions'!$B$5:$G$63,3,FALSE))</f>
        <v>Grøn</v>
      </c>
      <c r="E13" s="3" t="s">
        <v>114</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Grass_rotation</v>
      </c>
      <c r="B30" s="200"/>
      <c r="C30" s="200"/>
      <c r="D30" s="200"/>
      <c r="E30" s="200"/>
      <c r="F30" s="200"/>
      <c r="G30" s="27"/>
      <c r="I30" s="201" t="str">
        <f>A30</f>
        <v>Gødningsnorm - Main product: Grass_rotation</v>
      </c>
      <c r="J30" s="202"/>
      <c r="K30" s="202"/>
      <c r="L30" s="202"/>
      <c r="M30" s="202"/>
      <c r="N30" s="202"/>
      <c r="O30" s="203"/>
    </row>
    <row r="31" spans="1:15" x14ac:dyDescent="0.25">
      <c r="A31" s="20" t="s">
        <v>54</v>
      </c>
      <c r="B31" s="26">
        <v>383</v>
      </c>
      <c r="C31" s="26">
        <v>393</v>
      </c>
      <c r="D31" s="26">
        <v>425</v>
      </c>
      <c r="E31" s="26">
        <v>404</v>
      </c>
      <c r="F31" s="26">
        <v>404</v>
      </c>
      <c r="G31" s="26">
        <v>343</v>
      </c>
      <c r="I31" s="20" t="s">
        <v>54</v>
      </c>
      <c r="J31" s="26">
        <f>(B31-$B$10)*('Crop definitions'!$Z$5/100)</f>
        <v>206.82000000000002</v>
      </c>
      <c r="K31" s="26">
        <f>(C31-$B$10)*('Crop definitions'!$Z$5/100)</f>
        <v>212.22000000000003</v>
      </c>
      <c r="L31" s="26">
        <f>(D31-$B$10)*('Crop definitions'!$Z$5/100)</f>
        <v>229.50000000000003</v>
      </c>
      <c r="M31" s="26">
        <f>(E31-$B$10)*('Crop definitions'!$Z$5/100)</f>
        <v>218.16000000000003</v>
      </c>
      <c r="N31" s="26">
        <f>(F31-$B$10)*('Crop definitions'!$Z$5/100)</f>
        <v>218.16000000000003</v>
      </c>
      <c r="O31" s="26">
        <f>(G31-$B$10)*('Crop definitions'!$Z$5/100)</f>
        <v>185.22</v>
      </c>
    </row>
    <row r="32" spans="1:15" x14ac:dyDescent="0.25">
      <c r="A32" s="20" t="s">
        <v>55</v>
      </c>
      <c r="B32" s="26">
        <v>33</v>
      </c>
      <c r="C32" s="26">
        <v>33</v>
      </c>
      <c r="D32" s="26">
        <v>33</v>
      </c>
      <c r="E32" s="26">
        <v>33</v>
      </c>
      <c r="F32" s="26">
        <v>33</v>
      </c>
      <c r="G32" s="26">
        <v>33</v>
      </c>
      <c r="I32" s="20" t="s">
        <v>55</v>
      </c>
      <c r="J32" s="26">
        <f>IF($B$13="","",VLOOKUP($B$13,'Crop definitions'!$V$5:$X$63,2,FALSE)*B32)</f>
        <v>29.04</v>
      </c>
      <c r="K32" s="26">
        <f>IF($B$13="","",VLOOKUP($B$13,'Crop definitions'!$V$5:$X$63,2,FALSE)*C32)</f>
        <v>29.04</v>
      </c>
      <c r="L32" s="26">
        <f>IF($B$13="","",VLOOKUP($B$13,'Crop definitions'!$V$5:$X$63,2,FALSE)*D32)</f>
        <v>29.04</v>
      </c>
      <c r="M32" s="26">
        <f>IF($B$13="","",VLOOKUP($B$13,'Crop definitions'!$V$5:$X$63,2,FALSE)*E32)</f>
        <v>29.04</v>
      </c>
      <c r="N32" s="26">
        <f>IF($B$13="","",VLOOKUP($B$13,'Crop definitions'!$V$5:$X$63,2,FALSE)*F32)</f>
        <v>29.04</v>
      </c>
      <c r="O32" s="26">
        <f>IF($B$13="","",VLOOKUP($B$13,'Crop definitions'!$V$5:$X$63,2,FALSE)*G32)</f>
        <v>29.04</v>
      </c>
    </row>
    <row r="33" spans="1:15" x14ac:dyDescent="0.25">
      <c r="A33" s="20" t="s">
        <v>56</v>
      </c>
      <c r="B33" s="26">
        <v>214</v>
      </c>
      <c r="C33" s="26">
        <v>214</v>
      </c>
      <c r="D33" s="26">
        <v>214</v>
      </c>
      <c r="E33" s="26">
        <v>214</v>
      </c>
      <c r="F33" s="26">
        <v>214</v>
      </c>
      <c r="G33" s="26">
        <v>214</v>
      </c>
      <c r="I33" s="20" t="s">
        <v>56</v>
      </c>
      <c r="J33" s="26">
        <f>IF($B$13="","",VLOOKUP($B$13,'Crop definitions'!$V$5:$X$63,2,FALSE)*B33)</f>
        <v>188.32</v>
      </c>
      <c r="K33" s="26">
        <f>IF($B$13="","",VLOOKUP($B$13,'Crop definitions'!$V$5:$X$63,2,FALSE)*C33)</f>
        <v>188.32</v>
      </c>
      <c r="L33" s="26">
        <f>IF($B$13="","",VLOOKUP($B$13,'Crop definitions'!$V$5:$X$63,2,FALSE)*D33)</f>
        <v>188.32</v>
      </c>
      <c r="M33" s="26">
        <f>IF($B$13="","",VLOOKUP($B$13,'Crop definitions'!$V$5:$X$63,2,FALSE)*E33)</f>
        <v>188.32</v>
      </c>
      <c r="N33" s="26">
        <f>IF($B$13="","",VLOOKUP($B$13,'Crop definitions'!$V$5:$X$63,2,FALSE)*F33)</f>
        <v>188.32</v>
      </c>
      <c r="O33" s="26">
        <f>IF($B$13="","",VLOOKUP($B$13,'Crop definitions'!$V$5:$X$63,2,FALSE)*G33)</f>
        <v>188.32</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383</v>
      </c>
      <c r="C51" s="21">
        <f t="shared" si="0"/>
        <v>393</v>
      </c>
      <c r="D51" s="21">
        <f t="shared" si="0"/>
        <v>425</v>
      </c>
      <c r="E51" s="21">
        <f t="shared" si="0"/>
        <v>404</v>
      </c>
      <c r="F51" s="21">
        <f t="shared" si="0"/>
        <v>404</v>
      </c>
      <c r="G51" s="21">
        <f t="shared" si="0"/>
        <v>343</v>
      </c>
      <c r="I51" s="20" t="str">
        <f>A51</f>
        <v>N - før reduktion, kg / ha</v>
      </c>
      <c r="J51" s="21">
        <f t="shared" ref="J51:O51" si="1">J31+J35+J39+J43+J47</f>
        <v>206.82000000000002</v>
      </c>
      <c r="K51" s="21">
        <f t="shared" si="1"/>
        <v>212.22000000000003</v>
      </c>
      <c r="L51" s="21">
        <f t="shared" si="1"/>
        <v>229.50000000000003</v>
      </c>
      <c r="M51" s="21">
        <f t="shared" si="1"/>
        <v>218.16000000000003</v>
      </c>
      <c r="N51" s="21">
        <f t="shared" si="1"/>
        <v>218.16000000000003</v>
      </c>
      <c r="O51" s="21">
        <f t="shared" si="1"/>
        <v>185.22</v>
      </c>
    </row>
    <row r="52" spans="1:15" x14ac:dyDescent="0.25">
      <c r="A52" s="20" t="s">
        <v>126</v>
      </c>
      <c r="B52" s="21">
        <f t="shared" ref="B52:G52" si="2">IF($B$10="",B51,B51-$B$10)</f>
        <v>383</v>
      </c>
      <c r="C52" s="21">
        <f t="shared" si="2"/>
        <v>393</v>
      </c>
      <c r="D52" s="21">
        <f t="shared" si="2"/>
        <v>425</v>
      </c>
      <c r="E52" s="21">
        <f t="shared" si="2"/>
        <v>404</v>
      </c>
      <c r="F52" s="21">
        <f t="shared" si="2"/>
        <v>404</v>
      </c>
      <c r="G52" s="21">
        <f t="shared" si="2"/>
        <v>343</v>
      </c>
      <c r="I52" s="20" t="str">
        <f>A52</f>
        <v>N - efter reduktion, kg / ha</v>
      </c>
      <c r="J52" s="21">
        <f>IF($B$10="",J51,J51)</f>
        <v>206.82000000000002</v>
      </c>
      <c r="K52" s="21">
        <f t="shared" ref="K52:O52" si="3">IF($B$10="",K51,K51)</f>
        <v>212.22000000000003</v>
      </c>
      <c r="L52" s="21">
        <f t="shared" si="3"/>
        <v>229.50000000000003</v>
      </c>
      <c r="M52" s="21">
        <f t="shared" si="3"/>
        <v>218.16000000000003</v>
      </c>
      <c r="N52" s="21">
        <f t="shared" si="3"/>
        <v>218.16000000000003</v>
      </c>
      <c r="O52" s="21">
        <f t="shared" si="3"/>
        <v>185.22</v>
      </c>
    </row>
    <row r="53" spans="1:15" x14ac:dyDescent="0.25">
      <c r="A53" s="20" t="s">
        <v>55</v>
      </c>
      <c r="B53" s="21">
        <f t="shared" ref="B53:G54" si="4">B32+B36+B40+B44+B48</f>
        <v>33</v>
      </c>
      <c r="C53" s="21">
        <f t="shared" si="4"/>
        <v>33</v>
      </c>
      <c r="D53" s="21">
        <f t="shared" si="4"/>
        <v>33</v>
      </c>
      <c r="E53" s="21">
        <f t="shared" si="4"/>
        <v>33</v>
      </c>
      <c r="F53" s="21">
        <f t="shared" si="4"/>
        <v>33</v>
      </c>
      <c r="G53" s="21">
        <f t="shared" si="4"/>
        <v>33</v>
      </c>
      <c r="I53" s="20" t="s">
        <v>55</v>
      </c>
      <c r="J53" s="21">
        <f t="shared" ref="J53:O54" si="5">J32+J36+J40+J44+J48</f>
        <v>29.04</v>
      </c>
      <c r="K53" s="21">
        <f t="shared" si="5"/>
        <v>29.04</v>
      </c>
      <c r="L53" s="21">
        <f t="shared" si="5"/>
        <v>29.04</v>
      </c>
      <c r="M53" s="21">
        <f t="shared" si="5"/>
        <v>29.04</v>
      </c>
      <c r="N53" s="21">
        <f t="shared" si="5"/>
        <v>29.04</v>
      </c>
      <c r="O53" s="21">
        <f t="shared" si="5"/>
        <v>29.04</v>
      </c>
    </row>
    <row r="54" spans="1:15" x14ac:dyDescent="0.25">
      <c r="A54" s="20" t="s">
        <v>56</v>
      </c>
      <c r="B54" s="21">
        <f t="shared" si="4"/>
        <v>214</v>
      </c>
      <c r="C54" s="21">
        <f t="shared" si="4"/>
        <v>214</v>
      </c>
      <c r="D54" s="21">
        <f t="shared" si="4"/>
        <v>214</v>
      </c>
      <c r="E54" s="21">
        <f t="shared" si="4"/>
        <v>214</v>
      </c>
      <c r="F54" s="21">
        <f t="shared" si="4"/>
        <v>214</v>
      </c>
      <c r="G54" s="21">
        <f t="shared" si="4"/>
        <v>214</v>
      </c>
      <c r="I54" s="20" t="s">
        <v>56</v>
      </c>
      <c r="J54" s="21">
        <f t="shared" si="5"/>
        <v>188.32</v>
      </c>
      <c r="K54" s="21">
        <f t="shared" si="5"/>
        <v>188.32</v>
      </c>
      <c r="L54" s="21">
        <f t="shared" si="5"/>
        <v>188.32</v>
      </c>
      <c r="M54" s="21">
        <f t="shared" si="5"/>
        <v>188.32</v>
      </c>
      <c r="N54" s="21">
        <f t="shared" si="5"/>
        <v>188.32</v>
      </c>
      <c r="O54" s="21">
        <f t="shared" si="5"/>
        <v>188.32</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150</v>
      </c>
      <c r="E66" s="26"/>
      <c r="F66" s="26"/>
      <c r="G66" s="26"/>
      <c r="I66" s="20" t="s">
        <v>43</v>
      </c>
      <c r="J66" s="26"/>
      <c r="K66" s="26"/>
      <c r="L66" s="26">
        <v>150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Grass_rotation, Feed units / ha</v>
      </c>
      <c r="B74" s="26">
        <v>7900</v>
      </c>
      <c r="C74" s="26">
        <v>8400</v>
      </c>
      <c r="D74" s="26">
        <v>10000</v>
      </c>
      <c r="E74" s="26">
        <v>8900</v>
      </c>
      <c r="F74" s="26">
        <v>8900</v>
      </c>
      <c r="G74" s="26">
        <v>8400</v>
      </c>
      <c r="I74" s="20" t="str">
        <f t="shared" ref="I74:I84" si="6">A74</f>
        <v>Grass_rotation, Feed units / ha</v>
      </c>
      <c r="J74" s="26">
        <f>IF($B$13="","",VLOOKUP($B$13,'Crop definitions'!$V$5:$X$63,2,FALSE)*B74)</f>
        <v>6952</v>
      </c>
      <c r="K74" s="26">
        <f>IF($B$13="","",VLOOKUP($B$13,'Crop definitions'!$V$5:$X$63,2,FALSE)*C74)</f>
        <v>7392</v>
      </c>
      <c r="L74" s="26">
        <f>IF($B$13="","",VLOOKUP($B$13,'Crop definitions'!$V$5:$X$63,2,FALSE)*D74)</f>
        <v>8800</v>
      </c>
      <c r="M74" s="26">
        <f>IF($B$13="","",VLOOKUP($B$13,'Crop definitions'!$V$5:$X$63,3,FALSE)*E74)</f>
        <v>7832</v>
      </c>
      <c r="N74" s="26">
        <f>IF($B$13="","",VLOOKUP($B$13,'Crop definitions'!$V$5:$X$63,3,FALSE)*F74)</f>
        <v>7832</v>
      </c>
      <c r="O74" s="59">
        <f>IF($B$13="","",VLOOKUP($B$13,'Crop definitions'!$V$5:$X$63,2,FALSE)*G74)</f>
        <v>7392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Grass_rotation, kg TS / ha</v>
      </c>
      <c r="B80" s="21">
        <f>IF(B74="",0,IF($C13="Kg",B74*VLOOKUP($B13,'Crop definitions'!$B$5:$N$63,5,FALSE)/1000,IF($C13="Kg TS",B74,B74/VLOOKUP($B13,'Crop definitions'!$B$5:$N$63,8,FALSE))))</f>
        <v>9518.0722891566274</v>
      </c>
      <c r="C80" s="21">
        <f>IF(C74="",0,IF($C13="Kg",C74*VLOOKUP($B13,'Crop definitions'!$B$5:$N$63,5,FALSE)/1000,IF($C13="Kg TS",C74,C74/VLOOKUP($B13,'Crop definitions'!$B$5:$N$63,8,FALSE))))</f>
        <v>10120.481927710844</v>
      </c>
      <c r="D80" s="21">
        <f>IF(D74="",0,IF($C13="Kg",D74*VLOOKUP($B13,'Crop definitions'!$B$5:$N$63,5,FALSE)/1000,IF($C13="Kg TS",D74,D74/VLOOKUP($B13,'Crop definitions'!$B$5:$N$63,8,FALSE))))</f>
        <v>12048.192771084337</v>
      </c>
      <c r="E80" s="21">
        <f>IF(E74="",0,IF($C13="Kg",E74*VLOOKUP($B13,'Crop definitions'!$B$5:$N$63,5,FALSE)/1000,IF($C13="Kg TS",E74,E74/VLOOKUP($B13,'Crop definitions'!$B$5:$N$63,8,FALSE))))</f>
        <v>10722.891566265062</v>
      </c>
      <c r="F80" s="21">
        <f>IF(F74="",0,IF($C13="Kg",F74*VLOOKUP($B13,'Crop definitions'!$B$5:$N$63,5,FALSE)/1000,IF($C13="Kg TS",F74,F74/VLOOKUP($B13,'Crop definitions'!$B$5:$N$63,8,FALSE))))</f>
        <v>10722.891566265062</v>
      </c>
      <c r="G80" s="21">
        <f>IF(G74="",0,IF($C13="Kg",G74*VLOOKUP($B13,'Crop definitions'!$B$5:$N$63,5,FALSE)/1000,IF($C13="Kg TS",G74,G74/VLOOKUP($B13,'Crop definitions'!$B$5:$N$63,8,FALSE))))</f>
        <v>10120.481927710844</v>
      </c>
      <c r="I80" s="20" t="str">
        <f t="shared" si="6"/>
        <v>Grass_rotation, kg TS / ha</v>
      </c>
      <c r="J80" s="21">
        <f>IF(J74="",0,IF($C13="Kg",J74*VLOOKUP($B13,'Crop definitions'!$B$5:$N$63,5,FALSE)/1000,IF($C13="Kg TS",J74,J74/VLOOKUP($B13,'Crop definitions'!$B$5:$N$63,8,FALSE))))</f>
        <v>8375.9036144578313</v>
      </c>
      <c r="K80" s="21">
        <f>IF(K74="",0,IF($C13="Kg",K74*VLOOKUP($B13,'Crop definitions'!$B$5:$N$63,5,FALSE)/1000,IF($C13="Kg TS",K74,K74/VLOOKUP($B13,'Crop definitions'!$B$5:$N$63,8,FALSE))))</f>
        <v>8906.0240963855431</v>
      </c>
      <c r="L80" s="21">
        <f>IF(L74="",0,IF($C13="Kg",L74*VLOOKUP($B13,'Crop definitions'!$B$5:$N$63,5,FALSE)/1000,IF($C13="Kg TS",L74,L74/VLOOKUP($B13,'Crop definitions'!$B$5:$N$63,8,FALSE))))</f>
        <v>10602.409638554218</v>
      </c>
      <c r="M80" s="21">
        <f>IF(M74="",0,IF($C13="Kg",M74*VLOOKUP($B13,'Crop definitions'!$B$5:$N$63,5,FALSE)/1000,IF($C13="Kg TS",M74,M74/VLOOKUP($B13,'Crop definitions'!$B$5:$N$63,8,FALSE))))</f>
        <v>9436.1445783132531</v>
      </c>
      <c r="N80" s="21">
        <f>IF(N74="",0,IF($C13="Kg",N74*VLOOKUP($B13,'Crop definitions'!$B$5:$N$63,5,FALSE)/1000,IF($C13="Kg TS",N74,N74/VLOOKUP($B13,'Crop definitions'!$B$5:$N$63,8,FALSE))))</f>
        <v>9436.1445783132531</v>
      </c>
      <c r="O80" s="21">
        <f>IF(O74="",0,IF($C13="Kg",O74*VLOOKUP($B13,'Crop definitions'!$B$5:$N$63,5,FALSE)/1000,IF($C13="Kg TS",O74,O74/VLOOKUP($B13,'Crop definitions'!$B$5:$N$63,8,FALSE))))</f>
        <v>8906.0240963855431</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9518.0722891566274</v>
      </c>
      <c r="C85" s="25">
        <f t="shared" si="7"/>
        <v>10120.481927710844</v>
      </c>
      <c r="D85" s="25">
        <f t="shared" si="7"/>
        <v>12048.192771084337</v>
      </c>
      <c r="E85" s="25">
        <f t="shared" si="7"/>
        <v>10722.891566265062</v>
      </c>
      <c r="F85" s="25">
        <f t="shared" si="7"/>
        <v>10722.891566265062</v>
      </c>
      <c r="G85" s="25">
        <f t="shared" si="7"/>
        <v>10120.481927710844</v>
      </c>
      <c r="I85" s="24" t="s">
        <v>69</v>
      </c>
      <c r="J85" s="25">
        <f t="shared" ref="J85:O85" si="8">SUM(J80:J84)</f>
        <v>8375.9036144578313</v>
      </c>
      <c r="K85" s="25">
        <f t="shared" si="8"/>
        <v>8906.0240963855431</v>
      </c>
      <c r="L85" s="25">
        <f t="shared" si="8"/>
        <v>10602.409638554218</v>
      </c>
      <c r="M85" s="25">
        <f t="shared" si="8"/>
        <v>9436.1445783132531</v>
      </c>
      <c r="N85" s="25">
        <f t="shared" si="8"/>
        <v>9436.1445783132531</v>
      </c>
      <c r="O85" s="25">
        <f t="shared" si="8"/>
        <v>8906.0240963855431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Grass_rotation, kg / ha</v>
      </c>
      <c r="B87" s="21">
        <f>IF(B80=0,0,B80/(VLOOKUP($B13,'Crop definitions'!$B$5:$N$63,5,FALSE)/1000))</f>
        <v>51728.653745416457</v>
      </c>
      <c r="C87" s="21">
        <f>IF(C80=0,0,C80/(VLOOKUP($B13,'Crop definitions'!$B$5:$N$63,5,FALSE)/1000))</f>
        <v>55002.61917234154</v>
      </c>
      <c r="D87" s="21">
        <f>IF(D80=0,0,D80/(VLOOKUP($B13,'Crop definitions'!$B$5:$N$63,5,FALSE)/1000))</f>
        <v>65479.308538501835</v>
      </c>
      <c r="E87" s="21">
        <f>IF(E80=0,0,E80/(VLOOKUP($B13,'Crop definitions'!$B$5:$N$63,5,FALSE)/1000))</f>
        <v>58276.584599266636</v>
      </c>
      <c r="F87" s="21">
        <f>IF(F80=0,0,F80/(VLOOKUP($B13,'Crop definitions'!$B$5:$N$63,5,FALSE)/1000))</f>
        <v>58276.584599266636</v>
      </c>
      <c r="G87" s="21">
        <f>IF(G80=0,0,G80/(VLOOKUP($B13,'Crop definitions'!$B$5:$N$63,5,FALSE)/1000))</f>
        <v>55002.61917234154</v>
      </c>
      <c r="I87" s="20" t="str">
        <f>A87</f>
        <v>Grass_rotation, kg / ha</v>
      </c>
      <c r="J87" s="21">
        <f>IF(J80=0,0,J80/(VLOOKUP($B13,'Crop definitions'!$B$5:$N$63,5,FALSE)/1000))</f>
        <v>45521.215295966475</v>
      </c>
      <c r="K87" s="21">
        <f>IF(K80=0,0,K80/(VLOOKUP($B13,'Crop definitions'!$B$5:$N$63,5,FALSE)/1000))</f>
        <v>48402.304871660563</v>
      </c>
      <c r="L87" s="21">
        <f>IF(L80=0,0,L80/(VLOOKUP($B13,'Crop definitions'!$B$5:$N$63,5,FALSE)/1000))</f>
        <v>57621.791513881617</v>
      </c>
      <c r="M87" s="21">
        <f>IF(M80=0,0,M80/(VLOOKUP($B13,'Crop definitions'!$B$5:$N$63,5,FALSE)/1000))</f>
        <v>51283.394447354636</v>
      </c>
      <c r="N87" s="21">
        <f>IF(N80=0,0,N80/(VLOOKUP($B13,'Crop definitions'!$B$5:$N$63,5,FALSE)/1000))</f>
        <v>51283.394447354636</v>
      </c>
      <c r="O87" s="21">
        <f>IF(O80=0,0,O80/(VLOOKUP($B13,'Crop definitions'!$B$5:$N$63,5,FALSE)/1000))</f>
        <v>48402.304871660563</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51728.653745416457</v>
      </c>
      <c r="C92" s="25">
        <f t="shared" si="10"/>
        <v>55002.61917234154</v>
      </c>
      <c r="D92" s="25">
        <f t="shared" si="10"/>
        <v>65479.308538501835</v>
      </c>
      <c r="E92" s="25">
        <f t="shared" si="10"/>
        <v>58276.584599266636</v>
      </c>
      <c r="F92" s="25">
        <f t="shared" si="10"/>
        <v>58276.584599266636</v>
      </c>
      <c r="G92" s="25">
        <f t="shared" si="10"/>
        <v>55002.61917234154</v>
      </c>
      <c r="I92" s="24" t="str">
        <f t="shared" si="9"/>
        <v>Udbytte i alt, kg / ha</v>
      </c>
      <c r="J92" s="25">
        <f t="shared" ref="J92:O92" si="11">SUM(J87:J91)</f>
        <v>45521.215295966475</v>
      </c>
      <c r="K92" s="25">
        <f t="shared" si="11"/>
        <v>48402.304871660563</v>
      </c>
      <c r="L92" s="25">
        <f t="shared" si="11"/>
        <v>57621.791513881617</v>
      </c>
      <c r="M92" s="25">
        <f t="shared" si="11"/>
        <v>51283.394447354636</v>
      </c>
      <c r="N92" s="25">
        <f t="shared" si="11"/>
        <v>51283.394447354636</v>
      </c>
      <c r="O92" s="25">
        <f t="shared" si="11"/>
        <v>48402.304871660563</v>
      </c>
    </row>
    <row r="93" spans="1:15" x14ac:dyDescent="0.25">
      <c r="A93" s="27" t="s">
        <v>120</v>
      </c>
      <c r="B93" s="32">
        <f t="shared" ref="B93:G93" si="12">SUMIF($D$13:$D$17,"Grøn",B87:B91)</f>
        <v>51728.653745416457</v>
      </c>
      <c r="C93" s="32">
        <f t="shared" si="12"/>
        <v>55002.61917234154</v>
      </c>
      <c r="D93" s="32">
        <f t="shared" si="12"/>
        <v>65479.308538501835</v>
      </c>
      <c r="E93" s="32">
        <f t="shared" si="12"/>
        <v>58276.584599266636</v>
      </c>
      <c r="F93" s="32">
        <f t="shared" si="12"/>
        <v>58276.584599266636</v>
      </c>
      <c r="G93" s="32">
        <f t="shared" si="12"/>
        <v>55002.61917234154</v>
      </c>
      <c r="I93" s="27" t="str">
        <f t="shared" si="9"/>
        <v>Udbytte der høstes grøn i alt, kg / ha</v>
      </c>
      <c r="J93" s="32">
        <f t="shared" ref="J93:O93" si="13">SUMIF($D$13:$D$17,"Grøn",J87:J91)</f>
        <v>45521.215295966475</v>
      </c>
      <c r="K93" s="32">
        <f t="shared" si="13"/>
        <v>48402.304871660563</v>
      </c>
      <c r="L93" s="32">
        <f t="shared" si="13"/>
        <v>57621.791513881617</v>
      </c>
      <c r="M93" s="32">
        <f t="shared" si="13"/>
        <v>51283.394447354636</v>
      </c>
      <c r="N93" s="32">
        <f t="shared" si="13"/>
        <v>51283.394447354636</v>
      </c>
      <c r="O93" s="32">
        <f t="shared" si="13"/>
        <v>48402.304871660563</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Grass_rotation, kg N / ha</v>
      </c>
      <c r="B95" s="21">
        <f>IF(B80=0,0,B80*VLOOKUP($B13,'Crop definitions'!$B$5:$K$63,10,FALSE)/1000)</f>
        <v>277.16626506024096</v>
      </c>
      <c r="C95" s="21">
        <f>IF(C80=0,0,C80*VLOOKUP($B13,'Crop definitions'!$B$5:$K$63,10,FALSE)/1000)</f>
        <v>294.70843373493977</v>
      </c>
      <c r="D95" s="21">
        <f>IF(D80=0,0,D80*VLOOKUP($B13,'Crop definitions'!$B$5:$K$63,10,FALSE)/1000)</f>
        <v>350.84337349397589</v>
      </c>
      <c r="E95" s="21">
        <f>IF(E80=0,0,E80*VLOOKUP($B13,'Crop definitions'!$B$5:$K$63,10,FALSE)/1000)</f>
        <v>312.25060240963859</v>
      </c>
      <c r="F95" s="21">
        <f>IF(F80=0,0,F80*VLOOKUP($B13,'Crop definitions'!$B$5:$K$63,10,FALSE)/1000)</f>
        <v>312.25060240963859</v>
      </c>
      <c r="G95" s="21">
        <f>IF(G80=0,0,G80*VLOOKUP($B13,'Crop definitions'!$B$5:$K$63,10,FALSE)/1000)</f>
        <v>294.70843373493977</v>
      </c>
      <c r="I95" s="20" t="str">
        <f t="shared" ref="I95:I100" si="14">A95</f>
        <v>Grass_rotation, kg N / ha</v>
      </c>
      <c r="J95" s="21">
        <f>IF(J80=0,0,J80*VLOOKUP($B13,'Crop definitions'!$B$5:$K$63,10,FALSE)/1000)</f>
        <v>243.90631325301206</v>
      </c>
      <c r="K95" s="21">
        <f>IF(K80=0,0,K80*VLOOKUP($B13,'Crop definitions'!$B$5:$K$63,10,FALSE)/1000)</f>
        <v>259.34342168674704</v>
      </c>
      <c r="L95" s="21">
        <f>IF(L80=0,0,L80*VLOOKUP($B13,'Crop definitions'!$B$5:$K$63,10,FALSE)/1000)</f>
        <v>308.74216867469886</v>
      </c>
      <c r="M95" s="21">
        <f>IF(M80=0,0,M80*VLOOKUP($B13,'Crop definitions'!$B$5:$K$63,10,FALSE)/1000)</f>
        <v>274.7805301204819</v>
      </c>
      <c r="N95" s="21">
        <f>IF(N80=0,0,N80*VLOOKUP($B13,'Crop definitions'!$B$5:$K$63,10,FALSE)/1000)</f>
        <v>274.7805301204819</v>
      </c>
      <c r="O95" s="21">
        <f>IF(O80=0,0,O80*VLOOKUP($B13,'Crop definitions'!$B$5:$K$63,10,FALSE)/1000)</f>
        <v>259.34342168674704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277.16626506024096</v>
      </c>
      <c r="C100" s="25">
        <f t="shared" si="15"/>
        <v>294.70843373493977</v>
      </c>
      <c r="D100" s="25">
        <f t="shared" si="15"/>
        <v>350.84337349397589</v>
      </c>
      <c r="E100" s="25">
        <f t="shared" si="15"/>
        <v>312.25060240963859</v>
      </c>
      <c r="F100" s="25">
        <f t="shared" si="15"/>
        <v>312.25060240963859</v>
      </c>
      <c r="G100" s="25">
        <f t="shared" si="15"/>
        <v>294.70843373493977</v>
      </c>
      <c r="I100" s="24" t="str">
        <f t="shared" si="14"/>
        <v>Udbytte i alt, kg N / ha</v>
      </c>
      <c r="J100" s="25">
        <f t="shared" ref="J100:O100" si="16">SUM(J95:J99)</f>
        <v>243.90631325301206</v>
      </c>
      <c r="K100" s="25">
        <f t="shared" si="16"/>
        <v>259.34342168674704</v>
      </c>
      <c r="L100" s="25">
        <f t="shared" si="16"/>
        <v>308.74216867469886</v>
      </c>
      <c r="M100" s="25">
        <f t="shared" si="16"/>
        <v>274.7805301204819</v>
      </c>
      <c r="N100" s="25">
        <f t="shared" si="16"/>
        <v>274.7805301204819</v>
      </c>
      <c r="O100" s="25">
        <f t="shared" si="16"/>
        <v>259.34342168674704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0</v>
      </c>
      <c r="C106" s="47">
        <f t="shared" si="19"/>
        <v>0</v>
      </c>
      <c r="D106" s="47">
        <f t="shared" si="19"/>
        <v>0</v>
      </c>
      <c r="E106" s="47">
        <f t="shared" si="19"/>
        <v>0</v>
      </c>
      <c r="F106" s="47">
        <f t="shared" si="19"/>
        <v>0</v>
      </c>
      <c r="G106" s="47">
        <f t="shared" si="19"/>
        <v>0</v>
      </c>
      <c r="H106" s="15"/>
      <c r="I106" s="40" t="str">
        <f t="shared" si="18"/>
        <v>N-udbytte til beregning, kg / ha</v>
      </c>
      <c r="J106" s="47">
        <f t="shared" ref="J106:O106" si="20">SUMIF($E$13:$E$17,"Ja",J95:J99)</f>
        <v>0</v>
      </c>
      <c r="K106" s="47">
        <f t="shared" si="20"/>
        <v>0</v>
      </c>
      <c r="L106" s="47">
        <f t="shared" si="20"/>
        <v>0</v>
      </c>
      <c r="M106" s="47">
        <f t="shared" si="20"/>
        <v>0</v>
      </c>
      <c r="N106" s="47">
        <f t="shared" si="20"/>
        <v>0</v>
      </c>
      <c r="O106" s="47">
        <f t="shared" si="20"/>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formula'!$J$5:$O$44,MATCH(Grass_rotation_b!$B$9,'N fixation formula'!$B$5:$B$44,0),MATCH(Grass_rotation_b!B104,'N fixation formula'!$J$4:$O$4,0))</f>
        <v>#N/A</v>
      </c>
      <c r="C109" s="48" t="e">
        <f>VLOOKUP($B$9,'N fixation formula'!$B$5:$O$44,7,FALSE)+VLOOKUP($B$9,'N fixation formula'!$B$5:$O$44,8,FALSE)+INDEX('N fixation formula'!$J$5:$O$44,MATCH(Grass_rotation_b!$B$9,'N fixation formula'!$B$5:$B$44,0),MATCH(Grass_rotation_b!C104,'N fixation formula'!$J$4:$O$4,0))</f>
        <v>#N/A</v>
      </c>
      <c r="D109" s="48" t="e">
        <f>VLOOKUP($B$9,'N fixation formula'!$B$5:$O$44,7,FALSE)+VLOOKUP($B$9,'N fixation formula'!$B$5:$O$44,8,FALSE)+INDEX('N fixation formula'!$J$5:$O$44,MATCH(Grass_rotation_b!$B$9,'N fixation formula'!$B$5:$B$44,0),MATCH(Grass_rotation_b!D104,'N fixation formula'!$J$4:$O$4,0))</f>
        <v>#N/A</v>
      </c>
      <c r="E109" s="48" t="e">
        <f>VLOOKUP($B$9,'N fixation formula'!$B$5:$O$44,7,FALSE)+VLOOKUP($B$9,'N fixation formula'!$B$5:$O$44,8,FALSE)+INDEX('N fixation formula'!$J$5:$O$44,MATCH(Grass_rotation_b!$B$9,'N fixation formula'!$B$5:$B$44,0),MATCH(Grass_rotation_b!E104,'N fixation formula'!$J$4:$O$4,0))</f>
        <v>#N/A</v>
      </c>
      <c r="F109" s="48" t="e">
        <f>VLOOKUP($B$9,'N fixation formula'!$B$5:$O$44,7,FALSE)+VLOOKUP($B$9,'N fixation formula'!$B$5:$O$44,8,FALSE)+INDEX('N fixation formula'!$J$5:$O$44,MATCH(Grass_rotation_b!$B$9,'N fixation formula'!$B$5:$B$44,0),MATCH(Grass_rotation_b!F104,'N fixation formula'!$J$4:$O$4,0))</f>
        <v>#N/A</v>
      </c>
      <c r="G109" s="48" t="e">
        <f>VLOOKUP($B$9,'N fixation formula'!$B$5:$O$44,7,FALSE)+VLOOKUP($B$9,'N fixation formula'!$B$5:$O$44,8,FALSE)+INDEX('N fixation formula'!$J$5:$O$44,MATCH(Grass_rotation_b!$B$9,'N fixation formula'!$B$5:$B$44,0),MATCH(Grass_rotation_b!G104,'N fixation formula'!$J$4:$O$4,0))</f>
        <v>#N/A</v>
      </c>
      <c r="H109" s="15"/>
      <c r="I109" s="40" t="str">
        <f t="shared" si="18"/>
        <v>P-rod+stub + P-trans-jord + P-immob</v>
      </c>
      <c r="J109" s="48" t="e">
        <f>VLOOKUP($B$9,'N fixation formula'!$B$5:$O$44,7,FALSE)+VLOOKUP($B$9,'N fixation formula'!$B$5:$O$44,8,FALSE)+INDEX('N fixation formula'!$J$5:$O$44,MATCH(Grass_rotation_b!$B$9,'N fixation formula'!$B$5:$B$44,0),MATCH(Grass_rotation_b!J104,'N fixation formula'!$J$4:$O$4,0))</f>
        <v>#N/A</v>
      </c>
      <c r="K109" s="48" t="e">
        <f>VLOOKUP($B$9,'N fixation formula'!$B$5:$O$44,7,FALSE)+VLOOKUP($B$9,'N fixation formula'!$B$5:$O$44,8,FALSE)+INDEX('N fixation formula'!$J$5:$O$44,MATCH(Grass_rotation_b!$B$9,'N fixation formula'!$B$5:$B$44,0),MATCH(Grass_rotation_b!K104,'N fixation formula'!$J$4:$O$4,0))</f>
        <v>#N/A</v>
      </c>
      <c r="L109" s="48" t="e">
        <f>VLOOKUP($B$9,'N fixation formula'!$B$5:$O$44,7,FALSE)+VLOOKUP($B$9,'N fixation formula'!$B$5:$O$44,8,FALSE)+INDEX('N fixation formula'!$J$5:$O$44,MATCH(Grass_rotation_b!$B$9,'N fixation formula'!$B$5:$B$44,0),MATCH(Grass_rotation_b!L104,'N fixation formula'!$J$4:$O$4,0))</f>
        <v>#N/A</v>
      </c>
      <c r="M109" s="48" t="e">
        <f>VLOOKUP($B$9,'N fixation formula'!$B$5:$O$44,7,FALSE)+VLOOKUP($B$9,'N fixation formula'!$B$5:$O$44,8,FALSE)+INDEX('N fixation formula'!$J$5:$O$44,MATCH(Grass_rotation_b!$B$9,'N fixation formula'!$B$5:$B$44,0),MATCH(Grass_rotation_b!M104,'N fixation formula'!$J$4:$O$4,0))</f>
        <v>#N/A</v>
      </c>
      <c r="N109" s="48" t="e">
        <f>VLOOKUP($B$9,'N fixation formula'!$B$5:$O$44,7,FALSE)+VLOOKUP($B$9,'N fixation formula'!$B$5:$O$44,8,FALSE)+INDEX('N fixation formula'!$J$5:$O$44,MATCH(Grass_rotation_b!$B$9,'N fixation formula'!$B$5:$B$44,0),MATCH(Grass_rotation_b!N104,'N fixation formula'!$J$4:$O$4,0))</f>
        <v>#N/A</v>
      </c>
      <c r="O109" s="48" t="e">
        <f>VLOOKUP($B$9,'N fixation formula'!$B$5:$O$44,7,FALSE)+VLOOKUP($B$9,'N fixation formula'!$B$5:$O$44,8,FALSE)+INDEX('N fixation formula'!$J$5:$O$44,MATCH(Grass_rotation_b!$B$9,'N fixation formula'!$B$5:$B$44,0),MATCH(Grass_rotation_b!O104,'N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89</v>
      </c>
      <c r="B116" s="54">
        <v>3</v>
      </c>
      <c r="C116" s="54">
        <v>3</v>
      </c>
      <c r="D116" s="54">
        <v>3</v>
      </c>
      <c r="E116" s="54">
        <v>3</v>
      </c>
      <c r="F116" s="54">
        <v>3</v>
      </c>
      <c r="G116" s="3">
        <v>3</v>
      </c>
      <c r="I116" s="29" t="str">
        <f>IF(A116="","",A116)</f>
        <v>Kunstgødskning*</v>
      </c>
      <c r="J116" s="26"/>
      <c r="K116" s="26"/>
      <c r="L116" s="26"/>
      <c r="M116" s="26"/>
      <c r="N116" s="26"/>
      <c r="O116" s="4"/>
    </row>
    <row r="117" spans="1:15" x14ac:dyDescent="0.25">
      <c r="A117" s="34" t="s">
        <v>98</v>
      </c>
      <c r="B117" s="3"/>
      <c r="C117" s="3"/>
      <c r="D117" s="3"/>
      <c r="E117" s="3"/>
      <c r="F117" s="3"/>
      <c r="G117" s="3"/>
      <c r="I117" s="29" t="str">
        <f t="shared" ref="I117:I130" si="23">IF(A117="","",A117)</f>
        <v>Skårlægning*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100</v>
      </c>
      <c r="B119" s="3"/>
      <c r="C119" s="3"/>
      <c r="D119" s="3"/>
      <c r="E119" s="3"/>
      <c r="F119" s="3"/>
      <c r="G119" s="3"/>
      <c r="I119" s="29" t="str">
        <f t="shared" si="23"/>
        <v>Sammenrivning*</v>
      </c>
      <c r="J119" s="26"/>
      <c r="K119" s="26"/>
      <c r="L119" s="26"/>
      <c r="M119" s="26"/>
      <c r="N119" s="26"/>
      <c r="O119" s="4"/>
    </row>
    <row r="120" spans="1:15" x14ac:dyDescent="0.25">
      <c r="A120" s="34" t="s">
        <v>101</v>
      </c>
      <c r="B120" s="3"/>
      <c r="C120" s="3"/>
      <c r="D120" s="3"/>
      <c r="E120" s="3"/>
      <c r="F120" s="3"/>
      <c r="G120" s="3"/>
      <c r="I120" s="29" t="str">
        <f t="shared" si="23"/>
        <v>Snitning*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Kunstgødskning*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6.0419999999999998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6.0419999999999998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6.0419999999999998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6.0419999999999998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6.0419999999999998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6.0419999999999998</v>
      </c>
      <c r="I132" s="29" t="str">
        <f>A132</f>
        <v>Kunstgødskning*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Skårlægning*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26.045377160817186</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27.693818753273963</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32.968831849135675</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29.342260345730747</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29.342260345730747</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27.693818753273963</v>
      </c>
      <c r="I133" s="29" t="str">
        <f t="shared" ref="I133:I147" si="25">A133</f>
        <v>Skårlægning*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22.919931901519121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24.370560502881091</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29.012572027239393</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25.821189104243057</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25.821189104243057</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24.370560502881091</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10.418150864326874</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11.077527501309586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13.187532739654268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11.736904138292301</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11.736904138292301</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11.077527501309586</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9.1679727606076487</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9.7482242011524356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11.605028810895755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10.328475641697223</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10.328475641697223</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9.7482242011524356</v>
      </c>
    </row>
    <row r="135" spans="1:15" x14ac:dyDescent="0.25">
      <c r="A135" s="20" t="str">
        <f t="shared" si="24"/>
        <v>Sammenrivning*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26.045377160817186</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27.693818753273963</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32.968831849135675</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29.342260345730747</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29.342260345730747</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27.693818753273963</v>
      </c>
      <c r="I135" s="29" t="str">
        <f t="shared" si="25"/>
        <v>Sammenrivning*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22.919931901519121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24.370560502881091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29.012572027239393</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25.821189104243057</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25.821189104243057</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24.370560502881091</v>
      </c>
    </row>
    <row r="136" spans="1:15" x14ac:dyDescent="0.25">
      <c r="A136" s="20" t="str">
        <f t="shared" si="24"/>
        <v>Snitning*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52.090754321634371</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55.387637506547925</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65.937663698271351</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58.684520691461493</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58.684520691461493</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55.387637506547925</v>
      </c>
      <c r="I136" s="29" t="str">
        <f t="shared" si="25"/>
        <v>Snitning*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45.839863803038241</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48.741121005762182</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58.025144054478787</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51.642378208486114</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51.642378208486114</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48.741121005762182</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120.64165950759562</v>
      </c>
      <c r="C147" s="25">
        <f t="shared" ref="C147:O147" si="26">SUM(C132:C146)</f>
        <v>127.89480251440543</v>
      </c>
      <c r="D147" s="143">
        <f t="shared" si="26"/>
        <v>151.10486013619698</v>
      </c>
      <c r="E147" s="25">
        <f t="shared" si="26"/>
        <v>135.14794552121529</v>
      </c>
      <c r="F147" s="25">
        <f t="shared" si="26"/>
        <v>135.14794552121529</v>
      </c>
      <c r="G147" s="25">
        <f t="shared" si="26"/>
        <v>127.89480251440543</v>
      </c>
      <c r="H147" s="5"/>
      <c r="I147" s="30" t="str">
        <f t="shared" si="25"/>
        <v>Dieselforbrug i alt per ha</v>
      </c>
      <c r="J147" s="25">
        <f t="shared" si="26"/>
        <v>100.84770036668414</v>
      </c>
      <c r="K147" s="25">
        <f t="shared" si="26"/>
        <v>107.2304662126768</v>
      </c>
      <c r="L147" s="143">
        <f t="shared" si="26"/>
        <v>127.65531691985332</v>
      </c>
      <c r="M147" s="25">
        <f t="shared" si="26"/>
        <v>113.61323205866944</v>
      </c>
      <c r="N147" s="25">
        <f t="shared" si="26"/>
        <v>113.61323205866944</v>
      </c>
      <c r="O147" s="25">
        <f t="shared" si="26"/>
        <v>107.2304662126768</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1A00-000000000000}">
      <formula1>"Ja,Nej"</formula1>
    </dataValidation>
    <dataValidation type="list" allowBlank="1" showInputMessage="1" showErrorMessage="1" sqref="F13:F17" xr:uid="{00000000-0002-0000-1A00-000001000000}">
      <formula1>"Ja, Nej / Ikke relevant"</formula1>
    </dataValidation>
    <dataValidation type="list" allowBlank="1" showInputMessage="1" showErrorMessage="1" sqref="E5" xr:uid="{00000000-0002-0000-1A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A00-000003000000}">
          <x14:formula1>
            <xm:f>'N fixation formula'!$B$5:$B$44</xm:f>
          </x14:formula1>
          <xm:sqref>B9</xm:sqref>
        </x14:dataValidation>
        <x14:dataValidation type="list" allowBlank="1" showInputMessage="1" showErrorMessage="1" xr:uid="{00000000-0002-0000-1A00-000007000000}">
          <x14:formula1>
            <xm:f>Other_tabels!$F$5:$F$14</xm:f>
          </x14:formula1>
          <xm:sqref>E4</xm:sqref>
        </x14:dataValidation>
        <x14:dataValidation type="list" allowBlank="1" showInputMessage="1" showErrorMessage="1" xr:uid="{00000000-0002-0000-1A00-000006000000}">
          <x14:formula1>
            <xm:f>'Crop definitions'!$B$5:$B$63</xm:f>
          </x14:formula1>
          <xm:sqref>B13:B17</xm:sqref>
        </x14:dataValidation>
        <x14:dataValidation type="list" allowBlank="1" showInputMessage="1" showErrorMessage="1" xr:uid="{00000000-0002-0000-1A00-000005000000}">
          <x14:formula1>
            <xm:f>Seed!$B$5:$B$28</xm:f>
          </x14:formula1>
          <xm:sqref>B20:B23</xm:sqref>
        </x14:dataValidation>
        <x14:dataValidation type="list" allowBlank="1" showInputMessage="1" showErrorMessage="1" xr:uid="{00000000-0002-0000-1A00-000004000000}">
          <x14:formula1>
            <xm:f>'Diesel consumption for field op'!$D$4:$D$77</xm:f>
          </x14:formula1>
          <xm:sqref>A116:A130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4">
    <tabColor theme="9" tint="0.39997558519241921"/>
  </sheetPr>
  <dimension ref="A1:O147"/>
  <sheetViews>
    <sheetView showGridLines="0" topLeftCell="D125"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627</v>
      </c>
      <c r="D4" s="20" t="s">
        <v>484</v>
      </c>
      <c r="E4" s="44" t="s">
        <v>486</v>
      </c>
    </row>
    <row r="5" spans="1:6" x14ac:dyDescent="0.25">
      <c r="A5" s="20" t="s">
        <v>50</v>
      </c>
      <c r="B5" s="44" t="s">
        <v>625</v>
      </c>
      <c r="D5" s="20" t="s">
        <v>582</v>
      </c>
      <c r="E5" s="44" t="s">
        <v>208</v>
      </c>
    </row>
    <row r="6" spans="1:6" ht="41.4" x14ac:dyDescent="0.25">
      <c r="A6" s="20" t="s">
        <v>0</v>
      </c>
      <c r="B6" s="45" t="s">
        <v>626</v>
      </c>
    </row>
    <row r="7" spans="1:6" x14ac:dyDescent="0.25">
      <c r="A7" s="20" t="s">
        <v>76</v>
      </c>
      <c r="B7" s="45"/>
    </row>
    <row r="8" spans="1:6" x14ac:dyDescent="0.25">
      <c r="A8" s="20" t="s">
        <v>57</v>
      </c>
      <c r="B8" s="45" t="s">
        <v>154</v>
      </c>
    </row>
    <row r="9" spans="1:6" x14ac:dyDescent="0.25">
      <c r="A9" s="46" t="s">
        <v>125</v>
      </c>
      <c r="B9" s="44" t="s">
        <v>144</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447</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Grass_0N</v>
      </c>
      <c r="B30" s="200"/>
      <c r="C30" s="200"/>
      <c r="D30" s="200"/>
      <c r="E30" s="200"/>
      <c r="F30" s="200"/>
      <c r="G30" s="27"/>
      <c r="I30" s="201" t="str">
        <f>A30</f>
        <v>Gødningsnorm - Main product: Grass_0N</v>
      </c>
      <c r="J30" s="202"/>
      <c r="K30" s="202"/>
      <c r="L30" s="202"/>
      <c r="M30" s="202"/>
      <c r="N30" s="202"/>
      <c r="O30" s="203"/>
    </row>
    <row r="31" spans="1:15" x14ac:dyDescent="0.25">
      <c r="A31" s="20" t="s">
        <v>54</v>
      </c>
      <c r="B31" s="26"/>
      <c r="C31" s="26"/>
      <c r="D31" s="26"/>
      <c r="E31" s="26"/>
      <c r="F31" s="26"/>
      <c r="G31" s="26"/>
      <c r="I31" s="20" t="s">
        <v>54</v>
      </c>
      <c r="J31" s="26">
        <f>(B31-$B$10)*('Crop definitions'!$Z$5/100)</f>
        <v>-62.1</v>
      </c>
      <c r="K31" s="26">
        <f>(C31-$B$10)*('Crop definitions'!$Z$5/100)</f>
        <v>-62.1</v>
      </c>
      <c r="L31" s="26">
        <f>(D31-$B$10)*('Crop definitions'!$Z$5/100)</f>
        <v>-62.1</v>
      </c>
      <c r="M31" s="26">
        <f>(E31-$B$10)*('Crop definitions'!$Z$5/100)</f>
        <v>-62.1</v>
      </c>
      <c r="N31" s="26">
        <f>(F31-$B$10)*('Crop definitions'!$Z$5/100)</f>
        <v>-62.1</v>
      </c>
      <c r="O31" s="26">
        <f>(G31-$B$10)*('Crop definitions'!$Z$5/100)</f>
        <v>-62.1</v>
      </c>
    </row>
    <row r="32" spans="1:15" x14ac:dyDescent="0.25">
      <c r="A32" s="20" t="s">
        <v>55</v>
      </c>
      <c r="B32" s="26"/>
      <c r="C32" s="26"/>
      <c r="D32" s="26"/>
      <c r="E32" s="26"/>
      <c r="F32" s="26"/>
      <c r="G32" s="26"/>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26">
        <f>IF($B$13="","",VLOOKUP($B$13,'Crop definitions'!$V$5:$X$63,2,FALSE)*G32)</f>
        <v>0</v>
      </c>
    </row>
    <row r="33" spans="1:15" x14ac:dyDescent="0.25">
      <c r="A33" s="20" t="s">
        <v>56</v>
      </c>
      <c r="B33" s="26"/>
      <c r="C33" s="26"/>
      <c r="D33" s="26"/>
      <c r="E33" s="26"/>
      <c r="F33" s="26"/>
      <c r="G33" s="26"/>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26">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-62.1</v>
      </c>
      <c r="K51" s="21">
        <f t="shared" si="1"/>
        <v>-62.1</v>
      </c>
      <c r="L51" s="21">
        <f t="shared" si="1"/>
        <v>-62.1</v>
      </c>
      <c r="M51" s="21">
        <f t="shared" si="1"/>
        <v>-62.1</v>
      </c>
      <c r="N51" s="21">
        <f t="shared" si="1"/>
        <v>-62.1</v>
      </c>
      <c r="O51" s="21">
        <f t="shared" si="1"/>
        <v>-62.1</v>
      </c>
    </row>
    <row r="52" spans="1:15" x14ac:dyDescent="0.25">
      <c r="A52" s="20" t="s">
        <v>126</v>
      </c>
      <c r="B52" s="21">
        <f t="shared" ref="B52:G52" si="2">IF($B$10="",B51,B51-$B$10)</f>
        <v>-115</v>
      </c>
      <c r="C52" s="21">
        <f t="shared" si="2"/>
        <v>-115</v>
      </c>
      <c r="D52" s="21">
        <f t="shared" si="2"/>
        <v>-115</v>
      </c>
      <c r="E52" s="21">
        <f t="shared" si="2"/>
        <v>-115</v>
      </c>
      <c r="F52" s="21">
        <f t="shared" si="2"/>
        <v>-115</v>
      </c>
      <c r="G52" s="21">
        <f t="shared" si="2"/>
        <v>-115</v>
      </c>
      <c r="I52" s="20" t="str">
        <f>A52</f>
        <v>N - efter reduktion, kg / ha</v>
      </c>
      <c r="J52" s="21">
        <f>IF($B$10="",J51,J51)</f>
        <v>-62.1</v>
      </c>
      <c r="K52" s="21">
        <f t="shared" ref="K52:O52" si="3">IF($B$10="",K51,K51)</f>
        <v>-62.1</v>
      </c>
      <c r="L52" s="21">
        <f t="shared" si="3"/>
        <v>-62.1</v>
      </c>
      <c r="M52" s="21">
        <f t="shared" si="3"/>
        <v>-62.1</v>
      </c>
      <c r="N52" s="21">
        <f t="shared" si="3"/>
        <v>-62.1</v>
      </c>
      <c r="O52" s="21">
        <f t="shared" si="3"/>
        <v>-62.1</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Grass_0N, Feed units / ha</v>
      </c>
      <c r="B74" s="26">
        <v>800</v>
      </c>
      <c r="C74" s="26">
        <v>800</v>
      </c>
      <c r="D74" s="26">
        <v>800</v>
      </c>
      <c r="E74" s="26">
        <v>800</v>
      </c>
      <c r="F74" s="26">
        <v>800</v>
      </c>
      <c r="G74" s="26">
        <v>800</v>
      </c>
      <c r="I74" s="20" t="str">
        <f t="shared" ref="I74:I84" si="6">A74</f>
        <v>Grass_0N, Feed units / ha</v>
      </c>
      <c r="J74" s="26">
        <v>800</v>
      </c>
      <c r="K74" s="26">
        <v>800</v>
      </c>
      <c r="L74" s="26">
        <v>800</v>
      </c>
      <c r="M74" s="26">
        <v>800</v>
      </c>
      <c r="N74" s="26">
        <v>800</v>
      </c>
      <c r="O74" s="59">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Grass_0N,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Grass_0N,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Grass_0N,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Grass_0N,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5555.5555555555557</v>
      </c>
      <c r="C93" s="32">
        <f t="shared" si="12"/>
        <v>5555.5555555555557</v>
      </c>
      <c r="D93" s="32">
        <f t="shared" si="12"/>
        <v>5555.5555555555557</v>
      </c>
      <c r="E93" s="32">
        <f t="shared" si="12"/>
        <v>5555.5555555555557</v>
      </c>
      <c r="F93" s="32">
        <f t="shared" si="12"/>
        <v>5555.5555555555557</v>
      </c>
      <c r="G93" s="32">
        <f t="shared" si="12"/>
        <v>5555.5555555555557</v>
      </c>
      <c r="I93" s="27" t="str">
        <f t="shared" si="9"/>
        <v>Udbytte der høstes grøn i alt, kg / ha</v>
      </c>
      <c r="J93" s="32">
        <f t="shared" ref="J93:O93" si="13">SUMIF($D$13:$D$17,"Grøn",J87:J91)</f>
        <v>5555.5555555555557</v>
      </c>
      <c r="K93" s="32">
        <f t="shared" si="13"/>
        <v>5555.5555555555557</v>
      </c>
      <c r="L93" s="32">
        <f t="shared" si="13"/>
        <v>5555.5555555555557</v>
      </c>
      <c r="M93" s="32">
        <f t="shared" si="13"/>
        <v>5555.5555555555557</v>
      </c>
      <c r="N93" s="32">
        <f t="shared" si="13"/>
        <v>5555.5555555555557</v>
      </c>
      <c r="O93" s="32">
        <f t="shared" si="13"/>
        <v>5555.5555555555557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Grass_0N, kg N / ha</v>
      </c>
      <c r="B95" s="21">
        <f>IF(B80=0,0,B80*VLOOKUP($B13,'Crop definitions'!$B$5:$K$63,10,FALSE)/1000)</f>
        <v>25.139200000000002</v>
      </c>
      <c r="C95" s="21">
        <f>IF(C80=0,0,C80*VLOOKUP($B13,'Crop definitions'!$B$5:$K$63,10,FALSE)/1000)</f>
        <v>25.139200000000002</v>
      </c>
      <c r="D95" s="21">
        <f>IF(D80=0,0,D80*VLOOKUP($B13,'Crop definitions'!$B$5:$K$63,10,FALSE)/1000)</f>
        <v>25.139200000000002</v>
      </c>
      <c r="E95" s="21">
        <f>IF(E80=0,0,E80*VLOOKUP($B13,'Crop definitions'!$B$5:$K$63,10,FALSE)/1000)</f>
        <v>25.139200000000002</v>
      </c>
      <c r="F95" s="21">
        <f>IF(F80=0,0,F80*VLOOKUP($B13,'Crop definitions'!$B$5:$K$63,10,FALSE)/1000)</f>
        <v>25.139200000000002</v>
      </c>
      <c r="G95" s="21">
        <f>IF(G80=0,0,G80*VLOOKUP($B13,'Crop definitions'!$B$5:$K$63,10,FALSE)/1000)</f>
        <v>25.139200000000002</v>
      </c>
      <c r="I95" s="20" t="str">
        <f t="shared" ref="I95:I100" si="14">A95</f>
        <v>Grass_0N, kg N / ha</v>
      </c>
      <c r="J95" s="21">
        <f>IF(J80=0,0,J80*VLOOKUP($B13,'Crop definitions'!$B$5:$K$63,10,FALSE)/1000)</f>
        <v>25.139200000000002</v>
      </c>
      <c r="K95" s="21">
        <f>IF(K80=0,0,K80*VLOOKUP($B13,'Crop definitions'!$B$5:$K$63,10,FALSE)/1000)</f>
        <v>25.139200000000002</v>
      </c>
      <c r="L95" s="21">
        <f>IF(L80=0,0,L80*VLOOKUP($B13,'Crop definitions'!$B$5:$K$63,10,FALSE)/1000)</f>
        <v>25.139200000000002</v>
      </c>
      <c r="M95" s="21">
        <f>IF(M80=0,0,M80*VLOOKUP($B13,'Crop definitions'!$B$5:$K$63,10,FALSE)/1000)</f>
        <v>25.139200000000002</v>
      </c>
      <c r="N95" s="21">
        <f>IF(N80=0,0,N80*VLOOKUP($B13,'Crop definitions'!$B$5:$K$63,10,FALSE)/1000)</f>
        <v>25.139200000000002</v>
      </c>
      <c r="O95" s="21">
        <f>IF(O80=0,0,O80*VLOOKUP($B13,'Crop definitions'!$B$5:$K$63,10,FALSE)/1000)</f>
        <v>25.139200000000002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25.139200000000002</v>
      </c>
      <c r="C100" s="25">
        <f t="shared" si="15"/>
        <v>25.139200000000002</v>
      </c>
      <c r="D100" s="25">
        <f t="shared" si="15"/>
        <v>25.139200000000002</v>
      </c>
      <c r="E100" s="25">
        <f t="shared" si="15"/>
        <v>25.139200000000002</v>
      </c>
      <c r="F100" s="25">
        <f t="shared" si="15"/>
        <v>25.139200000000002</v>
      </c>
      <c r="G100" s="25">
        <f t="shared" si="15"/>
        <v>25.139200000000002</v>
      </c>
      <c r="I100" s="24" t="str">
        <f t="shared" si="14"/>
        <v>Udbytte i alt, kg N / ha</v>
      </c>
      <c r="J100" s="25">
        <f t="shared" ref="J100:O100" si="16">SUM(J95:J99)</f>
        <v>25.139200000000002</v>
      </c>
      <c r="K100" s="25">
        <f t="shared" si="16"/>
        <v>25.139200000000002</v>
      </c>
      <c r="L100" s="25">
        <f t="shared" si="16"/>
        <v>25.139200000000002</v>
      </c>
      <c r="M100" s="25">
        <f t="shared" si="16"/>
        <v>25.139200000000002</v>
      </c>
      <c r="N100" s="25">
        <f t="shared" si="16"/>
        <v>25.139200000000002</v>
      </c>
      <c r="O100" s="25">
        <f t="shared" si="16"/>
        <v>25.139200000000002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25.139200000000002</v>
      </c>
      <c r="C106" s="47">
        <f t="shared" si="19"/>
        <v>25.139200000000002</v>
      </c>
      <c r="D106" s="47">
        <f t="shared" si="19"/>
        <v>25.139200000000002</v>
      </c>
      <c r="E106" s="47">
        <f t="shared" si="19"/>
        <v>25.139200000000002</v>
      </c>
      <c r="F106" s="47">
        <f t="shared" si="19"/>
        <v>25.139200000000002</v>
      </c>
      <c r="G106" s="47">
        <f t="shared" si="19"/>
        <v>25.139200000000002</v>
      </c>
      <c r="H106" s="15"/>
      <c r="I106" s="40" t="str">
        <f t="shared" si="18"/>
        <v>N-udbytte til beregning, kg / ha</v>
      </c>
      <c r="J106" s="47">
        <f t="shared" ref="J106:O106" si="20">SUMIF($E$13:$E$17,"Ja",J95:J99)</f>
        <v>25.139200000000002</v>
      </c>
      <c r="K106" s="47">
        <f t="shared" si="20"/>
        <v>25.139200000000002</v>
      </c>
      <c r="L106" s="47">
        <f t="shared" si="20"/>
        <v>25.139200000000002</v>
      </c>
      <c r="M106" s="47">
        <f t="shared" si="20"/>
        <v>25.139200000000002</v>
      </c>
      <c r="N106" s="47">
        <f t="shared" si="20"/>
        <v>25.139200000000002</v>
      </c>
      <c r="O106" s="47">
        <f t="shared" si="20"/>
        <v>25.139200000000002</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formula'!$J$5:$O$44,MATCH(Grass_0N_with_yield_a!$B$9,'N fixation formula'!$B$5:$B$44,0),MATCH(Grass_0N_with_yield_a!B104,'N fixation formula'!$J$4:$O$4,0))</f>
        <v>#N/A</v>
      </c>
      <c r="C109" s="48" t="e">
        <f>VLOOKUP($B$9,'N fixation formula'!$B$5:$O$44,7,FALSE)+VLOOKUP($B$9,'N fixation formula'!$B$5:$O$44,8,FALSE)+INDEX('N fixation formula'!$J$5:$O$44,MATCH(Grass_0N_with_yield_a!$B$9,'N fixation formula'!$B$5:$B$44,0),MATCH(Grass_0N_with_yield_a!C104,'N fixation formula'!$J$4:$O$4,0))</f>
        <v>#N/A</v>
      </c>
      <c r="D109" s="48" t="e">
        <f>VLOOKUP($B$9,'N fixation formula'!$B$5:$O$44,7,FALSE)+VLOOKUP($B$9,'N fixation formula'!$B$5:$O$44,8,FALSE)+INDEX('N fixation formula'!$J$5:$O$44,MATCH(Grass_0N_with_yield_a!$B$9,'N fixation formula'!$B$5:$B$44,0),MATCH(Grass_0N_with_yield_a!D104,'N fixation formula'!$J$4:$O$4,0))</f>
        <v>#N/A</v>
      </c>
      <c r="E109" s="48" t="e">
        <f>VLOOKUP($B$9,'N fixation formula'!$B$5:$O$44,7,FALSE)+VLOOKUP($B$9,'N fixation formula'!$B$5:$O$44,8,FALSE)+INDEX('N fixation formula'!$J$5:$O$44,MATCH(Grass_0N_with_yield_a!$B$9,'N fixation formula'!$B$5:$B$44,0),MATCH(Grass_0N_with_yield_a!E104,'N fixation formula'!$J$4:$O$4,0))</f>
        <v>#N/A</v>
      </c>
      <c r="F109" s="48" t="e">
        <f>VLOOKUP($B$9,'N fixation formula'!$B$5:$O$44,7,FALSE)+VLOOKUP($B$9,'N fixation formula'!$B$5:$O$44,8,FALSE)+INDEX('N fixation formula'!$J$5:$O$44,MATCH(Grass_0N_with_yield_a!$B$9,'N fixation formula'!$B$5:$B$44,0),MATCH(Grass_0N_with_yield_a!F104,'N fixation formula'!$J$4:$O$4,0))</f>
        <v>#N/A</v>
      </c>
      <c r="G109" s="48" t="e">
        <f>VLOOKUP($B$9,'N fixation formula'!$B$5:$O$44,7,FALSE)+VLOOKUP($B$9,'N fixation formula'!$B$5:$O$44,8,FALSE)+INDEX('N fixation formula'!$J$5:$O$44,MATCH(Grass_0N_with_yield_a!$B$9,'N fixation formula'!$B$5:$B$44,0),MATCH(Grass_0N_with_yield_a!G104,'N fixation formula'!$J$4:$O$4,0))</f>
        <v>#N/A</v>
      </c>
      <c r="H109" s="15"/>
      <c r="I109" s="40" t="str">
        <f t="shared" si="18"/>
        <v>P-rod+stub + P-trans-jord + P-immob</v>
      </c>
      <c r="J109" s="48" t="e">
        <f>VLOOKUP($B$9,'N fixation formula'!$B$5:$O$44,7,FALSE)+VLOOKUP($B$9,'N fixation formula'!$B$5:$O$44,8,FALSE)+INDEX('N fixation formula'!$J$5:$O$44,MATCH(Grass_0N_with_yield_a!$B$9,'N fixation formula'!$B$5:$B$44,0),MATCH(Grass_0N_with_yield_a!J104,'N fixation formula'!$J$4:$O$4,0))</f>
        <v>#N/A</v>
      </c>
      <c r="K109" s="48" t="e">
        <f>VLOOKUP($B$9,'N fixation formula'!$B$5:$O$44,7,FALSE)+VLOOKUP($B$9,'N fixation formula'!$B$5:$O$44,8,FALSE)+INDEX('N fixation formula'!$J$5:$O$44,MATCH(Grass_0N_with_yield_a!$B$9,'N fixation formula'!$B$5:$B$44,0),MATCH(Grass_0N_with_yield_a!K104,'N fixation formula'!$J$4:$O$4,0))</f>
        <v>#N/A</v>
      </c>
      <c r="L109" s="48" t="e">
        <f>VLOOKUP($B$9,'N fixation formula'!$B$5:$O$44,7,FALSE)+VLOOKUP($B$9,'N fixation formula'!$B$5:$O$44,8,FALSE)+INDEX('N fixation formula'!$J$5:$O$44,MATCH(Grass_0N_with_yield_a!$B$9,'N fixation formula'!$B$5:$B$44,0),MATCH(Grass_0N_with_yield_a!L104,'N fixation formula'!$J$4:$O$4,0))</f>
        <v>#N/A</v>
      </c>
      <c r="M109" s="48" t="e">
        <f>VLOOKUP($B$9,'N fixation formula'!$B$5:$O$44,7,FALSE)+VLOOKUP($B$9,'N fixation formula'!$B$5:$O$44,8,FALSE)+INDEX('N fixation formula'!$J$5:$O$44,MATCH(Grass_0N_with_yield_a!$B$9,'N fixation formula'!$B$5:$B$44,0),MATCH(Grass_0N_with_yield_a!M104,'N fixation formula'!$J$4:$O$4,0))</f>
        <v>#N/A</v>
      </c>
      <c r="N109" s="48" t="e">
        <f>VLOOKUP($B$9,'N fixation formula'!$B$5:$O$44,7,FALSE)+VLOOKUP($B$9,'N fixation formula'!$B$5:$O$44,8,FALSE)+INDEX('N fixation formula'!$J$5:$O$44,MATCH(Grass_0N_with_yield_a!$B$9,'N fixation formula'!$B$5:$B$44,0),MATCH(Grass_0N_with_yield_a!N104,'N fixation formula'!$J$4:$O$4,0))</f>
        <v>#N/A</v>
      </c>
      <c r="O109" s="48" t="e">
        <f>VLOOKUP($B$9,'N fixation formula'!$B$5:$O$44,7,FALSE)+VLOOKUP($B$9,'N fixation formula'!$B$5:$O$44,8,FALSE)+INDEX('N fixation formula'!$J$5:$O$44,MATCH(Grass_0N_with_yield_a!$B$9,'N fixation formula'!$B$5:$B$44,0),MATCH(Grass_0N_with_yield_a!O104,'N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99</v>
      </c>
      <c r="B117" s="3"/>
      <c r="C117" s="3"/>
      <c r="D117" s="3"/>
      <c r="E117" s="3"/>
      <c r="F117" s="3"/>
      <c r="G117" s="3"/>
      <c r="I117" s="29" t="str">
        <f t="shared" ref="I117:I130" si="23">IF(A117="","",A117)</f>
        <v>Stængelbrydning*</v>
      </c>
      <c r="J117" s="26"/>
      <c r="K117" s="26"/>
      <c r="L117" s="26"/>
      <c r="M117" s="26"/>
      <c r="N117" s="26"/>
      <c r="O117" s="4"/>
    </row>
    <row r="118" spans="1:15" x14ac:dyDescent="0.25">
      <c r="A118" s="34" t="s">
        <v>100</v>
      </c>
      <c r="B118" s="3"/>
      <c r="C118" s="3"/>
      <c r="D118" s="3"/>
      <c r="E118" s="3"/>
      <c r="F118" s="3"/>
      <c r="G118" s="3"/>
      <c r="I118" s="29" t="str">
        <f t="shared" si="23"/>
        <v>Sammenrivning*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2.7972222222222216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2.7972222222222216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2.7972222222222216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2.7972222222222216</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2.7972222222222216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2.7972222222222216</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2.7972222222222216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2.7972222222222216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2.7972222222222216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2.7972222222222216</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2.7972222222222216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2.7972222222222216</v>
      </c>
    </row>
    <row r="133" spans="1:15" x14ac:dyDescent="0.25">
      <c r="A133" s="20" t="str">
        <f t="shared" ref="A133:A146" si="24">IF(A117="","",A117)</f>
        <v>Stængelbrydning*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1.1188888888888888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1.1188888888888888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1.1188888888888888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1.1188888888888888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1.1188888888888888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1.1188888888888888</v>
      </c>
      <c r="I133" s="29" t="str">
        <f t="shared" ref="I133:I147" si="25">A133</f>
        <v>Stængelbrydning*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1.1188888888888888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1.1188888888888888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1.1188888888888888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1.1188888888888888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1.1188888888888888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1.1188888888888888</v>
      </c>
    </row>
    <row r="134" spans="1:15" x14ac:dyDescent="0.25">
      <c r="A134" s="20" t="str">
        <f t="shared" si="24"/>
        <v>Sammenrivning*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2.7972222222222216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2.7972222222222216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2.7972222222222216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2.7972222222222216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2.7972222222222216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2.7972222222222216</v>
      </c>
      <c r="I134" s="29" t="str">
        <f t="shared" si="25"/>
        <v>Sammenrivning*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2.7972222222222216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2.7972222222222216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2.7972222222222216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2.7972222222222216</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2.7972222222222216</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2.7972222222222216</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5.5944444444444432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5.5944444444444432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5.5944444444444432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5.5944444444444432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5.5944444444444432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5.5944444444444432</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5.5944444444444432</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5.5944444444444432</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5.5944444444444432</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5.5944444444444432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5.5944444444444432</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5.5944444444444432</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12.307777777777776</v>
      </c>
      <c r="C147" s="25">
        <f t="shared" ref="C147:O147" si="26">SUM(C132:C146)</f>
        <v>12.307777777777776</v>
      </c>
      <c r="D147" s="25">
        <f t="shared" si="26"/>
        <v>12.307777777777776</v>
      </c>
      <c r="E147" s="25">
        <f t="shared" si="26"/>
        <v>12.307777777777776</v>
      </c>
      <c r="F147" s="25">
        <f t="shared" si="26"/>
        <v>12.307777777777776</v>
      </c>
      <c r="G147" s="25">
        <f t="shared" si="26"/>
        <v>12.307777777777776</v>
      </c>
      <c r="H147" s="5"/>
      <c r="I147" s="30" t="str">
        <f t="shared" si="25"/>
        <v>Dieselforbrug i alt per ha</v>
      </c>
      <c r="J147" s="25">
        <f t="shared" si="26"/>
        <v>12.307777777777776</v>
      </c>
      <c r="K147" s="25">
        <f t="shared" si="26"/>
        <v>12.307777777777776</v>
      </c>
      <c r="L147" s="25">
        <f t="shared" si="26"/>
        <v>12.307777777777776</v>
      </c>
      <c r="M147" s="25">
        <f t="shared" si="26"/>
        <v>12.307777777777776</v>
      </c>
      <c r="N147" s="25">
        <f t="shared" si="26"/>
        <v>12.307777777777776</v>
      </c>
      <c r="O147" s="25">
        <f t="shared" si="26"/>
        <v>12.307777777777776</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1B00-000000000000}">
      <formula1>"Ja,Nej"</formula1>
    </dataValidation>
    <dataValidation type="list" allowBlank="1" showInputMessage="1" showErrorMessage="1" sqref="F13:F17" xr:uid="{00000000-0002-0000-1B00-000001000000}">
      <formula1>"Ja, Nej / Ikke relevant"</formula1>
    </dataValidation>
    <dataValidation type="list" allowBlank="1" showInputMessage="1" showErrorMessage="1" sqref="E5" xr:uid="{00000000-0002-0000-1B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B00-000003000000}">
          <x14:formula1>
            <xm:f>'N fixation formula'!$B$5:$B$44</xm:f>
          </x14:formula1>
          <xm:sqref>B9</xm:sqref>
        </x14:dataValidation>
        <x14:dataValidation type="list" allowBlank="1" showInputMessage="1" showErrorMessage="1" xr:uid="{00000000-0002-0000-1B00-000007000000}">
          <x14:formula1>
            <xm:f>Other_tabels!$F$5:$F$14</xm:f>
          </x14:formula1>
          <xm:sqref>E4</xm:sqref>
        </x14:dataValidation>
        <x14:dataValidation type="list" allowBlank="1" showInputMessage="1" showErrorMessage="1" xr:uid="{00000000-0002-0000-1B00-000006000000}">
          <x14:formula1>
            <xm:f>'Crop definitions'!$B$5:$B$63</xm:f>
          </x14:formula1>
          <xm:sqref>B13:B17</xm:sqref>
        </x14:dataValidation>
        <x14:dataValidation type="list" allowBlank="1" showInputMessage="1" showErrorMessage="1" xr:uid="{00000000-0002-0000-1B00-000005000000}">
          <x14:formula1>
            <xm:f>Seed!$B$5:$B$28</xm:f>
          </x14:formula1>
          <xm:sqref>B20:B23</xm:sqref>
        </x14:dataValidation>
        <x14:dataValidation type="list" allowBlank="1" showInputMessage="1" showErrorMessage="1" xr:uid="{00000000-0002-0000-1B00-000004000000}">
          <x14:formula1>
            <xm:f>'Diesel consumption for field op'!$D$4:$D$77</xm:f>
          </x14:formula1>
          <xm:sqref>A116:A130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5">
    <tabColor theme="9" tint="0.39997558519241921"/>
  </sheetPr>
  <dimension ref="A1:O147"/>
  <sheetViews>
    <sheetView showGridLines="0" topLeftCell="E119"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628</v>
      </c>
      <c r="D4" s="20" t="s">
        <v>484</v>
      </c>
      <c r="E4" s="44" t="s">
        <v>486</v>
      </c>
    </row>
    <row r="5" spans="1:6" x14ac:dyDescent="0.25">
      <c r="A5" s="20" t="s">
        <v>50</v>
      </c>
      <c r="B5" s="44" t="s">
        <v>629</v>
      </c>
      <c r="D5" s="20" t="s">
        <v>582</v>
      </c>
      <c r="E5" s="44" t="s">
        <v>208</v>
      </c>
    </row>
    <row r="6" spans="1:6" ht="41.4" x14ac:dyDescent="0.25">
      <c r="A6" s="20" t="s">
        <v>0</v>
      </c>
      <c r="B6" s="45" t="s">
        <v>626</v>
      </c>
    </row>
    <row r="7" spans="1:6" x14ac:dyDescent="0.25">
      <c r="A7" s="20" t="s">
        <v>76</v>
      </c>
      <c r="B7" s="45"/>
    </row>
    <row r="8" spans="1:6" x14ac:dyDescent="0.25">
      <c r="A8" s="20" t="s">
        <v>57</v>
      </c>
      <c r="B8" s="45" t="s">
        <v>154</v>
      </c>
    </row>
    <row r="9" spans="1:6" x14ac:dyDescent="0.25">
      <c r="A9" s="46" t="s">
        <v>125</v>
      </c>
      <c r="B9" s="44" t="s">
        <v>144</v>
      </c>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447</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Grass_0N</v>
      </c>
      <c r="B30" s="200"/>
      <c r="C30" s="200"/>
      <c r="D30" s="200"/>
      <c r="E30" s="200"/>
      <c r="F30" s="200"/>
      <c r="G30" s="27"/>
      <c r="I30" s="201" t="str">
        <f>A30</f>
        <v>Gødningsnorm - Main product: Grass_0N</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c r="C32" s="26"/>
      <c r="D32" s="26"/>
      <c r="E32" s="26"/>
      <c r="F32" s="26"/>
      <c r="G32" s="26"/>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26">
        <f>IF($B$13="","",VLOOKUP($B$13,'Crop definitions'!$V$5:$X$63,2,FALSE)*G32)</f>
        <v>0</v>
      </c>
    </row>
    <row r="33" spans="1:15" x14ac:dyDescent="0.25">
      <c r="A33" s="20" t="s">
        <v>56</v>
      </c>
      <c r="B33" s="26"/>
      <c r="C33" s="26"/>
      <c r="D33" s="26"/>
      <c r="E33" s="26"/>
      <c r="F33" s="26"/>
      <c r="G33" s="26"/>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26">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Grass_0N, Feed units / ha</v>
      </c>
      <c r="B74" s="26">
        <v>800</v>
      </c>
      <c r="C74" s="26">
        <v>800</v>
      </c>
      <c r="D74" s="26">
        <v>800</v>
      </c>
      <c r="E74" s="26">
        <v>800</v>
      </c>
      <c r="F74" s="26">
        <v>800</v>
      </c>
      <c r="G74" s="26">
        <v>800</v>
      </c>
      <c r="I74" s="20" t="str">
        <f t="shared" ref="I74:I84" si="6">A74</f>
        <v>Grass_0N, Feed units / ha</v>
      </c>
      <c r="J74" s="26">
        <v>800</v>
      </c>
      <c r="K74" s="26">
        <v>800</v>
      </c>
      <c r="L74" s="26">
        <v>800</v>
      </c>
      <c r="M74" s="26">
        <v>800</v>
      </c>
      <c r="N74" s="26">
        <v>800</v>
      </c>
      <c r="O74" s="59">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Grass_0N,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Grass_0N,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Grass_0N,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Grass_0N,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5555.5555555555557</v>
      </c>
      <c r="C93" s="32">
        <f t="shared" si="12"/>
        <v>5555.5555555555557</v>
      </c>
      <c r="D93" s="32">
        <f t="shared" si="12"/>
        <v>5555.5555555555557</v>
      </c>
      <c r="E93" s="32">
        <f t="shared" si="12"/>
        <v>5555.5555555555557</v>
      </c>
      <c r="F93" s="32">
        <f t="shared" si="12"/>
        <v>5555.5555555555557</v>
      </c>
      <c r="G93" s="32">
        <f t="shared" si="12"/>
        <v>5555.5555555555557</v>
      </c>
      <c r="I93" s="27" t="str">
        <f t="shared" si="9"/>
        <v>Udbytte der høstes grøn i alt, kg / ha</v>
      </c>
      <c r="J93" s="32">
        <f t="shared" ref="J93:O93" si="13">SUMIF($D$13:$D$17,"Grøn",J87:J91)</f>
        <v>5555.5555555555557</v>
      </c>
      <c r="K93" s="32">
        <f t="shared" si="13"/>
        <v>5555.5555555555557</v>
      </c>
      <c r="L93" s="32">
        <f t="shared" si="13"/>
        <v>5555.5555555555557</v>
      </c>
      <c r="M93" s="32">
        <f t="shared" si="13"/>
        <v>5555.5555555555557</v>
      </c>
      <c r="N93" s="32">
        <f t="shared" si="13"/>
        <v>5555.5555555555557</v>
      </c>
      <c r="O93" s="32">
        <f t="shared" si="13"/>
        <v>5555.5555555555557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Grass_0N, kg N / ha</v>
      </c>
      <c r="B95" s="21">
        <f>IF(B80=0,0,B80*VLOOKUP($B13,'Crop definitions'!$B$5:$K$63,10,FALSE)/1000)</f>
        <v>25.139200000000002</v>
      </c>
      <c r="C95" s="21">
        <f>IF(C80=0,0,C80*VLOOKUP($B13,'Crop definitions'!$B$5:$K$63,10,FALSE)/1000)</f>
        <v>25.139200000000002</v>
      </c>
      <c r="D95" s="21">
        <f>IF(D80=0,0,D80*VLOOKUP($B13,'Crop definitions'!$B$5:$K$63,10,FALSE)/1000)</f>
        <v>25.139200000000002</v>
      </c>
      <c r="E95" s="21">
        <f>IF(E80=0,0,E80*VLOOKUP($B13,'Crop definitions'!$B$5:$K$63,10,FALSE)/1000)</f>
        <v>25.139200000000002</v>
      </c>
      <c r="F95" s="21">
        <f>IF(F80=0,0,F80*VLOOKUP($B13,'Crop definitions'!$B$5:$K$63,10,FALSE)/1000)</f>
        <v>25.139200000000002</v>
      </c>
      <c r="G95" s="21">
        <f>IF(G80=0,0,G80*VLOOKUP($B13,'Crop definitions'!$B$5:$K$63,10,FALSE)/1000)</f>
        <v>25.139200000000002</v>
      </c>
      <c r="I95" s="20" t="str">
        <f t="shared" ref="I95:I100" si="14">A95</f>
        <v>Grass_0N, kg N / ha</v>
      </c>
      <c r="J95" s="21">
        <f>IF(J80=0,0,J80*VLOOKUP($B13,'Crop definitions'!$B$5:$K$63,10,FALSE)/1000)</f>
        <v>25.139200000000002</v>
      </c>
      <c r="K95" s="21">
        <f>IF(K80=0,0,K80*VLOOKUP($B13,'Crop definitions'!$B$5:$K$63,10,FALSE)/1000)</f>
        <v>25.139200000000002</v>
      </c>
      <c r="L95" s="21">
        <f>IF(L80=0,0,L80*VLOOKUP($B13,'Crop definitions'!$B$5:$K$63,10,FALSE)/1000)</f>
        <v>25.139200000000002</v>
      </c>
      <c r="M95" s="21">
        <f>IF(M80=0,0,M80*VLOOKUP($B13,'Crop definitions'!$B$5:$K$63,10,FALSE)/1000)</f>
        <v>25.139200000000002</v>
      </c>
      <c r="N95" s="21">
        <f>IF(N80=0,0,N80*VLOOKUP($B13,'Crop definitions'!$B$5:$K$63,10,FALSE)/1000)</f>
        <v>25.139200000000002</v>
      </c>
      <c r="O95" s="21">
        <f>IF(O80=0,0,O80*VLOOKUP($B13,'Crop definitions'!$B$5:$K$63,10,FALSE)/1000)</f>
        <v>25.139200000000002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25.139200000000002</v>
      </c>
      <c r="C100" s="25">
        <f t="shared" si="15"/>
        <v>25.139200000000002</v>
      </c>
      <c r="D100" s="25">
        <f t="shared" si="15"/>
        <v>25.139200000000002</v>
      </c>
      <c r="E100" s="25">
        <f t="shared" si="15"/>
        <v>25.139200000000002</v>
      </c>
      <c r="F100" s="25">
        <f t="shared" si="15"/>
        <v>25.139200000000002</v>
      </c>
      <c r="G100" s="25">
        <f t="shared" si="15"/>
        <v>25.139200000000002</v>
      </c>
      <c r="I100" s="24" t="str">
        <f t="shared" si="14"/>
        <v>Udbytte i alt, kg N / ha</v>
      </c>
      <c r="J100" s="25">
        <f t="shared" ref="J100:O100" si="16">SUM(J95:J99)</f>
        <v>25.139200000000002</v>
      </c>
      <c r="K100" s="25">
        <f t="shared" si="16"/>
        <v>25.139200000000002</v>
      </c>
      <c r="L100" s="25">
        <f t="shared" si="16"/>
        <v>25.139200000000002</v>
      </c>
      <c r="M100" s="25">
        <f t="shared" si="16"/>
        <v>25.139200000000002</v>
      </c>
      <c r="N100" s="25">
        <f t="shared" si="16"/>
        <v>25.139200000000002</v>
      </c>
      <c r="O100" s="25">
        <f t="shared" si="16"/>
        <v>25.139200000000002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25.139200000000002</v>
      </c>
      <c r="C106" s="47">
        <f t="shared" si="19"/>
        <v>25.139200000000002</v>
      </c>
      <c r="D106" s="47">
        <f t="shared" si="19"/>
        <v>25.139200000000002</v>
      </c>
      <c r="E106" s="47">
        <f t="shared" si="19"/>
        <v>25.139200000000002</v>
      </c>
      <c r="F106" s="47">
        <f t="shared" si="19"/>
        <v>25.139200000000002</v>
      </c>
      <c r="G106" s="47">
        <f t="shared" si="19"/>
        <v>25.139200000000002</v>
      </c>
      <c r="H106" s="15"/>
      <c r="I106" s="40" t="str">
        <f t="shared" si="18"/>
        <v>N-udbytte til beregning, kg / ha</v>
      </c>
      <c r="J106" s="47">
        <f t="shared" ref="J106:O106" si="20">SUMIF($E$13:$E$17,"Ja",J95:J99)</f>
        <v>25.139200000000002</v>
      </c>
      <c r="K106" s="47">
        <f t="shared" si="20"/>
        <v>25.139200000000002</v>
      </c>
      <c r="L106" s="47">
        <f t="shared" si="20"/>
        <v>25.139200000000002</v>
      </c>
      <c r="M106" s="47">
        <f t="shared" si="20"/>
        <v>25.139200000000002</v>
      </c>
      <c r="N106" s="47">
        <f t="shared" si="20"/>
        <v>25.139200000000002</v>
      </c>
      <c r="O106" s="47">
        <f t="shared" si="20"/>
        <v>25.139200000000002</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formula'!$J$5:$O$44,MATCH(Grass_0N_with_yield_b!$B$9,'N fixation formula'!$B$5:$B$44,0),MATCH(Grass_0N_with_yield_b!B104,'N fixation formula'!$J$4:$O$4,0))</f>
        <v>#N/A</v>
      </c>
      <c r="C109" s="48" t="e">
        <f>VLOOKUP($B$9,'N fixation formula'!$B$5:$O$44,7,FALSE)+VLOOKUP($B$9,'N fixation formula'!$B$5:$O$44,8,FALSE)+INDEX('N fixation formula'!$J$5:$O$44,MATCH(Grass_0N_with_yield_b!$B$9,'N fixation formula'!$B$5:$B$44,0),MATCH(Grass_0N_with_yield_b!C104,'N fixation formula'!$J$4:$O$4,0))</f>
        <v>#N/A</v>
      </c>
      <c r="D109" s="48" t="e">
        <f>VLOOKUP($B$9,'N fixation formula'!$B$5:$O$44,7,FALSE)+VLOOKUP($B$9,'N fixation formula'!$B$5:$O$44,8,FALSE)+INDEX('N fixation formula'!$J$5:$O$44,MATCH(Grass_0N_with_yield_b!$B$9,'N fixation formula'!$B$5:$B$44,0),MATCH(Grass_0N_with_yield_b!D104,'N fixation formula'!$J$4:$O$4,0))</f>
        <v>#N/A</v>
      </c>
      <c r="E109" s="48" t="e">
        <f>VLOOKUP($B$9,'N fixation formula'!$B$5:$O$44,7,FALSE)+VLOOKUP($B$9,'N fixation formula'!$B$5:$O$44,8,FALSE)+INDEX('N fixation formula'!$J$5:$O$44,MATCH(Grass_0N_with_yield_b!$B$9,'N fixation formula'!$B$5:$B$44,0),MATCH(Grass_0N_with_yield_b!E104,'N fixation formula'!$J$4:$O$4,0))</f>
        <v>#N/A</v>
      </c>
      <c r="F109" s="48" t="e">
        <f>VLOOKUP($B$9,'N fixation formula'!$B$5:$O$44,7,FALSE)+VLOOKUP($B$9,'N fixation formula'!$B$5:$O$44,8,FALSE)+INDEX('N fixation formula'!$J$5:$O$44,MATCH(Grass_0N_with_yield_b!$B$9,'N fixation formula'!$B$5:$B$44,0),MATCH(Grass_0N_with_yield_b!F104,'N fixation formula'!$J$4:$O$4,0))</f>
        <v>#N/A</v>
      </c>
      <c r="G109" s="48" t="e">
        <f>VLOOKUP($B$9,'N fixation formula'!$B$5:$O$44,7,FALSE)+VLOOKUP($B$9,'N fixation formula'!$B$5:$O$44,8,FALSE)+INDEX('N fixation formula'!$J$5:$O$44,MATCH(Grass_0N_with_yield_b!$B$9,'N fixation formula'!$B$5:$B$44,0),MATCH(Grass_0N_with_yield_b!G104,'N fixation formula'!$J$4:$O$4,0))</f>
        <v>#N/A</v>
      </c>
      <c r="H109" s="15"/>
      <c r="I109" s="40" t="str">
        <f t="shared" si="18"/>
        <v>P-rod+stub + P-trans-jord + P-immob</v>
      </c>
      <c r="J109" s="48" t="e">
        <f>VLOOKUP($B$9,'N fixation formula'!$B$5:$O$44,7,FALSE)+VLOOKUP($B$9,'N fixation formula'!$B$5:$O$44,8,FALSE)+INDEX('N fixation formula'!$J$5:$O$44,MATCH(Grass_0N_with_yield_b!$B$9,'N fixation formula'!$B$5:$B$44,0),MATCH(Grass_0N_with_yield_b!J104,'N fixation formula'!$J$4:$O$4,0))</f>
        <v>#N/A</v>
      </c>
      <c r="K109" s="48" t="e">
        <f>VLOOKUP($B$9,'N fixation formula'!$B$5:$O$44,7,FALSE)+VLOOKUP($B$9,'N fixation formula'!$B$5:$O$44,8,FALSE)+INDEX('N fixation formula'!$J$5:$O$44,MATCH(Grass_0N_with_yield_b!$B$9,'N fixation formula'!$B$5:$B$44,0),MATCH(Grass_0N_with_yield_b!K104,'N fixation formula'!$J$4:$O$4,0))</f>
        <v>#N/A</v>
      </c>
      <c r="L109" s="48" t="e">
        <f>VLOOKUP($B$9,'N fixation formula'!$B$5:$O$44,7,FALSE)+VLOOKUP($B$9,'N fixation formula'!$B$5:$O$44,8,FALSE)+INDEX('N fixation formula'!$J$5:$O$44,MATCH(Grass_0N_with_yield_b!$B$9,'N fixation formula'!$B$5:$B$44,0),MATCH(Grass_0N_with_yield_b!L104,'N fixation formula'!$J$4:$O$4,0))</f>
        <v>#N/A</v>
      </c>
      <c r="M109" s="48" t="e">
        <f>VLOOKUP($B$9,'N fixation formula'!$B$5:$O$44,7,FALSE)+VLOOKUP($B$9,'N fixation formula'!$B$5:$O$44,8,FALSE)+INDEX('N fixation formula'!$J$5:$O$44,MATCH(Grass_0N_with_yield_b!$B$9,'N fixation formula'!$B$5:$B$44,0),MATCH(Grass_0N_with_yield_b!M104,'N fixation formula'!$J$4:$O$4,0))</f>
        <v>#N/A</v>
      </c>
      <c r="N109" s="48" t="e">
        <f>VLOOKUP($B$9,'N fixation formula'!$B$5:$O$44,7,FALSE)+VLOOKUP($B$9,'N fixation formula'!$B$5:$O$44,8,FALSE)+INDEX('N fixation formula'!$J$5:$O$44,MATCH(Grass_0N_with_yield_b!$B$9,'N fixation formula'!$B$5:$B$44,0),MATCH(Grass_0N_with_yield_b!N104,'N fixation formula'!$J$4:$O$4,0))</f>
        <v>#N/A</v>
      </c>
      <c r="O109" s="48" t="e">
        <f>VLOOKUP($B$9,'N fixation formula'!$B$5:$O$44,7,FALSE)+VLOOKUP($B$9,'N fixation formula'!$B$5:$O$44,8,FALSE)+INDEX('N fixation formula'!$J$5:$O$44,MATCH(Grass_0N_with_yield_b!$B$9,'N fixation formula'!$B$5:$B$44,0),MATCH(Grass_0N_with_yield_b!O104,'N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99</v>
      </c>
      <c r="B117" s="3"/>
      <c r="C117" s="3"/>
      <c r="D117" s="3"/>
      <c r="E117" s="3"/>
      <c r="F117" s="3"/>
      <c r="G117" s="3"/>
      <c r="I117" s="29" t="str">
        <f t="shared" ref="I117:I130" si="23">IF(A117="","",A117)</f>
        <v>Stængelbrydning*</v>
      </c>
      <c r="J117" s="26"/>
      <c r="K117" s="26"/>
      <c r="L117" s="26"/>
      <c r="M117" s="26"/>
      <c r="N117" s="26"/>
      <c r="O117" s="4"/>
    </row>
    <row r="118" spans="1:15" x14ac:dyDescent="0.25">
      <c r="A118" s="34" t="s">
        <v>100</v>
      </c>
      <c r="B118" s="3"/>
      <c r="C118" s="3"/>
      <c r="D118" s="3"/>
      <c r="E118" s="3"/>
      <c r="F118" s="3"/>
      <c r="G118" s="3"/>
      <c r="I118" s="29" t="str">
        <f t="shared" si="23"/>
        <v>Sammenrivning*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2.7972222222222216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2.7972222222222216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2.7972222222222216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2.7972222222222216</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2.7972222222222216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2.7972222222222216</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2.7972222222222216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2.7972222222222216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2.7972222222222216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2.7972222222222216</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2.7972222222222216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2.7972222222222216</v>
      </c>
    </row>
    <row r="133" spans="1:15" x14ac:dyDescent="0.25">
      <c r="A133" s="20" t="str">
        <f t="shared" ref="A133:A146" si="24">IF(A117="","",A117)</f>
        <v>Stængelbrydning*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1.1188888888888888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1.1188888888888888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1.1188888888888888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1.1188888888888888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1.1188888888888888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1.1188888888888888</v>
      </c>
      <c r="I133" s="29" t="str">
        <f t="shared" ref="I133:I147" si="25">A133</f>
        <v>Stængelbrydning*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1.1188888888888888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1.1188888888888888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1.1188888888888888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1.1188888888888888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1.1188888888888888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1.1188888888888888</v>
      </c>
    </row>
    <row r="134" spans="1:15" x14ac:dyDescent="0.25">
      <c r="A134" s="20" t="str">
        <f t="shared" si="24"/>
        <v>Sammenrivning*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2.7972222222222216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2.7972222222222216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2.7972222222222216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2.7972222222222216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2.7972222222222216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2.7972222222222216</v>
      </c>
      <c r="I134" s="29" t="str">
        <f t="shared" si="25"/>
        <v>Sammenrivning*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2.7972222222222216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2.7972222222222216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2.7972222222222216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2.7972222222222216</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2.7972222222222216</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2.7972222222222216</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5.5944444444444432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5.5944444444444432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5.5944444444444432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5.5944444444444432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5.5944444444444432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5.5944444444444432</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5.5944444444444432</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5.5944444444444432</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5.5944444444444432</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5.5944444444444432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5.5944444444444432</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5.5944444444444432</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12.307777777777776</v>
      </c>
      <c r="C147" s="25">
        <f t="shared" ref="C147:O147" si="26">SUM(C132:C146)</f>
        <v>12.307777777777776</v>
      </c>
      <c r="D147" s="25">
        <f t="shared" si="26"/>
        <v>12.307777777777776</v>
      </c>
      <c r="E147" s="25">
        <f t="shared" si="26"/>
        <v>12.307777777777776</v>
      </c>
      <c r="F147" s="25">
        <f t="shared" si="26"/>
        <v>12.307777777777776</v>
      </c>
      <c r="G147" s="25">
        <f t="shared" si="26"/>
        <v>12.307777777777776</v>
      </c>
      <c r="H147" s="5"/>
      <c r="I147" s="30" t="str">
        <f t="shared" si="25"/>
        <v>Dieselforbrug i alt per ha</v>
      </c>
      <c r="J147" s="25">
        <f t="shared" si="26"/>
        <v>12.307777777777776</v>
      </c>
      <c r="K147" s="25">
        <f t="shared" si="26"/>
        <v>12.307777777777776</v>
      </c>
      <c r="L147" s="25">
        <f t="shared" si="26"/>
        <v>12.307777777777776</v>
      </c>
      <c r="M147" s="25">
        <f t="shared" si="26"/>
        <v>12.307777777777776</v>
      </c>
      <c r="N147" s="25">
        <f t="shared" si="26"/>
        <v>12.307777777777776</v>
      </c>
      <c r="O147" s="25">
        <f t="shared" si="26"/>
        <v>12.307777777777776</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1C00-000000000000}">
      <formula1>"Ja, Nej / Ikke relevant"</formula1>
    </dataValidation>
    <dataValidation type="list" allowBlank="1" showInputMessage="1" showErrorMessage="1" sqref="E13:E17" xr:uid="{00000000-0002-0000-1C00-000001000000}">
      <formula1>"Ja,Nej"</formula1>
    </dataValidation>
    <dataValidation type="list" allowBlank="1" showInputMessage="1" showErrorMessage="1" sqref="E5" xr:uid="{00000000-0002-0000-1C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C00-000003000000}">
          <x14:formula1>
            <xm:f>Other_tabels!$F$5:$F$14</xm:f>
          </x14:formula1>
          <xm:sqref>E4</xm:sqref>
        </x14:dataValidation>
        <x14:dataValidation type="list" allowBlank="1" showInputMessage="1" showErrorMessage="1" xr:uid="{00000000-0002-0000-1C00-000007000000}">
          <x14:formula1>
            <xm:f>'N fixation formula'!$B$5:$B$44</xm:f>
          </x14:formula1>
          <xm:sqref>B9</xm:sqref>
        </x14:dataValidation>
        <x14:dataValidation type="list" allowBlank="1" showInputMessage="1" showErrorMessage="1" xr:uid="{00000000-0002-0000-1C00-000004000000}">
          <x14:formula1>
            <xm:f>'Crop definitions'!$B$5:$B$63</xm:f>
          </x14:formula1>
          <xm:sqref>B13:B17</xm:sqref>
        </x14:dataValidation>
        <x14:dataValidation type="list" allowBlank="1" showInputMessage="1" showErrorMessage="1" xr:uid="{00000000-0002-0000-1C00-000005000000}">
          <x14:formula1>
            <xm:f>Seed!$B$5:$B$28</xm:f>
          </x14:formula1>
          <xm:sqref>B20:B23</xm:sqref>
        </x14:dataValidation>
        <x14:dataValidation type="list" allowBlank="1" showInputMessage="1" showErrorMessage="1" xr:uid="{00000000-0002-0000-1C00-000006000000}">
          <x14:formula1>
            <xm:f>'Diesel consumption for field op'!$D$4:$D$77</xm:f>
          </x14:formula1>
          <xm:sqref>A116:A130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39997558519241921"/>
  </sheetPr>
  <dimension ref="A1:O147"/>
  <sheetViews>
    <sheetView showGridLines="0" topLeftCell="E125"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631</v>
      </c>
      <c r="D4" s="20" t="s">
        <v>484</v>
      </c>
      <c r="E4" s="44" t="s">
        <v>486</v>
      </c>
    </row>
    <row r="5" spans="1:6" x14ac:dyDescent="0.25">
      <c r="A5" s="20" t="s">
        <v>50</v>
      </c>
      <c r="B5" s="44" t="s">
        <v>630</v>
      </c>
      <c r="D5" s="20" t="s">
        <v>582</v>
      </c>
      <c r="E5" s="44" t="s">
        <v>208</v>
      </c>
    </row>
    <row r="6" spans="1:6" ht="41.4" x14ac:dyDescent="0.25">
      <c r="A6" s="20" t="s">
        <v>0</v>
      </c>
      <c r="B6" s="45" t="s">
        <v>626</v>
      </c>
    </row>
    <row r="7" spans="1:6" x14ac:dyDescent="0.25">
      <c r="A7" s="20" t="s">
        <v>76</v>
      </c>
      <c r="B7" s="45"/>
    </row>
    <row r="8" spans="1:6" x14ac:dyDescent="0.25">
      <c r="A8" s="20" t="s">
        <v>57</v>
      </c>
      <c r="B8" s="45" t="s">
        <v>154</v>
      </c>
    </row>
    <row r="9" spans="1:6" x14ac:dyDescent="0.25">
      <c r="A9" s="46" t="s">
        <v>125</v>
      </c>
      <c r="B9" s="44" t="s">
        <v>145</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447</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Grass_0N</v>
      </c>
      <c r="B30" s="200"/>
      <c r="C30" s="200"/>
      <c r="D30" s="200"/>
      <c r="E30" s="200"/>
      <c r="F30" s="200"/>
      <c r="G30" s="27"/>
      <c r="I30" s="201" t="str">
        <f>A30</f>
        <v>Gødningsnorm - Main product: Grass_0N</v>
      </c>
      <c r="J30" s="202"/>
      <c r="K30" s="202"/>
      <c r="L30" s="202"/>
      <c r="M30" s="202"/>
      <c r="N30" s="202"/>
      <c r="O30" s="203"/>
    </row>
    <row r="31" spans="1:15" x14ac:dyDescent="0.25">
      <c r="A31" s="20" t="s">
        <v>54</v>
      </c>
      <c r="B31" s="26"/>
      <c r="C31" s="26"/>
      <c r="D31" s="26"/>
      <c r="E31" s="26"/>
      <c r="F31" s="26"/>
      <c r="G31" s="26"/>
      <c r="I31" s="20" t="s">
        <v>54</v>
      </c>
      <c r="J31" s="26">
        <f>(B31-$B$10)*('Crop definitions'!$Z$5/100)</f>
        <v>-62.1</v>
      </c>
      <c r="K31" s="26">
        <f>(C31-$B$10)*('Crop definitions'!$Z$5/100)</f>
        <v>-62.1</v>
      </c>
      <c r="L31" s="26">
        <f>(D31-$B$10)*('Crop definitions'!$Z$5/100)</f>
        <v>-62.1</v>
      </c>
      <c r="M31" s="26">
        <f>(E31-$B$10)*('Crop definitions'!$Z$5/100)</f>
        <v>-62.1</v>
      </c>
      <c r="N31" s="26">
        <f>(F31-$B$10)*('Crop definitions'!$Z$5/100)</f>
        <v>-62.1</v>
      </c>
      <c r="O31" s="26">
        <f>(G31-$B$10)*('Crop definitions'!$Z$5/100)</f>
        <v>-62.1</v>
      </c>
    </row>
    <row r="32" spans="1:15" x14ac:dyDescent="0.25">
      <c r="A32" s="20" t="s">
        <v>55</v>
      </c>
      <c r="B32" s="26"/>
      <c r="C32" s="26"/>
      <c r="D32" s="26"/>
      <c r="E32" s="26"/>
      <c r="F32" s="26"/>
      <c r="G32" s="26"/>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26">
        <f>IF($B$13="","",VLOOKUP($B$13,'Crop definitions'!$V$5:$X$63,2,FALSE)*G32)</f>
        <v>0</v>
      </c>
    </row>
    <row r="33" spans="1:15" x14ac:dyDescent="0.25">
      <c r="A33" s="20" t="s">
        <v>56</v>
      </c>
      <c r="B33" s="26"/>
      <c r="C33" s="26"/>
      <c r="D33" s="26"/>
      <c r="E33" s="26"/>
      <c r="F33" s="26"/>
      <c r="G33" s="26"/>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26">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-62.1</v>
      </c>
      <c r="K51" s="21">
        <f t="shared" si="1"/>
        <v>-62.1</v>
      </c>
      <c r="L51" s="21">
        <f t="shared" si="1"/>
        <v>-62.1</v>
      </c>
      <c r="M51" s="21">
        <f t="shared" si="1"/>
        <v>-62.1</v>
      </c>
      <c r="N51" s="21">
        <f t="shared" si="1"/>
        <v>-62.1</v>
      </c>
      <c r="O51" s="21">
        <f t="shared" si="1"/>
        <v>-62.1</v>
      </c>
    </row>
    <row r="52" spans="1:15" x14ac:dyDescent="0.25">
      <c r="A52" s="20" t="s">
        <v>126</v>
      </c>
      <c r="B52" s="21">
        <f t="shared" ref="B52:G52" si="2">IF($B$10="",B51,B51-$B$10)</f>
        <v>-115</v>
      </c>
      <c r="C52" s="21">
        <f t="shared" si="2"/>
        <v>-115</v>
      </c>
      <c r="D52" s="21">
        <f t="shared" si="2"/>
        <v>-115</v>
      </c>
      <c r="E52" s="21">
        <f t="shared" si="2"/>
        <v>-115</v>
      </c>
      <c r="F52" s="21">
        <f t="shared" si="2"/>
        <v>-115</v>
      </c>
      <c r="G52" s="21">
        <f t="shared" si="2"/>
        <v>-115</v>
      </c>
      <c r="I52" s="20" t="str">
        <f>A52</f>
        <v>N - efter reduktion, kg / ha</v>
      </c>
      <c r="J52" s="21">
        <f>IF($B$10="",J51,J51)</f>
        <v>-62.1</v>
      </c>
      <c r="K52" s="21">
        <f t="shared" ref="K52:O52" si="3">IF($B$10="",K51,K51)</f>
        <v>-62.1</v>
      </c>
      <c r="L52" s="21">
        <f t="shared" si="3"/>
        <v>-62.1</v>
      </c>
      <c r="M52" s="21">
        <f t="shared" si="3"/>
        <v>-62.1</v>
      </c>
      <c r="N52" s="21">
        <f t="shared" si="3"/>
        <v>-62.1</v>
      </c>
      <c r="O52" s="21">
        <f t="shared" si="3"/>
        <v>-62.1</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Grass_0N, Feed units / ha</v>
      </c>
      <c r="B74" s="26">
        <v>800</v>
      </c>
      <c r="C74" s="26">
        <v>800</v>
      </c>
      <c r="D74" s="26">
        <v>800</v>
      </c>
      <c r="E74" s="26">
        <v>800</v>
      </c>
      <c r="F74" s="26">
        <v>800</v>
      </c>
      <c r="G74" s="26">
        <v>800</v>
      </c>
      <c r="I74" s="20" t="str">
        <f t="shared" ref="I74:I84" si="6">A74</f>
        <v>Grass_0N, Feed units / ha</v>
      </c>
      <c r="J74" s="26">
        <v>800</v>
      </c>
      <c r="K74" s="26">
        <v>800</v>
      </c>
      <c r="L74" s="26">
        <v>800</v>
      </c>
      <c r="M74" s="26">
        <v>800</v>
      </c>
      <c r="N74" s="26">
        <v>800</v>
      </c>
      <c r="O74" s="59">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Grass_0N,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Grass_0N,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Grass_0N,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Grass_0N,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5555.5555555555557</v>
      </c>
      <c r="C93" s="32">
        <f t="shared" si="12"/>
        <v>5555.5555555555557</v>
      </c>
      <c r="D93" s="32">
        <f t="shared" si="12"/>
        <v>5555.5555555555557</v>
      </c>
      <c r="E93" s="32">
        <f t="shared" si="12"/>
        <v>5555.5555555555557</v>
      </c>
      <c r="F93" s="32">
        <f t="shared" si="12"/>
        <v>5555.5555555555557</v>
      </c>
      <c r="G93" s="32">
        <f t="shared" si="12"/>
        <v>5555.5555555555557</v>
      </c>
      <c r="I93" s="27" t="str">
        <f t="shared" si="9"/>
        <v>Udbytte der høstes grøn i alt, kg / ha</v>
      </c>
      <c r="J93" s="32">
        <f t="shared" ref="J93:O93" si="13">SUMIF($D$13:$D$17,"Grøn",J87:J91)</f>
        <v>5555.5555555555557</v>
      </c>
      <c r="K93" s="32">
        <f t="shared" si="13"/>
        <v>5555.5555555555557</v>
      </c>
      <c r="L93" s="32">
        <f t="shared" si="13"/>
        <v>5555.5555555555557</v>
      </c>
      <c r="M93" s="32">
        <f t="shared" si="13"/>
        <v>5555.5555555555557</v>
      </c>
      <c r="N93" s="32">
        <f t="shared" si="13"/>
        <v>5555.5555555555557</v>
      </c>
      <c r="O93" s="32">
        <f t="shared" si="13"/>
        <v>5555.5555555555557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Grass_0N, kg N / ha</v>
      </c>
      <c r="B95" s="21">
        <f>IF(B80=0,0,B80*VLOOKUP($B13,'Crop definitions'!$B$5:$K$63,10,FALSE)/1000)</f>
        <v>25.139200000000002</v>
      </c>
      <c r="C95" s="21">
        <f>IF(C80=0,0,C80*VLOOKUP($B13,'Crop definitions'!$B$5:$K$63,10,FALSE)/1000)</f>
        <v>25.139200000000002</v>
      </c>
      <c r="D95" s="21">
        <f>IF(D80=0,0,D80*VLOOKUP($B13,'Crop definitions'!$B$5:$K$63,10,FALSE)/1000)</f>
        <v>25.139200000000002</v>
      </c>
      <c r="E95" s="21">
        <f>IF(E80=0,0,E80*VLOOKUP($B13,'Crop definitions'!$B$5:$K$63,10,FALSE)/1000)</f>
        <v>25.139200000000002</v>
      </c>
      <c r="F95" s="21">
        <f>IF(F80=0,0,F80*VLOOKUP($B13,'Crop definitions'!$B$5:$K$63,10,FALSE)/1000)</f>
        <v>25.139200000000002</v>
      </c>
      <c r="G95" s="21">
        <f>IF(G80=0,0,G80*VLOOKUP($B13,'Crop definitions'!$B$5:$K$63,10,FALSE)/1000)</f>
        <v>25.139200000000002</v>
      </c>
      <c r="I95" s="20" t="str">
        <f t="shared" ref="I95:I100" si="14">A95</f>
        <v>Grass_0N, kg N / ha</v>
      </c>
      <c r="J95" s="21">
        <f>IF(J80=0,0,J80*VLOOKUP($B13,'Crop definitions'!$B$5:$K$63,10,FALSE)/1000)</f>
        <v>25.139200000000002</v>
      </c>
      <c r="K95" s="21">
        <f>IF(K80=0,0,K80*VLOOKUP($B13,'Crop definitions'!$B$5:$K$63,10,FALSE)/1000)</f>
        <v>25.139200000000002</v>
      </c>
      <c r="L95" s="21">
        <f>IF(L80=0,0,L80*VLOOKUP($B13,'Crop definitions'!$B$5:$K$63,10,FALSE)/1000)</f>
        <v>25.139200000000002</v>
      </c>
      <c r="M95" s="21">
        <f>IF(M80=0,0,M80*VLOOKUP($B13,'Crop definitions'!$B$5:$K$63,10,FALSE)/1000)</f>
        <v>25.139200000000002</v>
      </c>
      <c r="N95" s="21">
        <f>IF(N80=0,0,N80*VLOOKUP($B13,'Crop definitions'!$B$5:$K$63,10,FALSE)/1000)</f>
        <v>25.139200000000002</v>
      </c>
      <c r="O95" s="21">
        <f>IF(O80=0,0,O80*VLOOKUP($B13,'Crop definitions'!$B$5:$K$63,10,FALSE)/1000)</f>
        <v>25.139200000000002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25.139200000000002</v>
      </c>
      <c r="C100" s="25">
        <f t="shared" si="15"/>
        <v>25.139200000000002</v>
      </c>
      <c r="D100" s="25">
        <f t="shared" si="15"/>
        <v>25.139200000000002</v>
      </c>
      <c r="E100" s="25">
        <f t="shared" si="15"/>
        <v>25.139200000000002</v>
      </c>
      <c r="F100" s="25">
        <f t="shared" si="15"/>
        <v>25.139200000000002</v>
      </c>
      <c r="G100" s="25">
        <f t="shared" si="15"/>
        <v>25.139200000000002</v>
      </c>
      <c r="I100" s="24" t="str">
        <f t="shared" si="14"/>
        <v>Udbytte i alt, kg N / ha</v>
      </c>
      <c r="J100" s="25">
        <f t="shared" ref="J100:O100" si="16">SUM(J95:J99)</f>
        <v>25.139200000000002</v>
      </c>
      <c r="K100" s="25">
        <f t="shared" si="16"/>
        <v>25.139200000000002</v>
      </c>
      <c r="L100" s="25">
        <f t="shared" si="16"/>
        <v>25.139200000000002</v>
      </c>
      <c r="M100" s="25">
        <f t="shared" si="16"/>
        <v>25.139200000000002</v>
      </c>
      <c r="N100" s="25">
        <f t="shared" si="16"/>
        <v>25.139200000000002</v>
      </c>
      <c r="O100" s="25">
        <f t="shared" si="16"/>
        <v>25.139200000000002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25.139200000000002</v>
      </c>
      <c r="C106" s="47">
        <f t="shared" si="19"/>
        <v>25.139200000000002</v>
      </c>
      <c r="D106" s="47">
        <f t="shared" si="19"/>
        <v>25.139200000000002</v>
      </c>
      <c r="E106" s="47">
        <f t="shared" si="19"/>
        <v>25.139200000000002</v>
      </c>
      <c r="F106" s="47">
        <f t="shared" si="19"/>
        <v>25.139200000000002</v>
      </c>
      <c r="G106" s="47">
        <f t="shared" si="19"/>
        <v>25.139200000000002</v>
      </c>
      <c r="H106" s="15"/>
      <c r="I106" s="40" t="str">
        <f t="shared" si="18"/>
        <v>N-udbytte til beregning, kg / ha</v>
      </c>
      <c r="J106" s="47">
        <f t="shared" ref="J106:O106" si="20">SUMIF($E$13:$E$17,"Ja",J95:J99)</f>
        <v>25.139200000000002</v>
      </c>
      <c r="K106" s="47">
        <f t="shared" si="20"/>
        <v>25.139200000000002</v>
      </c>
      <c r="L106" s="47">
        <f t="shared" si="20"/>
        <v>25.139200000000002</v>
      </c>
      <c r="M106" s="47">
        <f t="shared" si="20"/>
        <v>25.139200000000002</v>
      </c>
      <c r="N106" s="47">
        <f t="shared" si="20"/>
        <v>25.139200000000002</v>
      </c>
      <c r="O106" s="47">
        <f t="shared" si="20"/>
        <v>25.139200000000002</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formula'!$J$5:$O$44,MATCH(Grass_0N_with_yield_c!$B$9,'N fixation formula'!$B$5:$B$44,0),MATCH(Grass_0N_with_yield_c!B104,'N fixation formula'!$J$4:$O$4,0))</f>
        <v>#N/A</v>
      </c>
      <c r="C109" s="48" t="e">
        <f>VLOOKUP($B$9,'N fixation formula'!$B$5:$O$44,7,FALSE)+VLOOKUP($B$9,'N fixation formula'!$B$5:$O$44,8,FALSE)+INDEX('N fixation formula'!$J$5:$O$44,MATCH(Grass_0N_with_yield_c!$B$9,'N fixation formula'!$B$5:$B$44,0),MATCH(Grass_0N_with_yield_c!C104,'N fixation formula'!$J$4:$O$4,0))</f>
        <v>#N/A</v>
      </c>
      <c r="D109" s="48" t="e">
        <f>VLOOKUP($B$9,'N fixation formula'!$B$5:$O$44,7,FALSE)+VLOOKUP($B$9,'N fixation formula'!$B$5:$O$44,8,FALSE)+INDEX('N fixation formula'!$J$5:$O$44,MATCH(Grass_0N_with_yield_c!$B$9,'N fixation formula'!$B$5:$B$44,0),MATCH(Grass_0N_with_yield_c!D104,'N fixation formula'!$J$4:$O$4,0))</f>
        <v>#N/A</v>
      </c>
      <c r="E109" s="48" t="e">
        <f>VLOOKUP($B$9,'N fixation formula'!$B$5:$O$44,7,FALSE)+VLOOKUP($B$9,'N fixation formula'!$B$5:$O$44,8,FALSE)+INDEX('N fixation formula'!$J$5:$O$44,MATCH(Grass_0N_with_yield_c!$B$9,'N fixation formula'!$B$5:$B$44,0),MATCH(Grass_0N_with_yield_c!E104,'N fixation formula'!$J$4:$O$4,0))</f>
        <v>#N/A</v>
      </c>
      <c r="F109" s="48" t="e">
        <f>VLOOKUP($B$9,'N fixation formula'!$B$5:$O$44,7,FALSE)+VLOOKUP($B$9,'N fixation formula'!$B$5:$O$44,8,FALSE)+INDEX('N fixation formula'!$J$5:$O$44,MATCH(Grass_0N_with_yield_c!$B$9,'N fixation formula'!$B$5:$B$44,0),MATCH(Grass_0N_with_yield_c!F104,'N fixation formula'!$J$4:$O$4,0))</f>
        <v>#N/A</v>
      </c>
      <c r="G109" s="48" t="e">
        <f>VLOOKUP($B$9,'N fixation formula'!$B$5:$O$44,7,FALSE)+VLOOKUP($B$9,'N fixation formula'!$B$5:$O$44,8,FALSE)+INDEX('N fixation formula'!$J$5:$O$44,MATCH(Grass_0N_with_yield_c!$B$9,'N fixation formula'!$B$5:$B$44,0),MATCH(Grass_0N_with_yield_c!G104,'N fixation formula'!$J$4:$O$4,0))</f>
        <v>#N/A</v>
      </c>
      <c r="H109" s="15"/>
      <c r="I109" s="40" t="str">
        <f t="shared" si="18"/>
        <v>P-rod+stub + P-trans-jord + P-immob</v>
      </c>
      <c r="J109" s="48" t="e">
        <f>VLOOKUP($B$9,'N fixation formula'!$B$5:$O$44,7,FALSE)+VLOOKUP($B$9,'N fixation formula'!$B$5:$O$44,8,FALSE)+INDEX('N fixation formula'!$J$5:$O$44,MATCH(Grass_0N_with_yield_c!$B$9,'N fixation formula'!$B$5:$B$44,0),MATCH(Grass_0N_with_yield_c!J104,'N fixation formula'!$J$4:$O$4,0))</f>
        <v>#N/A</v>
      </c>
      <c r="K109" s="48" t="e">
        <f>VLOOKUP($B$9,'N fixation formula'!$B$5:$O$44,7,FALSE)+VLOOKUP($B$9,'N fixation formula'!$B$5:$O$44,8,FALSE)+INDEX('N fixation formula'!$J$5:$O$44,MATCH(Grass_0N_with_yield_c!$B$9,'N fixation formula'!$B$5:$B$44,0),MATCH(Grass_0N_with_yield_c!K104,'N fixation formula'!$J$4:$O$4,0))</f>
        <v>#N/A</v>
      </c>
      <c r="L109" s="48" t="e">
        <f>VLOOKUP($B$9,'N fixation formula'!$B$5:$O$44,7,FALSE)+VLOOKUP($B$9,'N fixation formula'!$B$5:$O$44,8,FALSE)+INDEX('N fixation formula'!$J$5:$O$44,MATCH(Grass_0N_with_yield_c!$B$9,'N fixation formula'!$B$5:$B$44,0),MATCH(Grass_0N_with_yield_c!L104,'N fixation formula'!$J$4:$O$4,0))</f>
        <v>#N/A</v>
      </c>
      <c r="M109" s="48" t="e">
        <f>VLOOKUP($B$9,'N fixation formula'!$B$5:$O$44,7,FALSE)+VLOOKUP($B$9,'N fixation formula'!$B$5:$O$44,8,FALSE)+INDEX('N fixation formula'!$J$5:$O$44,MATCH(Grass_0N_with_yield_c!$B$9,'N fixation formula'!$B$5:$B$44,0),MATCH(Grass_0N_with_yield_c!M104,'N fixation formula'!$J$4:$O$4,0))</f>
        <v>#N/A</v>
      </c>
      <c r="N109" s="48" t="e">
        <f>VLOOKUP($B$9,'N fixation formula'!$B$5:$O$44,7,FALSE)+VLOOKUP($B$9,'N fixation formula'!$B$5:$O$44,8,FALSE)+INDEX('N fixation formula'!$J$5:$O$44,MATCH(Grass_0N_with_yield_c!$B$9,'N fixation formula'!$B$5:$B$44,0),MATCH(Grass_0N_with_yield_c!N104,'N fixation formula'!$J$4:$O$4,0))</f>
        <v>#N/A</v>
      </c>
      <c r="O109" s="48" t="e">
        <f>VLOOKUP($B$9,'N fixation formula'!$B$5:$O$44,7,FALSE)+VLOOKUP($B$9,'N fixation formula'!$B$5:$O$44,8,FALSE)+INDEX('N fixation formula'!$J$5:$O$44,MATCH(Grass_0N_with_yield_c!$B$9,'N fixation formula'!$B$5:$B$44,0),MATCH(Grass_0N_with_yield_c!O104,'N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99</v>
      </c>
      <c r="B117" s="3"/>
      <c r="C117" s="3"/>
      <c r="D117" s="3"/>
      <c r="E117" s="3"/>
      <c r="F117" s="3"/>
      <c r="G117" s="3"/>
      <c r="I117" s="29" t="str">
        <f t="shared" ref="I117:I130" si="23">IF(A117="","",A117)</f>
        <v>Stængelbrydning*</v>
      </c>
      <c r="J117" s="26"/>
      <c r="K117" s="26"/>
      <c r="L117" s="26"/>
      <c r="M117" s="26"/>
      <c r="N117" s="26"/>
      <c r="O117" s="4"/>
    </row>
    <row r="118" spans="1:15" x14ac:dyDescent="0.25">
      <c r="A118" s="34" t="s">
        <v>100</v>
      </c>
      <c r="B118" s="3"/>
      <c r="C118" s="3"/>
      <c r="D118" s="3"/>
      <c r="E118" s="3"/>
      <c r="F118" s="3"/>
      <c r="G118" s="3"/>
      <c r="I118" s="29" t="str">
        <f t="shared" si="23"/>
        <v>Sammenrivning*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2.7972222222222216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2.7972222222222216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2.7972222222222216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2.7972222222222216</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2.7972222222222216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2.7972222222222216</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2.7972222222222216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2.7972222222222216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2.7972222222222216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2.7972222222222216</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2.7972222222222216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2.7972222222222216</v>
      </c>
    </row>
    <row r="133" spans="1:15" x14ac:dyDescent="0.25">
      <c r="A133" s="20" t="str">
        <f t="shared" ref="A133:A146" si="24">IF(A117="","",A117)</f>
        <v>Stængelbrydning*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1.1188888888888888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1.1188888888888888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1.1188888888888888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1.1188888888888888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1.1188888888888888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1.1188888888888888</v>
      </c>
      <c r="I133" s="29" t="str">
        <f t="shared" ref="I133:I147" si="25">A133</f>
        <v>Stængelbrydning*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1.1188888888888888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1.1188888888888888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1.1188888888888888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1.1188888888888888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1.1188888888888888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1.1188888888888888</v>
      </c>
    </row>
    <row r="134" spans="1:15" x14ac:dyDescent="0.25">
      <c r="A134" s="20" t="str">
        <f t="shared" si="24"/>
        <v>Sammenrivning*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2.7972222222222216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2.7972222222222216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2.7972222222222216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2.7972222222222216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2.7972222222222216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2.7972222222222216</v>
      </c>
      <c r="I134" s="29" t="str">
        <f t="shared" si="25"/>
        <v>Sammenrivning*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2.7972222222222216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2.7972222222222216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2.7972222222222216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2.7972222222222216</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2.7972222222222216</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2.7972222222222216</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5.5944444444444432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5.5944444444444432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5.5944444444444432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5.5944444444444432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5.5944444444444432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5.5944444444444432</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5.5944444444444432</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5.5944444444444432</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5.5944444444444432</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5.5944444444444432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5.5944444444444432</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5.5944444444444432</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12.307777777777776</v>
      </c>
      <c r="C147" s="25">
        <f t="shared" ref="C147:O147" si="26">SUM(C132:C146)</f>
        <v>12.307777777777776</v>
      </c>
      <c r="D147" s="25">
        <f t="shared" si="26"/>
        <v>12.307777777777776</v>
      </c>
      <c r="E147" s="25">
        <f t="shared" si="26"/>
        <v>12.307777777777776</v>
      </c>
      <c r="F147" s="25">
        <f t="shared" si="26"/>
        <v>12.307777777777776</v>
      </c>
      <c r="G147" s="25">
        <f t="shared" si="26"/>
        <v>12.307777777777776</v>
      </c>
      <c r="H147" s="5"/>
      <c r="I147" s="30" t="str">
        <f t="shared" si="25"/>
        <v>Dieselforbrug i alt per ha</v>
      </c>
      <c r="J147" s="25">
        <f t="shared" si="26"/>
        <v>12.307777777777776</v>
      </c>
      <c r="K147" s="25">
        <f t="shared" si="26"/>
        <v>12.307777777777776</v>
      </c>
      <c r="L147" s="25">
        <f t="shared" si="26"/>
        <v>12.307777777777776</v>
      </c>
      <c r="M147" s="25">
        <f t="shared" si="26"/>
        <v>12.307777777777776</v>
      </c>
      <c r="N147" s="25">
        <f t="shared" si="26"/>
        <v>12.307777777777776</v>
      </c>
      <c r="O147" s="25">
        <f t="shared" si="26"/>
        <v>12.307777777777776</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00000000-0002-0000-1D00-000000000000}">
      <formula1>"Yes, No"</formula1>
    </dataValidation>
    <dataValidation type="list" allowBlank="1" showInputMessage="1" showErrorMessage="1" sqref="F13:F17" xr:uid="{00000000-0002-0000-1D00-000001000000}">
      <formula1>"Ja, Nej / Ikke relevant"</formula1>
    </dataValidation>
    <dataValidation type="list" allowBlank="1" showInputMessage="1" showErrorMessage="1" sqref="E13:E17" xr:uid="{00000000-0002-0000-1D00-00000200000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D00-000003000000}">
          <x14:formula1>
            <xm:f>Other_tabels!$F$5:$F$14</xm:f>
          </x14:formula1>
          <xm:sqref>E4</xm:sqref>
        </x14:dataValidation>
        <x14:dataValidation type="list" allowBlank="1" showInputMessage="1" showErrorMessage="1" xr:uid="{00000000-0002-0000-1D00-000007000000}">
          <x14:formula1>
            <xm:f>'N fixation formula'!$B$5:$B$44</xm:f>
          </x14:formula1>
          <xm:sqref>B9</xm:sqref>
        </x14:dataValidation>
        <x14:dataValidation type="list" allowBlank="1" showInputMessage="1" showErrorMessage="1" xr:uid="{00000000-0002-0000-1D00-000004000000}">
          <x14:formula1>
            <xm:f>'Crop definitions'!$B$5:$B$63</xm:f>
          </x14:formula1>
          <xm:sqref>B13:B17</xm:sqref>
        </x14:dataValidation>
        <x14:dataValidation type="list" allowBlank="1" showInputMessage="1" showErrorMessage="1" xr:uid="{00000000-0002-0000-1D00-000005000000}">
          <x14:formula1>
            <xm:f>Seed!$B$5:$B$28</xm:f>
          </x14:formula1>
          <xm:sqref>B20:B23</xm:sqref>
        </x14:dataValidation>
        <x14:dataValidation type="list" allowBlank="1" showInputMessage="1" showErrorMessage="1" xr:uid="{00000000-0002-0000-1D00-000006000000}">
          <x14:formula1>
            <xm:f>'Diesel consumption for field op'!$D$4:$D$77</xm:f>
          </x14:formula1>
          <xm:sqref>A116:A130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39997558519241921"/>
  </sheetPr>
  <dimension ref="A1:O147"/>
  <sheetViews>
    <sheetView showGridLines="0" topLeftCell="F119"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615</v>
      </c>
      <c r="D4" s="20" t="s">
        <v>484</v>
      </c>
      <c r="E4" s="44" t="s">
        <v>486</v>
      </c>
    </row>
    <row r="5" spans="1:6" x14ac:dyDescent="0.25">
      <c r="A5" s="20" t="s">
        <v>50</v>
      </c>
      <c r="B5" s="44" t="s">
        <v>632</v>
      </c>
      <c r="D5" s="20" t="s">
        <v>582</v>
      </c>
      <c r="E5" s="44" t="s">
        <v>208</v>
      </c>
    </row>
    <row r="6" spans="1:6" ht="41.4" x14ac:dyDescent="0.25">
      <c r="A6" s="20" t="s">
        <v>0</v>
      </c>
      <c r="B6" s="45" t="s">
        <v>626</v>
      </c>
    </row>
    <row r="7" spans="1:6" x14ac:dyDescent="0.25">
      <c r="A7" s="20" t="s">
        <v>76</v>
      </c>
      <c r="B7" s="45"/>
    </row>
    <row r="8" spans="1:6" x14ac:dyDescent="0.25">
      <c r="A8" s="20" t="s">
        <v>57</v>
      </c>
      <c r="B8" s="45" t="s">
        <v>154</v>
      </c>
    </row>
    <row r="9" spans="1:6" x14ac:dyDescent="0.25">
      <c r="A9" s="46" t="s">
        <v>125</v>
      </c>
      <c r="B9" s="44" t="s">
        <v>145</v>
      </c>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447</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Grass_0N</v>
      </c>
      <c r="B30" s="200"/>
      <c r="C30" s="200"/>
      <c r="D30" s="200"/>
      <c r="E30" s="200"/>
      <c r="F30" s="200"/>
      <c r="G30" s="27"/>
      <c r="I30" s="201" t="str">
        <f>A30</f>
        <v>Gødningsnorm - Main product: Grass_0N</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c r="C32" s="26"/>
      <c r="D32" s="26"/>
      <c r="E32" s="26"/>
      <c r="F32" s="26"/>
      <c r="G32" s="26"/>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26">
        <f>IF($B$13="","",VLOOKUP($B$13,'Crop definitions'!$V$5:$X$63,2,FALSE)*G32)</f>
        <v>0</v>
      </c>
    </row>
    <row r="33" spans="1:15" x14ac:dyDescent="0.25">
      <c r="A33" s="20" t="s">
        <v>56</v>
      </c>
      <c r="B33" s="26"/>
      <c r="C33" s="26"/>
      <c r="D33" s="26"/>
      <c r="E33" s="26"/>
      <c r="F33" s="26"/>
      <c r="G33" s="26"/>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26">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Grass_0N, Feed units / ha</v>
      </c>
      <c r="B74" s="26">
        <v>800</v>
      </c>
      <c r="C74" s="26">
        <v>800</v>
      </c>
      <c r="D74" s="26">
        <v>800</v>
      </c>
      <c r="E74" s="26">
        <v>800</v>
      </c>
      <c r="F74" s="26">
        <v>800</v>
      </c>
      <c r="G74" s="26">
        <v>800</v>
      </c>
      <c r="I74" s="20" t="str">
        <f t="shared" ref="I74:I84" si="6">A74</f>
        <v>Grass_0N, Feed units / ha</v>
      </c>
      <c r="J74" s="26">
        <v>800</v>
      </c>
      <c r="K74" s="26">
        <v>800</v>
      </c>
      <c r="L74" s="26">
        <v>800</v>
      </c>
      <c r="M74" s="26">
        <v>800</v>
      </c>
      <c r="N74" s="26">
        <v>800</v>
      </c>
      <c r="O74" s="59">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Grass_0N,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Grass_0N,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Grass_0N,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Grass_0N,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5555.5555555555557</v>
      </c>
      <c r="C93" s="32">
        <f t="shared" si="12"/>
        <v>5555.5555555555557</v>
      </c>
      <c r="D93" s="32">
        <f t="shared" si="12"/>
        <v>5555.5555555555557</v>
      </c>
      <c r="E93" s="32">
        <f t="shared" si="12"/>
        <v>5555.5555555555557</v>
      </c>
      <c r="F93" s="32">
        <f t="shared" si="12"/>
        <v>5555.5555555555557</v>
      </c>
      <c r="G93" s="32">
        <f t="shared" si="12"/>
        <v>5555.5555555555557</v>
      </c>
      <c r="I93" s="27" t="str">
        <f t="shared" si="9"/>
        <v>Udbytte der høstes grøn i alt, kg / ha</v>
      </c>
      <c r="J93" s="32">
        <f t="shared" ref="J93:O93" si="13">SUMIF($D$13:$D$17,"Grøn",J87:J91)</f>
        <v>5555.5555555555557</v>
      </c>
      <c r="K93" s="32">
        <f t="shared" si="13"/>
        <v>5555.5555555555557</v>
      </c>
      <c r="L93" s="32">
        <f t="shared" si="13"/>
        <v>5555.5555555555557</v>
      </c>
      <c r="M93" s="32">
        <f t="shared" si="13"/>
        <v>5555.5555555555557</v>
      </c>
      <c r="N93" s="32">
        <f t="shared" si="13"/>
        <v>5555.5555555555557</v>
      </c>
      <c r="O93" s="32">
        <f t="shared" si="13"/>
        <v>5555.5555555555557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Grass_0N, kg N / ha</v>
      </c>
      <c r="B95" s="21">
        <f>IF(B80=0,0,B80*VLOOKUP($B13,'Crop definitions'!$B$5:$K$63,10,FALSE)/1000)</f>
        <v>25.139200000000002</v>
      </c>
      <c r="C95" s="21">
        <f>IF(C80=0,0,C80*VLOOKUP($B13,'Crop definitions'!$B$5:$K$63,10,FALSE)/1000)</f>
        <v>25.139200000000002</v>
      </c>
      <c r="D95" s="21">
        <f>IF(D80=0,0,D80*VLOOKUP($B13,'Crop definitions'!$B$5:$K$63,10,FALSE)/1000)</f>
        <v>25.139200000000002</v>
      </c>
      <c r="E95" s="21">
        <f>IF(E80=0,0,E80*VLOOKUP($B13,'Crop definitions'!$B$5:$K$63,10,FALSE)/1000)</f>
        <v>25.139200000000002</v>
      </c>
      <c r="F95" s="21">
        <f>IF(F80=0,0,F80*VLOOKUP($B13,'Crop definitions'!$B$5:$K$63,10,FALSE)/1000)</f>
        <v>25.139200000000002</v>
      </c>
      <c r="G95" s="21">
        <f>IF(G80=0,0,G80*VLOOKUP($B13,'Crop definitions'!$B$5:$K$63,10,FALSE)/1000)</f>
        <v>25.139200000000002</v>
      </c>
      <c r="I95" s="20" t="str">
        <f t="shared" ref="I95:I100" si="14">A95</f>
        <v>Grass_0N, kg N / ha</v>
      </c>
      <c r="J95" s="21">
        <f>IF(J80=0,0,J80*VLOOKUP($B13,'Crop definitions'!$B$5:$K$63,10,FALSE)/1000)</f>
        <v>25.139200000000002</v>
      </c>
      <c r="K95" s="21">
        <f>IF(K80=0,0,K80*VLOOKUP($B13,'Crop definitions'!$B$5:$K$63,10,FALSE)/1000)</f>
        <v>25.139200000000002</v>
      </c>
      <c r="L95" s="21">
        <f>IF(L80=0,0,L80*VLOOKUP($B13,'Crop definitions'!$B$5:$K$63,10,FALSE)/1000)</f>
        <v>25.139200000000002</v>
      </c>
      <c r="M95" s="21">
        <f>IF(M80=0,0,M80*VLOOKUP($B13,'Crop definitions'!$B$5:$K$63,10,FALSE)/1000)</f>
        <v>25.139200000000002</v>
      </c>
      <c r="N95" s="21">
        <f>IF(N80=0,0,N80*VLOOKUP($B13,'Crop definitions'!$B$5:$K$63,10,FALSE)/1000)</f>
        <v>25.139200000000002</v>
      </c>
      <c r="O95" s="21">
        <f>IF(O80=0,0,O80*VLOOKUP($B13,'Crop definitions'!$B$5:$K$63,10,FALSE)/1000)</f>
        <v>25.139200000000002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25.139200000000002</v>
      </c>
      <c r="C100" s="25">
        <f t="shared" si="15"/>
        <v>25.139200000000002</v>
      </c>
      <c r="D100" s="25">
        <f t="shared" si="15"/>
        <v>25.139200000000002</v>
      </c>
      <c r="E100" s="25">
        <f t="shared" si="15"/>
        <v>25.139200000000002</v>
      </c>
      <c r="F100" s="25">
        <f t="shared" si="15"/>
        <v>25.139200000000002</v>
      </c>
      <c r="G100" s="25">
        <f t="shared" si="15"/>
        <v>25.139200000000002</v>
      </c>
      <c r="I100" s="24" t="str">
        <f t="shared" si="14"/>
        <v>Udbytte i alt, kg N / ha</v>
      </c>
      <c r="J100" s="25">
        <f t="shared" ref="J100:O100" si="16">SUM(J95:J99)</f>
        <v>25.139200000000002</v>
      </c>
      <c r="K100" s="25">
        <f t="shared" si="16"/>
        <v>25.139200000000002</v>
      </c>
      <c r="L100" s="25">
        <f t="shared" si="16"/>
        <v>25.139200000000002</v>
      </c>
      <c r="M100" s="25">
        <f t="shared" si="16"/>
        <v>25.139200000000002</v>
      </c>
      <c r="N100" s="25">
        <f t="shared" si="16"/>
        <v>25.139200000000002</v>
      </c>
      <c r="O100" s="25">
        <f t="shared" si="16"/>
        <v>25.139200000000002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25.139200000000002</v>
      </c>
      <c r="C106" s="47">
        <f t="shared" si="19"/>
        <v>25.139200000000002</v>
      </c>
      <c r="D106" s="47">
        <f t="shared" si="19"/>
        <v>25.139200000000002</v>
      </c>
      <c r="E106" s="47">
        <f t="shared" si="19"/>
        <v>25.139200000000002</v>
      </c>
      <c r="F106" s="47">
        <f t="shared" si="19"/>
        <v>25.139200000000002</v>
      </c>
      <c r="G106" s="47">
        <f t="shared" si="19"/>
        <v>25.139200000000002</v>
      </c>
      <c r="H106" s="15"/>
      <c r="I106" s="40" t="str">
        <f t="shared" si="18"/>
        <v>N-udbytte til beregning, kg / ha</v>
      </c>
      <c r="J106" s="47">
        <f t="shared" ref="J106:O106" si="20">SUMIF($E$13:$E$17,"Ja",J95:J99)</f>
        <v>25.139200000000002</v>
      </c>
      <c r="K106" s="47">
        <f t="shared" si="20"/>
        <v>25.139200000000002</v>
      </c>
      <c r="L106" s="47">
        <f t="shared" si="20"/>
        <v>25.139200000000002</v>
      </c>
      <c r="M106" s="47">
        <f t="shared" si="20"/>
        <v>25.139200000000002</v>
      </c>
      <c r="N106" s="47">
        <f t="shared" si="20"/>
        <v>25.139200000000002</v>
      </c>
      <c r="O106" s="47">
        <f t="shared" si="20"/>
        <v>25.139200000000002</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formula'!$J$5:$O$44,MATCH(Grass_0N_with_yield_d!$B$9,'N fixation formula'!$B$5:$B$44,0),MATCH(Grass_0N_with_yield_d!B104,'N fixation formula'!$J$4:$O$4,0))</f>
        <v>#N/A</v>
      </c>
      <c r="C109" s="48" t="e">
        <f>VLOOKUP($B$9,'N fixation formula'!$B$5:$O$44,7,FALSE)+VLOOKUP($B$9,'N fixation formula'!$B$5:$O$44,8,FALSE)+INDEX('N fixation formula'!$J$5:$O$44,MATCH(Grass_0N_with_yield_d!$B$9,'N fixation formula'!$B$5:$B$44,0),MATCH(Grass_0N_with_yield_d!C104,'N fixation formula'!$J$4:$O$4,0))</f>
        <v>#N/A</v>
      </c>
      <c r="D109" s="48" t="e">
        <f>VLOOKUP($B$9,'N fixation formula'!$B$5:$O$44,7,FALSE)+VLOOKUP($B$9,'N fixation formula'!$B$5:$O$44,8,FALSE)+INDEX('N fixation formula'!$J$5:$O$44,MATCH(Grass_0N_with_yield_d!$B$9,'N fixation formula'!$B$5:$B$44,0),MATCH(Grass_0N_with_yield_d!D104,'N fixation formula'!$J$4:$O$4,0))</f>
        <v>#N/A</v>
      </c>
      <c r="E109" s="48" t="e">
        <f>VLOOKUP($B$9,'N fixation formula'!$B$5:$O$44,7,FALSE)+VLOOKUP($B$9,'N fixation formula'!$B$5:$O$44,8,FALSE)+INDEX('N fixation formula'!$J$5:$O$44,MATCH(Grass_0N_with_yield_d!$B$9,'N fixation formula'!$B$5:$B$44,0),MATCH(Grass_0N_with_yield_d!E104,'N fixation formula'!$J$4:$O$4,0))</f>
        <v>#N/A</v>
      </c>
      <c r="F109" s="48" t="e">
        <f>VLOOKUP($B$9,'N fixation formula'!$B$5:$O$44,7,FALSE)+VLOOKUP($B$9,'N fixation formula'!$B$5:$O$44,8,FALSE)+INDEX('N fixation formula'!$J$5:$O$44,MATCH(Grass_0N_with_yield_d!$B$9,'N fixation formula'!$B$5:$B$44,0),MATCH(Grass_0N_with_yield_d!F104,'N fixation formula'!$J$4:$O$4,0))</f>
        <v>#N/A</v>
      </c>
      <c r="G109" s="48" t="e">
        <f>VLOOKUP($B$9,'N fixation formula'!$B$5:$O$44,7,FALSE)+VLOOKUP($B$9,'N fixation formula'!$B$5:$O$44,8,FALSE)+INDEX('N fixation formula'!$J$5:$O$44,MATCH(Grass_0N_with_yield_d!$B$9,'N fixation formula'!$B$5:$B$44,0),MATCH(Grass_0N_with_yield_d!G104,'N fixation formula'!$J$4:$O$4,0))</f>
        <v>#N/A</v>
      </c>
      <c r="H109" s="15"/>
      <c r="I109" s="40" t="str">
        <f t="shared" si="18"/>
        <v>P-rod+stub + P-trans-jord + P-immob</v>
      </c>
      <c r="J109" s="48" t="e">
        <f>VLOOKUP($B$9,'N fixation formula'!$B$5:$O$44,7,FALSE)+VLOOKUP($B$9,'N fixation formula'!$B$5:$O$44,8,FALSE)+INDEX('N fixation formula'!$J$5:$O$44,MATCH(Grass_0N_with_yield_d!$B$9,'N fixation formula'!$B$5:$B$44,0),MATCH(Grass_0N_with_yield_d!J104,'N fixation formula'!$J$4:$O$4,0))</f>
        <v>#N/A</v>
      </c>
      <c r="K109" s="48" t="e">
        <f>VLOOKUP($B$9,'N fixation formula'!$B$5:$O$44,7,FALSE)+VLOOKUP($B$9,'N fixation formula'!$B$5:$O$44,8,FALSE)+INDEX('N fixation formula'!$J$5:$O$44,MATCH(Grass_0N_with_yield_d!$B$9,'N fixation formula'!$B$5:$B$44,0),MATCH(Grass_0N_with_yield_d!K104,'N fixation formula'!$J$4:$O$4,0))</f>
        <v>#N/A</v>
      </c>
      <c r="L109" s="48" t="e">
        <f>VLOOKUP($B$9,'N fixation formula'!$B$5:$O$44,7,FALSE)+VLOOKUP($B$9,'N fixation formula'!$B$5:$O$44,8,FALSE)+INDEX('N fixation formula'!$J$5:$O$44,MATCH(Grass_0N_with_yield_d!$B$9,'N fixation formula'!$B$5:$B$44,0),MATCH(Grass_0N_with_yield_d!L104,'N fixation formula'!$J$4:$O$4,0))</f>
        <v>#N/A</v>
      </c>
      <c r="M109" s="48" t="e">
        <f>VLOOKUP($B$9,'N fixation formula'!$B$5:$O$44,7,FALSE)+VLOOKUP($B$9,'N fixation formula'!$B$5:$O$44,8,FALSE)+INDEX('N fixation formula'!$J$5:$O$44,MATCH(Grass_0N_with_yield_d!$B$9,'N fixation formula'!$B$5:$B$44,0),MATCH(Grass_0N_with_yield_d!M104,'N fixation formula'!$J$4:$O$4,0))</f>
        <v>#N/A</v>
      </c>
      <c r="N109" s="48" t="e">
        <f>VLOOKUP($B$9,'N fixation formula'!$B$5:$O$44,7,FALSE)+VLOOKUP($B$9,'N fixation formula'!$B$5:$O$44,8,FALSE)+INDEX('N fixation formula'!$J$5:$O$44,MATCH(Grass_0N_with_yield_d!$B$9,'N fixation formula'!$B$5:$B$44,0),MATCH(Grass_0N_with_yield_d!N104,'N fixation formula'!$J$4:$O$4,0))</f>
        <v>#N/A</v>
      </c>
      <c r="O109" s="48" t="e">
        <f>VLOOKUP($B$9,'N fixation formula'!$B$5:$O$44,7,FALSE)+VLOOKUP($B$9,'N fixation formula'!$B$5:$O$44,8,FALSE)+INDEX('N fixation formula'!$J$5:$O$44,MATCH(Grass_0N_with_yield_d!$B$9,'N fixation formula'!$B$5:$B$44,0),MATCH(Grass_0N_with_yield_d!O104,'N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99</v>
      </c>
      <c r="B117" s="3"/>
      <c r="C117" s="3"/>
      <c r="D117" s="3"/>
      <c r="E117" s="3"/>
      <c r="F117" s="3"/>
      <c r="G117" s="3"/>
      <c r="I117" s="29" t="str">
        <f t="shared" ref="I117:I130" si="23">IF(A117="","",A117)</f>
        <v>Stængelbrydning*</v>
      </c>
      <c r="J117" s="26"/>
      <c r="K117" s="26"/>
      <c r="L117" s="26"/>
      <c r="M117" s="26"/>
      <c r="N117" s="26"/>
      <c r="O117" s="4"/>
    </row>
    <row r="118" spans="1:15" x14ac:dyDescent="0.25">
      <c r="A118" s="34" t="s">
        <v>100</v>
      </c>
      <c r="B118" s="3"/>
      <c r="C118" s="3"/>
      <c r="D118" s="3"/>
      <c r="E118" s="3"/>
      <c r="F118" s="3"/>
      <c r="G118" s="3"/>
      <c r="I118" s="29" t="str">
        <f t="shared" si="23"/>
        <v>Sammenrivning*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2.7972222222222216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2.7972222222222216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2.7972222222222216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2.7972222222222216</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2.7972222222222216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2.7972222222222216</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2.7972222222222216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2.7972222222222216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2.7972222222222216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2.7972222222222216</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2.7972222222222216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2.7972222222222216</v>
      </c>
    </row>
    <row r="133" spans="1:15" x14ac:dyDescent="0.25">
      <c r="A133" s="20" t="str">
        <f t="shared" ref="A133:A146" si="24">IF(A117="","",A117)</f>
        <v>Stængelbrydning*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1.1188888888888888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1.1188888888888888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1.1188888888888888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1.1188888888888888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1.1188888888888888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1.1188888888888888</v>
      </c>
      <c r="I133" s="29" t="str">
        <f t="shared" ref="I133:I147" si="25">A133</f>
        <v>Stængelbrydning*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1.1188888888888888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1.1188888888888888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1.1188888888888888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1.1188888888888888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1.1188888888888888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1.1188888888888888</v>
      </c>
    </row>
    <row r="134" spans="1:15" x14ac:dyDescent="0.25">
      <c r="A134" s="20" t="str">
        <f t="shared" si="24"/>
        <v>Sammenrivning*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2.7972222222222216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2.7972222222222216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2.7972222222222216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2.7972222222222216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2.7972222222222216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2.7972222222222216</v>
      </c>
      <c r="I134" s="29" t="str">
        <f t="shared" si="25"/>
        <v>Sammenrivning*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2.7972222222222216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2.7972222222222216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2.7972222222222216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2.7972222222222216</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2.7972222222222216</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2.7972222222222216</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5.5944444444444432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5.5944444444444432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5.5944444444444432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5.5944444444444432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5.5944444444444432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5.5944444444444432</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5.5944444444444432</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5.5944444444444432</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5.5944444444444432</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5.5944444444444432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5.5944444444444432</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5.5944444444444432</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12.307777777777776</v>
      </c>
      <c r="C147" s="25">
        <f t="shared" ref="C147:O147" si="26">SUM(C132:C146)</f>
        <v>12.307777777777776</v>
      </c>
      <c r="D147" s="25">
        <f t="shared" si="26"/>
        <v>12.307777777777776</v>
      </c>
      <c r="E147" s="25">
        <f t="shared" si="26"/>
        <v>12.307777777777776</v>
      </c>
      <c r="F147" s="25">
        <f t="shared" si="26"/>
        <v>12.307777777777776</v>
      </c>
      <c r="G147" s="25">
        <f t="shared" si="26"/>
        <v>12.307777777777776</v>
      </c>
      <c r="H147" s="5"/>
      <c r="I147" s="30" t="str">
        <f t="shared" si="25"/>
        <v>Dieselforbrug i alt per ha</v>
      </c>
      <c r="J147" s="25">
        <f t="shared" si="26"/>
        <v>12.307777777777776</v>
      </c>
      <c r="K147" s="25">
        <f t="shared" si="26"/>
        <v>12.307777777777776</v>
      </c>
      <c r="L147" s="25">
        <f t="shared" si="26"/>
        <v>12.307777777777776</v>
      </c>
      <c r="M147" s="25">
        <f t="shared" si="26"/>
        <v>12.307777777777776</v>
      </c>
      <c r="N147" s="25">
        <f t="shared" si="26"/>
        <v>12.307777777777776</v>
      </c>
      <c r="O147" s="25">
        <f t="shared" si="26"/>
        <v>12.307777777777776</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00000000-0002-0000-1E00-000000000000}">
      <formula1>"Yes, No"</formula1>
    </dataValidation>
    <dataValidation type="list" allowBlank="1" showInputMessage="1" showErrorMessage="1" sqref="E13:E17" xr:uid="{00000000-0002-0000-1E00-000001000000}">
      <formula1>"Ja,Nej"</formula1>
    </dataValidation>
    <dataValidation type="list" allowBlank="1" showInputMessage="1" showErrorMessage="1" sqref="F13:F17" xr:uid="{00000000-0002-0000-1E00-000002000000}">
      <formula1>"Ja, Nej / Ikke relevant"</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E00-000003000000}">
          <x14:formula1>
            <xm:f>'N fixation formula'!$B$5:$B$44</xm:f>
          </x14:formula1>
          <xm:sqref>B9</xm:sqref>
        </x14:dataValidation>
        <x14:dataValidation type="list" allowBlank="1" showInputMessage="1" showErrorMessage="1" xr:uid="{00000000-0002-0000-1E00-000007000000}">
          <x14:formula1>
            <xm:f>Other_tabels!$F$5:$F$14</xm:f>
          </x14:formula1>
          <xm:sqref>E4</xm:sqref>
        </x14:dataValidation>
        <x14:dataValidation type="list" allowBlank="1" showInputMessage="1" showErrorMessage="1" xr:uid="{00000000-0002-0000-1E00-000006000000}">
          <x14:formula1>
            <xm:f>'Crop definitions'!$B$5:$B$63</xm:f>
          </x14:formula1>
          <xm:sqref>B13:B17</xm:sqref>
        </x14:dataValidation>
        <x14:dataValidation type="list" allowBlank="1" showInputMessage="1" showErrorMessage="1" xr:uid="{00000000-0002-0000-1E00-000005000000}">
          <x14:formula1>
            <xm:f>Seed!$B$5:$B$28</xm:f>
          </x14:formula1>
          <xm:sqref>B20:B23</xm:sqref>
        </x14:dataValidation>
        <x14:dataValidation type="list" allowBlank="1" showInputMessage="1" showErrorMessage="1" xr:uid="{00000000-0002-0000-1E00-000004000000}">
          <x14:formula1>
            <xm:f>'Diesel consumption for field op'!$D$4:$D$77</xm:f>
          </x14:formula1>
          <xm:sqref>A116:A130</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tint="0.39997558519241921"/>
  </sheetPr>
  <dimension ref="A1:O147"/>
  <sheetViews>
    <sheetView showGridLines="0" topLeftCell="A117" workbookViewId="0">
      <selection activeCell="J105" sqref="J105:O105"/>
    </sheetView>
  </sheetViews>
  <sheetFormatPr defaultRowHeight="13.8" x14ac:dyDescent="0.25"/>
  <cols>
    <col min="1" max="1" width="33.8984375" customWidth="1"/>
    <col min="2" max="2" width="24.8984375" style="5" bestFit="1"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634</v>
      </c>
      <c r="D4" s="20" t="s">
        <v>484</v>
      </c>
      <c r="E4" s="44" t="s">
        <v>486</v>
      </c>
    </row>
    <row r="5" spans="1:6" x14ac:dyDescent="0.25">
      <c r="A5" s="20" t="s">
        <v>50</v>
      </c>
      <c r="B5" s="44" t="s">
        <v>633</v>
      </c>
      <c r="D5" s="20" t="s">
        <v>582</v>
      </c>
      <c r="E5" s="44" t="s">
        <v>208</v>
      </c>
    </row>
    <row r="6" spans="1:6" ht="27.6" x14ac:dyDescent="0.25">
      <c r="A6" s="20" t="s">
        <v>0</v>
      </c>
      <c r="B6" s="45" t="s">
        <v>635</v>
      </c>
    </row>
    <row r="7" spans="1:6" x14ac:dyDescent="0.25">
      <c r="A7" s="20" t="s">
        <v>76</v>
      </c>
      <c r="B7" s="45"/>
    </row>
    <row r="8" spans="1:6" x14ac:dyDescent="0.25">
      <c r="A8" s="20" t="s">
        <v>57</v>
      </c>
      <c r="B8" s="45" t="s">
        <v>154</v>
      </c>
    </row>
    <row r="9" spans="1:6" x14ac:dyDescent="0.25">
      <c r="A9" s="46" t="s">
        <v>125</v>
      </c>
      <c r="B9" s="44"/>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669</v>
      </c>
      <c r="C13" s="19" t="str">
        <f>IF(B13="","",VLOOKUP(B13,'Crop definitions'!$B$5:$G$63,6,FALSE))</f>
        <v>FE</v>
      </c>
      <c r="D13" s="19" t="str">
        <f>IF(B13="","",VLOOKUP(B13,'Crop definitions'!$B$5:$G$63,3,FALSE))</f>
        <v>Crop_residue</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Rota_grass_no_yield_a</v>
      </c>
      <c r="B30" s="200"/>
      <c r="C30" s="200"/>
      <c r="D30" s="200"/>
      <c r="E30" s="200"/>
      <c r="F30" s="200"/>
      <c r="G30" s="27"/>
      <c r="I30" s="201" t="str">
        <f>A30</f>
        <v>Gødningsnorm - Main product: Rota_grass_no_yield_a</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c r="C32" s="26"/>
      <c r="D32" s="26"/>
      <c r="E32" s="26"/>
      <c r="F32" s="26"/>
      <c r="G32" s="26"/>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26">
        <f>IF($B$13="","",VLOOKUP($B$13,'Crop definitions'!$V$5:$X$63,2,FALSE)*G32)</f>
        <v>0</v>
      </c>
    </row>
    <row r="33" spans="1:15" x14ac:dyDescent="0.25">
      <c r="A33" s="20" t="s">
        <v>56</v>
      </c>
      <c r="B33" s="26"/>
      <c r="C33" s="26"/>
      <c r="D33" s="26"/>
      <c r="E33" s="26"/>
      <c r="F33" s="26"/>
      <c r="G33" s="26"/>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26">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Rota_grass_no_yield_a, FE / ha</v>
      </c>
      <c r="B74" s="26">
        <v>800</v>
      </c>
      <c r="C74" s="26">
        <v>800</v>
      </c>
      <c r="D74" s="26">
        <v>800</v>
      </c>
      <c r="E74" s="26">
        <v>800</v>
      </c>
      <c r="F74" s="26">
        <v>800</v>
      </c>
      <c r="G74" s="26">
        <v>800</v>
      </c>
      <c r="I74" s="20" t="str">
        <f t="shared" ref="I74:I84" si="6">A74</f>
        <v>Rota_grass_no_yield_a, FE / ha</v>
      </c>
      <c r="J74" s="26">
        <v>800</v>
      </c>
      <c r="K74" s="26">
        <v>800</v>
      </c>
      <c r="L74" s="26">
        <v>800</v>
      </c>
      <c r="M74" s="26">
        <v>800</v>
      </c>
      <c r="N74" s="26">
        <v>800</v>
      </c>
      <c r="O74" s="59">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Rota_grass_no_yield_a,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Rota_grass_no_yield_a,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Rota_grass_no_yield_a,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Rota_grass_no_yield_a,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Rota_grass_no_yield_a, kg N / ha</v>
      </c>
      <c r="B95" s="21">
        <f>IF(B80=0,0,B80*VLOOKUP($B13,'Crop definitions'!$B$5:$K$63,10,FALSE)/1000)</f>
        <v>29.12</v>
      </c>
      <c r="C95" s="21">
        <f>IF(C80=0,0,C80*VLOOKUP($B13,'Crop definitions'!$B$5:$K$63,10,FALSE)/1000)</f>
        <v>29.12</v>
      </c>
      <c r="D95" s="21">
        <f>IF(D80=0,0,D80*VLOOKUP($B13,'Crop definitions'!$B$5:$K$63,10,FALSE)/1000)</f>
        <v>29.12</v>
      </c>
      <c r="E95" s="21">
        <f>IF(E80=0,0,E80*VLOOKUP($B13,'Crop definitions'!$B$5:$K$63,10,FALSE)/1000)</f>
        <v>29.12</v>
      </c>
      <c r="F95" s="21">
        <f>IF(F80=0,0,F80*VLOOKUP($B13,'Crop definitions'!$B$5:$K$63,10,FALSE)/1000)</f>
        <v>29.12</v>
      </c>
      <c r="G95" s="21">
        <f>IF(G80=0,0,G80*VLOOKUP($B13,'Crop definitions'!$B$5:$K$63,10,FALSE)/1000)</f>
        <v>29.12</v>
      </c>
      <c r="I95" s="20" t="str">
        <f t="shared" ref="I95:I100" si="14">A95</f>
        <v>Rota_grass_no_yield_a, kg N / ha</v>
      </c>
      <c r="J95" s="21">
        <f>IF(J80=0,0,J80*VLOOKUP($B13,'Crop definitions'!$B$5:$K$63,10,FALSE)/1000)</f>
        <v>29.12</v>
      </c>
      <c r="K95" s="21">
        <f>IF(K80=0,0,K80*VLOOKUP($B13,'Crop definitions'!$B$5:$K$63,10,FALSE)/1000)</f>
        <v>29.12</v>
      </c>
      <c r="L95" s="21">
        <f>IF(L80=0,0,L80*VLOOKUP($B13,'Crop definitions'!$B$5:$K$63,10,FALSE)/1000)</f>
        <v>29.12</v>
      </c>
      <c r="M95" s="21">
        <f>IF(M80=0,0,M80*VLOOKUP($B13,'Crop definitions'!$B$5:$K$63,10,FALSE)/1000)</f>
        <v>29.12</v>
      </c>
      <c r="N95" s="21">
        <f>IF(N80=0,0,N80*VLOOKUP($B13,'Crop definitions'!$B$5:$K$63,10,FALSE)/1000)</f>
        <v>29.12</v>
      </c>
      <c r="O95" s="21">
        <f>IF(O80=0,0,O80*VLOOKUP($B13,'Crop definitions'!$B$5:$K$63,10,FALSE)/1000)</f>
        <v>29.12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29.12</v>
      </c>
      <c r="C100" s="25">
        <f t="shared" si="15"/>
        <v>29.12</v>
      </c>
      <c r="D100" s="25">
        <f t="shared" si="15"/>
        <v>29.12</v>
      </c>
      <c r="E100" s="25">
        <f t="shared" si="15"/>
        <v>29.12</v>
      </c>
      <c r="F100" s="25">
        <f t="shared" si="15"/>
        <v>29.12</v>
      </c>
      <c r="G100" s="25">
        <f t="shared" si="15"/>
        <v>29.12</v>
      </c>
      <c r="I100" s="24" t="str">
        <f t="shared" si="14"/>
        <v>Udbytte i alt, kg N / ha</v>
      </c>
      <c r="J100" s="25">
        <f t="shared" ref="J100:O100" si="16">SUM(J95:J99)</f>
        <v>29.12</v>
      </c>
      <c r="K100" s="25">
        <f t="shared" si="16"/>
        <v>29.12</v>
      </c>
      <c r="L100" s="25">
        <f t="shared" si="16"/>
        <v>29.12</v>
      </c>
      <c r="M100" s="25">
        <f t="shared" si="16"/>
        <v>29.12</v>
      </c>
      <c r="N100" s="25">
        <f t="shared" si="16"/>
        <v>29.12</v>
      </c>
      <c r="O100" s="25">
        <f t="shared" si="16"/>
        <v>29.12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0</v>
      </c>
      <c r="C106" s="47">
        <f t="shared" si="19"/>
        <v>0</v>
      </c>
      <c r="D106" s="47">
        <f t="shared" si="19"/>
        <v>0</v>
      </c>
      <c r="E106" s="47">
        <f t="shared" si="19"/>
        <v>0</v>
      </c>
      <c r="F106" s="47">
        <f t="shared" si="19"/>
        <v>0</v>
      </c>
      <c r="G106" s="47">
        <f t="shared" si="19"/>
        <v>0</v>
      </c>
      <c r="H106" s="15"/>
      <c r="I106" s="40" t="str">
        <f t="shared" si="18"/>
        <v>N-udbytte til beregning, kg / ha</v>
      </c>
      <c r="J106" s="47">
        <f t="shared" ref="J106:O106" si="20">SUMIF($E$13:$E$17,"Ja",J95:J99)</f>
        <v>0</v>
      </c>
      <c r="K106" s="47">
        <f t="shared" si="20"/>
        <v>0</v>
      </c>
      <c r="L106" s="47">
        <f t="shared" si="20"/>
        <v>0</v>
      </c>
      <c r="M106" s="47">
        <f t="shared" si="20"/>
        <v>0</v>
      </c>
      <c r="N106" s="47">
        <f t="shared" si="20"/>
        <v>0</v>
      </c>
      <c r="O106" s="47">
        <f t="shared" si="20"/>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formula'!$J$5:$O$44,MATCH(Grass_0N_no_yield_a!$B$9,'N fixation formula'!$B$5:$B$44,0),MATCH(Grass_0N_no_yield_a!B104,'N fixation formula'!$J$4:$O$4,0))</f>
        <v>#N/A</v>
      </c>
      <c r="C109" s="48" t="e">
        <f>VLOOKUP($B$9,'N fixation formula'!$B$5:$O$44,7,FALSE)+VLOOKUP($B$9,'N fixation formula'!$B$5:$O$44,8,FALSE)+INDEX('N fixation formula'!$J$5:$O$44,MATCH(Grass_0N_no_yield_a!$B$9,'N fixation formula'!$B$5:$B$44,0),MATCH(Grass_0N_no_yield_a!C104,'N fixation formula'!$J$4:$O$4,0))</f>
        <v>#N/A</v>
      </c>
      <c r="D109" s="48" t="e">
        <f>VLOOKUP($B$9,'N fixation formula'!$B$5:$O$44,7,FALSE)+VLOOKUP($B$9,'N fixation formula'!$B$5:$O$44,8,FALSE)+INDEX('N fixation formula'!$J$5:$O$44,MATCH(Grass_0N_no_yield_a!$B$9,'N fixation formula'!$B$5:$B$44,0),MATCH(Grass_0N_no_yield_a!D104,'N fixation formula'!$J$4:$O$4,0))</f>
        <v>#N/A</v>
      </c>
      <c r="E109" s="48" t="e">
        <f>VLOOKUP($B$9,'N fixation formula'!$B$5:$O$44,7,FALSE)+VLOOKUP($B$9,'N fixation formula'!$B$5:$O$44,8,FALSE)+INDEX('N fixation formula'!$J$5:$O$44,MATCH(Grass_0N_no_yield_a!$B$9,'N fixation formula'!$B$5:$B$44,0),MATCH(Grass_0N_no_yield_a!E104,'N fixation formula'!$J$4:$O$4,0))</f>
        <v>#N/A</v>
      </c>
      <c r="F109" s="48" t="e">
        <f>VLOOKUP($B$9,'N fixation formula'!$B$5:$O$44,7,FALSE)+VLOOKUP($B$9,'N fixation formula'!$B$5:$O$44,8,FALSE)+INDEX('N fixation formula'!$J$5:$O$44,MATCH(Grass_0N_no_yield_a!$B$9,'N fixation formula'!$B$5:$B$44,0),MATCH(Grass_0N_no_yield_a!F104,'N fixation formula'!$J$4:$O$4,0))</f>
        <v>#N/A</v>
      </c>
      <c r="G109" s="48" t="e">
        <f>VLOOKUP($B$9,'N fixation formula'!$B$5:$O$44,7,FALSE)+VLOOKUP($B$9,'N fixation formula'!$B$5:$O$44,8,FALSE)+INDEX('N fixation formula'!$J$5:$O$44,MATCH(Grass_0N_no_yield_a!$B$9,'N fixation formula'!$B$5:$B$44,0),MATCH(Grass_0N_no_yield_a!G104,'N fixation formula'!$J$4:$O$4,0))</f>
        <v>#N/A</v>
      </c>
      <c r="H109" s="15"/>
      <c r="I109" s="40" t="str">
        <f t="shared" si="18"/>
        <v>P-rod+stub + P-trans-jord + P-immob</v>
      </c>
      <c r="J109" s="48" t="e">
        <f>VLOOKUP($B$9,'N fixation formula'!$B$5:$O$44,7,FALSE)+VLOOKUP($B$9,'N fixation formula'!$B$5:$O$44,8,FALSE)+INDEX('N fixation formula'!$J$5:$O$44,MATCH(Grass_0N_no_yield_a!$B$9,'N fixation formula'!$B$5:$B$44,0),MATCH(Grass_0N_no_yield_a!J104,'N fixation formula'!$J$4:$O$4,0))</f>
        <v>#N/A</v>
      </c>
      <c r="K109" s="48" t="e">
        <f>VLOOKUP($B$9,'N fixation formula'!$B$5:$O$44,7,FALSE)+VLOOKUP($B$9,'N fixation formula'!$B$5:$O$44,8,FALSE)+INDEX('N fixation formula'!$J$5:$O$44,MATCH(Grass_0N_no_yield_a!$B$9,'N fixation formula'!$B$5:$B$44,0),MATCH(Grass_0N_no_yield_a!K104,'N fixation formula'!$J$4:$O$4,0))</f>
        <v>#N/A</v>
      </c>
      <c r="L109" s="48" t="e">
        <f>VLOOKUP($B$9,'N fixation formula'!$B$5:$O$44,7,FALSE)+VLOOKUP($B$9,'N fixation formula'!$B$5:$O$44,8,FALSE)+INDEX('N fixation formula'!$J$5:$O$44,MATCH(Grass_0N_no_yield_a!$B$9,'N fixation formula'!$B$5:$B$44,0),MATCH(Grass_0N_no_yield_a!L104,'N fixation formula'!$J$4:$O$4,0))</f>
        <v>#N/A</v>
      </c>
      <c r="M109" s="48" t="e">
        <f>VLOOKUP($B$9,'N fixation formula'!$B$5:$O$44,7,FALSE)+VLOOKUP($B$9,'N fixation formula'!$B$5:$O$44,8,FALSE)+INDEX('N fixation formula'!$J$5:$O$44,MATCH(Grass_0N_no_yield_a!$B$9,'N fixation formula'!$B$5:$B$44,0),MATCH(Grass_0N_no_yield_a!M104,'N fixation formula'!$J$4:$O$4,0))</f>
        <v>#N/A</v>
      </c>
      <c r="N109" s="48" t="e">
        <f>VLOOKUP($B$9,'N fixation formula'!$B$5:$O$44,7,FALSE)+VLOOKUP($B$9,'N fixation formula'!$B$5:$O$44,8,FALSE)+INDEX('N fixation formula'!$J$5:$O$44,MATCH(Grass_0N_no_yield_a!$B$9,'N fixation formula'!$B$5:$B$44,0),MATCH(Grass_0N_no_yield_a!N104,'N fixation formula'!$J$4:$O$4,0))</f>
        <v>#N/A</v>
      </c>
      <c r="O109" s="48" t="e">
        <f>VLOOKUP($B$9,'N fixation formula'!$B$5:$O$44,7,FALSE)+VLOOKUP($B$9,'N fixation formula'!$B$5:$O$44,8,FALSE)+INDEX('N fixation formula'!$J$5:$O$44,MATCH(Grass_0N_no_yield_a!$B$9,'N fixation formula'!$B$5:$B$44,0),MATCH(Grass_0N_no_yield_a!O104,'N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54"/>
      <c r="C116" s="54"/>
      <c r="D116" s="54"/>
      <c r="E116" s="54"/>
      <c r="F116" s="54"/>
      <c r="G116" s="3"/>
      <c r="I116" s="29" t="str">
        <f>IF(A116="","",A116)</f>
        <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op'!$D$4:$G$77,3,FALSE)="L / ha",B116*VLOOKUP($A132,'Diesel consumption for field op'!$D$4:$G$77,2,FALSE),VLOOKUP($A132,'Diesel consumption for field op'!$D$4:$G$77,2,FALSE)*B$93/1000)*IF(VLOOKUP($A132,'Diesel consumption for field op'!$D$4:$G$77,4,FALSE)="Ja",HLOOKUP(B$29,'Diesel consumption for field op'!$L$17:$Q$19,2,FALSE),1)*HLOOKUP(B$29,'Diesel consumption for field op'!$L$17:$Q$19,3,FALSE))</f>
        <v>0</v>
      </c>
      <c r="C132" s="21">
        <f>IF($A132="",0,IF(VLOOKUP($A132,'Diesel consumption for field op'!$D$4:$G$77,3,FALSE)="L / ha",C116*VLOOKUP($A132,'Diesel consumption for field op'!$D$4:$G$77,2,FALSE),VLOOKUP($A132,'Diesel consumption for field op'!$D$4:$G$77,2,FALSE)*C$93/1000)*IF(VLOOKUP($A132,'Diesel consumption for field op'!$D$4:$G$77,4,FALSE)="Ja",HLOOKUP(C$29,'Diesel consumption for field op'!$L$17:$Q$19,2,FALSE),1)*HLOOKUP(C$29,'Diesel consumption for field op'!$L$17:$Q$19,3,FALSE))</f>
        <v>0</v>
      </c>
      <c r="D132" s="21">
        <f>IF($A132="",0,IF(VLOOKUP($A132,'Diesel consumption for field op'!$D$4:$G$77,3,FALSE)="L / ha",D116*VLOOKUP($A132,'Diesel consumption for field op'!$D$4:$G$77,2,FALSE),VLOOKUP($A132,'Diesel consumption for field op'!$D$4:$G$77,2,FALSE)*D$93/1000)*IF(VLOOKUP($A132,'Diesel consumption for field op'!$D$4:$G$77,4,FALSE)="Ja",HLOOKUP(D$29,'Diesel consumption for field op'!$L$17:$Q$19,2,FALSE),1)*HLOOKUP(D$29,'Diesel consumption for field op'!$L$17:$Q$19,3,FALSE))</f>
        <v>0</v>
      </c>
      <c r="E132" s="21">
        <f>IF($A132="",0,IF(VLOOKUP($A132,'Diesel consumption for field op'!$D$4:$G$77,3,FALSE)="L / ha",E116*VLOOKUP($A132,'Diesel consumption for field op'!$D$4:$G$77,2,FALSE),VLOOKUP($A132,'Diesel consumption for field op'!$D$4:$G$77,2,FALSE)*E$93/1000)*IF(VLOOKUP($A132,'Diesel consumption for field op'!$D$4:$G$77,4,FALSE)="Ja",HLOOKUP(E$29,'Diesel consumption for field op'!$L$17:$Q$19,2,FALSE),1)*HLOOKUP(E$29,'Diesel consumption for field op'!$L$17:$Q$19,3,FALSE))</f>
        <v>0</v>
      </c>
      <c r="F132" s="21">
        <f>IF($A132="",0,IF(VLOOKUP($A132,'Diesel consumption for field op'!$D$4:$G$77,3,FALSE)="L / ha",F116*VLOOKUP($A132,'Diesel consumption for field op'!$D$4:$G$77,2,FALSE),VLOOKUP($A132,'Diesel consumption for field op'!$D$4:$G$77,2,FALSE)*F$93/1000)*IF(VLOOKUP($A132,'Diesel consumption for field op'!$D$4:$G$77,4,FALSE)="Ja",HLOOKUP(F$29,'Diesel consumption for field op'!$L$17:$Q$19,2,FALSE),1)*HLOOKUP(F$29,'Diesel consumption for field op'!$L$17:$Q$19,3,FALSE))</f>
        <v>0</v>
      </c>
      <c r="G132" s="21">
        <f>IF($A132="",0,IF(VLOOKUP($A132,'Diesel consumption for field op'!$D$4:$G$77,3,FALSE)="L / ha",G116*VLOOKUP($A132,'Diesel consumption for field op'!$D$4:$G$77,2,FALSE),VLOOKUP($A132,'Diesel consumption for field op'!$D$4:$G$77,2,FALSE)*G$93/1000)*IF(VLOOKUP($A132,'Diesel consumption for field op'!$D$4:$G$77,4,FALSE)="Ja",HLOOKUP(G$29,'Diesel consumption for field op'!$L$17:$Q$19,2,FALSE),1)*HLOOKUP(G$29,'Diesel consumption for field op'!$L$17:$Q$19,3,FALSE))</f>
        <v>0</v>
      </c>
      <c r="I132" s="29" t="str">
        <f>A132</f>
        <v/>
      </c>
      <c r="J132" s="21">
        <f>IF($A132="",0,IF(VLOOKUP($A132,'Diesel consumption for field op'!$D$4:$G$77,3,FALSE)="L / ha",J116*VLOOKUP($A132,'Diesel consumption for field op'!$D$4:$G$77,2,FALSE),VLOOKUP($A132,'Diesel consumption for field op'!$D$4:$G$77,2,FALSE)*J$93/1000)*IF(VLOOKUP($A132,'Diesel consumption for field op'!$D$4:$G$77,4,FALSE)="Ja",HLOOKUP(J$29,'Diesel consumption for field op'!$L$17:$Q$19,2,FALSE),1)*HLOOKUP(J$29,'Diesel consumption for field op'!$L$17:$Q$19,3,FALSE))</f>
        <v>0</v>
      </c>
      <c r="K132" s="21">
        <f>IF($A132="",0,IF(VLOOKUP($A132,'Diesel consumption for field op'!$D$4:$G$77,3,FALSE)="L / ha",K116*VLOOKUP($A132,'Diesel consumption for field op'!$D$4:$G$77,2,FALSE),VLOOKUP($A132,'Diesel consumption for field op'!$D$4:$G$77,2,FALSE)*K$93/1000)*IF(VLOOKUP($A132,'Diesel consumption for field op'!$D$4:$G$77,4,FALSE)="Ja",HLOOKUP(K$29,'Diesel consumption for field op'!$L$17:$Q$19,2,FALSE),1)*HLOOKUP(K$29,'Diesel consumption for field op'!$L$17:$Q$19,3,FALSE))</f>
        <v>0</v>
      </c>
      <c r="L132" s="21">
        <f>IF($A132="",0,IF(VLOOKUP($A132,'Diesel consumption for field op'!$D$4:$G$77,3,FALSE)="L / ha",L116*VLOOKUP($A132,'Diesel consumption for field op'!$D$4:$G$77,2,FALSE),VLOOKUP($A132,'Diesel consumption for field op'!$D$4:$G$77,2,FALSE)*L$93/1000)*IF(VLOOKUP($A132,'Diesel consumption for field op'!$D$4:$G$77,4,FALSE)="Ja",HLOOKUP(L$29,'Diesel consumption for field op'!$L$17:$Q$19,2,FALSE),1)*HLOOKUP(L$29,'Diesel consumption for field op'!$L$17:$Q$19,3,FALSE))</f>
        <v>0</v>
      </c>
      <c r="M132" s="21">
        <f>IF($A132="",0,IF(VLOOKUP($A132,'Diesel consumption for field op'!$D$4:$G$77,3,FALSE)="L / ha",M116*VLOOKUP($A132,'Diesel consumption for field op'!$D$4:$G$77,2,FALSE),VLOOKUP($A132,'Diesel consumption for field op'!$D$4:$G$77,2,FALSE)*M$93/1000)*IF(VLOOKUP($A132,'Diesel consumption for field op'!$D$4:$G$77,4,FALSE)="Ja",HLOOKUP(M$29,'Diesel consumption for field op'!$L$17:$Q$19,2,FALSE),1)*HLOOKUP(M$29,'Diesel consumption for field op'!$L$17:$Q$19,3,FALSE))</f>
        <v>0</v>
      </c>
      <c r="N132" s="21">
        <f>IF($A132="",0,IF(VLOOKUP($A132,'Diesel consumption for field op'!$D$4:$G$77,3,FALSE)="L / ha",N116*VLOOKUP($A132,'Diesel consumption for field op'!$D$4:$G$77,2,FALSE),VLOOKUP($A132,'Diesel consumption for field op'!$D$4:$G$77,2,FALSE)*N$93/1000)*IF(VLOOKUP($A132,'Diesel consumption for field op'!$D$4:$G$77,4,FALSE)="Ja",HLOOKUP(N$29,'Diesel consumption for field op'!$L$17:$Q$19,2,FALSE),1)*HLOOKUP(N$29,'Diesel consumption for field op'!$L$17:$Q$19,3,FALSE))</f>
        <v>0</v>
      </c>
      <c r="O132" s="21">
        <f>IF($A132="",0,IF(VLOOKUP($A132,'Diesel consumption for field op'!$D$4:$G$77,3,FALSE)="L / ha",O116*VLOOKUP($A132,'Diesel consumption for field op'!$D$4:$G$77,2,FALSE),VLOOKUP($A132,'Diesel consumption for field op'!$D$4:$G$77,2,FALSE)*O$93/1000)*IF(VLOOKUP($A132,'Diesel consumption for field op'!$D$4:$G$77,4,FALSE)="Ja",HLOOKUP(O$29,'Diesel consumption for field op'!$L$17:$Q$19,2,FALSE),1)*HLOOKUP(O$29,'Diesel consumption for field op'!$L$17:$Q$19,3,FALSE))</f>
        <v>0</v>
      </c>
    </row>
    <row r="133" spans="1:15" x14ac:dyDescent="0.25">
      <c r="A133" s="20" t="str">
        <f t="shared" ref="A133:A146" si="24">IF(A117="","",A117)</f>
        <v/>
      </c>
      <c r="B133" s="21">
        <f>IF($A133="",0,IF(VLOOKUP($A133,'Diesel consumption for field op'!$D$4:$G$77,3,FALSE)="L / ha",B117*VLOOKUP($A133,'Diesel consumption for field op'!$D$4:$G$77,2,FALSE),VLOOKUP($A133,'Diesel consumption for field op'!$D$4:$G$77,2,FALSE)*B$93/1000)*IF(VLOOKUP($A133,'Diesel consumption for field op'!$D$4:$G$77,4,FALSE)="Ja",HLOOKUP(B$29,'Diesel consumption for field op'!$L$17:$Q$19,2,FALSE),1)*HLOOKUP(B$29,'Diesel consumption for field op'!$L$17:$Q$19,3,FALSE))</f>
        <v>0</v>
      </c>
      <c r="C133" s="21">
        <f>IF($A133="",0,IF(VLOOKUP($A133,'Diesel consumption for field op'!$D$4:$G$77,3,FALSE)="L / ha",C117*VLOOKUP($A133,'Diesel consumption for field op'!$D$4:$G$77,2,FALSE),VLOOKUP($A133,'Diesel consumption for field op'!$D$4:$G$77,2,FALSE)*C$93/1000)*IF(VLOOKUP($A133,'Diesel consumption for field op'!$D$4:$G$77,4,FALSE)="Ja",HLOOKUP(C$29,'Diesel consumption for field op'!$L$17:$Q$19,2,FALSE),1)*HLOOKUP(C$29,'Diesel consumption for field op'!$L$17:$Q$19,3,FALSE))</f>
        <v>0</v>
      </c>
      <c r="D133" s="21">
        <f>IF($A133="",0,IF(VLOOKUP($A133,'Diesel consumption for field op'!$D$4:$G$77,3,FALSE)="L / ha",D117*VLOOKUP($A133,'Diesel consumption for field op'!$D$4:$G$77,2,FALSE),VLOOKUP($A133,'Diesel consumption for field op'!$D$4:$G$77,2,FALSE)*D$93/1000)*IF(VLOOKUP($A133,'Diesel consumption for field op'!$D$4:$G$77,4,FALSE)="Ja",HLOOKUP(D$29,'Diesel consumption for field op'!$L$17:$Q$19,2,FALSE),1)*HLOOKUP(D$29,'Diesel consumption for field op'!$L$17:$Q$19,3,FALSE))</f>
        <v>0</v>
      </c>
      <c r="E133" s="21">
        <f>IF($A133="",0,IF(VLOOKUP($A133,'Diesel consumption for field op'!$D$4:$G$77,3,FALSE)="L / ha",E117*VLOOKUP($A133,'Diesel consumption for field op'!$D$4:$G$77,2,FALSE),VLOOKUP($A133,'Diesel consumption for field op'!$D$4:$G$77,2,FALSE)*E$93/1000)*IF(VLOOKUP($A133,'Diesel consumption for field op'!$D$4:$G$77,4,FALSE)="Ja",HLOOKUP(E$29,'Diesel consumption for field op'!$L$17:$Q$19,2,FALSE),1)*HLOOKUP(E$29,'Diesel consumption for field op'!$L$17:$Q$19,3,FALSE))</f>
        <v>0</v>
      </c>
      <c r="F133" s="21">
        <f>IF($A133="",0,IF(VLOOKUP($A133,'Diesel consumption for field op'!$D$4:$G$77,3,FALSE)="L / ha",F117*VLOOKUP($A133,'Diesel consumption for field op'!$D$4:$G$77,2,FALSE),VLOOKUP($A133,'Diesel consumption for field op'!$D$4:$G$77,2,FALSE)*F$93/1000)*IF(VLOOKUP($A133,'Diesel consumption for field op'!$D$4:$G$77,4,FALSE)="Ja",HLOOKUP(F$29,'Diesel consumption for field op'!$L$17:$Q$19,2,FALSE),1)*HLOOKUP(F$29,'Diesel consumption for field op'!$L$17:$Q$19,3,FALSE))</f>
        <v>0</v>
      </c>
      <c r="G133" s="21">
        <f>IF($A133="",0,IF(VLOOKUP($A133,'Diesel consumption for field op'!$D$4:$G$77,3,FALSE)="L / ha",G117*VLOOKUP($A133,'Diesel consumption for field op'!$D$4:$G$77,2,FALSE),VLOOKUP($A133,'Diesel consumption for field op'!$D$4:$G$77,2,FALSE)*G$93/1000)*IF(VLOOKUP($A133,'Diesel consumption for field op'!$D$4:$G$77,4,FALSE)="Ja",HLOOKUP(G$29,'Diesel consumption for field op'!$L$17:$Q$19,2,FALSE),1)*HLOOKUP(G$29,'Diesel consumption for field op'!$L$17:$Q$19,3,FALSE))</f>
        <v>0</v>
      </c>
      <c r="I133" s="29" t="str">
        <f t="shared" ref="I133:I147" si="25">A133</f>
        <v/>
      </c>
      <c r="J133" s="21">
        <f>IF($A133="",0,IF(VLOOKUP($A133,'Diesel consumption for field op'!$D$4:$G$77,3,FALSE)="L / ha",J117*VLOOKUP($A133,'Diesel consumption for field op'!$D$4:$G$77,2,FALSE),VLOOKUP($A133,'Diesel consumption for field op'!$D$4:$G$77,2,FALSE)*J$93/1000)*IF(VLOOKUP($A133,'Diesel consumption for field op'!$D$4:$G$77,4,FALSE)="Ja",HLOOKUP(J$29,'Diesel consumption for field op'!$L$17:$Q$19,2,FALSE),1)*HLOOKUP(J$29,'Diesel consumption for field op'!$L$17:$Q$19,3,FALSE))</f>
        <v>0</v>
      </c>
      <c r="K133" s="21">
        <f>IF($A133="",0,IF(VLOOKUP($A133,'Diesel consumption for field op'!$D$4:$G$77,3,FALSE)="L / ha",K117*VLOOKUP($A133,'Diesel consumption for field op'!$D$4:$G$77,2,FALSE),VLOOKUP($A133,'Diesel consumption for field op'!$D$4:$G$77,2,FALSE)*K$93/1000)*IF(VLOOKUP($A133,'Diesel consumption for field op'!$D$4:$G$77,4,FALSE)="Ja",HLOOKUP(K$29,'Diesel consumption for field op'!$L$17:$Q$19,2,FALSE),1)*HLOOKUP(K$29,'Diesel consumption for field op'!$L$17:$Q$19,3,FALSE))</f>
        <v>0</v>
      </c>
      <c r="L133" s="21">
        <f>IF($A133="",0,IF(VLOOKUP($A133,'Diesel consumption for field op'!$D$4:$G$77,3,FALSE)="L / ha",L117*VLOOKUP($A133,'Diesel consumption for field op'!$D$4:$G$77,2,FALSE),VLOOKUP($A133,'Diesel consumption for field op'!$D$4:$G$77,2,FALSE)*L$93/1000)*IF(VLOOKUP($A133,'Diesel consumption for field op'!$D$4:$G$77,4,FALSE)="Ja",HLOOKUP(L$29,'Diesel consumption for field op'!$L$17:$Q$19,2,FALSE),1)*HLOOKUP(L$29,'Diesel consumption for field op'!$L$17:$Q$19,3,FALSE))</f>
        <v>0</v>
      </c>
      <c r="M133" s="21">
        <f>IF($A133="",0,IF(VLOOKUP($A133,'Diesel consumption for field op'!$D$4:$G$77,3,FALSE)="L / ha",M117*VLOOKUP($A133,'Diesel consumption for field op'!$D$4:$G$77,2,FALSE),VLOOKUP($A133,'Diesel consumption for field op'!$D$4:$G$77,2,FALSE)*M$93/1000)*IF(VLOOKUP($A133,'Diesel consumption for field op'!$D$4:$G$77,4,FALSE)="Ja",HLOOKUP(M$29,'Diesel consumption for field op'!$L$17:$Q$19,2,FALSE),1)*HLOOKUP(M$29,'Diesel consumption for field op'!$L$17:$Q$19,3,FALSE))</f>
        <v>0</v>
      </c>
      <c r="N133" s="21">
        <f>IF($A133="",0,IF(VLOOKUP($A133,'Diesel consumption for field op'!$D$4:$G$77,3,FALSE)="L / ha",N117*VLOOKUP($A133,'Diesel consumption for field op'!$D$4:$G$77,2,FALSE),VLOOKUP($A133,'Diesel consumption for field op'!$D$4:$G$77,2,FALSE)*N$93/1000)*IF(VLOOKUP($A133,'Diesel consumption for field op'!$D$4:$G$77,4,FALSE)="Ja",HLOOKUP(N$29,'Diesel consumption for field op'!$L$17:$Q$19,2,FALSE),1)*HLOOKUP(N$29,'Diesel consumption for field op'!$L$17:$Q$19,3,FALSE))</f>
        <v>0</v>
      </c>
      <c r="O133" s="21">
        <f>IF($A133="",0,IF(VLOOKUP($A133,'Diesel consumption for field op'!$D$4:$G$77,3,FALSE)="L / ha",O117*VLOOKUP($A133,'Diesel consumption for field op'!$D$4:$G$77,2,FALSE),VLOOKUP($A133,'Diesel consumption for field op'!$D$4:$G$77,2,FALSE)*O$93/1000)*IF(VLOOKUP($A133,'Diesel consumption for field op'!$D$4:$G$77,4,FALSE)="Ja",HLOOKUP(O$29,'Diesel consumption for field op'!$L$17:$Q$19,2,FALSE),1)*HLOOKUP(O$29,'Diesel consumption for field op'!$L$17:$Q$19,3,FALSE))</f>
        <v>0</v>
      </c>
    </row>
    <row r="134" spans="1:15" x14ac:dyDescent="0.25">
      <c r="A134" s="20" t="str">
        <f t="shared" si="24"/>
        <v/>
      </c>
      <c r="B134" s="21">
        <f>IF($A134="",0,IF(VLOOKUP($A134,'Diesel consumption for field op'!$D$4:$G$77,3,FALSE)="L / ha",B118*VLOOKUP($A134,'Diesel consumption for field op'!$D$4:$G$77,2,FALSE),VLOOKUP($A134,'Diesel consumption for field op'!$D$4:$G$77,2,FALSE)*B$93/1000)*IF(VLOOKUP($A134,'Diesel consumption for field op'!$D$4:$G$77,4,FALSE)="Ja",HLOOKUP(B$29,'Diesel consumption for field op'!$L$17:$Q$19,2,FALSE),1)*HLOOKUP(B$29,'Diesel consumption for field op'!$L$17:$Q$19,3,FALSE))</f>
        <v>0</v>
      </c>
      <c r="C134" s="21">
        <f>IF($A134="",0,IF(VLOOKUP($A134,'Diesel consumption for field op'!$D$4:$G$77,3,FALSE)="L / ha",C118*VLOOKUP($A134,'Diesel consumption for field op'!$D$4:$G$77,2,FALSE),VLOOKUP($A134,'Diesel consumption for field op'!$D$4:$G$77,2,FALSE)*C$93/1000)*IF(VLOOKUP($A134,'Diesel consumption for field op'!$D$4:$G$77,4,FALSE)="Ja",HLOOKUP(C$29,'Diesel consumption for field op'!$L$17:$Q$19,2,FALSE),1)*HLOOKUP(C$29,'Diesel consumption for field op'!$L$17:$Q$19,3,FALSE))</f>
        <v>0</v>
      </c>
      <c r="D134" s="21">
        <f>IF($A134="",0,IF(VLOOKUP($A134,'Diesel consumption for field op'!$D$4:$G$77,3,FALSE)="L / ha",D118*VLOOKUP($A134,'Diesel consumption for field op'!$D$4:$G$77,2,FALSE),VLOOKUP($A134,'Diesel consumption for field op'!$D$4:$G$77,2,FALSE)*D$93/1000)*IF(VLOOKUP($A134,'Diesel consumption for field op'!$D$4:$G$77,4,FALSE)="Ja",HLOOKUP(D$29,'Diesel consumption for field op'!$L$17:$Q$19,2,FALSE),1)*HLOOKUP(D$29,'Diesel consumption for field op'!$L$17:$Q$19,3,FALSE))</f>
        <v>0</v>
      </c>
      <c r="E134" s="21">
        <f>IF($A134="",0,IF(VLOOKUP($A134,'Diesel consumption for field op'!$D$4:$G$77,3,FALSE)="L / ha",E118*VLOOKUP($A134,'Diesel consumption for field op'!$D$4:$G$77,2,FALSE),VLOOKUP($A134,'Diesel consumption for field op'!$D$4:$G$77,2,FALSE)*E$93/1000)*IF(VLOOKUP($A134,'Diesel consumption for field op'!$D$4:$G$77,4,FALSE)="Ja",HLOOKUP(E$29,'Diesel consumption for field op'!$L$17:$Q$19,2,FALSE),1)*HLOOKUP(E$29,'Diesel consumption for field op'!$L$17:$Q$19,3,FALSE))</f>
        <v>0</v>
      </c>
      <c r="F134" s="21">
        <f>IF($A134="",0,IF(VLOOKUP($A134,'Diesel consumption for field op'!$D$4:$G$77,3,FALSE)="L / ha",F118*VLOOKUP($A134,'Diesel consumption for field op'!$D$4:$G$77,2,FALSE),VLOOKUP($A134,'Diesel consumption for field op'!$D$4:$G$77,2,FALSE)*F$93/1000)*IF(VLOOKUP($A134,'Diesel consumption for field op'!$D$4:$G$77,4,FALSE)="Ja",HLOOKUP(F$29,'Diesel consumption for field op'!$L$17:$Q$19,2,FALSE),1)*HLOOKUP(F$29,'Diesel consumption for field op'!$L$17:$Q$19,3,FALSE))</f>
        <v>0</v>
      </c>
      <c r="G134" s="21">
        <f>IF($A134="",0,IF(VLOOKUP($A134,'Diesel consumption for field op'!$D$4:$G$77,3,FALSE)="L / ha",G118*VLOOKUP($A134,'Diesel consumption for field op'!$D$4:$G$77,2,FALSE),VLOOKUP($A134,'Diesel consumption for field op'!$D$4:$G$77,2,FALSE)*G$93/1000)*IF(VLOOKUP($A134,'Diesel consumption for field op'!$D$4:$G$77,4,FALSE)="Ja",HLOOKUP(G$29,'Diesel consumption for field op'!$L$17:$Q$19,2,FALSE),1)*HLOOKUP(G$29,'Diesel consumption for field op'!$L$17:$Q$19,3,FALSE))</f>
        <v>0</v>
      </c>
      <c r="I134" s="29" t="str">
        <f t="shared" si="25"/>
        <v/>
      </c>
      <c r="J134" s="21">
        <f>IF($A134="",0,IF(VLOOKUP($A134,'Diesel consumption for field op'!$D$4:$G$77,3,FALSE)="L / ha",J118*VLOOKUP($A134,'Diesel consumption for field op'!$D$4:$G$77,2,FALSE),VLOOKUP($A134,'Diesel consumption for field op'!$D$4:$G$77,2,FALSE)*J$93/1000)*IF(VLOOKUP($A134,'Diesel consumption for field op'!$D$4:$G$77,4,FALSE)="Ja",HLOOKUP(J$29,'Diesel consumption for field op'!$L$17:$Q$19,2,FALSE),1)*HLOOKUP(J$29,'Diesel consumption for field op'!$L$17:$Q$19,3,FALSE))</f>
        <v>0</v>
      </c>
      <c r="K134" s="21">
        <f>IF($A134="",0,IF(VLOOKUP($A134,'Diesel consumption for field op'!$D$4:$G$77,3,FALSE)="L / ha",K118*VLOOKUP($A134,'Diesel consumption for field op'!$D$4:$G$77,2,FALSE),VLOOKUP($A134,'Diesel consumption for field op'!$D$4:$G$77,2,FALSE)*K$93/1000)*IF(VLOOKUP($A134,'Diesel consumption for field op'!$D$4:$G$77,4,FALSE)="Ja",HLOOKUP(K$29,'Diesel consumption for field op'!$L$17:$Q$19,2,FALSE),1)*HLOOKUP(K$29,'Diesel consumption for field op'!$L$17:$Q$19,3,FALSE))</f>
        <v>0</v>
      </c>
      <c r="L134" s="21">
        <f>IF($A134="",0,IF(VLOOKUP($A134,'Diesel consumption for field op'!$D$4:$G$77,3,FALSE)="L / ha",L118*VLOOKUP($A134,'Diesel consumption for field op'!$D$4:$G$77,2,FALSE),VLOOKUP($A134,'Diesel consumption for field op'!$D$4:$G$77,2,FALSE)*L$93/1000)*IF(VLOOKUP($A134,'Diesel consumption for field op'!$D$4:$G$77,4,FALSE)="Ja",HLOOKUP(L$29,'Diesel consumption for field op'!$L$17:$Q$19,2,FALSE),1)*HLOOKUP(L$29,'Diesel consumption for field op'!$L$17:$Q$19,3,FALSE))</f>
        <v>0</v>
      </c>
      <c r="M134" s="21">
        <f>IF($A134="",0,IF(VLOOKUP($A134,'Diesel consumption for field op'!$D$4:$G$77,3,FALSE)="L / ha",M118*VLOOKUP($A134,'Diesel consumption for field op'!$D$4:$G$77,2,FALSE),VLOOKUP($A134,'Diesel consumption for field op'!$D$4:$G$77,2,FALSE)*M$93/1000)*IF(VLOOKUP($A134,'Diesel consumption for field op'!$D$4:$G$77,4,FALSE)="Ja",HLOOKUP(M$29,'Diesel consumption for field op'!$L$17:$Q$19,2,FALSE),1)*HLOOKUP(M$29,'Diesel consumption for field op'!$L$17:$Q$19,3,FALSE))</f>
        <v>0</v>
      </c>
      <c r="N134" s="21">
        <f>IF($A134="",0,IF(VLOOKUP($A134,'Diesel consumption for field op'!$D$4:$G$77,3,FALSE)="L / ha",N118*VLOOKUP($A134,'Diesel consumption for field op'!$D$4:$G$77,2,FALSE),VLOOKUP($A134,'Diesel consumption for field op'!$D$4:$G$77,2,FALSE)*N$93/1000)*IF(VLOOKUP($A134,'Diesel consumption for field op'!$D$4:$G$77,4,FALSE)="Ja",HLOOKUP(N$29,'Diesel consumption for field op'!$L$17:$Q$19,2,FALSE),1)*HLOOKUP(N$29,'Diesel consumption for field op'!$L$17:$Q$19,3,FALSE))</f>
        <v>0</v>
      </c>
      <c r="O134" s="21">
        <f>IF($A134="",0,IF(VLOOKUP($A134,'Diesel consumption for field op'!$D$4:$G$77,3,FALSE)="L / ha",O118*VLOOKUP($A134,'Diesel consumption for field op'!$D$4:$G$77,2,FALSE),VLOOKUP($A134,'Diesel consumption for field op'!$D$4:$G$77,2,FALSE)*O$93/1000)*IF(VLOOKUP($A134,'Diesel consumption for field op'!$D$4:$G$77,4,FALSE)="Ja",HLOOKUP(O$29,'Diesel consumption for field op'!$L$17:$Q$19,2,FALSE),1)*HLOOKUP(O$29,'Diesel consumption for field op'!$L$17:$Q$19,3,FALSE))</f>
        <v>0</v>
      </c>
    </row>
    <row r="135" spans="1:15" x14ac:dyDescent="0.25">
      <c r="A135" s="20" t="str">
        <f t="shared" si="24"/>
        <v/>
      </c>
      <c r="B135" s="21">
        <f>IF($A135="",0,IF(VLOOKUP($A135,'Diesel consumption for field op'!$D$4:$G$77,3,FALSE)="L / ha",B119*VLOOKUP($A135,'Diesel consumption for field op'!$D$4:$G$77,2,FALSE),VLOOKUP($A135,'Diesel consumption for field op'!$D$4:$G$77,2,FALSE)*B$93/1000)*IF(VLOOKUP($A135,'Diesel consumption for field op'!$D$4:$G$77,4,FALSE)="Ja",HLOOKUP(B$29,'Diesel consumption for field op'!$L$17:$Q$19,2,FALSE),1)*HLOOKUP(B$29,'Diesel consumption for field op'!$L$17:$Q$19,3,FALSE))</f>
        <v>0</v>
      </c>
      <c r="C135" s="21">
        <f>IF($A135="",0,IF(VLOOKUP($A135,'Diesel consumption for field op'!$D$4:$G$77,3,FALSE)="L / ha",C119*VLOOKUP($A135,'Diesel consumption for field op'!$D$4:$G$77,2,FALSE),VLOOKUP($A135,'Diesel consumption for field op'!$D$4:$G$77,2,FALSE)*C$93/1000)*IF(VLOOKUP($A135,'Diesel consumption for field op'!$D$4:$G$77,4,FALSE)="Ja",HLOOKUP(C$29,'Diesel consumption for field op'!$L$17:$Q$19,2,FALSE),1)*HLOOKUP(C$29,'Diesel consumption for field op'!$L$17:$Q$19,3,FALSE))</f>
        <v>0</v>
      </c>
      <c r="D135" s="21">
        <f>IF($A135="",0,IF(VLOOKUP($A135,'Diesel consumption for field op'!$D$4:$G$77,3,FALSE)="L / ha",D119*VLOOKUP($A135,'Diesel consumption for field op'!$D$4:$G$77,2,FALSE),VLOOKUP($A135,'Diesel consumption for field op'!$D$4:$G$77,2,FALSE)*D$93/1000)*IF(VLOOKUP($A135,'Diesel consumption for field op'!$D$4:$G$77,4,FALSE)="Ja",HLOOKUP(D$29,'Diesel consumption for field op'!$L$17:$Q$19,2,FALSE),1)*HLOOKUP(D$29,'Diesel consumption for field op'!$L$17:$Q$19,3,FALSE))</f>
        <v>0</v>
      </c>
      <c r="E135" s="21">
        <f>IF($A135="",0,IF(VLOOKUP($A135,'Diesel consumption for field op'!$D$4:$G$77,3,FALSE)="L / ha",E119*VLOOKUP($A135,'Diesel consumption for field op'!$D$4:$G$77,2,FALSE),VLOOKUP($A135,'Diesel consumption for field op'!$D$4:$G$77,2,FALSE)*E$93/1000)*IF(VLOOKUP($A135,'Diesel consumption for field op'!$D$4:$G$77,4,FALSE)="Ja",HLOOKUP(E$29,'Diesel consumption for field op'!$L$17:$Q$19,2,FALSE),1)*HLOOKUP(E$29,'Diesel consumption for field op'!$L$17:$Q$19,3,FALSE))</f>
        <v>0</v>
      </c>
      <c r="F135" s="21">
        <f>IF($A135="",0,IF(VLOOKUP($A135,'Diesel consumption for field op'!$D$4:$G$77,3,FALSE)="L / ha",F119*VLOOKUP($A135,'Diesel consumption for field op'!$D$4:$G$77,2,FALSE),VLOOKUP($A135,'Diesel consumption for field op'!$D$4:$G$77,2,FALSE)*F$93/1000)*IF(VLOOKUP($A135,'Diesel consumption for field op'!$D$4:$G$77,4,FALSE)="Ja",HLOOKUP(F$29,'Diesel consumption for field op'!$L$17:$Q$19,2,FALSE),1)*HLOOKUP(F$29,'Diesel consumption for field op'!$L$17:$Q$19,3,FALSE))</f>
        <v>0</v>
      </c>
      <c r="G135" s="21">
        <f>IF($A135="",0,IF(VLOOKUP($A135,'Diesel consumption for field op'!$D$4:$G$77,3,FALSE)="L / ha",G119*VLOOKUP($A135,'Diesel consumption for field op'!$D$4:$G$77,2,FALSE),VLOOKUP($A135,'Diesel consumption for field op'!$D$4:$G$77,2,FALSE)*G$93/1000)*IF(VLOOKUP($A135,'Diesel consumption for field op'!$D$4:$G$77,4,FALSE)="Ja",HLOOKUP(G$29,'Diesel consumption for field op'!$L$17:$Q$19,2,FALSE),1)*HLOOKUP(G$29,'Diesel consumption for field op'!$L$17:$Q$19,3,FALSE))</f>
        <v>0</v>
      </c>
      <c r="I135" s="29" t="str">
        <f t="shared" si="25"/>
        <v/>
      </c>
      <c r="J135" s="21">
        <f>IF($A135="",0,IF(VLOOKUP($A135,'Diesel consumption for field op'!$D$4:$G$77,3,FALSE)="L / ha",J119*VLOOKUP($A135,'Diesel consumption for field op'!$D$4:$G$77,2,FALSE),VLOOKUP($A135,'Diesel consumption for field op'!$D$4:$G$77,2,FALSE)*J$93/1000)*IF(VLOOKUP($A135,'Diesel consumption for field op'!$D$4:$G$77,4,FALSE)="Ja",HLOOKUP(J$29,'Diesel consumption for field op'!$L$17:$Q$19,2,FALSE),1)*HLOOKUP(J$29,'Diesel consumption for field op'!$L$17:$Q$19,3,FALSE))</f>
        <v>0</v>
      </c>
      <c r="K135" s="21">
        <f>IF($A135="",0,IF(VLOOKUP($A135,'Diesel consumption for field op'!$D$4:$G$77,3,FALSE)="L / ha",K119*VLOOKUP($A135,'Diesel consumption for field op'!$D$4:$G$77,2,FALSE),VLOOKUP($A135,'Diesel consumption for field op'!$D$4:$G$77,2,FALSE)*K$93/1000)*IF(VLOOKUP($A135,'Diesel consumption for field op'!$D$4:$G$77,4,FALSE)="Ja",HLOOKUP(K$29,'Diesel consumption for field op'!$L$17:$Q$19,2,FALSE),1)*HLOOKUP(K$29,'Diesel consumption for field op'!$L$17:$Q$19,3,FALSE))</f>
        <v>0</v>
      </c>
      <c r="L135" s="21">
        <f>IF($A135="",0,IF(VLOOKUP($A135,'Diesel consumption for field op'!$D$4:$G$77,3,FALSE)="L / ha",L119*VLOOKUP($A135,'Diesel consumption for field op'!$D$4:$G$77,2,FALSE),VLOOKUP($A135,'Diesel consumption for field op'!$D$4:$G$77,2,FALSE)*L$93/1000)*IF(VLOOKUP($A135,'Diesel consumption for field op'!$D$4:$G$77,4,FALSE)="Ja",HLOOKUP(L$29,'Diesel consumption for field op'!$L$17:$Q$19,2,FALSE),1)*HLOOKUP(L$29,'Diesel consumption for field op'!$L$17:$Q$19,3,FALSE))</f>
        <v>0</v>
      </c>
      <c r="M135" s="21">
        <f>IF($A135="",0,IF(VLOOKUP($A135,'Diesel consumption for field op'!$D$4:$G$77,3,FALSE)="L / ha",M119*VLOOKUP($A135,'Diesel consumption for field op'!$D$4:$G$77,2,FALSE),VLOOKUP($A135,'Diesel consumption for field op'!$D$4:$G$77,2,FALSE)*M$93/1000)*IF(VLOOKUP($A135,'Diesel consumption for field op'!$D$4:$G$77,4,FALSE)="Ja",HLOOKUP(M$29,'Diesel consumption for field op'!$L$17:$Q$19,2,FALSE),1)*HLOOKUP(M$29,'Diesel consumption for field op'!$L$17:$Q$19,3,FALSE))</f>
        <v>0</v>
      </c>
      <c r="N135" s="21">
        <f>IF($A135="",0,IF(VLOOKUP($A135,'Diesel consumption for field op'!$D$4:$G$77,3,FALSE)="L / ha",N119*VLOOKUP($A135,'Diesel consumption for field op'!$D$4:$G$77,2,FALSE),VLOOKUP($A135,'Diesel consumption for field op'!$D$4:$G$77,2,FALSE)*N$93/1000)*IF(VLOOKUP($A135,'Diesel consumption for field op'!$D$4:$G$77,4,FALSE)="Ja",HLOOKUP(N$29,'Diesel consumption for field op'!$L$17:$Q$19,2,FALSE),1)*HLOOKUP(N$29,'Diesel consumption for field op'!$L$17:$Q$19,3,FALSE))</f>
        <v>0</v>
      </c>
      <c r="O135" s="21">
        <f>IF($A135="",0,IF(VLOOKUP($A135,'Diesel consumption for field op'!$D$4:$G$77,3,FALSE)="L / ha",O119*VLOOKUP($A135,'Diesel consumption for field op'!$D$4:$G$77,2,FALSE),VLOOKUP($A135,'Diesel consumption for field op'!$D$4:$G$77,2,FALSE)*O$93/1000)*IF(VLOOKUP($A135,'Diesel consumption for field op'!$D$4:$G$77,4,FALSE)="Ja",HLOOKUP(O$29,'Diesel consumption for field op'!$L$17:$Q$19,2,FALSE),1)*HLOOKUP(O$29,'Diesel consumption for field op'!$L$17:$Q$19,3,FALSE))</f>
        <v>0</v>
      </c>
    </row>
    <row r="136" spans="1:15" x14ac:dyDescent="0.25">
      <c r="A136" s="20" t="str">
        <f t="shared" si="24"/>
        <v/>
      </c>
      <c r="B136" s="21">
        <f>IF($A136="",0,IF(VLOOKUP($A136,'Diesel consumption for field op'!$D$4:$G$77,3,FALSE)="L / ha",B120*VLOOKUP($A136,'Diesel consumption for field op'!$D$4:$G$77,2,FALSE),VLOOKUP($A136,'Diesel consumption for field op'!$D$4:$G$77,2,FALSE)*B$93/1000)*IF(VLOOKUP($A136,'Diesel consumption for field op'!$D$4:$G$77,4,FALSE)="Ja",HLOOKUP(B$29,'Diesel consumption for field op'!$L$17:$Q$19,2,FALSE),1)*HLOOKUP(B$29,'Diesel consumption for field op'!$L$17:$Q$19,3,FALSE))</f>
        <v>0</v>
      </c>
      <c r="C136" s="21">
        <f>IF($A136="",0,IF(VLOOKUP($A136,'Diesel consumption for field op'!$D$4:$G$77,3,FALSE)="L / ha",C120*VLOOKUP($A136,'Diesel consumption for field op'!$D$4:$G$77,2,FALSE),VLOOKUP($A136,'Diesel consumption for field op'!$D$4:$G$77,2,FALSE)*C$93/1000)*IF(VLOOKUP($A136,'Diesel consumption for field op'!$D$4:$G$77,4,FALSE)="Ja",HLOOKUP(C$29,'Diesel consumption for field op'!$L$17:$Q$19,2,FALSE),1)*HLOOKUP(C$29,'Diesel consumption for field op'!$L$17:$Q$19,3,FALSE))</f>
        <v>0</v>
      </c>
      <c r="D136" s="21">
        <f>IF($A136="",0,IF(VLOOKUP($A136,'Diesel consumption for field op'!$D$4:$G$77,3,FALSE)="L / ha",D120*VLOOKUP($A136,'Diesel consumption for field op'!$D$4:$G$77,2,FALSE),VLOOKUP($A136,'Diesel consumption for field op'!$D$4:$G$77,2,FALSE)*D$93/1000)*IF(VLOOKUP($A136,'Diesel consumption for field op'!$D$4:$G$77,4,FALSE)="Ja",HLOOKUP(D$29,'Diesel consumption for field op'!$L$17:$Q$19,2,FALSE),1)*HLOOKUP(D$29,'Diesel consumption for field op'!$L$17:$Q$19,3,FALSE))</f>
        <v>0</v>
      </c>
      <c r="E136" s="21">
        <f>IF($A136="",0,IF(VLOOKUP($A136,'Diesel consumption for field op'!$D$4:$G$77,3,FALSE)="L / ha",E120*VLOOKUP($A136,'Diesel consumption for field op'!$D$4:$G$77,2,FALSE),VLOOKUP($A136,'Diesel consumption for field op'!$D$4:$G$77,2,FALSE)*E$93/1000)*IF(VLOOKUP($A136,'Diesel consumption for field op'!$D$4:$G$77,4,FALSE)="Ja",HLOOKUP(E$29,'Diesel consumption for field op'!$L$17:$Q$19,2,FALSE),1)*HLOOKUP(E$29,'Diesel consumption for field op'!$L$17:$Q$19,3,FALSE))</f>
        <v>0</v>
      </c>
      <c r="F136" s="21">
        <f>IF($A136="",0,IF(VLOOKUP($A136,'Diesel consumption for field op'!$D$4:$G$77,3,FALSE)="L / ha",F120*VLOOKUP($A136,'Diesel consumption for field op'!$D$4:$G$77,2,FALSE),VLOOKUP($A136,'Diesel consumption for field op'!$D$4:$G$77,2,FALSE)*F$93/1000)*IF(VLOOKUP($A136,'Diesel consumption for field op'!$D$4:$G$77,4,FALSE)="Ja",HLOOKUP(F$29,'Diesel consumption for field op'!$L$17:$Q$19,2,FALSE),1)*HLOOKUP(F$29,'Diesel consumption for field op'!$L$17:$Q$19,3,FALSE))</f>
        <v>0</v>
      </c>
      <c r="G136" s="21">
        <f>IF($A136="",0,IF(VLOOKUP($A136,'Diesel consumption for field op'!$D$4:$G$77,3,FALSE)="L / ha",G120*VLOOKUP($A136,'Diesel consumption for field op'!$D$4:$G$77,2,FALSE),VLOOKUP($A136,'Diesel consumption for field op'!$D$4:$G$77,2,FALSE)*G$93/1000)*IF(VLOOKUP($A136,'Diesel consumption for field op'!$D$4:$G$77,4,FALSE)="Ja",HLOOKUP(G$29,'Diesel consumption for field op'!$L$17:$Q$19,2,FALSE),1)*HLOOKUP(G$29,'Diesel consumption for field op'!$L$17:$Q$19,3,FALSE))</f>
        <v>0</v>
      </c>
      <c r="I136" s="29" t="str">
        <f t="shared" si="25"/>
        <v/>
      </c>
      <c r="J136" s="21">
        <f>IF($A136="",0,IF(VLOOKUP($A136,'Diesel consumption for field op'!$D$4:$G$77,3,FALSE)="L / ha",J120*VLOOKUP($A136,'Diesel consumption for field op'!$D$4:$G$77,2,FALSE),VLOOKUP($A136,'Diesel consumption for field op'!$D$4:$G$77,2,FALSE)*J$93/1000)*IF(VLOOKUP($A136,'Diesel consumption for field op'!$D$4:$G$77,4,FALSE)="Ja",HLOOKUP(J$29,'Diesel consumption for field op'!$L$17:$Q$19,2,FALSE),1)*HLOOKUP(J$29,'Diesel consumption for field op'!$L$17:$Q$19,3,FALSE))</f>
        <v>0</v>
      </c>
      <c r="K136" s="21">
        <f>IF($A136="",0,IF(VLOOKUP($A136,'Diesel consumption for field op'!$D$4:$G$77,3,FALSE)="L / ha",K120*VLOOKUP($A136,'Diesel consumption for field op'!$D$4:$G$77,2,FALSE),VLOOKUP($A136,'Diesel consumption for field op'!$D$4:$G$77,2,FALSE)*K$93/1000)*IF(VLOOKUP($A136,'Diesel consumption for field op'!$D$4:$G$77,4,FALSE)="Ja",HLOOKUP(K$29,'Diesel consumption for field op'!$L$17:$Q$19,2,FALSE),1)*HLOOKUP(K$29,'Diesel consumption for field op'!$L$17:$Q$19,3,FALSE))</f>
        <v>0</v>
      </c>
      <c r="L136" s="21">
        <f>IF($A136="",0,IF(VLOOKUP($A136,'Diesel consumption for field op'!$D$4:$G$77,3,FALSE)="L / ha",L120*VLOOKUP($A136,'Diesel consumption for field op'!$D$4:$G$77,2,FALSE),VLOOKUP($A136,'Diesel consumption for field op'!$D$4:$G$77,2,FALSE)*L$93/1000)*IF(VLOOKUP($A136,'Diesel consumption for field op'!$D$4:$G$77,4,FALSE)="Ja",HLOOKUP(L$29,'Diesel consumption for field op'!$L$17:$Q$19,2,FALSE),1)*HLOOKUP(L$29,'Diesel consumption for field op'!$L$17:$Q$19,3,FALSE))</f>
        <v>0</v>
      </c>
      <c r="M136" s="21">
        <f>IF($A136="",0,IF(VLOOKUP($A136,'Diesel consumption for field op'!$D$4:$G$77,3,FALSE)="L / ha",M120*VLOOKUP($A136,'Diesel consumption for field op'!$D$4:$G$77,2,FALSE),VLOOKUP($A136,'Diesel consumption for field op'!$D$4:$G$77,2,FALSE)*M$93/1000)*IF(VLOOKUP($A136,'Diesel consumption for field op'!$D$4:$G$77,4,FALSE)="Ja",HLOOKUP(M$29,'Diesel consumption for field op'!$L$17:$Q$19,2,FALSE),1)*HLOOKUP(M$29,'Diesel consumption for field op'!$L$17:$Q$19,3,FALSE))</f>
        <v>0</v>
      </c>
      <c r="N136" s="21">
        <f>IF($A136="",0,IF(VLOOKUP($A136,'Diesel consumption for field op'!$D$4:$G$77,3,FALSE)="L / ha",N120*VLOOKUP($A136,'Diesel consumption for field op'!$D$4:$G$77,2,FALSE),VLOOKUP($A136,'Diesel consumption for field op'!$D$4:$G$77,2,FALSE)*N$93/1000)*IF(VLOOKUP($A136,'Diesel consumption for field op'!$D$4:$G$77,4,FALSE)="Ja",HLOOKUP(N$29,'Diesel consumption for field op'!$L$17:$Q$19,2,FALSE),1)*HLOOKUP(N$29,'Diesel consumption for field op'!$L$17:$Q$19,3,FALSE))</f>
        <v>0</v>
      </c>
      <c r="O136" s="21">
        <f>IF($A136="",0,IF(VLOOKUP($A136,'Diesel consumption for field op'!$D$4:$G$77,3,FALSE)="L / ha",O120*VLOOKUP($A136,'Diesel consumption for field op'!$D$4:$G$77,2,FALSE),VLOOKUP($A136,'Diesel consumption for field op'!$D$4:$G$77,2,FALSE)*O$93/1000)*IF(VLOOKUP($A136,'Diesel consumption for field op'!$D$4:$G$77,4,FALSE)="Ja",HLOOKUP(O$29,'Diesel consumption for field op'!$L$17:$Q$19,2,FALSE),1)*HLOOKUP(O$29,'Diesel consumption for field op'!$L$17:$Q$19,3,FALSE))</f>
        <v>0</v>
      </c>
    </row>
    <row r="137" spans="1:15" x14ac:dyDescent="0.25">
      <c r="A137" s="20" t="str">
        <f t="shared" si="24"/>
        <v/>
      </c>
      <c r="B137" s="21">
        <f>IF($A137="",0,IF(VLOOKUP($A137,'Diesel consumption for field op'!$D$4:$G$77,3,FALSE)="L / ha",B121*VLOOKUP($A137,'Diesel consumption for field op'!$D$4:$G$77,2,FALSE),VLOOKUP($A137,'Diesel consumption for field op'!$D$4:$G$77,2,FALSE)*B$93/1000)*IF(VLOOKUP($A137,'Diesel consumption for field op'!$D$4:$G$77,4,FALSE)="Ja",HLOOKUP(B$29,'Diesel consumption for field op'!$L$17:$Q$19,2,FALSE),1)*HLOOKUP(B$29,'Diesel consumption for field op'!$L$17:$Q$19,3,FALSE))</f>
        <v>0</v>
      </c>
      <c r="C137" s="21">
        <f>IF($A137="",0,IF(VLOOKUP($A137,'Diesel consumption for field op'!$D$4:$G$77,3,FALSE)="L / ha",C121*VLOOKUP($A137,'Diesel consumption for field op'!$D$4:$G$77,2,FALSE),VLOOKUP($A137,'Diesel consumption for field op'!$D$4:$G$77,2,FALSE)*C$93/1000)*IF(VLOOKUP($A137,'Diesel consumption for field op'!$D$4:$G$77,4,FALSE)="Ja",HLOOKUP(C$29,'Diesel consumption for field op'!$L$17:$Q$19,2,FALSE),1)*HLOOKUP(C$29,'Diesel consumption for field op'!$L$17:$Q$19,3,FALSE))</f>
        <v>0</v>
      </c>
      <c r="D137" s="21">
        <f>IF($A137="",0,IF(VLOOKUP($A137,'Diesel consumption for field op'!$D$4:$G$77,3,FALSE)="L / ha",D121*VLOOKUP($A137,'Diesel consumption for field op'!$D$4:$G$77,2,FALSE),VLOOKUP($A137,'Diesel consumption for field op'!$D$4:$G$77,2,FALSE)*D$93/1000)*IF(VLOOKUP($A137,'Diesel consumption for field op'!$D$4:$G$77,4,FALSE)="Ja",HLOOKUP(D$29,'Diesel consumption for field op'!$L$17:$Q$19,2,FALSE),1)*HLOOKUP(D$29,'Diesel consumption for field op'!$L$17:$Q$19,3,FALSE))</f>
        <v>0</v>
      </c>
      <c r="E137" s="21">
        <f>IF($A137="",0,IF(VLOOKUP($A137,'Diesel consumption for field op'!$D$4:$G$77,3,FALSE)="L / ha",E121*VLOOKUP($A137,'Diesel consumption for field op'!$D$4:$G$77,2,FALSE),VLOOKUP($A137,'Diesel consumption for field op'!$D$4:$G$77,2,FALSE)*E$93/1000)*IF(VLOOKUP($A137,'Diesel consumption for field op'!$D$4:$G$77,4,FALSE)="Ja",HLOOKUP(E$29,'Diesel consumption for field op'!$L$17:$Q$19,2,FALSE),1)*HLOOKUP(E$29,'Diesel consumption for field op'!$L$17:$Q$19,3,FALSE))</f>
        <v>0</v>
      </c>
      <c r="F137" s="21">
        <f>IF($A137="",0,IF(VLOOKUP($A137,'Diesel consumption for field op'!$D$4:$G$77,3,FALSE)="L / ha",F121*VLOOKUP($A137,'Diesel consumption for field op'!$D$4:$G$77,2,FALSE),VLOOKUP($A137,'Diesel consumption for field op'!$D$4:$G$77,2,FALSE)*F$93/1000)*IF(VLOOKUP($A137,'Diesel consumption for field op'!$D$4:$G$77,4,FALSE)="Ja",HLOOKUP(F$29,'Diesel consumption for field op'!$L$17:$Q$19,2,FALSE),1)*HLOOKUP(F$29,'Diesel consumption for field op'!$L$17:$Q$19,3,FALSE))</f>
        <v>0</v>
      </c>
      <c r="G137" s="21">
        <f>IF($A137="",0,IF(VLOOKUP($A137,'Diesel consumption for field op'!$D$4:$G$77,3,FALSE)="L / ha",G121*VLOOKUP($A137,'Diesel consumption for field op'!$D$4:$G$77,2,FALSE),VLOOKUP($A137,'Diesel consumption for field op'!$D$4:$G$77,2,FALSE)*G$93/1000)*IF(VLOOKUP($A137,'Diesel consumption for field op'!$D$4:$G$77,4,FALSE)="Ja",HLOOKUP(G$29,'Diesel consumption for field op'!$L$17:$Q$19,2,FALSE),1)*HLOOKUP(G$29,'Diesel consumption for field op'!$L$17:$Q$19,3,FALSE))</f>
        <v>0</v>
      </c>
      <c r="I137" s="29" t="str">
        <f t="shared" si="25"/>
        <v/>
      </c>
      <c r="J137" s="21">
        <f>IF($A137="",0,IF(VLOOKUP($A137,'Diesel consumption for field op'!$D$4:$G$77,3,FALSE)="L / ha",J121*VLOOKUP($A137,'Diesel consumption for field op'!$D$4:$G$77,2,FALSE),VLOOKUP($A137,'Diesel consumption for field op'!$D$4:$G$77,2,FALSE)*J$93/1000)*IF(VLOOKUP($A137,'Diesel consumption for field op'!$D$4:$G$77,4,FALSE)="Ja",HLOOKUP(J$29,'Diesel consumption for field op'!$L$17:$Q$19,2,FALSE),1)*HLOOKUP(J$29,'Diesel consumption for field op'!$L$17:$Q$19,3,FALSE))</f>
        <v>0</v>
      </c>
      <c r="K137" s="21">
        <f>IF($A137="",0,IF(VLOOKUP($A137,'Diesel consumption for field op'!$D$4:$G$77,3,FALSE)="L / ha",K121*VLOOKUP($A137,'Diesel consumption for field op'!$D$4:$G$77,2,FALSE),VLOOKUP($A137,'Diesel consumption for field op'!$D$4:$G$77,2,FALSE)*K$93/1000)*IF(VLOOKUP($A137,'Diesel consumption for field op'!$D$4:$G$77,4,FALSE)="Ja",HLOOKUP(K$29,'Diesel consumption for field op'!$L$17:$Q$19,2,FALSE),1)*HLOOKUP(K$29,'Diesel consumption for field op'!$L$17:$Q$19,3,FALSE))</f>
        <v>0</v>
      </c>
      <c r="L137" s="21">
        <f>IF($A137="",0,IF(VLOOKUP($A137,'Diesel consumption for field op'!$D$4:$G$77,3,FALSE)="L / ha",L121*VLOOKUP($A137,'Diesel consumption for field op'!$D$4:$G$77,2,FALSE),VLOOKUP($A137,'Diesel consumption for field op'!$D$4:$G$77,2,FALSE)*L$93/1000)*IF(VLOOKUP($A137,'Diesel consumption for field op'!$D$4:$G$77,4,FALSE)="Ja",HLOOKUP(L$29,'Diesel consumption for field op'!$L$17:$Q$19,2,FALSE),1)*HLOOKUP(L$29,'Diesel consumption for field op'!$L$17:$Q$19,3,FALSE))</f>
        <v>0</v>
      </c>
      <c r="M137" s="21">
        <f>IF($A137="",0,IF(VLOOKUP($A137,'Diesel consumption for field op'!$D$4:$G$77,3,FALSE)="L / ha",M121*VLOOKUP($A137,'Diesel consumption for field op'!$D$4:$G$77,2,FALSE),VLOOKUP($A137,'Diesel consumption for field op'!$D$4:$G$77,2,FALSE)*M$93/1000)*IF(VLOOKUP($A137,'Diesel consumption for field op'!$D$4:$G$77,4,FALSE)="Ja",HLOOKUP(M$29,'Diesel consumption for field op'!$L$17:$Q$19,2,FALSE),1)*HLOOKUP(M$29,'Diesel consumption for field op'!$L$17:$Q$19,3,FALSE))</f>
        <v>0</v>
      </c>
      <c r="N137" s="21">
        <f>IF($A137="",0,IF(VLOOKUP($A137,'Diesel consumption for field op'!$D$4:$G$77,3,FALSE)="L / ha",N121*VLOOKUP($A137,'Diesel consumption for field op'!$D$4:$G$77,2,FALSE),VLOOKUP($A137,'Diesel consumption for field op'!$D$4:$G$77,2,FALSE)*N$93/1000)*IF(VLOOKUP($A137,'Diesel consumption for field op'!$D$4:$G$77,4,FALSE)="Ja",HLOOKUP(N$29,'Diesel consumption for field op'!$L$17:$Q$19,2,FALSE),1)*HLOOKUP(N$29,'Diesel consumption for field op'!$L$17:$Q$19,3,FALSE))</f>
        <v>0</v>
      </c>
      <c r="O137" s="21">
        <f>IF($A137="",0,IF(VLOOKUP($A137,'Diesel consumption for field op'!$D$4:$G$77,3,FALSE)="L / ha",O121*VLOOKUP($A137,'Diesel consumption for field op'!$D$4:$G$77,2,FALSE),VLOOKUP($A137,'Diesel consumption for field op'!$D$4:$G$77,2,FALSE)*O$93/1000)*IF(VLOOKUP($A137,'Diesel consumption for field op'!$D$4:$G$77,4,FALSE)="Ja",HLOOKUP(O$29,'Diesel consumption for field op'!$L$17:$Q$19,2,FALSE),1)*HLOOKUP(O$29,'Diesel consumption for field op'!$L$17:$Q$19,3,FALSE))</f>
        <v>0</v>
      </c>
    </row>
    <row r="138" spans="1:15" x14ac:dyDescent="0.25">
      <c r="A138" s="20" t="str">
        <f t="shared" si="24"/>
        <v/>
      </c>
      <c r="B138" s="21">
        <f>IF($A138="",0,IF(VLOOKUP($A138,'Diesel consumption for field op'!$D$4:$G$77,3,FALSE)="L / ha",B122*VLOOKUP($A138,'Diesel consumption for field op'!$D$4:$G$77,2,FALSE),VLOOKUP($A138,'Diesel consumption for field op'!$D$4:$G$77,2,FALSE)*B$93/1000)*IF(VLOOKUP($A138,'Diesel consumption for field op'!$D$4:$G$77,4,FALSE)="Ja",HLOOKUP(B$29,'Diesel consumption for field op'!$L$17:$Q$19,2,FALSE),1)*HLOOKUP(B$29,'Diesel consumption for field op'!$L$17:$Q$19,3,FALSE))</f>
        <v>0</v>
      </c>
      <c r="C138" s="21">
        <f>IF($A138="",0,IF(VLOOKUP($A138,'Diesel consumption for field op'!$D$4:$G$77,3,FALSE)="L / ha",C122*VLOOKUP($A138,'Diesel consumption for field op'!$D$4:$G$77,2,FALSE),VLOOKUP($A138,'Diesel consumption for field op'!$D$4:$G$77,2,FALSE)*C$93/1000)*IF(VLOOKUP($A138,'Diesel consumption for field op'!$D$4:$G$77,4,FALSE)="Ja",HLOOKUP(C$29,'Diesel consumption for field op'!$L$17:$Q$19,2,FALSE),1)*HLOOKUP(C$29,'Diesel consumption for field op'!$L$17:$Q$19,3,FALSE))</f>
        <v>0</v>
      </c>
      <c r="D138" s="21">
        <f>IF($A138="",0,IF(VLOOKUP($A138,'Diesel consumption for field op'!$D$4:$G$77,3,FALSE)="L / ha",D122*VLOOKUP($A138,'Diesel consumption for field op'!$D$4:$G$77,2,FALSE),VLOOKUP($A138,'Diesel consumption for field op'!$D$4:$G$77,2,FALSE)*D$93/1000)*IF(VLOOKUP($A138,'Diesel consumption for field op'!$D$4:$G$77,4,FALSE)="Ja",HLOOKUP(D$29,'Diesel consumption for field op'!$L$17:$Q$19,2,FALSE),1)*HLOOKUP(D$29,'Diesel consumption for field op'!$L$17:$Q$19,3,FALSE))</f>
        <v>0</v>
      </c>
      <c r="E138" s="21">
        <f>IF($A138="",0,IF(VLOOKUP($A138,'Diesel consumption for field op'!$D$4:$G$77,3,FALSE)="L / ha",E122*VLOOKUP($A138,'Diesel consumption for field op'!$D$4:$G$77,2,FALSE),VLOOKUP($A138,'Diesel consumption for field op'!$D$4:$G$77,2,FALSE)*E$93/1000)*IF(VLOOKUP($A138,'Diesel consumption for field op'!$D$4:$G$77,4,FALSE)="Ja",HLOOKUP(E$29,'Diesel consumption for field op'!$L$17:$Q$19,2,FALSE),1)*HLOOKUP(E$29,'Diesel consumption for field op'!$L$17:$Q$19,3,FALSE))</f>
        <v>0</v>
      </c>
      <c r="F138" s="21">
        <f>IF($A138="",0,IF(VLOOKUP($A138,'Diesel consumption for field op'!$D$4:$G$77,3,FALSE)="L / ha",F122*VLOOKUP($A138,'Diesel consumption for field op'!$D$4:$G$77,2,FALSE),VLOOKUP($A138,'Diesel consumption for field op'!$D$4:$G$77,2,FALSE)*F$93/1000)*IF(VLOOKUP($A138,'Diesel consumption for field op'!$D$4:$G$77,4,FALSE)="Ja",HLOOKUP(F$29,'Diesel consumption for field op'!$L$17:$Q$19,2,FALSE),1)*HLOOKUP(F$29,'Diesel consumption for field op'!$L$17:$Q$19,3,FALSE))</f>
        <v>0</v>
      </c>
      <c r="G138" s="21">
        <f>IF($A138="",0,IF(VLOOKUP($A138,'Diesel consumption for field op'!$D$4:$G$77,3,FALSE)="L / ha",G122*VLOOKUP($A138,'Diesel consumption for field op'!$D$4:$G$77,2,FALSE),VLOOKUP($A138,'Diesel consumption for field op'!$D$4:$G$77,2,FALSE)*G$93/1000)*IF(VLOOKUP($A138,'Diesel consumption for field op'!$D$4:$G$77,4,FALSE)="Ja",HLOOKUP(G$29,'Diesel consumption for field op'!$L$17:$Q$19,2,FALSE),1)*HLOOKUP(G$29,'Diesel consumption for field op'!$L$17:$Q$19,3,FALSE))</f>
        <v>0</v>
      </c>
      <c r="I138" s="29" t="str">
        <f t="shared" si="25"/>
        <v/>
      </c>
      <c r="J138" s="21">
        <f>IF($A138="",0,IF(VLOOKUP($A138,'Diesel consumption for field op'!$D$4:$G$77,3,FALSE)="L / ha",J122*VLOOKUP($A138,'Diesel consumption for field op'!$D$4:$G$77,2,FALSE),VLOOKUP($A138,'Diesel consumption for field op'!$D$4:$G$77,2,FALSE)*J$93/1000)*IF(VLOOKUP($A138,'Diesel consumption for field op'!$D$4:$G$77,4,FALSE)="Ja",HLOOKUP(J$29,'Diesel consumption for field op'!$L$17:$Q$19,2,FALSE),1)*HLOOKUP(J$29,'Diesel consumption for field op'!$L$17:$Q$19,3,FALSE))</f>
        <v>0</v>
      </c>
      <c r="K138" s="21">
        <f>IF($A138="",0,IF(VLOOKUP($A138,'Diesel consumption for field op'!$D$4:$G$77,3,FALSE)="L / ha",K122*VLOOKUP($A138,'Diesel consumption for field op'!$D$4:$G$77,2,FALSE),VLOOKUP($A138,'Diesel consumption for field op'!$D$4:$G$77,2,FALSE)*K$93/1000)*IF(VLOOKUP($A138,'Diesel consumption for field op'!$D$4:$G$77,4,FALSE)="Ja",HLOOKUP(K$29,'Diesel consumption for field op'!$L$17:$Q$19,2,FALSE),1)*HLOOKUP(K$29,'Diesel consumption for field op'!$L$17:$Q$19,3,FALSE))</f>
        <v>0</v>
      </c>
      <c r="L138" s="21">
        <f>IF($A138="",0,IF(VLOOKUP($A138,'Diesel consumption for field op'!$D$4:$G$77,3,FALSE)="L / ha",L122*VLOOKUP($A138,'Diesel consumption for field op'!$D$4:$G$77,2,FALSE),VLOOKUP($A138,'Diesel consumption for field op'!$D$4:$G$77,2,FALSE)*L$93/1000)*IF(VLOOKUP($A138,'Diesel consumption for field op'!$D$4:$G$77,4,FALSE)="Ja",HLOOKUP(L$29,'Diesel consumption for field op'!$L$17:$Q$19,2,FALSE),1)*HLOOKUP(L$29,'Diesel consumption for field op'!$L$17:$Q$19,3,FALSE))</f>
        <v>0</v>
      </c>
      <c r="M138" s="21">
        <f>IF($A138="",0,IF(VLOOKUP($A138,'Diesel consumption for field op'!$D$4:$G$77,3,FALSE)="L / ha",M122*VLOOKUP($A138,'Diesel consumption for field op'!$D$4:$G$77,2,FALSE),VLOOKUP($A138,'Diesel consumption for field op'!$D$4:$G$77,2,FALSE)*M$93/1000)*IF(VLOOKUP($A138,'Diesel consumption for field op'!$D$4:$G$77,4,FALSE)="Ja",HLOOKUP(M$29,'Diesel consumption for field op'!$L$17:$Q$19,2,FALSE),1)*HLOOKUP(M$29,'Diesel consumption for field op'!$L$17:$Q$19,3,FALSE))</f>
        <v>0</v>
      </c>
      <c r="N138" s="21">
        <f>IF($A138="",0,IF(VLOOKUP($A138,'Diesel consumption for field op'!$D$4:$G$77,3,FALSE)="L / ha",N122*VLOOKUP($A138,'Diesel consumption for field op'!$D$4:$G$77,2,FALSE),VLOOKUP($A138,'Diesel consumption for field op'!$D$4:$G$77,2,FALSE)*N$93/1000)*IF(VLOOKUP($A138,'Diesel consumption for field op'!$D$4:$G$77,4,FALSE)="Ja",HLOOKUP(N$29,'Diesel consumption for field op'!$L$17:$Q$19,2,FALSE),1)*HLOOKUP(N$29,'Diesel consumption for field op'!$L$17:$Q$19,3,FALSE))</f>
        <v>0</v>
      </c>
      <c r="O138" s="21">
        <f>IF($A138="",0,IF(VLOOKUP($A138,'Diesel consumption for field op'!$D$4:$G$77,3,FALSE)="L / ha",O122*VLOOKUP($A138,'Diesel consumption for field op'!$D$4:$G$77,2,FALSE),VLOOKUP($A138,'Diesel consumption for field op'!$D$4:$G$77,2,FALSE)*O$93/1000)*IF(VLOOKUP($A138,'Diesel consumption for field op'!$D$4:$G$77,4,FALSE)="Ja",HLOOKUP(O$29,'Diesel consumption for field op'!$L$17:$Q$19,2,FALSE),1)*HLOOKUP(O$29,'Diesel consumption for field op'!$L$17:$Q$19,3,FALSE))</f>
        <v>0</v>
      </c>
    </row>
    <row r="139" spans="1:15" x14ac:dyDescent="0.25">
      <c r="A139" s="20" t="str">
        <f t="shared" si="24"/>
        <v/>
      </c>
      <c r="B139" s="21">
        <f>IF($A139="",0,IF(VLOOKUP($A139,'Diesel consumption for field op'!$D$4:$G$77,3,FALSE)="L / ha",B123*VLOOKUP($A139,'Diesel consumption for field op'!$D$4:$G$77,2,FALSE),VLOOKUP($A139,'Diesel consumption for field op'!$D$4:$G$77,2,FALSE)*B$93/1000)*IF(VLOOKUP($A139,'Diesel consumption for field op'!$D$4:$G$77,4,FALSE)="Ja",HLOOKUP(B$29,'Diesel consumption for field op'!$L$17:$Q$19,2,FALSE),1)*HLOOKUP(B$29,'Diesel consumption for field op'!$L$17:$Q$19,3,FALSE))</f>
        <v>0</v>
      </c>
      <c r="C139" s="21">
        <f>IF($A139="",0,IF(VLOOKUP($A139,'Diesel consumption for field op'!$D$4:$G$77,3,FALSE)="L / ha",C123*VLOOKUP($A139,'Diesel consumption for field op'!$D$4:$G$77,2,FALSE),VLOOKUP($A139,'Diesel consumption for field op'!$D$4:$G$77,2,FALSE)*C$93/1000)*IF(VLOOKUP($A139,'Diesel consumption for field op'!$D$4:$G$77,4,FALSE)="Ja",HLOOKUP(C$29,'Diesel consumption for field op'!$L$17:$Q$19,2,FALSE),1)*HLOOKUP(C$29,'Diesel consumption for field op'!$L$17:$Q$19,3,FALSE))</f>
        <v>0</v>
      </c>
      <c r="D139" s="21">
        <f>IF($A139="",0,IF(VLOOKUP($A139,'Diesel consumption for field op'!$D$4:$G$77,3,FALSE)="L / ha",D123*VLOOKUP($A139,'Diesel consumption for field op'!$D$4:$G$77,2,FALSE),VLOOKUP($A139,'Diesel consumption for field op'!$D$4:$G$77,2,FALSE)*D$93/1000)*IF(VLOOKUP($A139,'Diesel consumption for field op'!$D$4:$G$77,4,FALSE)="Ja",HLOOKUP(D$29,'Diesel consumption for field op'!$L$17:$Q$19,2,FALSE),1)*HLOOKUP(D$29,'Diesel consumption for field op'!$L$17:$Q$19,3,FALSE))</f>
        <v>0</v>
      </c>
      <c r="E139" s="21">
        <f>IF($A139="",0,IF(VLOOKUP($A139,'Diesel consumption for field op'!$D$4:$G$77,3,FALSE)="L / ha",E123*VLOOKUP($A139,'Diesel consumption for field op'!$D$4:$G$77,2,FALSE),VLOOKUP($A139,'Diesel consumption for field op'!$D$4:$G$77,2,FALSE)*E$93/1000)*IF(VLOOKUP($A139,'Diesel consumption for field op'!$D$4:$G$77,4,FALSE)="Ja",HLOOKUP(E$29,'Diesel consumption for field op'!$L$17:$Q$19,2,FALSE),1)*HLOOKUP(E$29,'Diesel consumption for field op'!$L$17:$Q$19,3,FALSE))</f>
        <v>0</v>
      </c>
      <c r="F139" s="21">
        <f>IF($A139="",0,IF(VLOOKUP($A139,'Diesel consumption for field op'!$D$4:$G$77,3,FALSE)="L / ha",F123*VLOOKUP($A139,'Diesel consumption for field op'!$D$4:$G$77,2,FALSE),VLOOKUP($A139,'Diesel consumption for field op'!$D$4:$G$77,2,FALSE)*F$93/1000)*IF(VLOOKUP($A139,'Diesel consumption for field op'!$D$4:$G$77,4,FALSE)="Ja",HLOOKUP(F$29,'Diesel consumption for field op'!$L$17:$Q$19,2,FALSE),1)*HLOOKUP(F$29,'Diesel consumption for field op'!$L$17:$Q$19,3,FALSE))</f>
        <v>0</v>
      </c>
      <c r="G139" s="21">
        <f>IF($A139="",0,IF(VLOOKUP($A139,'Diesel consumption for field op'!$D$4:$G$77,3,FALSE)="L / ha",G123*VLOOKUP($A139,'Diesel consumption for field op'!$D$4:$G$77,2,FALSE),VLOOKUP($A139,'Diesel consumption for field op'!$D$4:$G$77,2,FALSE)*G$93/1000)*IF(VLOOKUP($A139,'Diesel consumption for field op'!$D$4:$G$77,4,FALSE)="Ja",HLOOKUP(G$29,'Diesel consumption for field op'!$L$17:$Q$19,2,FALSE),1)*HLOOKUP(G$29,'Diesel consumption for field op'!$L$17:$Q$19,3,FALSE))</f>
        <v>0</v>
      </c>
      <c r="I139" s="29" t="str">
        <f t="shared" si="25"/>
        <v/>
      </c>
      <c r="J139" s="21">
        <f>IF($A139="",0,IF(VLOOKUP($A139,'Diesel consumption for field op'!$D$4:$G$77,3,FALSE)="L / ha",J123*VLOOKUP($A139,'Diesel consumption for field op'!$D$4:$G$77,2,FALSE),VLOOKUP($A139,'Diesel consumption for field op'!$D$4:$G$77,2,FALSE)*J$93/1000)*IF(VLOOKUP($A139,'Diesel consumption for field op'!$D$4:$G$77,4,FALSE)="Ja",HLOOKUP(J$29,'Diesel consumption for field op'!$L$17:$Q$19,2,FALSE),1)*HLOOKUP(J$29,'Diesel consumption for field op'!$L$17:$Q$19,3,FALSE))</f>
        <v>0</v>
      </c>
      <c r="K139" s="21">
        <f>IF($A139="",0,IF(VLOOKUP($A139,'Diesel consumption for field op'!$D$4:$G$77,3,FALSE)="L / ha",K123*VLOOKUP($A139,'Diesel consumption for field op'!$D$4:$G$77,2,FALSE),VLOOKUP($A139,'Diesel consumption for field op'!$D$4:$G$77,2,FALSE)*K$93/1000)*IF(VLOOKUP($A139,'Diesel consumption for field op'!$D$4:$G$77,4,FALSE)="Ja",HLOOKUP(K$29,'Diesel consumption for field op'!$L$17:$Q$19,2,FALSE),1)*HLOOKUP(K$29,'Diesel consumption for field op'!$L$17:$Q$19,3,FALSE))</f>
        <v>0</v>
      </c>
      <c r="L139" s="21">
        <f>IF($A139="",0,IF(VLOOKUP($A139,'Diesel consumption for field op'!$D$4:$G$77,3,FALSE)="L / ha",L123*VLOOKUP($A139,'Diesel consumption for field op'!$D$4:$G$77,2,FALSE),VLOOKUP($A139,'Diesel consumption for field op'!$D$4:$G$77,2,FALSE)*L$93/1000)*IF(VLOOKUP($A139,'Diesel consumption for field op'!$D$4:$G$77,4,FALSE)="Ja",HLOOKUP(L$29,'Diesel consumption for field op'!$L$17:$Q$19,2,FALSE),1)*HLOOKUP(L$29,'Diesel consumption for field op'!$L$17:$Q$19,3,FALSE))</f>
        <v>0</v>
      </c>
      <c r="M139" s="21">
        <f>IF($A139="",0,IF(VLOOKUP($A139,'Diesel consumption for field op'!$D$4:$G$77,3,FALSE)="L / ha",M123*VLOOKUP($A139,'Diesel consumption for field op'!$D$4:$G$77,2,FALSE),VLOOKUP($A139,'Diesel consumption for field op'!$D$4:$G$77,2,FALSE)*M$93/1000)*IF(VLOOKUP($A139,'Diesel consumption for field op'!$D$4:$G$77,4,FALSE)="Ja",HLOOKUP(M$29,'Diesel consumption for field op'!$L$17:$Q$19,2,FALSE),1)*HLOOKUP(M$29,'Diesel consumption for field op'!$L$17:$Q$19,3,FALSE))</f>
        <v>0</v>
      </c>
      <c r="N139" s="21">
        <f>IF($A139="",0,IF(VLOOKUP($A139,'Diesel consumption for field op'!$D$4:$G$77,3,FALSE)="L / ha",N123*VLOOKUP($A139,'Diesel consumption for field op'!$D$4:$G$77,2,FALSE),VLOOKUP($A139,'Diesel consumption for field op'!$D$4:$G$77,2,FALSE)*N$93/1000)*IF(VLOOKUP($A139,'Diesel consumption for field op'!$D$4:$G$77,4,FALSE)="Ja",HLOOKUP(N$29,'Diesel consumption for field op'!$L$17:$Q$19,2,FALSE),1)*HLOOKUP(N$29,'Diesel consumption for field op'!$L$17:$Q$19,3,FALSE))</f>
        <v>0</v>
      </c>
      <c r="O139" s="21">
        <f>IF($A139="",0,IF(VLOOKUP($A139,'Diesel consumption for field op'!$D$4:$G$77,3,FALSE)="L / ha",O123*VLOOKUP($A139,'Diesel consumption for field op'!$D$4:$G$77,2,FALSE),VLOOKUP($A139,'Diesel consumption for field op'!$D$4:$G$77,2,FALSE)*O$93/1000)*IF(VLOOKUP($A139,'Diesel consumption for field op'!$D$4:$G$77,4,FALSE)="Ja",HLOOKUP(O$29,'Diesel consumption for field op'!$L$17:$Q$19,2,FALSE),1)*HLOOKUP(O$29,'Diesel consumption for field op'!$L$17:$Q$19,3,FALSE))</f>
        <v>0</v>
      </c>
    </row>
    <row r="140" spans="1:15" x14ac:dyDescent="0.25">
      <c r="A140" s="20" t="str">
        <f t="shared" si="24"/>
        <v/>
      </c>
      <c r="B140" s="21">
        <f>IF($A140="",0,IF(VLOOKUP($A140,'Diesel consumption for field op'!$D$4:$G$77,3,FALSE)="L / ha",B124*VLOOKUP($A140,'Diesel consumption for field op'!$D$4:$G$77,2,FALSE),VLOOKUP($A140,'Diesel consumption for field op'!$D$4:$G$77,2,FALSE)*B$93/1000)*IF(VLOOKUP($A140,'Diesel consumption for field op'!$D$4:$G$77,4,FALSE)="Ja",HLOOKUP(B$29,'Diesel consumption for field op'!$L$17:$Q$19,2,FALSE),1)*HLOOKUP(B$29,'Diesel consumption for field op'!$L$17:$Q$19,3,FALSE))</f>
        <v>0</v>
      </c>
      <c r="C140" s="21">
        <f>IF($A140="",0,IF(VLOOKUP($A140,'Diesel consumption for field op'!$D$4:$G$77,3,FALSE)="L / ha",C124*VLOOKUP($A140,'Diesel consumption for field op'!$D$4:$G$77,2,FALSE),VLOOKUP($A140,'Diesel consumption for field op'!$D$4:$G$77,2,FALSE)*C$93/1000)*IF(VLOOKUP($A140,'Diesel consumption for field op'!$D$4:$G$77,4,FALSE)="Ja",HLOOKUP(C$29,'Diesel consumption for field op'!$L$17:$Q$19,2,FALSE),1)*HLOOKUP(C$29,'Diesel consumption for field op'!$L$17:$Q$19,3,FALSE))</f>
        <v>0</v>
      </c>
      <c r="D140" s="21">
        <f>IF($A140="",0,IF(VLOOKUP($A140,'Diesel consumption for field op'!$D$4:$G$77,3,FALSE)="L / ha",D124*VLOOKUP($A140,'Diesel consumption for field op'!$D$4:$G$77,2,FALSE),VLOOKUP($A140,'Diesel consumption for field op'!$D$4:$G$77,2,FALSE)*D$93/1000)*IF(VLOOKUP($A140,'Diesel consumption for field op'!$D$4:$G$77,4,FALSE)="Ja",HLOOKUP(D$29,'Diesel consumption for field op'!$L$17:$Q$19,2,FALSE),1)*HLOOKUP(D$29,'Diesel consumption for field op'!$L$17:$Q$19,3,FALSE))</f>
        <v>0</v>
      </c>
      <c r="E140" s="21">
        <f>IF($A140="",0,IF(VLOOKUP($A140,'Diesel consumption for field op'!$D$4:$G$77,3,FALSE)="L / ha",E124*VLOOKUP($A140,'Diesel consumption for field op'!$D$4:$G$77,2,FALSE),VLOOKUP($A140,'Diesel consumption for field op'!$D$4:$G$77,2,FALSE)*E$93/1000)*IF(VLOOKUP($A140,'Diesel consumption for field op'!$D$4:$G$77,4,FALSE)="Ja",HLOOKUP(E$29,'Diesel consumption for field op'!$L$17:$Q$19,2,FALSE),1)*HLOOKUP(E$29,'Diesel consumption for field op'!$L$17:$Q$19,3,FALSE))</f>
        <v>0</v>
      </c>
      <c r="F140" s="21">
        <f>IF($A140="",0,IF(VLOOKUP($A140,'Diesel consumption for field op'!$D$4:$G$77,3,FALSE)="L / ha",F124*VLOOKUP($A140,'Diesel consumption for field op'!$D$4:$G$77,2,FALSE),VLOOKUP($A140,'Diesel consumption for field op'!$D$4:$G$77,2,FALSE)*F$93/1000)*IF(VLOOKUP($A140,'Diesel consumption for field op'!$D$4:$G$77,4,FALSE)="Ja",HLOOKUP(F$29,'Diesel consumption for field op'!$L$17:$Q$19,2,FALSE),1)*HLOOKUP(F$29,'Diesel consumption for field op'!$L$17:$Q$19,3,FALSE))</f>
        <v>0</v>
      </c>
      <c r="G140" s="21">
        <f>IF($A140="",0,IF(VLOOKUP($A140,'Diesel consumption for field op'!$D$4:$G$77,3,FALSE)="L / ha",G124*VLOOKUP($A140,'Diesel consumption for field op'!$D$4:$G$77,2,FALSE),VLOOKUP($A140,'Diesel consumption for field op'!$D$4:$G$77,2,FALSE)*G$93/1000)*IF(VLOOKUP($A140,'Diesel consumption for field op'!$D$4:$G$77,4,FALSE)="Ja",HLOOKUP(G$29,'Diesel consumption for field op'!$L$17:$Q$19,2,FALSE),1)*HLOOKUP(G$29,'Diesel consumption for field op'!$L$17:$Q$19,3,FALSE))</f>
        <v>0</v>
      </c>
      <c r="I140" s="29" t="str">
        <f t="shared" si="25"/>
        <v/>
      </c>
      <c r="J140" s="21">
        <f>IF($A140="",0,IF(VLOOKUP($A140,'Diesel consumption for field op'!$D$4:$G$77,3,FALSE)="L / ha",J124*VLOOKUP($A140,'Diesel consumption for field op'!$D$4:$G$77,2,FALSE),VLOOKUP($A140,'Diesel consumption for field op'!$D$4:$G$77,2,FALSE)*J$93/1000)*IF(VLOOKUP($A140,'Diesel consumption for field op'!$D$4:$G$77,4,FALSE)="Ja",HLOOKUP(J$29,'Diesel consumption for field op'!$L$17:$Q$19,2,FALSE),1)*HLOOKUP(J$29,'Diesel consumption for field op'!$L$17:$Q$19,3,FALSE))</f>
        <v>0</v>
      </c>
      <c r="K140" s="21">
        <f>IF($A140="",0,IF(VLOOKUP($A140,'Diesel consumption for field op'!$D$4:$G$77,3,FALSE)="L / ha",K124*VLOOKUP($A140,'Diesel consumption for field op'!$D$4:$G$77,2,FALSE),VLOOKUP($A140,'Diesel consumption for field op'!$D$4:$G$77,2,FALSE)*K$93/1000)*IF(VLOOKUP($A140,'Diesel consumption for field op'!$D$4:$G$77,4,FALSE)="Ja",HLOOKUP(K$29,'Diesel consumption for field op'!$L$17:$Q$19,2,FALSE),1)*HLOOKUP(K$29,'Diesel consumption for field op'!$L$17:$Q$19,3,FALSE))</f>
        <v>0</v>
      </c>
      <c r="L140" s="21">
        <f>IF($A140="",0,IF(VLOOKUP($A140,'Diesel consumption for field op'!$D$4:$G$77,3,FALSE)="L / ha",L124*VLOOKUP($A140,'Diesel consumption for field op'!$D$4:$G$77,2,FALSE),VLOOKUP($A140,'Diesel consumption for field op'!$D$4:$G$77,2,FALSE)*L$93/1000)*IF(VLOOKUP($A140,'Diesel consumption for field op'!$D$4:$G$77,4,FALSE)="Ja",HLOOKUP(L$29,'Diesel consumption for field op'!$L$17:$Q$19,2,FALSE),1)*HLOOKUP(L$29,'Diesel consumption for field op'!$L$17:$Q$19,3,FALSE))</f>
        <v>0</v>
      </c>
      <c r="M140" s="21">
        <f>IF($A140="",0,IF(VLOOKUP($A140,'Diesel consumption for field op'!$D$4:$G$77,3,FALSE)="L / ha",M124*VLOOKUP($A140,'Diesel consumption for field op'!$D$4:$G$77,2,FALSE),VLOOKUP($A140,'Diesel consumption for field op'!$D$4:$G$77,2,FALSE)*M$93/1000)*IF(VLOOKUP($A140,'Diesel consumption for field op'!$D$4:$G$77,4,FALSE)="Ja",HLOOKUP(M$29,'Diesel consumption for field op'!$L$17:$Q$19,2,FALSE),1)*HLOOKUP(M$29,'Diesel consumption for field op'!$L$17:$Q$19,3,FALSE))</f>
        <v>0</v>
      </c>
      <c r="N140" s="21">
        <f>IF($A140="",0,IF(VLOOKUP($A140,'Diesel consumption for field op'!$D$4:$G$77,3,FALSE)="L / ha",N124*VLOOKUP($A140,'Diesel consumption for field op'!$D$4:$G$77,2,FALSE),VLOOKUP($A140,'Diesel consumption for field op'!$D$4:$G$77,2,FALSE)*N$93/1000)*IF(VLOOKUP($A140,'Diesel consumption for field op'!$D$4:$G$77,4,FALSE)="Ja",HLOOKUP(N$29,'Diesel consumption for field op'!$L$17:$Q$19,2,FALSE),1)*HLOOKUP(N$29,'Diesel consumption for field op'!$L$17:$Q$19,3,FALSE))</f>
        <v>0</v>
      </c>
      <c r="O140" s="21">
        <f>IF($A140="",0,IF(VLOOKUP($A140,'Diesel consumption for field op'!$D$4:$G$77,3,FALSE)="L / ha",O124*VLOOKUP($A140,'Diesel consumption for field op'!$D$4:$G$77,2,FALSE),VLOOKUP($A140,'Diesel consumption for field op'!$D$4:$G$77,2,FALSE)*O$93/1000)*IF(VLOOKUP($A140,'Diesel consumption for field op'!$D$4:$G$77,4,FALSE)="Ja",HLOOKUP(O$29,'Diesel consumption for field op'!$L$17:$Q$19,2,FALSE),1)*HLOOKUP(O$29,'Diesel consumption for field op'!$L$17:$Q$19,3,FALSE))</f>
        <v>0</v>
      </c>
    </row>
    <row r="141" spans="1:15" x14ac:dyDescent="0.25">
      <c r="A141" s="20" t="str">
        <f t="shared" si="24"/>
        <v/>
      </c>
      <c r="B141" s="21">
        <f>IF($A141="",0,IF(VLOOKUP($A141,'Diesel consumption for field op'!$D$4:$G$77,3,FALSE)="L / ha",B125*VLOOKUP($A141,'Diesel consumption for field op'!$D$4:$G$77,2,FALSE),VLOOKUP($A141,'Diesel consumption for field op'!$D$4:$G$77,2,FALSE)*B$93/1000)*IF(VLOOKUP($A141,'Diesel consumption for field op'!$D$4:$G$77,4,FALSE)="Ja",HLOOKUP(B$29,'Diesel consumption for field op'!$L$17:$Q$19,2,FALSE),1)*HLOOKUP(B$29,'Diesel consumption for field op'!$L$17:$Q$19,3,FALSE))</f>
        <v>0</v>
      </c>
      <c r="C141" s="21">
        <f>IF($A141="",0,IF(VLOOKUP($A141,'Diesel consumption for field op'!$D$4:$G$77,3,FALSE)="L / ha",C125*VLOOKUP($A141,'Diesel consumption for field op'!$D$4:$G$77,2,FALSE),VLOOKUP($A141,'Diesel consumption for field op'!$D$4:$G$77,2,FALSE)*C$93/1000)*IF(VLOOKUP($A141,'Diesel consumption for field op'!$D$4:$G$77,4,FALSE)="Ja",HLOOKUP(C$29,'Diesel consumption for field op'!$L$17:$Q$19,2,FALSE),1)*HLOOKUP(C$29,'Diesel consumption for field op'!$L$17:$Q$19,3,FALSE))</f>
        <v>0</v>
      </c>
      <c r="D141" s="21">
        <f>IF($A141="",0,IF(VLOOKUP($A141,'Diesel consumption for field op'!$D$4:$G$77,3,FALSE)="L / ha",D125*VLOOKUP($A141,'Diesel consumption for field op'!$D$4:$G$77,2,FALSE),VLOOKUP($A141,'Diesel consumption for field op'!$D$4:$G$77,2,FALSE)*D$93/1000)*IF(VLOOKUP($A141,'Diesel consumption for field op'!$D$4:$G$77,4,FALSE)="Ja",HLOOKUP(D$29,'Diesel consumption for field op'!$L$17:$Q$19,2,FALSE),1)*HLOOKUP(D$29,'Diesel consumption for field op'!$L$17:$Q$19,3,FALSE))</f>
        <v>0</v>
      </c>
      <c r="E141" s="21">
        <f>IF($A141="",0,IF(VLOOKUP($A141,'Diesel consumption for field op'!$D$4:$G$77,3,FALSE)="L / ha",E125*VLOOKUP($A141,'Diesel consumption for field op'!$D$4:$G$77,2,FALSE),VLOOKUP($A141,'Diesel consumption for field op'!$D$4:$G$77,2,FALSE)*E$93/1000)*IF(VLOOKUP($A141,'Diesel consumption for field op'!$D$4:$G$77,4,FALSE)="Ja",HLOOKUP(E$29,'Diesel consumption for field op'!$L$17:$Q$19,2,FALSE),1)*HLOOKUP(E$29,'Diesel consumption for field op'!$L$17:$Q$19,3,FALSE))</f>
        <v>0</v>
      </c>
      <c r="F141" s="21">
        <f>IF($A141="",0,IF(VLOOKUP($A141,'Diesel consumption for field op'!$D$4:$G$77,3,FALSE)="L / ha",F125*VLOOKUP($A141,'Diesel consumption for field op'!$D$4:$G$77,2,FALSE),VLOOKUP($A141,'Diesel consumption for field op'!$D$4:$G$77,2,FALSE)*F$93/1000)*IF(VLOOKUP($A141,'Diesel consumption for field op'!$D$4:$G$77,4,FALSE)="Ja",HLOOKUP(F$29,'Diesel consumption for field op'!$L$17:$Q$19,2,FALSE),1)*HLOOKUP(F$29,'Diesel consumption for field op'!$L$17:$Q$19,3,FALSE))</f>
        <v>0</v>
      </c>
      <c r="G141" s="21">
        <f>IF($A141="",0,IF(VLOOKUP($A141,'Diesel consumption for field op'!$D$4:$G$77,3,FALSE)="L / ha",G125*VLOOKUP($A141,'Diesel consumption for field op'!$D$4:$G$77,2,FALSE),VLOOKUP($A141,'Diesel consumption for field op'!$D$4:$G$77,2,FALSE)*G$93/1000)*IF(VLOOKUP($A141,'Diesel consumption for field op'!$D$4:$G$77,4,FALSE)="Ja",HLOOKUP(G$29,'Diesel consumption for field op'!$L$17:$Q$19,2,FALSE),1)*HLOOKUP(G$29,'Diesel consumption for field op'!$L$17:$Q$19,3,FALSE))</f>
        <v>0</v>
      </c>
      <c r="I141" s="29" t="str">
        <f t="shared" si="25"/>
        <v/>
      </c>
      <c r="J141" s="21">
        <f>IF($A141="",0,IF(VLOOKUP($A141,'Diesel consumption for field op'!$D$4:$G$77,3,FALSE)="L / ha",J125*VLOOKUP($A141,'Diesel consumption for field op'!$D$4:$G$77,2,FALSE),VLOOKUP($A141,'Diesel consumption for field op'!$D$4:$G$77,2,FALSE)*J$93/1000)*IF(VLOOKUP($A141,'Diesel consumption for field op'!$D$4:$G$77,4,FALSE)="Ja",HLOOKUP(J$29,'Diesel consumption for field op'!$L$17:$Q$19,2,FALSE),1)*HLOOKUP(J$29,'Diesel consumption for field op'!$L$17:$Q$19,3,FALSE))</f>
        <v>0</v>
      </c>
      <c r="K141" s="21">
        <f>IF($A141="",0,IF(VLOOKUP($A141,'Diesel consumption for field op'!$D$4:$G$77,3,FALSE)="L / ha",K125*VLOOKUP($A141,'Diesel consumption for field op'!$D$4:$G$77,2,FALSE),VLOOKUP($A141,'Diesel consumption for field op'!$D$4:$G$77,2,FALSE)*K$93/1000)*IF(VLOOKUP($A141,'Diesel consumption for field op'!$D$4:$G$77,4,FALSE)="Ja",HLOOKUP(K$29,'Diesel consumption for field op'!$L$17:$Q$19,2,FALSE),1)*HLOOKUP(K$29,'Diesel consumption for field op'!$L$17:$Q$19,3,FALSE))</f>
        <v>0</v>
      </c>
      <c r="L141" s="21">
        <f>IF($A141="",0,IF(VLOOKUP($A141,'Diesel consumption for field op'!$D$4:$G$77,3,FALSE)="L / ha",L125*VLOOKUP($A141,'Diesel consumption for field op'!$D$4:$G$77,2,FALSE),VLOOKUP($A141,'Diesel consumption for field op'!$D$4:$G$77,2,FALSE)*L$93/1000)*IF(VLOOKUP($A141,'Diesel consumption for field op'!$D$4:$G$77,4,FALSE)="Ja",HLOOKUP(L$29,'Diesel consumption for field op'!$L$17:$Q$19,2,FALSE),1)*HLOOKUP(L$29,'Diesel consumption for field op'!$L$17:$Q$19,3,FALSE))</f>
        <v>0</v>
      </c>
      <c r="M141" s="21">
        <f>IF($A141="",0,IF(VLOOKUP($A141,'Diesel consumption for field op'!$D$4:$G$77,3,FALSE)="L / ha",M125*VLOOKUP($A141,'Diesel consumption for field op'!$D$4:$G$77,2,FALSE),VLOOKUP($A141,'Diesel consumption for field op'!$D$4:$G$77,2,FALSE)*M$93/1000)*IF(VLOOKUP($A141,'Diesel consumption for field op'!$D$4:$G$77,4,FALSE)="Ja",HLOOKUP(M$29,'Diesel consumption for field op'!$L$17:$Q$19,2,FALSE),1)*HLOOKUP(M$29,'Diesel consumption for field op'!$L$17:$Q$19,3,FALSE))</f>
        <v>0</v>
      </c>
      <c r="N141" s="21">
        <f>IF($A141="",0,IF(VLOOKUP($A141,'Diesel consumption for field op'!$D$4:$G$77,3,FALSE)="L / ha",N125*VLOOKUP($A141,'Diesel consumption for field op'!$D$4:$G$77,2,FALSE),VLOOKUP($A141,'Diesel consumption for field op'!$D$4:$G$77,2,FALSE)*N$93/1000)*IF(VLOOKUP($A141,'Diesel consumption for field op'!$D$4:$G$77,4,FALSE)="Ja",HLOOKUP(N$29,'Diesel consumption for field op'!$L$17:$Q$19,2,FALSE),1)*HLOOKUP(N$29,'Diesel consumption for field op'!$L$17:$Q$19,3,FALSE))</f>
        <v>0</v>
      </c>
      <c r="O141" s="21">
        <f>IF($A141="",0,IF(VLOOKUP($A141,'Diesel consumption for field op'!$D$4:$G$77,3,FALSE)="L / ha",O125*VLOOKUP($A141,'Diesel consumption for field op'!$D$4:$G$77,2,FALSE),VLOOKUP($A141,'Diesel consumption for field op'!$D$4:$G$77,2,FALSE)*O$93/1000)*IF(VLOOKUP($A141,'Diesel consumption for field op'!$D$4:$G$77,4,FALSE)="Ja",HLOOKUP(O$29,'Diesel consumption for field op'!$L$17:$Q$19,2,FALSE),1)*HLOOKUP(O$29,'Diesel consumption for field op'!$L$17:$Q$19,3,FALSE))</f>
        <v>0</v>
      </c>
    </row>
    <row r="142" spans="1:15" x14ac:dyDescent="0.25">
      <c r="A142" s="20" t="str">
        <f t="shared" si="24"/>
        <v/>
      </c>
      <c r="B142" s="21">
        <f>IF($A142="",0,IF(VLOOKUP($A142,'Diesel consumption for field op'!$D$4:$G$77,3,FALSE)="L / ha",B126*VLOOKUP($A142,'Diesel consumption for field op'!$D$4:$G$77,2,FALSE),VLOOKUP($A142,'Diesel consumption for field op'!$D$4:$G$77,2,FALSE)*B$93/1000)*IF(VLOOKUP($A142,'Diesel consumption for field op'!$D$4:$G$77,4,FALSE)="Ja",HLOOKUP(B$29,'Diesel consumption for field op'!$L$17:$Q$19,2,FALSE),1)*HLOOKUP(B$29,'Diesel consumption for field op'!$L$17:$Q$19,3,FALSE))</f>
        <v>0</v>
      </c>
      <c r="C142" s="21">
        <f>IF($A142="",0,IF(VLOOKUP($A142,'Diesel consumption for field op'!$D$4:$G$77,3,FALSE)="L / ha",C126*VLOOKUP($A142,'Diesel consumption for field op'!$D$4:$G$77,2,FALSE),VLOOKUP($A142,'Diesel consumption for field op'!$D$4:$G$77,2,FALSE)*C$93/1000)*IF(VLOOKUP($A142,'Diesel consumption for field op'!$D$4:$G$77,4,FALSE)="Ja",HLOOKUP(C$29,'Diesel consumption for field op'!$L$17:$Q$19,2,FALSE),1)*HLOOKUP(C$29,'Diesel consumption for field op'!$L$17:$Q$19,3,FALSE))</f>
        <v>0</v>
      </c>
      <c r="D142" s="21">
        <f>IF($A142="",0,IF(VLOOKUP($A142,'Diesel consumption for field op'!$D$4:$G$77,3,FALSE)="L / ha",D126*VLOOKUP($A142,'Diesel consumption for field op'!$D$4:$G$77,2,FALSE),VLOOKUP($A142,'Diesel consumption for field op'!$D$4:$G$77,2,FALSE)*D$93/1000)*IF(VLOOKUP($A142,'Diesel consumption for field op'!$D$4:$G$77,4,FALSE)="Ja",HLOOKUP(D$29,'Diesel consumption for field op'!$L$17:$Q$19,2,FALSE),1)*HLOOKUP(D$29,'Diesel consumption for field op'!$L$17:$Q$19,3,FALSE))</f>
        <v>0</v>
      </c>
      <c r="E142" s="21">
        <f>IF($A142="",0,IF(VLOOKUP($A142,'Diesel consumption for field op'!$D$4:$G$77,3,FALSE)="L / ha",E126*VLOOKUP($A142,'Diesel consumption for field op'!$D$4:$G$77,2,FALSE),VLOOKUP($A142,'Diesel consumption for field op'!$D$4:$G$77,2,FALSE)*E$93/1000)*IF(VLOOKUP($A142,'Diesel consumption for field op'!$D$4:$G$77,4,FALSE)="Ja",HLOOKUP(E$29,'Diesel consumption for field op'!$L$17:$Q$19,2,FALSE),1)*HLOOKUP(E$29,'Diesel consumption for field op'!$L$17:$Q$19,3,FALSE))</f>
        <v>0</v>
      </c>
      <c r="F142" s="21">
        <f>IF($A142="",0,IF(VLOOKUP($A142,'Diesel consumption for field op'!$D$4:$G$77,3,FALSE)="L / ha",F126*VLOOKUP($A142,'Diesel consumption for field op'!$D$4:$G$77,2,FALSE),VLOOKUP($A142,'Diesel consumption for field op'!$D$4:$G$77,2,FALSE)*F$93/1000)*IF(VLOOKUP($A142,'Diesel consumption for field op'!$D$4:$G$77,4,FALSE)="Ja",HLOOKUP(F$29,'Diesel consumption for field op'!$L$17:$Q$19,2,FALSE),1)*HLOOKUP(F$29,'Diesel consumption for field op'!$L$17:$Q$19,3,FALSE))</f>
        <v>0</v>
      </c>
      <c r="G142" s="21">
        <f>IF($A142="",0,IF(VLOOKUP($A142,'Diesel consumption for field op'!$D$4:$G$77,3,FALSE)="L / ha",G126*VLOOKUP($A142,'Diesel consumption for field op'!$D$4:$G$77,2,FALSE),VLOOKUP($A142,'Diesel consumption for field op'!$D$4:$G$77,2,FALSE)*G$93/1000)*IF(VLOOKUP($A142,'Diesel consumption for field op'!$D$4:$G$77,4,FALSE)="Ja",HLOOKUP(G$29,'Diesel consumption for field op'!$L$17:$Q$19,2,FALSE),1)*HLOOKUP(G$29,'Diesel consumption for field op'!$L$17:$Q$19,3,FALSE))</f>
        <v>0</v>
      </c>
      <c r="I142" s="29" t="str">
        <f t="shared" si="25"/>
        <v/>
      </c>
      <c r="J142" s="21">
        <f>IF($A142="",0,IF(VLOOKUP($A142,'Diesel consumption for field op'!$D$4:$G$77,3,FALSE)="L / ha",J126*VLOOKUP($A142,'Diesel consumption for field op'!$D$4:$G$77,2,FALSE),VLOOKUP($A142,'Diesel consumption for field op'!$D$4:$G$77,2,FALSE)*J$93/1000)*IF(VLOOKUP($A142,'Diesel consumption for field op'!$D$4:$G$77,4,FALSE)="Ja",HLOOKUP(J$29,'Diesel consumption for field op'!$L$17:$Q$19,2,FALSE),1)*HLOOKUP(J$29,'Diesel consumption for field op'!$L$17:$Q$19,3,FALSE))</f>
        <v>0</v>
      </c>
      <c r="K142" s="21">
        <f>IF($A142="",0,IF(VLOOKUP($A142,'Diesel consumption for field op'!$D$4:$G$77,3,FALSE)="L / ha",K126*VLOOKUP($A142,'Diesel consumption for field op'!$D$4:$G$77,2,FALSE),VLOOKUP($A142,'Diesel consumption for field op'!$D$4:$G$77,2,FALSE)*K$93/1000)*IF(VLOOKUP($A142,'Diesel consumption for field op'!$D$4:$G$77,4,FALSE)="Ja",HLOOKUP(K$29,'Diesel consumption for field op'!$L$17:$Q$19,2,FALSE),1)*HLOOKUP(K$29,'Diesel consumption for field op'!$L$17:$Q$19,3,FALSE))</f>
        <v>0</v>
      </c>
      <c r="L142" s="21">
        <f>IF($A142="",0,IF(VLOOKUP($A142,'Diesel consumption for field op'!$D$4:$G$77,3,FALSE)="L / ha",L126*VLOOKUP($A142,'Diesel consumption for field op'!$D$4:$G$77,2,FALSE),VLOOKUP($A142,'Diesel consumption for field op'!$D$4:$G$77,2,FALSE)*L$93/1000)*IF(VLOOKUP($A142,'Diesel consumption for field op'!$D$4:$G$77,4,FALSE)="Ja",HLOOKUP(L$29,'Diesel consumption for field op'!$L$17:$Q$19,2,FALSE),1)*HLOOKUP(L$29,'Diesel consumption for field op'!$L$17:$Q$19,3,FALSE))</f>
        <v>0</v>
      </c>
      <c r="M142" s="21">
        <f>IF($A142="",0,IF(VLOOKUP($A142,'Diesel consumption for field op'!$D$4:$G$77,3,FALSE)="L / ha",M126*VLOOKUP($A142,'Diesel consumption for field op'!$D$4:$G$77,2,FALSE),VLOOKUP($A142,'Diesel consumption for field op'!$D$4:$G$77,2,FALSE)*M$93/1000)*IF(VLOOKUP($A142,'Diesel consumption for field op'!$D$4:$G$77,4,FALSE)="Ja",HLOOKUP(M$29,'Diesel consumption for field op'!$L$17:$Q$19,2,FALSE),1)*HLOOKUP(M$29,'Diesel consumption for field op'!$L$17:$Q$19,3,FALSE))</f>
        <v>0</v>
      </c>
      <c r="N142" s="21">
        <f>IF($A142="",0,IF(VLOOKUP($A142,'Diesel consumption for field op'!$D$4:$G$77,3,FALSE)="L / ha",N126*VLOOKUP($A142,'Diesel consumption for field op'!$D$4:$G$77,2,FALSE),VLOOKUP($A142,'Diesel consumption for field op'!$D$4:$G$77,2,FALSE)*N$93/1000)*IF(VLOOKUP($A142,'Diesel consumption for field op'!$D$4:$G$77,4,FALSE)="Ja",HLOOKUP(N$29,'Diesel consumption for field op'!$L$17:$Q$19,2,FALSE),1)*HLOOKUP(N$29,'Diesel consumption for field op'!$L$17:$Q$19,3,FALSE))</f>
        <v>0</v>
      </c>
      <c r="O142" s="21">
        <f>IF($A142="",0,IF(VLOOKUP($A142,'Diesel consumption for field op'!$D$4:$G$77,3,FALSE)="L / ha",O126*VLOOKUP($A142,'Diesel consumption for field op'!$D$4:$G$77,2,FALSE),VLOOKUP($A142,'Diesel consumption for field op'!$D$4:$G$77,2,FALSE)*O$93/1000)*IF(VLOOKUP($A142,'Diesel consumption for field op'!$D$4:$G$77,4,FALSE)="Ja",HLOOKUP(O$29,'Diesel consumption for field op'!$L$17:$Q$19,2,FALSE),1)*HLOOKUP(O$29,'Diesel consumption for field op'!$L$17:$Q$19,3,FALSE))</f>
        <v>0</v>
      </c>
    </row>
    <row r="143" spans="1:15" x14ac:dyDescent="0.25">
      <c r="A143" s="20" t="str">
        <f t="shared" si="24"/>
        <v/>
      </c>
      <c r="B143" s="21">
        <f>IF($A143="",0,IF(VLOOKUP($A143,'Diesel consumption for field op'!$D$4:$G$77,3,FALSE)="L / ha",B127*VLOOKUP($A143,'Diesel consumption for field op'!$D$4:$G$77,2,FALSE),VLOOKUP($A143,'Diesel consumption for field op'!$D$4:$G$77,2,FALSE)*B$93/1000)*IF(VLOOKUP($A143,'Diesel consumption for field op'!$D$4:$G$77,4,FALSE)="Ja",HLOOKUP(B$29,'Diesel consumption for field op'!$L$17:$Q$19,2,FALSE),1)*HLOOKUP(B$29,'Diesel consumption for field op'!$L$17:$Q$19,3,FALSE))</f>
        <v>0</v>
      </c>
      <c r="C143" s="21">
        <f>IF($A143="",0,IF(VLOOKUP($A143,'Diesel consumption for field op'!$D$4:$G$77,3,FALSE)="L / ha",C127*VLOOKUP($A143,'Diesel consumption for field op'!$D$4:$G$77,2,FALSE),VLOOKUP($A143,'Diesel consumption for field op'!$D$4:$G$77,2,FALSE)*C$93/1000)*IF(VLOOKUP($A143,'Diesel consumption for field op'!$D$4:$G$77,4,FALSE)="Ja",HLOOKUP(C$29,'Diesel consumption for field op'!$L$17:$Q$19,2,FALSE),1)*HLOOKUP(C$29,'Diesel consumption for field op'!$L$17:$Q$19,3,FALSE))</f>
        <v>0</v>
      </c>
      <c r="D143" s="21">
        <f>IF($A143="",0,IF(VLOOKUP($A143,'Diesel consumption for field op'!$D$4:$G$77,3,FALSE)="L / ha",D127*VLOOKUP($A143,'Diesel consumption for field op'!$D$4:$G$77,2,FALSE),VLOOKUP($A143,'Diesel consumption for field op'!$D$4:$G$77,2,FALSE)*D$93/1000)*IF(VLOOKUP($A143,'Diesel consumption for field op'!$D$4:$G$77,4,FALSE)="Ja",HLOOKUP(D$29,'Diesel consumption for field op'!$L$17:$Q$19,2,FALSE),1)*HLOOKUP(D$29,'Diesel consumption for field op'!$L$17:$Q$19,3,FALSE))</f>
        <v>0</v>
      </c>
      <c r="E143" s="21">
        <f>IF($A143="",0,IF(VLOOKUP($A143,'Diesel consumption for field op'!$D$4:$G$77,3,FALSE)="L / ha",E127*VLOOKUP($A143,'Diesel consumption for field op'!$D$4:$G$77,2,FALSE),VLOOKUP($A143,'Diesel consumption for field op'!$D$4:$G$77,2,FALSE)*E$93/1000)*IF(VLOOKUP($A143,'Diesel consumption for field op'!$D$4:$G$77,4,FALSE)="Ja",HLOOKUP(E$29,'Diesel consumption for field op'!$L$17:$Q$19,2,FALSE),1)*HLOOKUP(E$29,'Diesel consumption for field op'!$L$17:$Q$19,3,FALSE))</f>
        <v>0</v>
      </c>
      <c r="F143" s="21">
        <f>IF($A143="",0,IF(VLOOKUP($A143,'Diesel consumption for field op'!$D$4:$G$77,3,FALSE)="L / ha",F127*VLOOKUP($A143,'Diesel consumption for field op'!$D$4:$G$77,2,FALSE),VLOOKUP($A143,'Diesel consumption for field op'!$D$4:$G$77,2,FALSE)*F$93/1000)*IF(VLOOKUP($A143,'Diesel consumption for field op'!$D$4:$G$77,4,FALSE)="Ja",HLOOKUP(F$29,'Diesel consumption for field op'!$L$17:$Q$19,2,FALSE),1)*HLOOKUP(F$29,'Diesel consumption for field op'!$L$17:$Q$19,3,FALSE))</f>
        <v>0</v>
      </c>
      <c r="G143" s="21">
        <f>IF($A143="",0,IF(VLOOKUP($A143,'Diesel consumption for field op'!$D$4:$G$77,3,FALSE)="L / ha",G127*VLOOKUP($A143,'Diesel consumption for field op'!$D$4:$G$77,2,FALSE),VLOOKUP($A143,'Diesel consumption for field op'!$D$4:$G$77,2,FALSE)*G$93/1000)*IF(VLOOKUP($A143,'Diesel consumption for field op'!$D$4:$G$77,4,FALSE)="Ja",HLOOKUP(G$29,'Diesel consumption for field op'!$L$17:$Q$19,2,FALSE),1)*HLOOKUP(G$29,'Diesel consumption for field op'!$L$17:$Q$19,3,FALSE))</f>
        <v>0</v>
      </c>
      <c r="I143" s="29" t="str">
        <f t="shared" si="25"/>
        <v/>
      </c>
      <c r="J143" s="21">
        <f>IF($A143="",0,IF(VLOOKUP($A143,'Diesel consumption for field op'!$D$4:$G$77,3,FALSE)="L / ha",J127*VLOOKUP($A143,'Diesel consumption for field op'!$D$4:$G$77,2,FALSE),VLOOKUP($A143,'Diesel consumption for field op'!$D$4:$G$77,2,FALSE)*J$93/1000)*IF(VLOOKUP($A143,'Diesel consumption for field op'!$D$4:$G$77,4,FALSE)="Ja",HLOOKUP(J$29,'Diesel consumption for field op'!$L$17:$Q$19,2,FALSE),1)*HLOOKUP(J$29,'Diesel consumption for field op'!$L$17:$Q$19,3,FALSE))</f>
        <v>0</v>
      </c>
      <c r="K143" s="21">
        <f>IF($A143="",0,IF(VLOOKUP($A143,'Diesel consumption for field op'!$D$4:$G$77,3,FALSE)="L / ha",K127*VLOOKUP($A143,'Diesel consumption for field op'!$D$4:$G$77,2,FALSE),VLOOKUP($A143,'Diesel consumption for field op'!$D$4:$G$77,2,FALSE)*K$93/1000)*IF(VLOOKUP($A143,'Diesel consumption for field op'!$D$4:$G$77,4,FALSE)="Ja",HLOOKUP(K$29,'Diesel consumption for field op'!$L$17:$Q$19,2,FALSE),1)*HLOOKUP(K$29,'Diesel consumption for field op'!$L$17:$Q$19,3,FALSE))</f>
        <v>0</v>
      </c>
      <c r="L143" s="21">
        <f>IF($A143="",0,IF(VLOOKUP($A143,'Diesel consumption for field op'!$D$4:$G$77,3,FALSE)="L / ha",L127*VLOOKUP($A143,'Diesel consumption for field op'!$D$4:$G$77,2,FALSE),VLOOKUP($A143,'Diesel consumption for field op'!$D$4:$G$77,2,FALSE)*L$93/1000)*IF(VLOOKUP($A143,'Diesel consumption for field op'!$D$4:$G$77,4,FALSE)="Ja",HLOOKUP(L$29,'Diesel consumption for field op'!$L$17:$Q$19,2,FALSE),1)*HLOOKUP(L$29,'Diesel consumption for field op'!$L$17:$Q$19,3,FALSE))</f>
        <v>0</v>
      </c>
      <c r="M143" s="21">
        <f>IF($A143="",0,IF(VLOOKUP($A143,'Diesel consumption for field op'!$D$4:$G$77,3,FALSE)="L / ha",M127*VLOOKUP($A143,'Diesel consumption for field op'!$D$4:$G$77,2,FALSE),VLOOKUP($A143,'Diesel consumption for field op'!$D$4:$G$77,2,FALSE)*M$93/1000)*IF(VLOOKUP($A143,'Diesel consumption for field op'!$D$4:$G$77,4,FALSE)="Ja",HLOOKUP(M$29,'Diesel consumption for field op'!$L$17:$Q$19,2,FALSE),1)*HLOOKUP(M$29,'Diesel consumption for field op'!$L$17:$Q$19,3,FALSE))</f>
        <v>0</v>
      </c>
      <c r="N143" s="21">
        <f>IF($A143="",0,IF(VLOOKUP($A143,'Diesel consumption for field op'!$D$4:$G$77,3,FALSE)="L / ha",N127*VLOOKUP($A143,'Diesel consumption for field op'!$D$4:$G$77,2,FALSE),VLOOKUP($A143,'Diesel consumption for field op'!$D$4:$G$77,2,FALSE)*N$93/1000)*IF(VLOOKUP($A143,'Diesel consumption for field op'!$D$4:$G$77,4,FALSE)="Ja",HLOOKUP(N$29,'Diesel consumption for field op'!$L$17:$Q$19,2,FALSE),1)*HLOOKUP(N$29,'Diesel consumption for field op'!$L$17:$Q$19,3,FALSE))</f>
        <v>0</v>
      </c>
      <c r="O143" s="21">
        <f>IF($A143="",0,IF(VLOOKUP($A143,'Diesel consumption for field op'!$D$4:$G$77,3,FALSE)="L / ha",O127*VLOOKUP($A143,'Diesel consumption for field op'!$D$4:$G$77,2,FALSE),VLOOKUP($A143,'Diesel consumption for field op'!$D$4:$G$77,2,FALSE)*O$93/1000)*IF(VLOOKUP($A143,'Diesel consumption for field op'!$D$4:$G$77,4,FALSE)="Ja",HLOOKUP(O$29,'Diesel consumption for field op'!$L$17:$Q$19,2,FALSE),1)*HLOOKUP(O$29,'Diesel consumption for field op'!$L$17:$Q$19,3,FALSE))</f>
        <v>0</v>
      </c>
    </row>
    <row r="144" spans="1:15" x14ac:dyDescent="0.25">
      <c r="A144" s="20" t="str">
        <f t="shared" si="24"/>
        <v/>
      </c>
      <c r="B144" s="21">
        <f>IF($A144="",0,IF(VLOOKUP($A144,'Diesel consumption for field op'!$D$4:$G$77,3,FALSE)="L / ha",B128*VLOOKUP($A144,'Diesel consumption for field op'!$D$4:$G$77,2,FALSE),VLOOKUP($A144,'Diesel consumption for field op'!$D$4:$G$77,2,FALSE)*B$93/1000)*IF(VLOOKUP($A144,'Diesel consumption for field op'!$D$4:$G$77,4,FALSE)="Ja",HLOOKUP(B$29,'Diesel consumption for field op'!$L$17:$Q$19,2,FALSE),1)*HLOOKUP(B$29,'Diesel consumption for field op'!$L$17:$Q$19,3,FALSE))</f>
        <v>0</v>
      </c>
      <c r="C144" s="21">
        <f>IF($A144="",0,IF(VLOOKUP($A144,'Diesel consumption for field op'!$D$4:$G$77,3,FALSE)="L / ha",C128*VLOOKUP($A144,'Diesel consumption for field op'!$D$4:$G$77,2,FALSE),VLOOKUP($A144,'Diesel consumption for field op'!$D$4:$G$77,2,FALSE)*C$93/1000)*IF(VLOOKUP($A144,'Diesel consumption for field op'!$D$4:$G$77,4,FALSE)="Ja",HLOOKUP(C$29,'Diesel consumption for field op'!$L$17:$Q$19,2,FALSE),1)*HLOOKUP(C$29,'Diesel consumption for field op'!$L$17:$Q$19,3,FALSE))</f>
        <v>0</v>
      </c>
      <c r="D144" s="21">
        <f>IF($A144="",0,IF(VLOOKUP($A144,'Diesel consumption for field op'!$D$4:$G$77,3,FALSE)="L / ha",D128*VLOOKUP($A144,'Diesel consumption for field op'!$D$4:$G$77,2,FALSE),VLOOKUP($A144,'Diesel consumption for field op'!$D$4:$G$77,2,FALSE)*D$93/1000)*IF(VLOOKUP($A144,'Diesel consumption for field op'!$D$4:$G$77,4,FALSE)="Ja",HLOOKUP(D$29,'Diesel consumption for field op'!$L$17:$Q$19,2,FALSE),1)*HLOOKUP(D$29,'Diesel consumption for field op'!$L$17:$Q$19,3,FALSE))</f>
        <v>0</v>
      </c>
      <c r="E144" s="21">
        <f>IF($A144="",0,IF(VLOOKUP($A144,'Diesel consumption for field op'!$D$4:$G$77,3,FALSE)="L / ha",E128*VLOOKUP($A144,'Diesel consumption for field op'!$D$4:$G$77,2,FALSE),VLOOKUP($A144,'Diesel consumption for field op'!$D$4:$G$77,2,FALSE)*E$93/1000)*IF(VLOOKUP($A144,'Diesel consumption for field op'!$D$4:$G$77,4,FALSE)="Ja",HLOOKUP(E$29,'Diesel consumption for field op'!$L$17:$Q$19,2,FALSE),1)*HLOOKUP(E$29,'Diesel consumption for field op'!$L$17:$Q$19,3,FALSE))</f>
        <v>0</v>
      </c>
      <c r="F144" s="21">
        <f>IF($A144="",0,IF(VLOOKUP($A144,'Diesel consumption for field op'!$D$4:$G$77,3,FALSE)="L / ha",F128*VLOOKUP($A144,'Diesel consumption for field op'!$D$4:$G$77,2,FALSE),VLOOKUP($A144,'Diesel consumption for field op'!$D$4:$G$77,2,FALSE)*F$93/1000)*IF(VLOOKUP($A144,'Diesel consumption for field op'!$D$4:$G$77,4,FALSE)="Ja",HLOOKUP(F$29,'Diesel consumption for field op'!$L$17:$Q$19,2,FALSE),1)*HLOOKUP(F$29,'Diesel consumption for field op'!$L$17:$Q$19,3,FALSE))</f>
        <v>0</v>
      </c>
      <c r="G144" s="21">
        <f>IF($A144="",0,IF(VLOOKUP($A144,'Diesel consumption for field op'!$D$4:$G$77,3,FALSE)="L / ha",G128*VLOOKUP($A144,'Diesel consumption for field op'!$D$4:$G$77,2,FALSE),VLOOKUP($A144,'Diesel consumption for field op'!$D$4:$G$77,2,FALSE)*G$93/1000)*IF(VLOOKUP($A144,'Diesel consumption for field op'!$D$4:$G$77,4,FALSE)="Ja",HLOOKUP(G$29,'Diesel consumption for field op'!$L$17:$Q$19,2,FALSE),1)*HLOOKUP(G$29,'Diesel consumption for field op'!$L$17:$Q$19,3,FALSE))</f>
        <v>0</v>
      </c>
      <c r="I144" s="29" t="str">
        <f t="shared" si="25"/>
        <v/>
      </c>
      <c r="J144" s="21">
        <f>IF($A144="",0,IF(VLOOKUP($A144,'Diesel consumption for field op'!$D$4:$G$77,3,FALSE)="L / ha",J128*VLOOKUP($A144,'Diesel consumption for field op'!$D$4:$G$77,2,FALSE),VLOOKUP($A144,'Diesel consumption for field op'!$D$4:$G$77,2,FALSE)*J$93/1000)*IF(VLOOKUP($A144,'Diesel consumption for field op'!$D$4:$G$77,4,FALSE)="Ja",HLOOKUP(J$29,'Diesel consumption for field op'!$L$17:$Q$19,2,FALSE),1)*HLOOKUP(J$29,'Diesel consumption for field op'!$L$17:$Q$19,3,FALSE))</f>
        <v>0</v>
      </c>
      <c r="K144" s="21">
        <f>IF($A144="",0,IF(VLOOKUP($A144,'Diesel consumption for field op'!$D$4:$G$77,3,FALSE)="L / ha",K128*VLOOKUP($A144,'Diesel consumption for field op'!$D$4:$G$77,2,FALSE),VLOOKUP($A144,'Diesel consumption for field op'!$D$4:$G$77,2,FALSE)*K$93/1000)*IF(VLOOKUP($A144,'Diesel consumption for field op'!$D$4:$G$77,4,FALSE)="Ja",HLOOKUP(K$29,'Diesel consumption for field op'!$L$17:$Q$19,2,FALSE),1)*HLOOKUP(K$29,'Diesel consumption for field op'!$L$17:$Q$19,3,FALSE))</f>
        <v>0</v>
      </c>
      <c r="L144" s="21">
        <f>IF($A144="",0,IF(VLOOKUP($A144,'Diesel consumption for field op'!$D$4:$G$77,3,FALSE)="L / ha",L128*VLOOKUP($A144,'Diesel consumption for field op'!$D$4:$G$77,2,FALSE),VLOOKUP($A144,'Diesel consumption for field op'!$D$4:$G$77,2,FALSE)*L$93/1000)*IF(VLOOKUP($A144,'Diesel consumption for field op'!$D$4:$G$77,4,FALSE)="Ja",HLOOKUP(L$29,'Diesel consumption for field op'!$L$17:$Q$19,2,FALSE),1)*HLOOKUP(L$29,'Diesel consumption for field op'!$L$17:$Q$19,3,FALSE))</f>
        <v>0</v>
      </c>
      <c r="M144" s="21">
        <f>IF($A144="",0,IF(VLOOKUP($A144,'Diesel consumption for field op'!$D$4:$G$77,3,FALSE)="L / ha",M128*VLOOKUP($A144,'Diesel consumption for field op'!$D$4:$G$77,2,FALSE),VLOOKUP($A144,'Diesel consumption for field op'!$D$4:$G$77,2,FALSE)*M$93/1000)*IF(VLOOKUP($A144,'Diesel consumption for field op'!$D$4:$G$77,4,FALSE)="Ja",HLOOKUP(M$29,'Diesel consumption for field op'!$L$17:$Q$19,2,FALSE),1)*HLOOKUP(M$29,'Diesel consumption for field op'!$L$17:$Q$19,3,FALSE))</f>
        <v>0</v>
      </c>
      <c r="N144" s="21">
        <f>IF($A144="",0,IF(VLOOKUP($A144,'Diesel consumption for field op'!$D$4:$G$77,3,FALSE)="L / ha",N128*VLOOKUP($A144,'Diesel consumption for field op'!$D$4:$G$77,2,FALSE),VLOOKUP($A144,'Diesel consumption for field op'!$D$4:$G$77,2,FALSE)*N$93/1000)*IF(VLOOKUP($A144,'Diesel consumption for field op'!$D$4:$G$77,4,FALSE)="Ja",HLOOKUP(N$29,'Diesel consumption for field op'!$L$17:$Q$19,2,FALSE),1)*HLOOKUP(N$29,'Diesel consumption for field op'!$L$17:$Q$19,3,FALSE))</f>
        <v>0</v>
      </c>
      <c r="O144" s="21">
        <f>IF($A144="",0,IF(VLOOKUP($A144,'Diesel consumption for field op'!$D$4:$G$77,3,FALSE)="L / ha",O128*VLOOKUP($A144,'Diesel consumption for field op'!$D$4:$G$77,2,FALSE),VLOOKUP($A144,'Diesel consumption for field op'!$D$4:$G$77,2,FALSE)*O$93/1000)*IF(VLOOKUP($A144,'Diesel consumption for field op'!$D$4:$G$77,4,FALSE)="Ja",HLOOKUP(O$29,'Diesel consumption for field op'!$L$17:$Q$19,2,FALSE),1)*HLOOKUP(O$29,'Diesel consumption for field op'!$L$17:$Q$19,3,FALSE))</f>
        <v>0</v>
      </c>
    </row>
    <row r="145" spans="1:15" x14ac:dyDescent="0.25">
      <c r="A145" s="20" t="str">
        <f t="shared" si="24"/>
        <v/>
      </c>
      <c r="B145" s="21">
        <f>IF($A145="",0,IF(VLOOKUP($A145,'Diesel consumption for field op'!$D$4:$G$77,3,FALSE)="L / ha",B129*VLOOKUP($A145,'Diesel consumption for field op'!$D$4:$G$77,2,FALSE),VLOOKUP($A145,'Diesel consumption for field op'!$D$4:$G$77,2,FALSE)*B$93/1000)*IF(VLOOKUP($A145,'Diesel consumption for field op'!$D$4:$G$77,4,FALSE)="Ja",HLOOKUP(B$29,'Diesel consumption for field op'!$L$17:$Q$19,2,FALSE),1)*HLOOKUP(B$29,'Diesel consumption for field op'!$L$17:$Q$19,3,FALSE))</f>
        <v>0</v>
      </c>
      <c r="C145" s="21">
        <f>IF($A145="",0,IF(VLOOKUP($A145,'Diesel consumption for field op'!$D$4:$G$77,3,FALSE)="L / ha",C129*VLOOKUP($A145,'Diesel consumption for field op'!$D$4:$G$77,2,FALSE),VLOOKUP($A145,'Diesel consumption for field op'!$D$4:$G$77,2,FALSE)*C$93/1000)*IF(VLOOKUP($A145,'Diesel consumption for field op'!$D$4:$G$77,4,FALSE)="Ja",HLOOKUP(C$29,'Diesel consumption for field op'!$L$17:$Q$19,2,FALSE),1)*HLOOKUP(C$29,'Diesel consumption for field op'!$L$17:$Q$19,3,FALSE))</f>
        <v>0</v>
      </c>
      <c r="D145" s="21">
        <f>IF($A145="",0,IF(VLOOKUP($A145,'Diesel consumption for field op'!$D$4:$G$77,3,FALSE)="L / ha",D129*VLOOKUP($A145,'Diesel consumption for field op'!$D$4:$G$77,2,FALSE),VLOOKUP($A145,'Diesel consumption for field op'!$D$4:$G$77,2,FALSE)*D$93/1000)*IF(VLOOKUP($A145,'Diesel consumption for field op'!$D$4:$G$77,4,FALSE)="Ja",HLOOKUP(D$29,'Diesel consumption for field op'!$L$17:$Q$19,2,FALSE),1)*HLOOKUP(D$29,'Diesel consumption for field op'!$L$17:$Q$19,3,FALSE))</f>
        <v>0</v>
      </c>
      <c r="E145" s="21">
        <f>IF($A145="",0,IF(VLOOKUP($A145,'Diesel consumption for field op'!$D$4:$G$77,3,FALSE)="L / ha",E129*VLOOKUP($A145,'Diesel consumption for field op'!$D$4:$G$77,2,FALSE),VLOOKUP($A145,'Diesel consumption for field op'!$D$4:$G$77,2,FALSE)*E$93/1000)*IF(VLOOKUP($A145,'Diesel consumption for field op'!$D$4:$G$77,4,FALSE)="Ja",HLOOKUP(E$29,'Diesel consumption for field op'!$L$17:$Q$19,2,FALSE),1)*HLOOKUP(E$29,'Diesel consumption for field op'!$L$17:$Q$19,3,FALSE))</f>
        <v>0</v>
      </c>
      <c r="F145" s="21">
        <f>IF($A145="",0,IF(VLOOKUP($A145,'Diesel consumption for field op'!$D$4:$G$77,3,FALSE)="L / ha",F129*VLOOKUP($A145,'Diesel consumption for field op'!$D$4:$G$77,2,FALSE),VLOOKUP($A145,'Diesel consumption for field op'!$D$4:$G$77,2,FALSE)*F$93/1000)*IF(VLOOKUP($A145,'Diesel consumption for field op'!$D$4:$G$77,4,FALSE)="Ja",HLOOKUP(F$29,'Diesel consumption for field op'!$L$17:$Q$19,2,FALSE),1)*HLOOKUP(F$29,'Diesel consumption for field op'!$L$17:$Q$19,3,FALSE))</f>
        <v>0</v>
      </c>
      <c r="G145" s="21">
        <f>IF($A145="",0,IF(VLOOKUP($A145,'Diesel consumption for field op'!$D$4:$G$77,3,FALSE)="L / ha",G129*VLOOKUP($A145,'Diesel consumption for field op'!$D$4:$G$77,2,FALSE),VLOOKUP($A145,'Diesel consumption for field op'!$D$4:$G$77,2,FALSE)*G$93/1000)*IF(VLOOKUP($A145,'Diesel consumption for field op'!$D$4:$G$77,4,FALSE)="Ja",HLOOKUP(G$29,'Diesel consumption for field op'!$L$17:$Q$19,2,FALSE),1)*HLOOKUP(G$29,'Diesel consumption for field op'!$L$17:$Q$19,3,FALSE))</f>
        <v>0</v>
      </c>
      <c r="I145" s="29" t="str">
        <f t="shared" si="25"/>
        <v/>
      </c>
      <c r="J145" s="21">
        <f>IF($A145="",0,IF(VLOOKUP($A145,'Diesel consumption for field op'!$D$4:$G$77,3,FALSE)="L / ha",J129*VLOOKUP($A145,'Diesel consumption for field op'!$D$4:$G$77,2,FALSE),VLOOKUP($A145,'Diesel consumption for field op'!$D$4:$G$77,2,FALSE)*J$93/1000)*IF(VLOOKUP($A145,'Diesel consumption for field op'!$D$4:$G$77,4,FALSE)="Ja",HLOOKUP(J$29,'Diesel consumption for field op'!$L$17:$Q$19,2,FALSE),1)*HLOOKUP(J$29,'Diesel consumption for field op'!$L$17:$Q$19,3,FALSE))</f>
        <v>0</v>
      </c>
      <c r="K145" s="21">
        <f>IF($A145="",0,IF(VLOOKUP($A145,'Diesel consumption for field op'!$D$4:$G$77,3,FALSE)="L / ha",K129*VLOOKUP($A145,'Diesel consumption for field op'!$D$4:$G$77,2,FALSE),VLOOKUP($A145,'Diesel consumption for field op'!$D$4:$G$77,2,FALSE)*K$93/1000)*IF(VLOOKUP($A145,'Diesel consumption for field op'!$D$4:$G$77,4,FALSE)="Ja",HLOOKUP(K$29,'Diesel consumption for field op'!$L$17:$Q$19,2,FALSE),1)*HLOOKUP(K$29,'Diesel consumption for field op'!$L$17:$Q$19,3,FALSE))</f>
        <v>0</v>
      </c>
      <c r="L145" s="21">
        <f>IF($A145="",0,IF(VLOOKUP($A145,'Diesel consumption for field op'!$D$4:$G$77,3,FALSE)="L / ha",L129*VLOOKUP($A145,'Diesel consumption for field op'!$D$4:$G$77,2,FALSE),VLOOKUP($A145,'Diesel consumption for field op'!$D$4:$G$77,2,FALSE)*L$93/1000)*IF(VLOOKUP($A145,'Diesel consumption for field op'!$D$4:$G$77,4,FALSE)="Ja",HLOOKUP(L$29,'Diesel consumption for field op'!$L$17:$Q$19,2,FALSE),1)*HLOOKUP(L$29,'Diesel consumption for field op'!$L$17:$Q$19,3,FALSE))</f>
        <v>0</v>
      </c>
      <c r="M145" s="21">
        <f>IF($A145="",0,IF(VLOOKUP($A145,'Diesel consumption for field op'!$D$4:$G$77,3,FALSE)="L / ha",M129*VLOOKUP($A145,'Diesel consumption for field op'!$D$4:$G$77,2,FALSE),VLOOKUP($A145,'Diesel consumption for field op'!$D$4:$G$77,2,FALSE)*M$93/1000)*IF(VLOOKUP($A145,'Diesel consumption for field op'!$D$4:$G$77,4,FALSE)="Ja",HLOOKUP(M$29,'Diesel consumption for field op'!$L$17:$Q$19,2,FALSE),1)*HLOOKUP(M$29,'Diesel consumption for field op'!$L$17:$Q$19,3,FALSE))</f>
        <v>0</v>
      </c>
      <c r="N145" s="21">
        <f>IF($A145="",0,IF(VLOOKUP($A145,'Diesel consumption for field op'!$D$4:$G$77,3,FALSE)="L / ha",N129*VLOOKUP($A145,'Diesel consumption for field op'!$D$4:$G$77,2,FALSE),VLOOKUP($A145,'Diesel consumption for field op'!$D$4:$G$77,2,FALSE)*N$93/1000)*IF(VLOOKUP($A145,'Diesel consumption for field op'!$D$4:$G$77,4,FALSE)="Ja",HLOOKUP(N$29,'Diesel consumption for field op'!$L$17:$Q$19,2,FALSE),1)*HLOOKUP(N$29,'Diesel consumption for field op'!$L$17:$Q$19,3,FALSE))</f>
        <v>0</v>
      </c>
      <c r="O145" s="21">
        <f>IF($A145="",0,IF(VLOOKUP($A145,'Diesel consumption for field op'!$D$4:$G$77,3,FALSE)="L / ha",O129*VLOOKUP($A145,'Diesel consumption for field op'!$D$4:$G$77,2,FALSE),VLOOKUP($A145,'Diesel consumption for field op'!$D$4:$G$77,2,FALSE)*O$93/1000)*IF(VLOOKUP($A145,'Diesel consumption for field op'!$D$4:$G$77,4,FALSE)="Ja",HLOOKUP(O$29,'Diesel consumption for field op'!$L$17:$Q$19,2,FALSE),1)*HLOOKUP(O$29,'Diesel consumption for field op'!$L$17:$Q$19,3,FALSE))</f>
        <v>0</v>
      </c>
    </row>
    <row r="146" spans="1:15" ht="14.4" thickBot="1" x14ac:dyDescent="0.3">
      <c r="A146" s="22" t="str">
        <f t="shared" si="24"/>
        <v/>
      </c>
      <c r="B146" s="23">
        <f>IF($A146="",0,IF(VLOOKUP($A146,'Diesel consumption for field op'!$D$4:$G$77,3,FALSE)="L / ha",B130*VLOOKUP($A146,'Diesel consumption for field op'!$D$4:$G$77,2,FALSE),VLOOKUP($A146,'Diesel consumption for field op'!$D$4:$G$77,2,FALSE)*B$93/1000)*IF(VLOOKUP($A146,'Diesel consumption for field op'!$D$4:$G$77,4,FALSE)="Ja",HLOOKUP(B$29,'Diesel consumption for field op'!$L$17:$Q$19,2,FALSE),1)*HLOOKUP(B$29,'Diesel consumption for field op'!$L$17:$Q$19,3,FALSE))</f>
        <v>0</v>
      </c>
      <c r="C146" s="23">
        <f>IF($A146="",0,IF(VLOOKUP($A146,'Diesel consumption for field op'!$D$4:$G$77,3,FALSE)="L / ha",C130*VLOOKUP($A146,'Diesel consumption for field op'!$D$4:$G$77,2,FALSE),VLOOKUP($A146,'Diesel consumption for field op'!$D$4:$G$77,2,FALSE)*C$93/1000)*IF(VLOOKUP($A146,'Diesel consumption for field op'!$D$4:$G$77,4,FALSE)="Ja",HLOOKUP(C$29,'Diesel consumption for field op'!$L$17:$Q$19,2,FALSE),1)*HLOOKUP(C$29,'Diesel consumption for field op'!$L$17:$Q$19,3,FALSE))</f>
        <v>0</v>
      </c>
      <c r="D146" s="23">
        <f>IF($A146="",0,IF(VLOOKUP($A146,'Diesel consumption for field op'!$D$4:$G$77,3,FALSE)="L / ha",D130*VLOOKUP($A146,'Diesel consumption for field op'!$D$4:$G$77,2,FALSE),VLOOKUP($A146,'Diesel consumption for field op'!$D$4:$G$77,2,FALSE)*D$93/1000)*IF(VLOOKUP($A146,'Diesel consumption for field op'!$D$4:$G$77,4,FALSE)="Ja",HLOOKUP(D$29,'Diesel consumption for field op'!$L$17:$Q$19,2,FALSE),1)*HLOOKUP(D$29,'Diesel consumption for field op'!$L$17:$Q$19,3,FALSE))</f>
        <v>0</v>
      </c>
      <c r="E146" s="23">
        <f>IF($A146="",0,IF(VLOOKUP($A146,'Diesel consumption for field op'!$D$4:$G$77,3,FALSE)="L / ha",E130*VLOOKUP($A146,'Diesel consumption for field op'!$D$4:$G$77,2,FALSE),VLOOKUP($A146,'Diesel consumption for field op'!$D$4:$G$77,2,FALSE)*E$93/1000)*IF(VLOOKUP($A146,'Diesel consumption for field op'!$D$4:$G$77,4,FALSE)="Ja",HLOOKUP(E$29,'Diesel consumption for field op'!$L$17:$Q$19,2,FALSE),1)*HLOOKUP(E$29,'Diesel consumption for field op'!$L$17:$Q$19,3,FALSE))</f>
        <v>0</v>
      </c>
      <c r="F146" s="23">
        <f>IF($A146="",0,IF(VLOOKUP($A146,'Diesel consumption for field op'!$D$4:$G$77,3,FALSE)="L / ha",F130*VLOOKUP($A146,'Diesel consumption for field op'!$D$4:$G$77,2,FALSE),VLOOKUP($A146,'Diesel consumption for field op'!$D$4:$G$77,2,FALSE)*F$93/1000)*IF(VLOOKUP($A146,'Diesel consumption for field op'!$D$4:$G$77,4,FALSE)="Ja",HLOOKUP(F$29,'Diesel consumption for field op'!$L$17:$Q$19,2,FALSE),1)*HLOOKUP(F$29,'Diesel consumption for field op'!$L$17:$Q$19,3,FALSE))</f>
        <v>0</v>
      </c>
      <c r="G146" s="23">
        <f>IF($A146="",0,IF(VLOOKUP($A146,'Diesel consumption for field op'!$D$4:$G$77,3,FALSE)="L / ha",G130*VLOOKUP($A146,'Diesel consumption for field op'!$D$4:$G$77,2,FALSE),VLOOKUP($A146,'Diesel consumption for field op'!$D$4:$G$77,2,FALSE)*G$93/1000)*IF(VLOOKUP($A146,'Diesel consumption for field op'!$D$4:$G$77,4,FALSE)="Ja",HLOOKUP(G$29,'Diesel consumption for field op'!$L$17:$Q$19,2,FALSE),1)*HLOOKUP(G$29,'Diesel consumption for field op'!$L$17:$Q$19,3,FALSE))</f>
        <v>0</v>
      </c>
      <c r="I146" s="31" t="str">
        <f t="shared" si="25"/>
        <v/>
      </c>
      <c r="J146" s="23">
        <f>IF($A146="",0,IF(VLOOKUP($A146,'Diesel consumption for field op'!$D$4:$G$77,3,FALSE)="L / ha",J130*VLOOKUP($A146,'Diesel consumption for field op'!$D$4:$G$77,2,FALSE),VLOOKUP($A146,'Diesel consumption for field op'!$D$4:$G$77,2,FALSE)*J$93/1000)*IF(VLOOKUP($A146,'Diesel consumption for field op'!$D$4:$G$77,4,FALSE)="Ja",HLOOKUP(J$29,'Diesel consumption for field op'!$L$17:$Q$19,2,FALSE),1)*HLOOKUP(J$29,'Diesel consumption for field op'!$L$17:$Q$19,3,FALSE))</f>
        <v>0</v>
      </c>
      <c r="K146" s="23">
        <f>IF($A146="",0,IF(VLOOKUP($A146,'Diesel consumption for field op'!$D$4:$G$77,3,FALSE)="L / ha",K130*VLOOKUP($A146,'Diesel consumption for field op'!$D$4:$G$77,2,FALSE),VLOOKUP($A146,'Diesel consumption for field op'!$D$4:$G$77,2,FALSE)*K$93/1000)*IF(VLOOKUP($A146,'Diesel consumption for field op'!$D$4:$G$77,4,FALSE)="Ja",HLOOKUP(K$29,'Diesel consumption for field op'!$L$17:$Q$19,2,FALSE),1)*HLOOKUP(K$29,'Diesel consumption for field op'!$L$17:$Q$19,3,FALSE))</f>
        <v>0</v>
      </c>
      <c r="L146" s="23">
        <f>IF($A146="",0,IF(VLOOKUP($A146,'Diesel consumption for field op'!$D$4:$G$77,3,FALSE)="L / ha",L130*VLOOKUP($A146,'Diesel consumption for field op'!$D$4:$G$77,2,FALSE),VLOOKUP($A146,'Diesel consumption for field op'!$D$4:$G$77,2,FALSE)*L$93/1000)*IF(VLOOKUP($A146,'Diesel consumption for field op'!$D$4:$G$77,4,FALSE)="Ja",HLOOKUP(L$29,'Diesel consumption for field op'!$L$17:$Q$19,2,FALSE),1)*HLOOKUP(L$29,'Diesel consumption for field op'!$L$17:$Q$19,3,FALSE))</f>
        <v>0</v>
      </c>
      <c r="M146" s="23">
        <f>IF($A146="",0,IF(VLOOKUP($A146,'Diesel consumption for field op'!$D$4:$G$77,3,FALSE)="L / ha",M130*VLOOKUP($A146,'Diesel consumption for field op'!$D$4:$G$77,2,FALSE),VLOOKUP($A146,'Diesel consumption for field op'!$D$4:$G$77,2,FALSE)*M$93/1000)*IF(VLOOKUP($A146,'Diesel consumption for field op'!$D$4:$G$77,4,FALSE)="Ja",HLOOKUP(M$29,'Diesel consumption for field op'!$L$17:$Q$19,2,FALSE),1)*HLOOKUP(M$29,'Diesel consumption for field op'!$L$17:$Q$19,3,FALSE))</f>
        <v>0</v>
      </c>
      <c r="N146" s="23">
        <f>IF($A146="",0,IF(VLOOKUP($A146,'Diesel consumption for field op'!$D$4:$G$77,3,FALSE)="L / ha",N130*VLOOKUP($A146,'Diesel consumption for field op'!$D$4:$G$77,2,FALSE),VLOOKUP($A146,'Diesel consumption for field op'!$D$4:$G$77,2,FALSE)*N$93/1000)*IF(VLOOKUP($A146,'Diesel consumption for field op'!$D$4:$G$77,4,FALSE)="Ja",HLOOKUP(N$29,'Diesel consumption for field op'!$L$17:$Q$19,2,FALSE),1)*HLOOKUP(N$29,'Diesel consumption for field op'!$L$17:$Q$19,3,FALSE))</f>
        <v>0</v>
      </c>
      <c r="O146" s="23">
        <f>IF($A146="",0,IF(VLOOKUP($A146,'Diesel consumption for field op'!$D$4:$G$77,3,FALSE)="L / ha",O130*VLOOKUP($A146,'Diesel consumption for field op'!$D$4:$G$77,2,FALSE),VLOOKUP($A146,'Diesel consumption for field op'!$D$4:$G$77,2,FALSE)*O$93/1000)*IF(VLOOKUP($A146,'Diesel consumption for field op'!$D$4:$G$77,4,FALSE)="Ja",HLOOKUP(O$29,'Diesel consumption for field op'!$L$17:$Q$19,2,FALSE),1)*HLOOKUP(O$29,'Diesel consumption for field op'!$L$17:$Q$19,3,FALSE))</f>
        <v>0</v>
      </c>
    </row>
    <row r="147" spans="1:15" x14ac:dyDescent="0.25">
      <c r="A147" s="30" t="s">
        <v>116</v>
      </c>
      <c r="B147" s="25">
        <f>SUM(B132:B146)</f>
        <v>0</v>
      </c>
      <c r="C147" s="25">
        <f t="shared" ref="C147:O147" si="26">SUM(C132:C146)</f>
        <v>0</v>
      </c>
      <c r="D147" s="25">
        <f t="shared" si="26"/>
        <v>0</v>
      </c>
      <c r="E147" s="25">
        <f t="shared" si="26"/>
        <v>0</v>
      </c>
      <c r="F147" s="25">
        <f t="shared" si="26"/>
        <v>0</v>
      </c>
      <c r="G147" s="25">
        <f t="shared" si="26"/>
        <v>0</v>
      </c>
      <c r="H147" s="5"/>
      <c r="I147" s="30" t="str">
        <f t="shared" si="25"/>
        <v>Dieselforbrug i alt per ha</v>
      </c>
      <c r="J147" s="25">
        <f t="shared" si="26"/>
        <v>0</v>
      </c>
      <c r="K147" s="25">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00000000-0002-0000-1F00-000000000000}">
      <formula1>"Yes, No"</formula1>
    </dataValidation>
    <dataValidation type="list" allowBlank="1" showInputMessage="1" showErrorMessage="1" sqref="F13:F17" xr:uid="{00000000-0002-0000-1F00-000001000000}">
      <formula1>"Ja, Nej / Ikke relevant"</formula1>
    </dataValidation>
    <dataValidation type="list" allowBlank="1" showInputMessage="1" showErrorMessage="1" sqref="E13:E17" xr:uid="{00000000-0002-0000-1F00-00000200000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F00-000003000000}">
          <x14:formula1>
            <xm:f>Other_tabels!$F$5:$F$14</xm:f>
          </x14:formula1>
          <xm:sqref>E4</xm:sqref>
        </x14:dataValidation>
        <x14:dataValidation type="list" allowBlank="1" showInputMessage="1" showErrorMessage="1" xr:uid="{00000000-0002-0000-1F00-000007000000}">
          <x14:formula1>
            <xm:f>'N fixation formula'!$B$5:$B$44</xm:f>
          </x14:formula1>
          <xm:sqref>B9</xm:sqref>
        </x14:dataValidation>
        <x14:dataValidation type="list" allowBlank="1" showInputMessage="1" showErrorMessage="1" xr:uid="{00000000-0002-0000-1F00-000004000000}">
          <x14:formula1>
            <xm:f>'Crop definitions'!$B$5:$B$63</xm:f>
          </x14:formula1>
          <xm:sqref>B13:B17</xm:sqref>
        </x14:dataValidation>
        <x14:dataValidation type="list" allowBlank="1" showInputMessage="1" showErrorMessage="1" xr:uid="{00000000-0002-0000-1F00-000005000000}">
          <x14:formula1>
            <xm:f>Seed!$B$5:$B$28</xm:f>
          </x14:formula1>
          <xm:sqref>B20:B23</xm:sqref>
        </x14:dataValidation>
        <x14:dataValidation type="list" allowBlank="1" showInputMessage="1" showErrorMessage="1" xr:uid="{00000000-0002-0000-1F00-000006000000}">
          <x14:formula1>
            <xm:f>'Diesel consumption for field op'!$D$4:$D$77</xm:f>
          </x14:formula1>
          <xm:sqref>A116:A130</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39997558519241921"/>
  </sheetPr>
  <dimension ref="A1:O147"/>
  <sheetViews>
    <sheetView showGridLines="0" topLeftCell="A125" workbookViewId="0">
      <selection activeCell="J105" sqref="J105:O105"/>
    </sheetView>
  </sheetViews>
  <sheetFormatPr defaultRowHeight="13.8" x14ac:dyDescent="0.25"/>
  <cols>
    <col min="1" max="1" width="33.8984375" customWidth="1"/>
    <col min="2" max="2" width="23.59765625" style="5" bestFit="1"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637</v>
      </c>
      <c r="D4" s="20" t="s">
        <v>484</v>
      </c>
      <c r="E4" s="44" t="s">
        <v>486</v>
      </c>
    </row>
    <row r="5" spans="1:6" x14ac:dyDescent="0.25">
      <c r="A5" s="20" t="s">
        <v>50</v>
      </c>
      <c r="B5" s="44" t="s">
        <v>636</v>
      </c>
      <c r="D5" s="20" t="s">
        <v>582</v>
      </c>
      <c r="E5" s="44" t="s">
        <v>208</v>
      </c>
    </row>
    <row r="6" spans="1:6" ht="41.4" x14ac:dyDescent="0.25">
      <c r="A6" s="20" t="s">
        <v>0</v>
      </c>
      <c r="B6" s="45" t="s">
        <v>635</v>
      </c>
    </row>
    <row r="7" spans="1:6" x14ac:dyDescent="0.25">
      <c r="A7" s="20" t="s">
        <v>76</v>
      </c>
      <c r="B7" s="45"/>
    </row>
    <row r="8" spans="1:6" x14ac:dyDescent="0.25">
      <c r="A8" s="20" t="s">
        <v>57</v>
      </c>
      <c r="B8" s="45" t="s">
        <v>154</v>
      </c>
    </row>
    <row r="9" spans="1:6" x14ac:dyDescent="0.25">
      <c r="A9" s="46" t="s">
        <v>125</v>
      </c>
      <c r="B9" s="44"/>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670</v>
      </c>
      <c r="C13" s="19" t="str">
        <f>IF(B13="","",VLOOKUP(B13,'Crop definitions'!$B$5:$G$63,6,FALSE))</f>
        <v>Feed units</v>
      </c>
      <c r="D13" s="19" t="str">
        <f>IF(B13="","",VLOOKUP(B13,'Crop definitions'!$B$5:$G$63,3,FALSE))</f>
        <v>C_crop_residue</v>
      </c>
      <c r="E13" s="3" t="s">
        <v>114</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Rota_grass_no_yield_b</v>
      </c>
      <c r="B30" s="200"/>
      <c r="C30" s="200"/>
      <c r="D30" s="200"/>
      <c r="E30" s="200"/>
      <c r="F30" s="200"/>
      <c r="G30" s="27"/>
      <c r="I30" s="201" t="str">
        <f>A30</f>
        <v>Gødningsnorm - Main product: Rota_grass_no_yield_b</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c r="C32" s="26"/>
      <c r="D32" s="26"/>
      <c r="E32" s="26"/>
      <c r="F32" s="26"/>
      <c r="G32" s="26"/>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26">
        <f>IF($B$13="","",VLOOKUP($B$13,'Crop definitions'!$V$5:$X$63,2,FALSE)*G32)</f>
        <v>0</v>
      </c>
    </row>
    <row r="33" spans="1:15" x14ac:dyDescent="0.25">
      <c r="A33" s="20" t="s">
        <v>56</v>
      </c>
      <c r="B33" s="26"/>
      <c r="C33" s="26"/>
      <c r="D33" s="26"/>
      <c r="E33" s="26"/>
      <c r="F33" s="26"/>
      <c r="G33" s="26"/>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26">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Rota_grass_no_yield_b, Feed units / ha</v>
      </c>
      <c r="B74" s="26">
        <v>800</v>
      </c>
      <c r="C74" s="26">
        <v>800</v>
      </c>
      <c r="D74" s="26">
        <v>800</v>
      </c>
      <c r="E74" s="26">
        <v>800</v>
      </c>
      <c r="F74" s="26">
        <v>800</v>
      </c>
      <c r="G74" s="26">
        <v>800</v>
      </c>
      <c r="I74" s="20" t="str">
        <f t="shared" ref="I74:I84" si="6">A74</f>
        <v>Rota_grass_no_yield_b, Feed units / ha</v>
      </c>
      <c r="J74" s="26">
        <v>800</v>
      </c>
      <c r="K74" s="26">
        <v>800</v>
      </c>
      <c r="L74" s="26">
        <v>800</v>
      </c>
      <c r="M74" s="26">
        <v>800</v>
      </c>
      <c r="N74" s="26">
        <v>800</v>
      </c>
      <c r="O74" s="59">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Rota_grass_no_yield_b,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Rota_grass_no_yield_b,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Rota_grass_no_yield_b,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Rota_grass_no_yield_b,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Rota_grass_no_yield_b, kg N / ha</v>
      </c>
      <c r="B95" s="21">
        <f>IF(B80=0,0,B80*VLOOKUP($B13,'Crop definitions'!$B$5:$K$63,10,FALSE)/1000)</f>
        <v>29.12</v>
      </c>
      <c r="C95" s="21">
        <f>IF(C80=0,0,C80*VLOOKUP($B13,'Crop definitions'!$B$5:$K$63,10,FALSE)/1000)</f>
        <v>29.12</v>
      </c>
      <c r="D95" s="21">
        <f>IF(D80=0,0,D80*VLOOKUP($B13,'Crop definitions'!$B$5:$K$63,10,FALSE)/1000)</f>
        <v>29.12</v>
      </c>
      <c r="E95" s="21">
        <f>IF(E80=0,0,E80*VLOOKUP($B13,'Crop definitions'!$B$5:$K$63,10,FALSE)/1000)</f>
        <v>29.12</v>
      </c>
      <c r="F95" s="21">
        <f>IF(F80=0,0,F80*VLOOKUP($B13,'Crop definitions'!$B$5:$K$63,10,FALSE)/1000)</f>
        <v>29.12</v>
      </c>
      <c r="G95" s="21">
        <f>IF(G80=0,0,G80*VLOOKUP($B13,'Crop definitions'!$B$5:$K$63,10,FALSE)/1000)</f>
        <v>29.12</v>
      </c>
      <c r="I95" s="20" t="str">
        <f t="shared" ref="I95:I100" si="14">A95</f>
        <v>Rota_grass_no_yield_b, kg N / ha</v>
      </c>
      <c r="J95" s="21">
        <f>IF(J80=0,0,J80*VLOOKUP($B13,'Crop definitions'!$B$5:$K$63,10,FALSE)/1000)</f>
        <v>29.12</v>
      </c>
      <c r="K95" s="21">
        <f>IF(K80=0,0,K80*VLOOKUP($B13,'Crop definitions'!$B$5:$K$63,10,FALSE)/1000)</f>
        <v>29.12</v>
      </c>
      <c r="L95" s="21">
        <f>IF(L80=0,0,L80*VLOOKUP($B13,'Crop definitions'!$B$5:$K$63,10,FALSE)/1000)</f>
        <v>29.12</v>
      </c>
      <c r="M95" s="21">
        <f>IF(M80=0,0,M80*VLOOKUP($B13,'Crop definitions'!$B$5:$K$63,10,FALSE)/1000)</f>
        <v>29.12</v>
      </c>
      <c r="N95" s="21">
        <f>IF(N80=0,0,N80*VLOOKUP($B13,'Crop definitions'!$B$5:$K$63,10,FALSE)/1000)</f>
        <v>29.12</v>
      </c>
      <c r="O95" s="21">
        <f>IF(O80=0,0,O80*VLOOKUP($B13,'Crop definitions'!$B$5:$K$63,10,FALSE)/1000)</f>
        <v>29.12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29.12</v>
      </c>
      <c r="C100" s="25">
        <f t="shared" si="15"/>
        <v>29.12</v>
      </c>
      <c r="D100" s="25">
        <f t="shared" si="15"/>
        <v>29.12</v>
      </c>
      <c r="E100" s="25">
        <f t="shared" si="15"/>
        <v>29.12</v>
      </c>
      <c r="F100" s="25">
        <f t="shared" si="15"/>
        <v>29.12</v>
      </c>
      <c r="G100" s="25">
        <f t="shared" si="15"/>
        <v>29.12</v>
      </c>
      <c r="I100" s="24" t="str">
        <f t="shared" si="14"/>
        <v>Udbytte i alt, kg N / ha</v>
      </c>
      <c r="J100" s="25">
        <f t="shared" ref="J100:O100" si="16">SUM(J95:J99)</f>
        <v>29.12</v>
      </c>
      <c r="K100" s="25">
        <f t="shared" si="16"/>
        <v>29.12</v>
      </c>
      <c r="L100" s="25">
        <f t="shared" si="16"/>
        <v>29.12</v>
      </c>
      <c r="M100" s="25">
        <f t="shared" si="16"/>
        <v>29.12</v>
      </c>
      <c r="N100" s="25">
        <f t="shared" si="16"/>
        <v>29.12</v>
      </c>
      <c r="O100" s="25">
        <f t="shared" si="16"/>
        <v>29.12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0</v>
      </c>
      <c r="C106" s="47">
        <f t="shared" si="19"/>
        <v>0</v>
      </c>
      <c r="D106" s="47">
        <f t="shared" si="19"/>
        <v>0</v>
      </c>
      <c r="E106" s="47">
        <f t="shared" si="19"/>
        <v>0</v>
      </c>
      <c r="F106" s="47">
        <f t="shared" si="19"/>
        <v>0</v>
      </c>
      <c r="G106" s="47">
        <f t="shared" si="19"/>
        <v>0</v>
      </c>
      <c r="H106" s="15"/>
      <c r="I106" s="40" t="str">
        <f t="shared" si="18"/>
        <v>N-udbytte til beregning, kg / ha</v>
      </c>
      <c r="J106" s="47">
        <f t="shared" ref="J106:O106" si="20">SUMIF($E$13:$E$17,"Ja",J95:J99)</f>
        <v>0</v>
      </c>
      <c r="K106" s="47">
        <f t="shared" si="20"/>
        <v>0</v>
      </c>
      <c r="L106" s="47">
        <f t="shared" si="20"/>
        <v>0</v>
      </c>
      <c r="M106" s="47">
        <f t="shared" si="20"/>
        <v>0</v>
      </c>
      <c r="N106" s="47">
        <f t="shared" si="20"/>
        <v>0</v>
      </c>
      <c r="O106" s="47">
        <f t="shared" si="20"/>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formula'!$J$5:$O$44,MATCH(Grass_0N_no_yield_b!$B$9,'N fixation formula'!$B$5:$B$44,0),MATCH(Grass_0N_no_yield_b!B104,'N fixation formula'!$J$4:$O$4,0))</f>
        <v>#N/A</v>
      </c>
      <c r="C109" s="48" t="e">
        <f>VLOOKUP($B$9,'N fixation formula'!$B$5:$O$44,7,FALSE)+VLOOKUP($B$9,'N fixation formula'!$B$5:$O$44,8,FALSE)+INDEX('N fixation formula'!$J$5:$O$44,MATCH(Grass_0N_no_yield_b!$B$9,'N fixation formula'!$B$5:$B$44,0),MATCH(Grass_0N_no_yield_b!C104,'N fixation formula'!$J$4:$O$4,0))</f>
        <v>#N/A</v>
      </c>
      <c r="D109" s="48" t="e">
        <f>VLOOKUP($B$9,'N fixation formula'!$B$5:$O$44,7,FALSE)+VLOOKUP($B$9,'N fixation formula'!$B$5:$O$44,8,FALSE)+INDEX('N fixation formula'!$J$5:$O$44,MATCH(Grass_0N_no_yield_b!$B$9,'N fixation formula'!$B$5:$B$44,0),MATCH(Grass_0N_no_yield_b!D104,'N fixation formula'!$J$4:$O$4,0))</f>
        <v>#N/A</v>
      </c>
      <c r="E109" s="48" t="e">
        <f>VLOOKUP($B$9,'N fixation formula'!$B$5:$O$44,7,FALSE)+VLOOKUP($B$9,'N fixation formula'!$B$5:$O$44,8,FALSE)+INDEX('N fixation formula'!$J$5:$O$44,MATCH(Grass_0N_no_yield_b!$B$9,'N fixation formula'!$B$5:$B$44,0),MATCH(Grass_0N_no_yield_b!E104,'N fixation formula'!$J$4:$O$4,0))</f>
        <v>#N/A</v>
      </c>
      <c r="F109" s="48" t="e">
        <f>VLOOKUP($B$9,'N fixation formula'!$B$5:$O$44,7,FALSE)+VLOOKUP($B$9,'N fixation formula'!$B$5:$O$44,8,FALSE)+INDEX('N fixation formula'!$J$5:$O$44,MATCH(Grass_0N_no_yield_b!$B$9,'N fixation formula'!$B$5:$B$44,0),MATCH(Grass_0N_no_yield_b!F104,'N fixation formula'!$J$4:$O$4,0))</f>
        <v>#N/A</v>
      </c>
      <c r="G109" s="48" t="e">
        <f>VLOOKUP($B$9,'N fixation formula'!$B$5:$O$44,7,FALSE)+VLOOKUP($B$9,'N fixation formula'!$B$5:$O$44,8,FALSE)+INDEX('N fixation formula'!$J$5:$O$44,MATCH(Grass_0N_no_yield_b!$B$9,'N fixation formula'!$B$5:$B$44,0),MATCH(Grass_0N_no_yield_b!G104,'N fixation formula'!$J$4:$O$4,0))</f>
        <v>#N/A</v>
      </c>
      <c r="H109" s="15"/>
      <c r="I109" s="40" t="str">
        <f t="shared" si="18"/>
        <v>P-rod+stub + P-trans-jord + P-immob</v>
      </c>
      <c r="J109" s="48" t="e">
        <f>VLOOKUP($B$9,'N fixation formula'!$B$5:$O$44,7,FALSE)+VLOOKUP($B$9,'N fixation formula'!$B$5:$O$44,8,FALSE)+INDEX('N fixation formula'!$J$5:$O$44,MATCH(Grass_0N_no_yield_b!$B$9,'N fixation formula'!$B$5:$B$44,0),MATCH(Grass_0N_no_yield_b!J104,'N fixation formula'!$J$4:$O$4,0))</f>
        <v>#N/A</v>
      </c>
      <c r="K109" s="48" t="e">
        <f>VLOOKUP($B$9,'N fixation formula'!$B$5:$O$44,7,FALSE)+VLOOKUP($B$9,'N fixation formula'!$B$5:$O$44,8,FALSE)+INDEX('N fixation formula'!$J$5:$O$44,MATCH(Grass_0N_no_yield_b!$B$9,'N fixation formula'!$B$5:$B$44,0),MATCH(Grass_0N_no_yield_b!K104,'N fixation formula'!$J$4:$O$4,0))</f>
        <v>#N/A</v>
      </c>
      <c r="L109" s="48" t="e">
        <f>VLOOKUP($B$9,'N fixation formula'!$B$5:$O$44,7,FALSE)+VLOOKUP($B$9,'N fixation formula'!$B$5:$O$44,8,FALSE)+INDEX('N fixation formula'!$J$5:$O$44,MATCH(Grass_0N_no_yield_b!$B$9,'N fixation formula'!$B$5:$B$44,0),MATCH(Grass_0N_no_yield_b!L104,'N fixation formula'!$J$4:$O$4,0))</f>
        <v>#N/A</v>
      </c>
      <c r="M109" s="48" t="e">
        <f>VLOOKUP($B$9,'N fixation formula'!$B$5:$O$44,7,FALSE)+VLOOKUP($B$9,'N fixation formula'!$B$5:$O$44,8,FALSE)+INDEX('N fixation formula'!$J$5:$O$44,MATCH(Grass_0N_no_yield_b!$B$9,'N fixation formula'!$B$5:$B$44,0),MATCH(Grass_0N_no_yield_b!M104,'N fixation formula'!$J$4:$O$4,0))</f>
        <v>#N/A</v>
      </c>
      <c r="N109" s="48" t="e">
        <f>VLOOKUP($B$9,'N fixation formula'!$B$5:$O$44,7,FALSE)+VLOOKUP($B$9,'N fixation formula'!$B$5:$O$44,8,FALSE)+INDEX('N fixation formula'!$J$5:$O$44,MATCH(Grass_0N_no_yield_b!$B$9,'N fixation formula'!$B$5:$B$44,0),MATCH(Grass_0N_no_yield_b!N104,'N fixation formula'!$J$4:$O$4,0))</f>
        <v>#N/A</v>
      </c>
      <c r="O109" s="48" t="e">
        <f>VLOOKUP($B$9,'N fixation formula'!$B$5:$O$44,7,FALSE)+VLOOKUP($B$9,'N fixation formula'!$B$5:$O$44,8,FALSE)+INDEX('N fixation formula'!$J$5:$O$44,MATCH(Grass_0N_no_yield_b!$B$9,'N fixation formula'!$B$5:$B$44,0),MATCH(Grass_0N_no_yield_b!O104,'N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54"/>
      <c r="C116" s="54"/>
      <c r="D116" s="54"/>
      <c r="E116" s="54"/>
      <c r="F116" s="54"/>
      <c r="G116" s="3"/>
      <c r="I116" s="29" t="str">
        <f>IF(A116="","",A116)</f>
        <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op'!$D$4:$G$77,3,FALSE)="L / ha",B116*VLOOKUP($A132,'Diesel consumption for field op'!$D$4:$G$77,2,FALSE),VLOOKUP($A132,'Diesel consumption for field op'!$D$4:$G$77,2,FALSE)*B$93/1000)*IF(VLOOKUP($A132,'Diesel consumption for field op'!$D$4:$G$77,4,FALSE)="Ja",HLOOKUP(B$29,'Diesel consumption for field op'!$L$17:$Q$19,2,FALSE),1)*HLOOKUP(B$29,'Diesel consumption for field op'!$L$17:$Q$19,3,FALSE))</f>
        <v>0</v>
      </c>
      <c r="C132" s="21">
        <f>IF($A132="",0,IF(VLOOKUP($A132,'Diesel consumption for field op'!$D$4:$G$77,3,FALSE)="L / ha",C116*VLOOKUP($A132,'Diesel consumption for field op'!$D$4:$G$77,2,FALSE),VLOOKUP($A132,'Diesel consumption for field op'!$D$4:$G$77,2,FALSE)*C$93/1000)*IF(VLOOKUP($A132,'Diesel consumption for field op'!$D$4:$G$77,4,FALSE)="Ja",HLOOKUP(C$29,'Diesel consumption for field op'!$L$17:$Q$19,2,FALSE),1)*HLOOKUP(C$29,'Diesel consumption for field op'!$L$17:$Q$19,3,FALSE))</f>
        <v>0</v>
      </c>
      <c r="D132" s="21">
        <f>IF($A132="",0,IF(VLOOKUP($A132,'Diesel consumption for field op'!$D$4:$G$77,3,FALSE)="L / ha",D116*VLOOKUP($A132,'Diesel consumption for field op'!$D$4:$G$77,2,FALSE),VLOOKUP($A132,'Diesel consumption for field op'!$D$4:$G$77,2,FALSE)*D$93/1000)*IF(VLOOKUP($A132,'Diesel consumption for field op'!$D$4:$G$77,4,FALSE)="Ja",HLOOKUP(D$29,'Diesel consumption for field op'!$L$17:$Q$19,2,FALSE),1)*HLOOKUP(D$29,'Diesel consumption for field op'!$L$17:$Q$19,3,FALSE))</f>
        <v>0</v>
      </c>
      <c r="E132" s="21">
        <f>IF($A132="",0,IF(VLOOKUP($A132,'Diesel consumption for field op'!$D$4:$G$77,3,FALSE)="L / ha",E116*VLOOKUP($A132,'Diesel consumption for field op'!$D$4:$G$77,2,FALSE),VLOOKUP($A132,'Diesel consumption for field op'!$D$4:$G$77,2,FALSE)*E$93/1000)*IF(VLOOKUP($A132,'Diesel consumption for field op'!$D$4:$G$77,4,FALSE)="Ja",HLOOKUP(E$29,'Diesel consumption for field op'!$L$17:$Q$19,2,FALSE),1)*HLOOKUP(E$29,'Diesel consumption for field op'!$L$17:$Q$19,3,FALSE))</f>
        <v>0</v>
      </c>
      <c r="F132" s="21">
        <f>IF($A132="",0,IF(VLOOKUP($A132,'Diesel consumption for field op'!$D$4:$G$77,3,FALSE)="L / ha",F116*VLOOKUP($A132,'Diesel consumption for field op'!$D$4:$G$77,2,FALSE),VLOOKUP($A132,'Diesel consumption for field op'!$D$4:$G$77,2,FALSE)*F$93/1000)*IF(VLOOKUP($A132,'Diesel consumption for field op'!$D$4:$G$77,4,FALSE)="Ja",HLOOKUP(F$29,'Diesel consumption for field op'!$L$17:$Q$19,2,FALSE),1)*HLOOKUP(F$29,'Diesel consumption for field op'!$L$17:$Q$19,3,FALSE))</f>
        <v>0</v>
      </c>
      <c r="G132" s="21">
        <f>IF($A132="",0,IF(VLOOKUP($A132,'Diesel consumption for field op'!$D$4:$G$77,3,FALSE)="L / ha",G116*VLOOKUP($A132,'Diesel consumption for field op'!$D$4:$G$77,2,FALSE),VLOOKUP($A132,'Diesel consumption for field op'!$D$4:$G$77,2,FALSE)*G$93/1000)*IF(VLOOKUP($A132,'Diesel consumption for field op'!$D$4:$G$77,4,FALSE)="Ja",HLOOKUP(G$29,'Diesel consumption for field op'!$L$17:$Q$19,2,FALSE),1)*HLOOKUP(G$29,'Diesel consumption for field op'!$L$17:$Q$19,3,FALSE))</f>
        <v>0</v>
      </c>
      <c r="I132" s="29" t="str">
        <f>A132</f>
        <v/>
      </c>
      <c r="J132" s="21">
        <f>IF($A132="",0,IF(VLOOKUP($A132,'Diesel consumption for field op'!$D$4:$G$77,3,FALSE)="L / ha",J116*VLOOKUP($A132,'Diesel consumption for field op'!$D$4:$G$77,2,FALSE),VLOOKUP($A132,'Diesel consumption for field op'!$D$4:$G$77,2,FALSE)*J$93/1000)*IF(VLOOKUP($A132,'Diesel consumption for field op'!$D$4:$G$77,4,FALSE)="Ja",HLOOKUP(J$29,'Diesel consumption for field op'!$L$17:$Q$19,2,FALSE),1)*HLOOKUP(J$29,'Diesel consumption for field op'!$L$17:$Q$19,3,FALSE))</f>
        <v>0</v>
      </c>
      <c r="K132" s="21">
        <f>IF($A132="",0,IF(VLOOKUP($A132,'Diesel consumption for field op'!$D$4:$G$77,3,FALSE)="L / ha",K116*VLOOKUP($A132,'Diesel consumption for field op'!$D$4:$G$77,2,FALSE),VLOOKUP($A132,'Diesel consumption for field op'!$D$4:$G$77,2,FALSE)*K$93/1000)*IF(VLOOKUP($A132,'Diesel consumption for field op'!$D$4:$G$77,4,FALSE)="Ja",HLOOKUP(K$29,'Diesel consumption for field op'!$L$17:$Q$19,2,FALSE),1)*HLOOKUP(K$29,'Diesel consumption for field op'!$L$17:$Q$19,3,FALSE))</f>
        <v>0</v>
      </c>
      <c r="L132" s="21">
        <f>IF($A132="",0,IF(VLOOKUP($A132,'Diesel consumption for field op'!$D$4:$G$77,3,FALSE)="L / ha",L116*VLOOKUP($A132,'Diesel consumption for field op'!$D$4:$G$77,2,FALSE),VLOOKUP($A132,'Diesel consumption for field op'!$D$4:$G$77,2,FALSE)*L$93/1000)*IF(VLOOKUP($A132,'Diesel consumption for field op'!$D$4:$G$77,4,FALSE)="Ja",HLOOKUP(L$29,'Diesel consumption for field op'!$L$17:$Q$19,2,FALSE),1)*HLOOKUP(L$29,'Diesel consumption for field op'!$L$17:$Q$19,3,FALSE))</f>
        <v>0</v>
      </c>
      <c r="M132" s="21">
        <f>IF($A132="",0,IF(VLOOKUP($A132,'Diesel consumption for field op'!$D$4:$G$77,3,FALSE)="L / ha",M116*VLOOKUP($A132,'Diesel consumption for field op'!$D$4:$G$77,2,FALSE),VLOOKUP($A132,'Diesel consumption for field op'!$D$4:$G$77,2,FALSE)*M$93/1000)*IF(VLOOKUP($A132,'Diesel consumption for field op'!$D$4:$G$77,4,FALSE)="Ja",HLOOKUP(M$29,'Diesel consumption for field op'!$L$17:$Q$19,2,FALSE),1)*HLOOKUP(M$29,'Diesel consumption for field op'!$L$17:$Q$19,3,FALSE))</f>
        <v>0</v>
      </c>
      <c r="N132" s="21">
        <f>IF($A132="",0,IF(VLOOKUP($A132,'Diesel consumption for field op'!$D$4:$G$77,3,FALSE)="L / ha",N116*VLOOKUP($A132,'Diesel consumption for field op'!$D$4:$G$77,2,FALSE),VLOOKUP($A132,'Diesel consumption for field op'!$D$4:$G$77,2,FALSE)*N$93/1000)*IF(VLOOKUP($A132,'Diesel consumption for field op'!$D$4:$G$77,4,FALSE)="Ja",HLOOKUP(N$29,'Diesel consumption for field op'!$L$17:$Q$19,2,FALSE),1)*HLOOKUP(N$29,'Diesel consumption for field op'!$L$17:$Q$19,3,FALSE))</f>
        <v>0</v>
      </c>
      <c r="O132" s="21">
        <f>IF($A132="",0,IF(VLOOKUP($A132,'Diesel consumption for field op'!$D$4:$G$77,3,FALSE)="L / ha",O116*VLOOKUP($A132,'Diesel consumption for field op'!$D$4:$G$77,2,FALSE),VLOOKUP($A132,'Diesel consumption for field op'!$D$4:$G$77,2,FALSE)*O$93/1000)*IF(VLOOKUP($A132,'Diesel consumption for field op'!$D$4:$G$77,4,FALSE)="Ja",HLOOKUP(O$29,'Diesel consumption for field op'!$L$17:$Q$19,2,FALSE),1)*HLOOKUP(O$29,'Diesel consumption for field op'!$L$17:$Q$19,3,FALSE))</f>
        <v>0</v>
      </c>
    </row>
    <row r="133" spans="1:15" x14ac:dyDescent="0.25">
      <c r="A133" s="20" t="str">
        <f t="shared" ref="A133:A146" si="24">IF(A117="","",A117)</f>
        <v/>
      </c>
      <c r="B133" s="21">
        <f>IF($A133="",0,IF(VLOOKUP($A133,'Diesel consumption for field op'!$D$4:$G$77,3,FALSE)="L / ha",B117*VLOOKUP($A133,'Diesel consumption for field op'!$D$4:$G$77,2,FALSE),VLOOKUP($A133,'Diesel consumption for field op'!$D$4:$G$77,2,FALSE)*B$93/1000)*IF(VLOOKUP($A133,'Diesel consumption for field op'!$D$4:$G$77,4,FALSE)="Ja",HLOOKUP(B$29,'Diesel consumption for field op'!$L$17:$Q$19,2,FALSE),1)*HLOOKUP(B$29,'Diesel consumption for field op'!$L$17:$Q$19,3,FALSE))</f>
        <v>0</v>
      </c>
      <c r="C133" s="21">
        <f>IF($A133="",0,IF(VLOOKUP($A133,'Diesel consumption for field op'!$D$4:$G$77,3,FALSE)="L / ha",C117*VLOOKUP($A133,'Diesel consumption for field op'!$D$4:$G$77,2,FALSE),VLOOKUP($A133,'Diesel consumption for field op'!$D$4:$G$77,2,FALSE)*C$93/1000)*IF(VLOOKUP($A133,'Diesel consumption for field op'!$D$4:$G$77,4,FALSE)="Ja",HLOOKUP(C$29,'Diesel consumption for field op'!$L$17:$Q$19,2,FALSE),1)*HLOOKUP(C$29,'Diesel consumption for field op'!$L$17:$Q$19,3,FALSE))</f>
        <v>0</v>
      </c>
      <c r="D133" s="21">
        <f>IF($A133="",0,IF(VLOOKUP($A133,'Diesel consumption for field op'!$D$4:$G$77,3,FALSE)="L / ha",D117*VLOOKUP($A133,'Diesel consumption for field op'!$D$4:$G$77,2,FALSE),VLOOKUP($A133,'Diesel consumption for field op'!$D$4:$G$77,2,FALSE)*D$93/1000)*IF(VLOOKUP($A133,'Diesel consumption for field op'!$D$4:$G$77,4,FALSE)="Ja",HLOOKUP(D$29,'Diesel consumption for field op'!$L$17:$Q$19,2,FALSE),1)*HLOOKUP(D$29,'Diesel consumption for field op'!$L$17:$Q$19,3,FALSE))</f>
        <v>0</v>
      </c>
      <c r="E133" s="21">
        <f>IF($A133="",0,IF(VLOOKUP($A133,'Diesel consumption for field op'!$D$4:$G$77,3,FALSE)="L / ha",E117*VLOOKUP($A133,'Diesel consumption for field op'!$D$4:$G$77,2,FALSE),VLOOKUP($A133,'Diesel consumption for field op'!$D$4:$G$77,2,FALSE)*E$93/1000)*IF(VLOOKUP($A133,'Diesel consumption for field op'!$D$4:$G$77,4,FALSE)="Ja",HLOOKUP(E$29,'Diesel consumption for field op'!$L$17:$Q$19,2,FALSE),1)*HLOOKUP(E$29,'Diesel consumption for field op'!$L$17:$Q$19,3,FALSE))</f>
        <v>0</v>
      </c>
      <c r="F133" s="21">
        <f>IF($A133="",0,IF(VLOOKUP($A133,'Diesel consumption for field op'!$D$4:$G$77,3,FALSE)="L / ha",F117*VLOOKUP($A133,'Diesel consumption for field op'!$D$4:$G$77,2,FALSE),VLOOKUP($A133,'Diesel consumption for field op'!$D$4:$G$77,2,FALSE)*F$93/1000)*IF(VLOOKUP($A133,'Diesel consumption for field op'!$D$4:$G$77,4,FALSE)="Ja",HLOOKUP(F$29,'Diesel consumption for field op'!$L$17:$Q$19,2,FALSE),1)*HLOOKUP(F$29,'Diesel consumption for field op'!$L$17:$Q$19,3,FALSE))</f>
        <v>0</v>
      </c>
      <c r="G133" s="21">
        <f>IF($A133="",0,IF(VLOOKUP($A133,'Diesel consumption for field op'!$D$4:$G$77,3,FALSE)="L / ha",G117*VLOOKUP($A133,'Diesel consumption for field op'!$D$4:$G$77,2,FALSE),VLOOKUP($A133,'Diesel consumption for field op'!$D$4:$G$77,2,FALSE)*G$93/1000)*IF(VLOOKUP($A133,'Diesel consumption for field op'!$D$4:$G$77,4,FALSE)="Ja",HLOOKUP(G$29,'Diesel consumption for field op'!$L$17:$Q$19,2,FALSE),1)*HLOOKUP(G$29,'Diesel consumption for field op'!$L$17:$Q$19,3,FALSE))</f>
        <v>0</v>
      </c>
      <c r="I133" s="29" t="str">
        <f t="shared" ref="I133:I147" si="25">A133</f>
        <v/>
      </c>
      <c r="J133" s="21">
        <f>IF($A133="",0,IF(VLOOKUP($A133,'Diesel consumption for field op'!$D$4:$G$77,3,FALSE)="L / ha",J117*VLOOKUP($A133,'Diesel consumption for field op'!$D$4:$G$77,2,FALSE),VLOOKUP($A133,'Diesel consumption for field op'!$D$4:$G$77,2,FALSE)*J$93/1000)*IF(VLOOKUP($A133,'Diesel consumption for field op'!$D$4:$G$77,4,FALSE)="Ja",HLOOKUP(J$29,'Diesel consumption for field op'!$L$17:$Q$19,2,FALSE),1)*HLOOKUP(J$29,'Diesel consumption for field op'!$L$17:$Q$19,3,FALSE))</f>
        <v>0</v>
      </c>
      <c r="K133" s="21">
        <f>IF($A133="",0,IF(VLOOKUP($A133,'Diesel consumption for field op'!$D$4:$G$77,3,FALSE)="L / ha",K117*VLOOKUP($A133,'Diesel consumption for field op'!$D$4:$G$77,2,FALSE),VLOOKUP($A133,'Diesel consumption for field op'!$D$4:$G$77,2,FALSE)*K$93/1000)*IF(VLOOKUP($A133,'Diesel consumption for field op'!$D$4:$G$77,4,FALSE)="Ja",HLOOKUP(K$29,'Diesel consumption for field op'!$L$17:$Q$19,2,FALSE),1)*HLOOKUP(K$29,'Diesel consumption for field op'!$L$17:$Q$19,3,FALSE))</f>
        <v>0</v>
      </c>
      <c r="L133" s="21">
        <f>IF($A133="",0,IF(VLOOKUP($A133,'Diesel consumption for field op'!$D$4:$G$77,3,FALSE)="L / ha",L117*VLOOKUP($A133,'Diesel consumption for field op'!$D$4:$G$77,2,FALSE),VLOOKUP($A133,'Diesel consumption for field op'!$D$4:$G$77,2,FALSE)*L$93/1000)*IF(VLOOKUP($A133,'Diesel consumption for field op'!$D$4:$G$77,4,FALSE)="Ja",HLOOKUP(L$29,'Diesel consumption for field op'!$L$17:$Q$19,2,FALSE),1)*HLOOKUP(L$29,'Diesel consumption for field op'!$L$17:$Q$19,3,FALSE))</f>
        <v>0</v>
      </c>
      <c r="M133" s="21">
        <f>IF($A133="",0,IF(VLOOKUP($A133,'Diesel consumption for field op'!$D$4:$G$77,3,FALSE)="L / ha",M117*VLOOKUP($A133,'Diesel consumption for field op'!$D$4:$G$77,2,FALSE),VLOOKUP($A133,'Diesel consumption for field op'!$D$4:$G$77,2,FALSE)*M$93/1000)*IF(VLOOKUP($A133,'Diesel consumption for field op'!$D$4:$G$77,4,FALSE)="Ja",HLOOKUP(M$29,'Diesel consumption for field op'!$L$17:$Q$19,2,FALSE),1)*HLOOKUP(M$29,'Diesel consumption for field op'!$L$17:$Q$19,3,FALSE))</f>
        <v>0</v>
      </c>
      <c r="N133" s="21">
        <f>IF($A133="",0,IF(VLOOKUP($A133,'Diesel consumption for field op'!$D$4:$G$77,3,FALSE)="L / ha",N117*VLOOKUP($A133,'Diesel consumption for field op'!$D$4:$G$77,2,FALSE),VLOOKUP($A133,'Diesel consumption for field op'!$D$4:$G$77,2,FALSE)*N$93/1000)*IF(VLOOKUP($A133,'Diesel consumption for field op'!$D$4:$G$77,4,FALSE)="Ja",HLOOKUP(N$29,'Diesel consumption for field op'!$L$17:$Q$19,2,FALSE),1)*HLOOKUP(N$29,'Diesel consumption for field op'!$L$17:$Q$19,3,FALSE))</f>
        <v>0</v>
      </c>
      <c r="O133" s="21">
        <f>IF($A133="",0,IF(VLOOKUP($A133,'Diesel consumption for field op'!$D$4:$G$77,3,FALSE)="L / ha",O117*VLOOKUP($A133,'Diesel consumption for field op'!$D$4:$G$77,2,FALSE),VLOOKUP($A133,'Diesel consumption for field op'!$D$4:$G$77,2,FALSE)*O$93/1000)*IF(VLOOKUP($A133,'Diesel consumption for field op'!$D$4:$G$77,4,FALSE)="Ja",HLOOKUP(O$29,'Diesel consumption for field op'!$L$17:$Q$19,2,FALSE),1)*HLOOKUP(O$29,'Diesel consumption for field op'!$L$17:$Q$19,3,FALSE))</f>
        <v>0</v>
      </c>
    </row>
    <row r="134" spans="1:15" x14ac:dyDescent="0.25">
      <c r="A134" s="20" t="str">
        <f t="shared" si="24"/>
        <v/>
      </c>
      <c r="B134" s="21">
        <f>IF($A134="",0,IF(VLOOKUP($A134,'Diesel consumption for field op'!$D$4:$G$77,3,FALSE)="L / ha",B118*VLOOKUP($A134,'Diesel consumption for field op'!$D$4:$G$77,2,FALSE),VLOOKUP($A134,'Diesel consumption for field op'!$D$4:$G$77,2,FALSE)*B$93/1000)*IF(VLOOKUP($A134,'Diesel consumption for field op'!$D$4:$G$77,4,FALSE)="Ja",HLOOKUP(B$29,'Diesel consumption for field op'!$L$17:$Q$19,2,FALSE),1)*HLOOKUP(B$29,'Diesel consumption for field op'!$L$17:$Q$19,3,FALSE))</f>
        <v>0</v>
      </c>
      <c r="C134" s="21">
        <f>IF($A134="",0,IF(VLOOKUP($A134,'Diesel consumption for field op'!$D$4:$G$77,3,FALSE)="L / ha",C118*VLOOKUP($A134,'Diesel consumption for field op'!$D$4:$G$77,2,FALSE),VLOOKUP($A134,'Diesel consumption for field op'!$D$4:$G$77,2,FALSE)*C$93/1000)*IF(VLOOKUP($A134,'Diesel consumption for field op'!$D$4:$G$77,4,FALSE)="Ja",HLOOKUP(C$29,'Diesel consumption for field op'!$L$17:$Q$19,2,FALSE),1)*HLOOKUP(C$29,'Diesel consumption for field op'!$L$17:$Q$19,3,FALSE))</f>
        <v>0</v>
      </c>
      <c r="D134" s="21">
        <f>IF($A134="",0,IF(VLOOKUP($A134,'Diesel consumption for field op'!$D$4:$G$77,3,FALSE)="L / ha",D118*VLOOKUP($A134,'Diesel consumption for field op'!$D$4:$G$77,2,FALSE),VLOOKUP($A134,'Diesel consumption for field op'!$D$4:$G$77,2,FALSE)*D$93/1000)*IF(VLOOKUP($A134,'Diesel consumption for field op'!$D$4:$G$77,4,FALSE)="Ja",HLOOKUP(D$29,'Diesel consumption for field op'!$L$17:$Q$19,2,FALSE),1)*HLOOKUP(D$29,'Diesel consumption for field op'!$L$17:$Q$19,3,FALSE))</f>
        <v>0</v>
      </c>
      <c r="E134" s="21">
        <f>IF($A134="",0,IF(VLOOKUP($A134,'Diesel consumption for field op'!$D$4:$G$77,3,FALSE)="L / ha",E118*VLOOKUP($A134,'Diesel consumption for field op'!$D$4:$G$77,2,FALSE),VLOOKUP($A134,'Diesel consumption for field op'!$D$4:$G$77,2,FALSE)*E$93/1000)*IF(VLOOKUP($A134,'Diesel consumption for field op'!$D$4:$G$77,4,FALSE)="Ja",HLOOKUP(E$29,'Diesel consumption for field op'!$L$17:$Q$19,2,FALSE),1)*HLOOKUP(E$29,'Diesel consumption for field op'!$L$17:$Q$19,3,FALSE))</f>
        <v>0</v>
      </c>
      <c r="F134" s="21">
        <f>IF($A134="",0,IF(VLOOKUP($A134,'Diesel consumption for field op'!$D$4:$G$77,3,FALSE)="L / ha",F118*VLOOKUP($A134,'Diesel consumption for field op'!$D$4:$G$77,2,FALSE),VLOOKUP($A134,'Diesel consumption for field op'!$D$4:$G$77,2,FALSE)*F$93/1000)*IF(VLOOKUP($A134,'Diesel consumption for field op'!$D$4:$G$77,4,FALSE)="Ja",HLOOKUP(F$29,'Diesel consumption for field op'!$L$17:$Q$19,2,FALSE),1)*HLOOKUP(F$29,'Diesel consumption for field op'!$L$17:$Q$19,3,FALSE))</f>
        <v>0</v>
      </c>
      <c r="G134" s="21">
        <f>IF($A134="",0,IF(VLOOKUP($A134,'Diesel consumption for field op'!$D$4:$G$77,3,FALSE)="L / ha",G118*VLOOKUP($A134,'Diesel consumption for field op'!$D$4:$G$77,2,FALSE),VLOOKUP($A134,'Diesel consumption for field op'!$D$4:$G$77,2,FALSE)*G$93/1000)*IF(VLOOKUP($A134,'Diesel consumption for field op'!$D$4:$G$77,4,FALSE)="Ja",HLOOKUP(G$29,'Diesel consumption for field op'!$L$17:$Q$19,2,FALSE),1)*HLOOKUP(G$29,'Diesel consumption for field op'!$L$17:$Q$19,3,FALSE))</f>
        <v>0</v>
      </c>
      <c r="I134" s="29" t="str">
        <f t="shared" si="25"/>
        <v/>
      </c>
      <c r="J134" s="21">
        <f>IF($A134="",0,IF(VLOOKUP($A134,'Diesel consumption for field op'!$D$4:$G$77,3,FALSE)="L / ha",J118*VLOOKUP($A134,'Diesel consumption for field op'!$D$4:$G$77,2,FALSE),VLOOKUP($A134,'Diesel consumption for field op'!$D$4:$G$77,2,FALSE)*J$93/1000)*IF(VLOOKUP($A134,'Diesel consumption for field op'!$D$4:$G$77,4,FALSE)="Ja",HLOOKUP(J$29,'Diesel consumption for field op'!$L$17:$Q$19,2,FALSE),1)*HLOOKUP(J$29,'Diesel consumption for field op'!$L$17:$Q$19,3,FALSE))</f>
        <v>0</v>
      </c>
      <c r="K134" s="21">
        <f>IF($A134="",0,IF(VLOOKUP($A134,'Diesel consumption for field op'!$D$4:$G$77,3,FALSE)="L / ha",K118*VLOOKUP($A134,'Diesel consumption for field op'!$D$4:$G$77,2,FALSE),VLOOKUP($A134,'Diesel consumption for field op'!$D$4:$G$77,2,FALSE)*K$93/1000)*IF(VLOOKUP($A134,'Diesel consumption for field op'!$D$4:$G$77,4,FALSE)="Ja",HLOOKUP(K$29,'Diesel consumption for field op'!$L$17:$Q$19,2,FALSE),1)*HLOOKUP(K$29,'Diesel consumption for field op'!$L$17:$Q$19,3,FALSE))</f>
        <v>0</v>
      </c>
      <c r="L134" s="21">
        <f>IF($A134="",0,IF(VLOOKUP($A134,'Diesel consumption for field op'!$D$4:$G$77,3,FALSE)="L / ha",L118*VLOOKUP($A134,'Diesel consumption for field op'!$D$4:$G$77,2,FALSE),VLOOKUP($A134,'Diesel consumption for field op'!$D$4:$G$77,2,FALSE)*L$93/1000)*IF(VLOOKUP($A134,'Diesel consumption for field op'!$D$4:$G$77,4,FALSE)="Ja",HLOOKUP(L$29,'Diesel consumption for field op'!$L$17:$Q$19,2,FALSE),1)*HLOOKUP(L$29,'Diesel consumption for field op'!$L$17:$Q$19,3,FALSE))</f>
        <v>0</v>
      </c>
      <c r="M134" s="21">
        <f>IF($A134="",0,IF(VLOOKUP($A134,'Diesel consumption for field op'!$D$4:$G$77,3,FALSE)="L / ha",M118*VLOOKUP($A134,'Diesel consumption for field op'!$D$4:$G$77,2,FALSE),VLOOKUP($A134,'Diesel consumption for field op'!$D$4:$G$77,2,FALSE)*M$93/1000)*IF(VLOOKUP($A134,'Diesel consumption for field op'!$D$4:$G$77,4,FALSE)="Ja",HLOOKUP(M$29,'Diesel consumption for field op'!$L$17:$Q$19,2,FALSE),1)*HLOOKUP(M$29,'Diesel consumption for field op'!$L$17:$Q$19,3,FALSE))</f>
        <v>0</v>
      </c>
      <c r="N134" s="21">
        <f>IF($A134="",0,IF(VLOOKUP($A134,'Diesel consumption for field op'!$D$4:$G$77,3,FALSE)="L / ha",N118*VLOOKUP($A134,'Diesel consumption for field op'!$D$4:$G$77,2,FALSE),VLOOKUP($A134,'Diesel consumption for field op'!$D$4:$G$77,2,FALSE)*N$93/1000)*IF(VLOOKUP($A134,'Diesel consumption for field op'!$D$4:$G$77,4,FALSE)="Ja",HLOOKUP(N$29,'Diesel consumption for field op'!$L$17:$Q$19,2,FALSE),1)*HLOOKUP(N$29,'Diesel consumption for field op'!$L$17:$Q$19,3,FALSE))</f>
        <v>0</v>
      </c>
      <c r="O134" s="21">
        <f>IF($A134="",0,IF(VLOOKUP($A134,'Diesel consumption for field op'!$D$4:$G$77,3,FALSE)="L / ha",O118*VLOOKUP($A134,'Diesel consumption for field op'!$D$4:$G$77,2,FALSE),VLOOKUP($A134,'Diesel consumption for field op'!$D$4:$G$77,2,FALSE)*O$93/1000)*IF(VLOOKUP($A134,'Diesel consumption for field op'!$D$4:$G$77,4,FALSE)="Ja",HLOOKUP(O$29,'Diesel consumption for field op'!$L$17:$Q$19,2,FALSE),1)*HLOOKUP(O$29,'Diesel consumption for field op'!$L$17:$Q$19,3,FALSE))</f>
        <v>0</v>
      </c>
    </row>
    <row r="135" spans="1:15" x14ac:dyDescent="0.25">
      <c r="A135" s="20" t="str">
        <f t="shared" si="24"/>
        <v/>
      </c>
      <c r="B135" s="21">
        <f>IF($A135="",0,IF(VLOOKUP($A135,'Diesel consumption for field op'!$D$4:$G$77,3,FALSE)="L / ha",B119*VLOOKUP($A135,'Diesel consumption for field op'!$D$4:$G$77,2,FALSE),VLOOKUP($A135,'Diesel consumption for field op'!$D$4:$G$77,2,FALSE)*B$93/1000)*IF(VLOOKUP($A135,'Diesel consumption for field op'!$D$4:$G$77,4,FALSE)="Ja",HLOOKUP(B$29,'Diesel consumption for field op'!$L$17:$Q$19,2,FALSE),1)*HLOOKUP(B$29,'Diesel consumption for field op'!$L$17:$Q$19,3,FALSE))</f>
        <v>0</v>
      </c>
      <c r="C135" s="21">
        <f>IF($A135="",0,IF(VLOOKUP($A135,'Diesel consumption for field op'!$D$4:$G$77,3,FALSE)="L / ha",C119*VLOOKUP($A135,'Diesel consumption for field op'!$D$4:$G$77,2,FALSE),VLOOKUP($A135,'Diesel consumption for field op'!$D$4:$G$77,2,FALSE)*C$93/1000)*IF(VLOOKUP($A135,'Diesel consumption for field op'!$D$4:$G$77,4,FALSE)="Ja",HLOOKUP(C$29,'Diesel consumption for field op'!$L$17:$Q$19,2,FALSE),1)*HLOOKUP(C$29,'Diesel consumption for field op'!$L$17:$Q$19,3,FALSE))</f>
        <v>0</v>
      </c>
      <c r="D135" s="21">
        <f>IF($A135="",0,IF(VLOOKUP($A135,'Diesel consumption for field op'!$D$4:$G$77,3,FALSE)="L / ha",D119*VLOOKUP($A135,'Diesel consumption for field op'!$D$4:$G$77,2,FALSE),VLOOKUP($A135,'Diesel consumption for field op'!$D$4:$G$77,2,FALSE)*D$93/1000)*IF(VLOOKUP($A135,'Diesel consumption for field op'!$D$4:$G$77,4,FALSE)="Ja",HLOOKUP(D$29,'Diesel consumption for field op'!$L$17:$Q$19,2,FALSE),1)*HLOOKUP(D$29,'Diesel consumption for field op'!$L$17:$Q$19,3,FALSE))</f>
        <v>0</v>
      </c>
      <c r="E135" s="21">
        <f>IF($A135="",0,IF(VLOOKUP($A135,'Diesel consumption for field op'!$D$4:$G$77,3,FALSE)="L / ha",E119*VLOOKUP($A135,'Diesel consumption for field op'!$D$4:$G$77,2,FALSE),VLOOKUP($A135,'Diesel consumption for field op'!$D$4:$G$77,2,FALSE)*E$93/1000)*IF(VLOOKUP($A135,'Diesel consumption for field op'!$D$4:$G$77,4,FALSE)="Ja",HLOOKUP(E$29,'Diesel consumption for field op'!$L$17:$Q$19,2,FALSE),1)*HLOOKUP(E$29,'Diesel consumption for field op'!$L$17:$Q$19,3,FALSE))</f>
        <v>0</v>
      </c>
      <c r="F135" s="21">
        <f>IF($A135="",0,IF(VLOOKUP($A135,'Diesel consumption for field op'!$D$4:$G$77,3,FALSE)="L / ha",F119*VLOOKUP($A135,'Diesel consumption for field op'!$D$4:$G$77,2,FALSE),VLOOKUP($A135,'Diesel consumption for field op'!$D$4:$G$77,2,FALSE)*F$93/1000)*IF(VLOOKUP($A135,'Diesel consumption for field op'!$D$4:$G$77,4,FALSE)="Ja",HLOOKUP(F$29,'Diesel consumption for field op'!$L$17:$Q$19,2,FALSE),1)*HLOOKUP(F$29,'Diesel consumption for field op'!$L$17:$Q$19,3,FALSE))</f>
        <v>0</v>
      </c>
      <c r="G135" s="21">
        <f>IF($A135="",0,IF(VLOOKUP($A135,'Diesel consumption for field op'!$D$4:$G$77,3,FALSE)="L / ha",G119*VLOOKUP($A135,'Diesel consumption for field op'!$D$4:$G$77,2,FALSE),VLOOKUP($A135,'Diesel consumption for field op'!$D$4:$G$77,2,FALSE)*G$93/1000)*IF(VLOOKUP($A135,'Diesel consumption for field op'!$D$4:$G$77,4,FALSE)="Ja",HLOOKUP(G$29,'Diesel consumption for field op'!$L$17:$Q$19,2,FALSE),1)*HLOOKUP(G$29,'Diesel consumption for field op'!$L$17:$Q$19,3,FALSE))</f>
        <v>0</v>
      </c>
      <c r="I135" s="29" t="str">
        <f t="shared" si="25"/>
        <v/>
      </c>
      <c r="J135" s="21">
        <f>IF($A135="",0,IF(VLOOKUP($A135,'Diesel consumption for field op'!$D$4:$G$77,3,FALSE)="L / ha",J119*VLOOKUP($A135,'Diesel consumption for field op'!$D$4:$G$77,2,FALSE),VLOOKUP($A135,'Diesel consumption for field op'!$D$4:$G$77,2,FALSE)*J$93/1000)*IF(VLOOKUP($A135,'Diesel consumption for field op'!$D$4:$G$77,4,FALSE)="Ja",HLOOKUP(J$29,'Diesel consumption for field op'!$L$17:$Q$19,2,FALSE),1)*HLOOKUP(J$29,'Diesel consumption for field op'!$L$17:$Q$19,3,FALSE))</f>
        <v>0</v>
      </c>
      <c r="K135" s="21">
        <f>IF($A135="",0,IF(VLOOKUP($A135,'Diesel consumption for field op'!$D$4:$G$77,3,FALSE)="L / ha",K119*VLOOKUP($A135,'Diesel consumption for field op'!$D$4:$G$77,2,FALSE),VLOOKUP($A135,'Diesel consumption for field op'!$D$4:$G$77,2,FALSE)*K$93/1000)*IF(VLOOKUP($A135,'Diesel consumption for field op'!$D$4:$G$77,4,FALSE)="Ja",HLOOKUP(K$29,'Diesel consumption for field op'!$L$17:$Q$19,2,FALSE),1)*HLOOKUP(K$29,'Diesel consumption for field op'!$L$17:$Q$19,3,FALSE))</f>
        <v>0</v>
      </c>
      <c r="L135" s="21">
        <f>IF($A135="",0,IF(VLOOKUP($A135,'Diesel consumption for field op'!$D$4:$G$77,3,FALSE)="L / ha",L119*VLOOKUP($A135,'Diesel consumption for field op'!$D$4:$G$77,2,FALSE),VLOOKUP($A135,'Diesel consumption for field op'!$D$4:$G$77,2,FALSE)*L$93/1000)*IF(VLOOKUP($A135,'Diesel consumption for field op'!$D$4:$G$77,4,FALSE)="Ja",HLOOKUP(L$29,'Diesel consumption for field op'!$L$17:$Q$19,2,FALSE),1)*HLOOKUP(L$29,'Diesel consumption for field op'!$L$17:$Q$19,3,FALSE))</f>
        <v>0</v>
      </c>
      <c r="M135" s="21">
        <f>IF($A135="",0,IF(VLOOKUP($A135,'Diesel consumption for field op'!$D$4:$G$77,3,FALSE)="L / ha",M119*VLOOKUP($A135,'Diesel consumption for field op'!$D$4:$G$77,2,FALSE),VLOOKUP($A135,'Diesel consumption for field op'!$D$4:$G$77,2,FALSE)*M$93/1000)*IF(VLOOKUP($A135,'Diesel consumption for field op'!$D$4:$G$77,4,FALSE)="Ja",HLOOKUP(M$29,'Diesel consumption for field op'!$L$17:$Q$19,2,FALSE),1)*HLOOKUP(M$29,'Diesel consumption for field op'!$L$17:$Q$19,3,FALSE))</f>
        <v>0</v>
      </c>
      <c r="N135" s="21">
        <f>IF($A135="",0,IF(VLOOKUP($A135,'Diesel consumption for field op'!$D$4:$G$77,3,FALSE)="L / ha",N119*VLOOKUP($A135,'Diesel consumption for field op'!$D$4:$G$77,2,FALSE),VLOOKUP($A135,'Diesel consumption for field op'!$D$4:$G$77,2,FALSE)*N$93/1000)*IF(VLOOKUP($A135,'Diesel consumption for field op'!$D$4:$G$77,4,FALSE)="Ja",HLOOKUP(N$29,'Diesel consumption for field op'!$L$17:$Q$19,2,FALSE),1)*HLOOKUP(N$29,'Diesel consumption for field op'!$L$17:$Q$19,3,FALSE))</f>
        <v>0</v>
      </c>
      <c r="O135" s="21">
        <f>IF($A135="",0,IF(VLOOKUP($A135,'Diesel consumption for field op'!$D$4:$G$77,3,FALSE)="L / ha",O119*VLOOKUP($A135,'Diesel consumption for field op'!$D$4:$G$77,2,FALSE),VLOOKUP($A135,'Diesel consumption for field op'!$D$4:$G$77,2,FALSE)*O$93/1000)*IF(VLOOKUP($A135,'Diesel consumption for field op'!$D$4:$G$77,4,FALSE)="Ja",HLOOKUP(O$29,'Diesel consumption for field op'!$L$17:$Q$19,2,FALSE),1)*HLOOKUP(O$29,'Diesel consumption for field op'!$L$17:$Q$19,3,FALSE))</f>
        <v>0</v>
      </c>
    </row>
    <row r="136" spans="1:15" x14ac:dyDescent="0.25">
      <c r="A136" s="20" t="str">
        <f t="shared" si="24"/>
        <v/>
      </c>
      <c r="B136" s="21">
        <f>IF($A136="",0,IF(VLOOKUP($A136,'Diesel consumption for field op'!$D$4:$G$77,3,FALSE)="L / ha",B120*VLOOKUP($A136,'Diesel consumption for field op'!$D$4:$G$77,2,FALSE),VLOOKUP($A136,'Diesel consumption for field op'!$D$4:$G$77,2,FALSE)*B$93/1000)*IF(VLOOKUP($A136,'Diesel consumption for field op'!$D$4:$G$77,4,FALSE)="Ja",HLOOKUP(B$29,'Diesel consumption for field op'!$L$17:$Q$19,2,FALSE),1)*HLOOKUP(B$29,'Diesel consumption for field op'!$L$17:$Q$19,3,FALSE))</f>
        <v>0</v>
      </c>
      <c r="C136" s="21">
        <f>IF($A136="",0,IF(VLOOKUP($A136,'Diesel consumption for field op'!$D$4:$G$77,3,FALSE)="L / ha",C120*VLOOKUP($A136,'Diesel consumption for field op'!$D$4:$G$77,2,FALSE),VLOOKUP($A136,'Diesel consumption for field op'!$D$4:$G$77,2,FALSE)*C$93/1000)*IF(VLOOKUP($A136,'Diesel consumption for field op'!$D$4:$G$77,4,FALSE)="Ja",HLOOKUP(C$29,'Diesel consumption for field op'!$L$17:$Q$19,2,FALSE),1)*HLOOKUP(C$29,'Diesel consumption for field op'!$L$17:$Q$19,3,FALSE))</f>
        <v>0</v>
      </c>
      <c r="D136" s="21">
        <f>IF($A136="",0,IF(VLOOKUP($A136,'Diesel consumption for field op'!$D$4:$G$77,3,FALSE)="L / ha",D120*VLOOKUP($A136,'Diesel consumption for field op'!$D$4:$G$77,2,FALSE),VLOOKUP($A136,'Diesel consumption for field op'!$D$4:$G$77,2,FALSE)*D$93/1000)*IF(VLOOKUP($A136,'Diesel consumption for field op'!$D$4:$G$77,4,FALSE)="Ja",HLOOKUP(D$29,'Diesel consumption for field op'!$L$17:$Q$19,2,FALSE),1)*HLOOKUP(D$29,'Diesel consumption for field op'!$L$17:$Q$19,3,FALSE))</f>
        <v>0</v>
      </c>
      <c r="E136" s="21">
        <f>IF($A136="",0,IF(VLOOKUP($A136,'Diesel consumption for field op'!$D$4:$G$77,3,FALSE)="L / ha",E120*VLOOKUP($A136,'Diesel consumption for field op'!$D$4:$G$77,2,FALSE),VLOOKUP($A136,'Diesel consumption for field op'!$D$4:$G$77,2,FALSE)*E$93/1000)*IF(VLOOKUP($A136,'Diesel consumption for field op'!$D$4:$G$77,4,FALSE)="Ja",HLOOKUP(E$29,'Diesel consumption for field op'!$L$17:$Q$19,2,FALSE),1)*HLOOKUP(E$29,'Diesel consumption for field op'!$L$17:$Q$19,3,FALSE))</f>
        <v>0</v>
      </c>
      <c r="F136" s="21">
        <f>IF($A136="",0,IF(VLOOKUP($A136,'Diesel consumption for field op'!$D$4:$G$77,3,FALSE)="L / ha",F120*VLOOKUP($A136,'Diesel consumption for field op'!$D$4:$G$77,2,FALSE),VLOOKUP($A136,'Diesel consumption for field op'!$D$4:$G$77,2,FALSE)*F$93/1000)*IF(VLOOKUP($A136,'Diesel consumption for field op'!$D$4:$G$77,4,FALSE)="Ja",HLOOKUP(F$29,'Diesel consumption for field op'!$L$17:$Q$19,2,FALSE),1)*HLOOKUP(F$29,'Diesel consumption for field op'!$L$17:$Q$19,3,FALSE))</f>
        <v>0</v>
      </c>
      <c r="G136" s="21">
        <f>IF($A136="",0,IF(VLOOKUP($A136,'Diesel consumption for field op'!$D$4:$G$77,3,FALSE)="L / ha",G120*VLOOKUP($A136,'Diesel consumption for field op'!$D$4:$G$77,2,FALSE),VLOOKUP($A136,'Diesel consumption for field op'!$D$4:$G$77,2,FALSE)*G$93/1000)*IF(VLOOKUP($A136,'Diesel consumption for field op'!$D$4:$G$77,4,FALSE)="Ja",HLOOKUP(G$29,'Diesel consumption for field op'!$L$17:$Q$19,2,FALSE),1)*HLOOKUP(G$29,'Diesel consumption for field op'!$L$17:$Q$19,3,FALSE))</f>
        <v>0</v>
      </c>
      <c r="I136" s="29" t="str">
        <f t="shared" si="25"/>
        <v/>
      </c>
      <c r="J136" s="21">
        <f>IF($A136="",0,IF(VLOOKUP($A136,'Diesel consumption for field op'!$D$4:$G$77,3,FALSE)="L / ha",J120*VLOOKUP($A136,'Diesel consumption for field op'!$D$4:$G$77,2,FALSE),VLOOKUP($A136,'Diesel consumption for field op'!$D$4:$G$77,2,FALSE)*J$93/1000)*IF(VLOOKUP($A136,'Diesel consumption for field op'!$D$4:$G$77,4,FALSE)="Ja",HLOOKUP(J$29,'Diesel consumption for field op'!$L$17:$Q$19,2,FALSE),1)*HLOOKUP(J$29,'Diesel consumption for field op'!$L$17:$Q$19,3,FALSE))</f>
        <v>0</v>
      </c>
      <c r="K136" s="21">
        <f>IF($A136="",0,IF(VLOOKUP($A136,'Diesel consumption for field op'!$D$4:$G$77,3,FALSE)="L / ha",K120*VLOOKUP($A136,'Diesel consumption for field op'!$D$4:$G$77,2,FALSE),VLOOKUP($A136,'Diesel consumption for field op'!$D$4:$G$77,2,FALSE)*K$93/1000)*IF(VLOOKUP($A136,'Diesel consumption for field op'!$D$4:$G$77,4,FALSE)="Ja",HLOOKUP(K$29,'Diesel consumption for field op'!$L$17:$Q$19,2,FALSE),1)*HLOOKUP(K$29,'Diesel consumption for field op'!$L$17:$Q$19,3,FALSE))</f>
        <v>0</v>
      </c>
      <c r="L136" s="21">
        <f>IF($A136="",0,IF(VLOOKUP($A136,'Diesel consumption for field op'!$D$4:$G$77,3,FALSE)="L / ha",L120*VLOOKUP($A136,'Diesel consumption for field op'!$D$4:$G$77,2,FALSE),VLOOKUP($A136,'Diesel consumption for field op'!$D$4:$G$77,2,FALSE)*L$93/1000)*IF(VLOOKUP($A136,'Diesel consumption for field op'!$D$4:$G$77,4,FALSE)="Ja",HLOOKUP(L$29,'Diesel consumption for field op'!$L$17:$Q$19,2,FALSE),1)*HLOOKUP(L$29,'Diesel consumption for field op'!$L$17:$Q$19,3,FALSE))</f>
        <v>0</v>
      </c>
      <c r="M136" s="21">
        <f>IF($A136="",0,IF(VLOOKUP($A136,'Diesel consumption for field op'!$D$4:$G$77,3,FALSE)="L / ha",M120*VLOOKUP($A136,'Diesel consumption for field op'!$D$4:$G$77,2,FALSE),VLOOKUP($A136,'Diesel consumption for field op'!$D$4:$G$77,2,FALSE)*M$93/1000)*IF(VLOOKUP($A136,'Diesel consumption for field op'!$D$4:$G$77,4,FALSE)="Ja",HLOOKUP(M$29,'Diesel consumption for field op'!$L$17:$Q$19,2,FALSE),1)*HLOOKUP(M$29,'Diesel consumption for field op'!$L$17:$Q$19,3,FALSE))</f>
        <v>0</v>
      </c>
      <c r="N136" s="21">
        <f>IF($A136="",0,IF(VLOOKUP($A136,'Diesel consumption for field op'!$D$4:$G$77,3,FALSE)="L / ha",N120*VLOOKUP($A136,'Diesel consumption for field op'!$D$4:$G$77,2,FALSE),VLOOKUP($A136,'Diesel consumption for field op'!$D$4:$G$77,2,FALSE)*N$93/1000)*IF(VLOOKUP($A136,'Diesel consumption for field op'!$D$4:$G$77,4,FALSE)="Ja",HLOOKUP(N$29,'Diesel consumption for field op'!$L$17:$Q$19,2,FALSE),1)*HLOOKUP(N$29,'Diesel consumption for field op'!$L$17:$Q$19,3,FALSE))</f>
        <v>0</v>
      </c>
      <c r="O136" s="21">
        <f>IF($A136="",0,IF(VLOOKUP($A136,'Diesel consumption for field op'!$D$4:$G$77,3,FALSE)="L / ha",O120*VLOOKUP($A136,'Diesel consumption for field op'!$D$4:$G$77,2,FALSE),VLOOKUP($A136,'Diesel consumption for field op'!$D$4:$G$77,2,FALSE)*O$93/1000)*IF(VLOOKUP($A136,'Diesel consumption for field op'!$D$4:$G$77,4,FALSE)="Ja",HLOOKUP(O$29,'Diesel consumption for field op'!$L$17:$Q$19,2,FALSE),1)*HLOOKUP(O$29,'Diesel consumption for field op'!$L$17:$Q$19,3,FALSE))</f>
        <v>0</v>
      </c>
    </row>
    <row r="137" spans="1:15" x14ac:dyDescent="0.25">
      <c r="A137" s="20" t="str">
        <f t="shared" si="24"/>
        <v/>
      </c>
      <c r="B137" s="21">
        <f>IF($A137="",0,IF(VLOOKUP($A137,'Diesel consumption for field op'!$D$4:$G$77,3,FALSE)="L / ha",B121*VLOOKUP($A137,'Diesel consumption for field op'!$D$4:$G$77,2,FALSE),VLOOKUP($A137,'Diesel consumption for field op'!$D$4:$G$77,2,FALSE)*B$93/1000)*IF(VLOOKUP($A137,'Diesel consumption for field op'!$D$4:$G$77,4,FALSE)="Ja",HLOOKUP(B$29,'Diesel consumption for field op'!$L$17:$Q$19,2,FALSE),1)*HLOOKUP(B$29,'Diesel consumption for field op'!$L$17:$Q$19,3,FALSE))</f>
        <v>0</v>
      </c>
      <c r="C137" s="21">
        <f>IF($A137="",0,IF(VLOOKUP($A137,'Diesel consumption for field op'!$D$4:$G$77,3,FALSE)="L / ha",C121*VLOOKUP($A137,'Diesel consumption for field op'!$D$4:$G$77,2,FALSE),VLOOKUP($A137,'Diesel consumption for field op'!$D$4:$G$77,2,FALSE)*C$93/1000)*IF(VLOOKUP($A137,'Diesel consumption for field op'!$D$4:$G$77,4,FALSE)="Ja",HLOOKUP(C$29,'Diesel consumption for field op'!$L$17:$Q$19,2,FALSE),1)*HLOOKUP(C$29,'Diesel consumption for field op'!$L$17:$Q$19,3,FALSE))</f>
        <v>0</v>
      </c>
      <c r="D137" s="21">
        <f>IF($A137="",0,IF(VLOOKUP($A137,'Diesel consumption for field op'!$D$4:$G$77,3,FALSE)="L / ha",D121*VLOOKUP($A137,'Diesel consumption for field op'!$D$4:$G$77,2,FALSE),VLOOKUP($A137,'Diesel consumption for field op'!$D$4:$G$77,2,FALSE)*D$93/1000)*IF(VLOOKUP($A137,'Diesel consumption for field op'!$D$4:$G$77,4,FALSE)="Ja",HLOOKUP(D$29,'Diesel consumption for field op'!$L$17:$Q$19,2,FALSE),1)*HLOOKUP(D$29,'Diesel consumption for field op'!$L$17:$Q$19,3,FALSE))</f>
        <v>0</v>
      </c>
      <c r="E137" s="21">
        <f>IF($A137="",0,IF(VLOOKUP($A137,'Diesel consumption for field op'!$D$4:$G$77,3,FALSE)="L / ha",E121*VLOOKUP($A137,'Diesel consumption for field op'!$D$4:$G$77,2,FALSE),VLOOKUP($A137,'Diesel consumption for field op'!$D$4:$G$77,2,FALSE)*E$93/1000)*IF(VLOOKUP($A137,'Diesel consumption for field op'!$D$4:$G$77,4,FALSE)="Ja",HLOOKUP(E$29,'Diesel consumption for field op'!$L$17:$Q$19,2,FALSE),1)*HLOOKUP(E$29,'Diesel consumption for field op'!$L$17:$Q$19,3,FALSE))</f>
        <v>0</v>
      </c>
      <c r="F137" s="21">
        <f>IF($A137="",0,IF(VLOOKUP($A137,'Diesel consumption for field op'!$D$4:$G$77,3,FALSE)="L / ha",F121*VLOOKUP($A137,'Diesel consumption for field op'!$D$4:$G$77,2,FALSE),VLOOKUP($A137,'Diesel consumption for field op'!$D$4:$G$77,2,FALSE)*F$93/1000)*IF(VLOOKUP($A137,'Diesel consumption for field op'!$D$4:$G$77,4,FALSE)="Ja",HLOOKUP(F$29,'Diesel consumption for field op'!$L$17:$Q$19,2,FALSE),1)*HLOOKUP(F$29,'Diesel consumption for field op'!$L$17:$Q$19,3,FALSE))</f>
        <v>0</v>
      </c>
      <c r="G137" s="21">
        <f>IF($A137="",0,IF(VLOOKUP($A137,'Diesel consumption for field op'!$D$4:$G$77,3,FALSE)="L / ha",G121*VLOOKUP($A137,'Diesel consumption for field op'!$D$4:$G$77,2,FALSE),VLOOKUP($A137,'Diesel consumption for field op'!$D$4:$G$77,2,FALSE)*G$93/1000)*IF(VLOOKUP($A137,'Diesel consumption for field op'!$D$4:$G$77,4,FALSE)="Ja",HLOOKUP(G$29,'Diesel consumption for field op'!$L$17:$Q$19,2,FALSE),1)*HLOOKUP(G$29,'Diesel consumption for field op'!$L$17:$Q$19,3,FALSE))</f>
        <v>0</v>
      </c>
      <c r="I137" s="29" t="str">
        <f t="shared" si="25"/>
        <v/>
      </c>
      <c r="J137" s="21">
        <f>IF($A137="",0,IF(VLOOKUP($A137,'Diesel consumption for field op'!$D$4:$G$77,3,FALSE)="L / ha",J121*VLOOKUP($A137,'Diesel consumption for field op'!$D$4:$G$77,2,FALSE),VLOOKUP($A137,'Diesel consumption for field op'!$D$4:$G$77,2,FALSE)*J$93/1000)*IF(VLOOKUP($A137,'Diesel consumption for field op'!$D$4:$G$77,4,FALSE)="Ja",HLOOKUP(J$29,'Diesel consumption for field op'!$L$17:$Q$19,2,FALSE),1)*HLOOKUP(J$29,'Diesel consumption for field op'!$L$17:$Q$19,3,FALSE))</f>
        <v>0</v>
      </c>
      <c r="K137" s="21">
        <f>IF($A137="",0,IF(VLOOKUP($A137,'Diesel consumption for field op'!$D$4:$G$77,3,FALSE)="L / ha",K121*VLOOKUP($A137,'Diesel consumption for field op'!$D$4:$G$77,2,FALSE),VLOOKUP($A137,'Diesel consumption for field op'!$D$4:$G$77,2,FALSE)*K$93/1000)*IF(VLOOKUP($A137,'Diesel consumption for field op'!$D$4:$G$77,4,FALSE)="Ja",HLOOKUP(K$29,'Diesel consumption for field op'!$L$17:$Q$19,2,FALSE),1)*HLOOKUP(K$29,'Diesel consumption for field op'!$L$17:$Q$19,3,FALSE))</f>
        <v>0</v>
      </c>
      <c r="L137" s="21">
        <f>IF($A137="",0,IF(VLOOKUP($A137,'Diesel consumption for field op'!$D$4:$G$77,3,FALSE)="L / ha",L121*VLOOKUP($A137,'Diesel consumption for field op'!$D$4:$G$77,2,FALSE),VLOOKUP($A137,'Diesel consumption for field op'!$D$4:$G$77,2,FALSE)*L$93/1000)*IF(VLOOKUP($A137,'Diesel consumption for field op'!$D$4:$G$77,4,FALSE)="Ja",HLOOKUP(L$29,'Diesel consumption for field op'!$L$17:$Q$19,2,FALSE),1)*HLOOKUP(L$29,'Diesel consumption for field op'!$L$17:$Q$19,3,FALSE))</f>
        <v>0</v>
      </c>
      <c r="M137" s="21">
        <f>IF($A137="",0,IF(VLOOKUP($A137,'Diesel consumption for field op'!$D$4:$G$77,3,FALSE)="L / ha",M121*VLOOKUP($A137,'Diesel consumption for field op'!$D$4:$G$77,2,FALSE),VLOOKUP($A137,'Diesel consumption for field op'!$D$4:$G$77,2,FALSE)*M$93/1000)*IF(VLOOKUP($A137,'Diesel consumption for field op'!$D$4:$G$77,4,FALSE)="Ja",HLOOKUP(M$29,'Diesel consumption for field op'!$L$17:$Q$19,2,FALSE),1)*HLOOKUP(M$29,'Diesel consumption for field op'!$L$17:$Q$19,3,FALSE))</f>
        <v>0</v>
      </c>
      <c r="N137" s="21">
        <f>IF($A137="",0,IF(VLOOKUP($A137,'Diesel consumption for field op'!$D$4:$G$77,3,FALSE)="L / ha",N121*VLOOKUP($A137,'Diesel consumption for field op'!$D$4:$G$77,2,FALSE),VLOOKUP($A137,'Diesel consumption for field op'!$D$4:$G$77,2,FALSE)*N$93/1000)*IF(VLOOKUP($A137,'Diesel consumption for field op'!$D$4:$G$77,4,FALSE)="Ja",HLOOKUP(N$29,'Diesel consumption for field op'!$L$17:$Q$19,2,FALSE),1)*HLOOKUP(N$29,'Diesel consumption for field op'!$L$17:$Q$19,3,FALSE))</f>
        <v>0</v>
      </c>
      <c r="O137" s="21">
        <f>IF($A137="",0,IF(VLOOKUP($A137,'Diesel consumption for field op'!$D$4:$G$77,3,FALSE)="L / ha",O121*VLOOKUP($A137,'Diesel consumption for field op'!$D$4:$G$77,2,FALSE),VLOOKUP($A137,'Diesel consumption for field op'!$D$4:$G$77,2,FALSE)*O$93/1000)*IF(VLOOKUP($A137,'Diesel consumption for field op'!$D$4:$G$77,4,FALSE)="Ja",HLOOKUP(O$29,'Diesel consumption for field op'!$L$17:$Q$19,2,FALSE),1)*HLOOKUP(O$29,'Diesel consumption for field op'!$L$17:$Q$19,3,FALSE))</f>
        <v>0</v>
      </c>
    </row>
    <row r="138" spans="1:15" x14ac:dyDescent="0.25">
      <c r="A138" s="20" t="str">
        <f t="shared" si="24"/>
        <v/>
      </c>
      <c r="B138" s="21">
        <f>IF($A138="",0,IF(VLOOKUP($A138,'Diesel consumption for field op'!$D$4:$G$77,3,FALSE)="L / ha",B122*VLOOKUP($A138,'Diesel consumption for field op'!$D$4:$G$77,2,FALSE),VLOOKUP($A138,'Diesel consumption for field op'!$D$4:$G$77,2,FALSE)*B$93/1000)*IF(VLOOKUP($A138,'Diesel consumption for field op'!$D$4:$G$77,4,FALSE)="Ja",HLOOKUP(B$29,'Diesel consumption for field op'!$L$17:$Q$19,2,FALSE),1)*HLOOKUP(B$29,'Diesel consumption for field op'!$L$17:$Q$19,3,FALSE))</f>
        <v>0</v>
      </c>
      <c r="C138" s="21">
        <f>IF($A138="",0,IF(VLOOKUP($A138,'Diesel consumption for field op'!$D$4:$G$77,3,FALSE)="L / ha",C122*VLOOKUP($A138,'Diesel consumption for field op'!$D$4:$G$77,2,FALSE),VLOOKUP($A138,'Diesel consumption for field op'!$D$4:$G$77,2,FALSE)*C$93/1000)*IF(VLOOKUP($A138,'Diesel consumption for field op'!$D$4:$G$77,4,FALSE)="Ja",HLOOKUP(C$29,'Diesel consumption for field op'!$L$17:$Q$19,2,FALSE),1)*HLOOKUP(C$29,'Diesel consumption for field op'!$L$17:$Q$19,3,FALSE))</f>
        <v>0</v>
      </c>
      <c r="D138" s="21">
        <f>IF($A138="",0,IF(VLOOKUP($A138,'Diesel consumption for field op'!$D$4:$G$77,3,FALSE)="L / ha",D122*VLOOKUP($A138,'Diesel consumption for field op'!$D$4:$G$77,2,FALSE),VLOOKUP($A138,'Diesel consumption for field op'!$D$4:$G$77,2,FALSE)*D$93/1000)*IF(VLOOKUP($A138,'Diesel consumption for field op'!$D$4:$G$77,4,FALSE)="Ja",HLOOKUP(D$29,'Diesel consumption for field op'!$L$17:$Q$19,2,FALSE),1)*HLOOKUP(D$29,'Diesel consumption for field op'!$L$17:$Q$19,3,FALSE))</f>
        <v>0</v>
      </c>
      <c r="E138" s="21">
        <f>IF($A138="",0,IF(VLOOKUP($A138,'Diesel consumption for field op'!$D$4:$G$77,3,FALSE)="L / ha",E122*VLOOKUP($A138,'Diesel consumption for field op'!$D$4:$G$77,2,FALSE),VLOOKUP($A138,'Diesel consumption for field op'!$D$4:$G$77,2,FALSE)*E$93/1000)*IF(VLOOKUP($A138,'Diesel consumption for field op'!$D$4:$G$77,4,FALSE)="Ja",HLOOKUP(E$29,'Diesel consumption for field op'!$L$17:$Q$19,2,FALSE),1)*HLOOKUP(E$29,'Diesel consumption for field op'!$L$17:$Q$19,3,FALSE))</f>
        <v>0</v>
      </c>
      <c r="F138" s="21">
        <f>IF($A138="",0,IF(VLOOKUP($A138,'Diesel consumption for field op'!$D$4:$G$77,3,FALSE)="L / ha",F122*VLOOKUP($A138,'Diesel consumption for field op'!$D$4:$G$77,2,FALSE),VLOOKUP($A138,'Diesel consumption for field op'!$D$4:$G$77,2,FALSE)*F$93/1000)*IF(VLOOKUP($A138,'Diesel consumption for field op'!$D$4:$G$77,4,FALSE)="Ja",HLOOKUP(F$29,'Diesel consumption for field op'!$L$17:$Q$19,2,FALSE),1)*HLOOKUP(F$29,'Diesel consumption for field op'!$L$17:$Q$19,3,FALSE))</f>
        <v>0</v>
      </c>
      <c r="G138" s="21">
        <f>IF($A138="",0,IF(VLOOKUP($A138,'Diesel consumption for field op'!$D$4:$G$77,3,FALSE)="L / ha",G122*VLOOKUP($A138,'Diesel consumption for field op'!$D$4:$G$77,2,FALSE),VLOOKUP($A138,'Diesel consumption for field op'!$D$4:$G$77,2,FALSE)*G$93/1000)*IF(VLOOKUP($A138,'Diesel consumption for field op'!$D$4:$G$77,4,FALSE)="Ja",HLOOKUP(G$29,'Diesel consumption for field op'!$L$17:$Q$19,2,FALSE),1)*HLOOKUP(G$29,'Diesel consumption for field op'!$L$17:$Q$19,3,FALSE))</f>
        <v>0</v>
      </c>
      <c r="I138" s="29" t="str">
        <f t="shared" si="25"/>
        <v/>
      </c>
      <c r="J138" s="21">
        <f>IF($A138="",0,IF(VLOOKUP($A138,'Diesel consumption for field op'!$D$4:$G$77,3,FALSE)="L / ha",J122*VLOOKUP($A138,'Diesel consumption for field op'!$D$4:$G$77,2,FALSE),VLOOKUP($A138,'Diesel consumption for field op'!$D$4:$G$77,2,FALSE)*J$93/1000)*IF(VLOOKUP($A138,'Diesel consumption for field op'!$D$4:$G$77,4,FALSE)="Ja",HLOOKUP(J$29,'Diesel consumption for field op'!$L$17:$Q$19,2,FALSE),1)*HLOOKUP(J$29,'Diesel consumption for field op'!$L$17:$Q$19,3,FALSE))</f>
        <v>0</v>
      </c>
      <c r="K138" s="21">
        <f>IF($A138="",0,IF(VLOOKUP($A138,'Diesel consumption for field op'!$D$4:$G$77,3,FALSE)="L / ha",K122*VLOOKUP($A138,'Diesel consumption for field op'!$D$4:$G$77,2,FALSE),VLOOKUP($A138,'Diesel consumption for field op'!$D$4:$G$77,2,FALSE)*K$93/1000)*IF(VLOOKUP($A138,'Diesel consumption for field op'!$D$4:$G$77,4,FALSE)="Ja",HLOOKUP(K$29,'Diesel consumption for field op'!$L$17:$Q$19,2,FALSE),1)*HLOOKUP(K$29,'Diesel consumption for field op'!$L$17:$Q$19,3,FALSE))</f>
        <v>0</v>
      </c>
      <c r="L138" s="21">
        <f>IF($A138="",0,IF(VLOOKUP($A138,'Diesel consumption for field op'!$D$4:$G$77,3,FALSE)="L / ha",L122*VLOOKUP($A138,'Diesel consumption for field op'!$D$4:$G$77,2,FALSE),VLOOKUP($A138,'Diesel consumption for field op'!$D$4:$G$77,2,FALSE)*L$93/1000)*IF(VLOOKUP($A138,'Diesel consumption for field op'!$D$4:$G$77,4,FALSE)="Ja",HLOOKUP(L$29,'Diesel consumption for field op'!$L$17:$Q$19,2,FALSE),1)*HLOOKUP(L$29,'Diesel consumption for field op'!$L$17:$Q$19,3,FALSE))</f>
        <v>0</v>
      </c>
      <c r="M138" s="21">
        <f>IF($A138="",0,IF(VLOOKUP($A138,'Diesel consumption for field op'!$D$4:$G$77,3,FALSE)="L / ha",M122*VLOOKUP($A138,'Diesel consumption for field op'!$D$4:$G$77,2,FALSE),VLOOKUP($A138,'Diesel consumption for field op'!$D$4:$G$77,2,FALSE)*M$93/1000)*IF(VLOOKUP($A138,'Diesel consumption for field op'!$D$4:$G$77,4,FALSE)="Ja",HLOOKUP(M$29,'Diesel consumption for field op'!$L$17:$Q$19,2,FALSE),1)*HLOOKUP(M$29,'Diesel consumption for field op'!$L$17:$Q$19,3,FALSE))</f>
        <v>0</v>
      </c>
      <c r="N138" s="21">
        <f>IF($A138="",0,IF(VLOOKUP($A138,'Diesel consumption for field op'!$D$4:$G$77,3,FALSE)="L / ha",N122*VLOOKUP($A138,'Diesel consumption for field op'!$D$4:$G$77,2,FALSE),VLOOKUP($A138,'Diesel consumption for field op'!$D$4:$G$77,2,FALSE)*N$93/1000)*IF(VLOOKUP($A138,'Diesel consumption for field op'!$D$4:$G$77,4,FALSE)="Ja",HLOOKUP(N$29,'Diesel consumption for field op'!$L$17:$Q$19,2,FALSE),1)*HLOOKUP(N$29,'Diesel consumption for field op'!$L$17:$Q$19,3,FALSE))</f>
        <v>0</v>
      </c>
      <c r="O138" s="21">
        <f>IF($A138="",0,IF(VLOOKUP($A138,'Diesel consumption for field op'!$D$4:$G$77,3,FALSE)="L / ha",O122*VLOOKUP($A138,'Diesel consumption for field op'!$D$4:$G$77,2,FALSE),VLOOKUP($A138,'Diesel consumption for field op'!$D$4:$G$77,2,FALSE)*O$93/1000)*IF(VLOOKUP($A138,'Diesel consumption for field op'!$D$4:$G$77,4,FALSE)="Ja",HLOOKUP(O$29,'Diesel consumption for field op'!$L$17:$Q$19,2,FALSE),1)*HLOOKUP(O$29,'Diesel consumption for field op'!$L$17:$Q$19,3,FALSE))</f>
        <v>0</v>
      </c>
    </row>
    <row r="139" spans="1:15" x14ac:dyDescent="0.25">
      <c r="A139" s="20" t="str">
        <f t="shared" si="24"/>
        <v/>
      </c>
      <c r="B139" s="21">
        <f>IF($A139="",0,IF(VLOOKUP($A139,'Diesel consumption for field op'!$D$4:$G$77,3,FALSE)="L / ha",B123*VLOOKUP($A139,'Diesel consumption for field op'!$D$4:$G$77,2,FALSE),VLOOKUP($A139,'Diesel consumption for field op'!$D$4:$G$77,2,FALSE)*B$93/1000)*IF(VLOOKUP($A139,'Diesel consumption for field op'!$D$4:$G$77,4,FALSE)="Ja",HLOOKUP(B$29,'Diesel consumption for field op'!$L$17:$Q$19,2,FALSE),1)*HLOOKUP(B$29,'Diesel consumption for field op'!$L$17:$Q$19,3,FALSE))</f>
        <v>0</v>
      </c>
      <c r="C139" s="21">
        <f>IF($A139="",0,IF(VLOOKUP($A139,'Diesel consumption for field op'!$D$4:$G$77,3,FALSE)="L / ha",C123*VLOOKUP($A139,'Diesel consumption for field op'!$D$4:$G$77,2,FALSE),VLOOKUP($A139,'Diesel consumption for field op'!$D$4:$G$77,2,FALSE)*C$93/1000)*IF(VLOOKUP($A139,'Diesel consumption for field op'!$D$4:$G$77,4,FALSE)="Ja",HLOOKUP(C$29,'Diesel consumption for field op'!$L$17:$Q$19,2,FALSE),1)*HLOOKUP(C$29,'Diesel consumption for field op'!$L$17:$Q$19,3,FALSE))</f>
        <v>0</v>
      </c>
      <c r="D139" s="21">
        <f>IF($A139="",0,IF(VLOOKUP($A139,'Diesel consumption for field op'!$D$4:$G$77,3,FALSE)="L / ha",D123*VLOOKUP($A139,'Diesel consumption for field op'!$D$4:$G$77,2,FALSE),VLOOKUP($A139,'Diesel consumption for field op'!$D$4:$G$77,2,FALSE)*D$93/1000)*IF(VLOOKUP($A139,'Diesel consumption for field op'!$D$4:$G$77,4,FALSE)="Ja",HLOOKUP(D$29,'Diesel consumption for field op'!$L$17:$Q$19,2,FALSE),1)*HLOOKUP(D$29,'Diesel consumption for field op'!$L$17:$Q$19,3,FALSE))</f>
        <v>0</v>
      </c>
      <c r="E139" s="21">
        <f>IF($A139="",0,IF(VLOOKUP($A139,'Diesel consumption for field op'!$D$4:$G$77,3,FALSE)="L / ha",E123*VLOOKUP($A139,'Diesel consumption for field op'!$D$4:$G$77,2,FALSE),VLOOKUP($A139,'Diesel consumption for field op'!$D$4:$G$77,2,FALSE)*E$93/1000)*IF(VLOOKUP($A139,'Diesel consumption for field op'!$D$4:$G$77,4,FALSE)="Ja",HLOOKUP(E$29,'Diesel consumption for field op'!$L$17:$Q$19,2,FALSE),1)*HLOOKUP(E$29,'Diesel consumption for field op'!$L$17:$Q$19,3,FALSE))</f>
        <v>0</v>
      </c>
      <c r="F139" s="21">
        <f>IF($A139="",0,IF(VLOOKUP($A139,'Diesel consumption for field op'!$D$4:$G$77,3,FALSE)="L / ha",F123*VLOOKUP($A139,'Diesel consumption for field op'!$D$4:$G$77,2,FALSE),VLOOKUP($A139,'Diesel consumption for field op'!$D$4:$G$77,2,FALSE)*F$93/1000)*IF(VLOOKUP($A139,'Diesel consumption for field op'!$D$4:$G$77,4,FALSE)="Ja",HLOOKUP(F$29,'Diesel consumption for field op'!$L$17:$Q$19,2,FALSE),1)*HLOOKUP(F$29,'Diesel consumption for field op'!$L$17:$Q$19,3,FALSE))</f>
        <v>0</v>
      </c>
      <c r="G139" s="21">
        <f>IF($A139="",0,IF(VLOOKUP($A139,'Diesel consumption for field op'!$D$4:$G$77,3,FALSE)="L / ha",G123*VLOOKUP($A139,'Diesel consumption for field op'!$D$4:$G$77,2,FALSE),VLOOKUP($A139,'Diesel consumption for field op'!$D$4:$G$77,2,FALSE)*G$93/1000)*IF(VLOOKUP($A139,'Diesel consumption for field op'!$D$4:$G$77,4,FALSE)="Ja",HLOOKUP(G$29,'Diesel consumption for field op'!$L$17:$Q$19,2,FALSE),1)*HLOOKUP(G$29,'Diesel consumption for field op'!$L$17:$Q$19,3,FALSE))</f>
        <v>0</v>
      </c>
      <c r="I139" s="29" t="str">
        <f t="shared" si="25"/>
        <v/>
      </c>
      <c r="J139" s="21">
        <f>IF($A139="",0,IF(VLOOKUP($A139,'Diesel consumption for field op'!$D$4:$G$77,3,FALSE)="L / ha",J123*VLOOKUP($A139,'Diesel consumption for field op'!$D$4:$G$77,2,FALSE),VLOOKUP($A139,'Diesel consumption for field op'!$D$4:$G$77,2,FALSE)*J$93/1000)*IF(VLOOKUP($A139,'Diesel consumption for field op'!$D$4:$G$77,4,FALSE)="Ja",HLOOKUP(J$29,'Diesel consumption for field op'!$L$17:$Q$19,2,FALSE),1)*HLOOKUP(J$29,'Diesel consumption for field op'!$L$17:$Q$19,3,FALSE))</f>
        <v>0</v>
      </c>
      <c r="K139" s="21">
        <f>IF($A139="",0,IF(VLOOKUP($A139,'Diesel consumption for field op'!$D$4:$G$77,3,FALSE)="L / ha",K123*VLOOKUP($A139,'Diesel consumption for field op'!$D$4:$G$77,2,FALSE),VLOOKUP($A139,'Diesel consumption for field op'!$D$4:$G$77,2,FALSE)*K$93/1000)*IF(VLOOKUP($A139,'Diesel consumption for field op'!$D$4:$G$77,4,FALSE)="Ja",HLOOKUP(K$29,'Diesel consumption for field op'!$L$17:$Q$19,2,FALSE),1)*HLOOKUP(K$29,'Diesel consumption for field op'!$L$17:$Q$19,3,FALSE))</f>
        <v>0</v>
      </c>
      <c r="L139" s="21">
        <f>IF($A139="",0,IF(VLOOKUP($A139,'Diesel consumption for field op'!$D$4:$G$77,3,FALSE)="L / ha",L123*VLOOKUP($A139,'Diesel consumption for field op'!$D$4:$G$77,2,FALSE),VLOOKUP($A139,'Diesel consumption for field op'!$D$4:$G$77,2,FALSE)*L$93/1000)*IF(VLOOKUP($A139,'Diesel consumption for field op'!$D$4:$G$77,4,FALSE)="Ja",HLOOKUP(L$29,'Diesel consumption for field op'!$L$17:$Q$19,2,FALSE),1)*HLOOKUP(L$29,'Diesel consumption for field op'!$L$17:$Q$19,3,FALSE))</f>
        <v>0</v>
      </c>
      <c r="M139" s="21">
        <f>IF($A139="",0,IF(VLOOKUP($A139,'Diesel consumption for field op'!$D$4:$G$77,3,FALSE)="L / ha",M123*VLOOKUP($A139,'Diesel consumption for field op'!$D$4:$G$77,2,FALSE),VLOOKUP($A139,'Diesel consumption for field op'!$D$4:$G$77,2,FALSE)*M$93/1000)*IF(VLOOKUP($A139,'Diesel consumption for field op'!$D$4:$G$77,4,FALSE)="Ja",HLOOKUP(M$29,'Diesel consumption for field op'!$L$17:$Q$19,2,FALSE),1)*HLOOKUP(M$29,'Diesel consumption for field op'!$L$17:$Q$19,3,FALSE))</f>
        <v>0</v>
      </c>
      <c r="N139" s="21">
        <f>IF($A139="",0,IF(VLOOKUP($A139,'Diesel consumption for field op'!$D$4:$G$77,3,FALSE)="L / ha",N123*VLOOKUP($A139,'Diesel consumption for field op'!$D$4:$G$77,2,FALSE),VLOOKUP($A139,'Diesel consumption for field op'!$D$4:$G$77,2,FALSE)*N$93/1000)*IF(VLOOKUP($A139,'Diesel consumption for field op'!$D$4:$G$77,4,FALSE)="Ja",HLOOKUP(N$29,'Diesel consumption for field op'!$L$17:$Q$19,2,FALSE),1)*HLOOKUP(N$29,'Diesel consumption for field op'!$L$17:$Q$19,3,FALSE))</f>
        <v>0</v>
      </c>
      <c r="O139" s="21">
        <f>IF($A139="",0,IF(VLOOKUP($A139,'Diesel consumption for field op'!$D$4:$G$77,3,FALSE)="L / ha",O123*VLOOKUP($A139,'Diesel consumption for field op'!$D$4:$G$77,2,FALSE),VLOOKUP($A139,'Diesel consumption for field op'!$D$4:$G$77,2,FALSE)*O$93/1000)*IF(VLOOKUP($A139,'Diesel consumption for field op'!$D$4:$G$77,4,FALSE)="Ja",HLOOKUP(O$29,'Diesel consumption for field op'!$L$17:$Q$19,2,FALSE),1)*HLOOKUP(O$29,'Diesel consumption for field op'!$L$17:$Q$19,3,FALSE))</f>
        <v>0</v>
      </c>
    </row>
    <row r="140" spans="1:15" x14ac:dyDescent="0.25">
      <c r="A140" s="20" t="str">
        <f t="shared" si="24"/>
        <v/>
      </c>
      <c r="B140" s="21">
        <f>IF($A140="",0,IF(VLOOKUP($A140,'Diesel consumption for field op'!$D$4:$G$77,3,FALSE)="L / ha",B124*VLOOKUP($A140,'Diesel consumption for field op'!$D$4:$G$77,2,FALSE),VLOOKUP($A140,'Diesel consumption for field op'!$D$4:$G$77,2,FALSE)*B$93/1000)*IF(VLOOKUP($A140,'Diesel consumption for field op'!$D$4:$G$77,4,FALSE)="Ja",HLOOKUP(B$29,'Diesel consumption for field op'!$L$17:$Q$19,2,FALSE),1)*HLOOKUP(B$29,'Diesel consumption for field op'!$L$17:$Q$19,3,FALSE))</f>
        <v>0</v>
      </c>
      <c r="C140" s="21">
        <f>IF($A140="",0,IF(VLOOKUP($A140,'Diesel consumption for field op'!$D$4:$G$77,3,FALSE)="L / ha",C124*VLOOKUP($A140,'Diesel consumption for field op'!$D$4:$G$77,2,FALSE),VLOOKUP($A140,'Diesel consumption for field op'!$D$4:$G$77,2,FALSE)*C$93/1000)*IF(VLOOKUP($A140,'Diesel consumption for field op'!$D$4:$G$77,4,FALSE)="Ja",HLOOKUP(C$29,'Diesel consumption for field op'!$L$17:$Q$19,2,FALSE),1)*HLOOKUP(C$29,'Diesel consumption for field op'!$L$17:$Q$19,3,FALSE))</f>
        <v>0</v>
      </c>
      <c r="D140" s="21">
        <f>IF($A140="",0,IF(VLOOKUP($A140,'Diesel consumption for field op'!$D$4:$G$77,3,FALSE)="L / ha",D124*VLOOKUP($A140,'Diesel consumption for field op'!$D$4:$G$77,2,FALSE),VLOOKUP($A140,'Diesel consumption for field op'!$D$4:$G$77,2,FALSE)*D$93/1000)*IF(VLOOKUP($A140,'Diesel consumption for field op'!$D$4:$G$77,4,FALSE)="Ja",HLOOKUP(D$29,'Diesel consumption for field op'!$L$17:$Q$19,2,FALSE),1)*HLOOKUP(D$29,'Diesel consumption for field op'!$L$17:$Q$19,3,FALSE))</f>
        <v>0</v>
      </c>
      <c r="E140" s="21">
        <f>IF($A140="",0,IF(VLOOKUP($A140,'Diesel consumption for field op'!$D$4:$G$77,3,FALSE)="L / ha",E124*VLOOKUP($A140,'Diesel consumption for field op'!$D$4:$G$77,2,FALSE),VLOOKUP($A140,'Diesel consumption for field op'!$D$4:$G$77,2,FALSE)*E$93/1000)*IF(VLOOKUP($A140,'Diesel consumption for field op'!$D$4:$G$77,4,FALSE)="Ja",HLOOKUP(E$29,'Diesel consumption for field op'!$L$17:$Q$19,2,FALSE),1)*HLOOKUP(E$29,'Diesel consumption for field op'!$L$17:$Q$19,3,FALSE))</f>
        <v>0</v>
      </c>
      <c r="F140" s="21">
        <f>IF($A140="",0,IF(VLOOKUP($A140,'Diesel consumption for field op'!$D$4:$G$77,3,FALSE)="L / ha",F124*VLOOKUP($A140,'Diesel consumption for field op'!$D$4:$G$77,2,FALSE),VLOOKUP($A140,'Diesel consumption for field op'!$D$4:$G$77,2,FALSE)*F$93/1000)*IF(VLOOKUP($A140,'Diesel consumption for field op'!$D$4:$G$77,4,FALSE)="Ja",HLOOKUP(F$29,'Diesel consumption for field op'!$L$17:$Q$19,2,FALSE),1)*HLOOKUP(F$29,'Diesel consumption for field op'!$L$17:$Q$19,3,FALSE))</f>
        <v>0</v>
      </c>
      <c r="G140" s="21">
        <f>IF($A140="",0,IF(VLOOKUP($A140,'Diesel consumption for field op'!$D$4:$G$77,3,FALSE)="L / ha",G124*VLOOKUP($A140,'Diesel consumption for field op'!$D$4:$G$77,2,FALSE),VLOOKUP($A140,'Diesel consumption for field op'!$D$4:$G$77,2,FALSE)*G$93/1000)*IF(VLOOKUP($A140,'Diesel consumption for field op'!$D$4:$G$77,4,FALSE)="Ja",HLOOKUP(G$29,'Diesel consumption for field op'!$L$17:$Q$19,2,FALSE),1)*HLOOKUP(G$29,'Diesel consumption for field op'!$L$17:$Q$19,3,FALSE))</f>
        <v>0</v>
      </c>
      <c r="I140" s="29" t="str">
        <f t="shared" si="25"/>
        <v/>
      </c>
      <c r="J140" s="21">
        <f>IF($A140="",0,IF(VLOOKUP($A140,'Diesel consumption for field op'!$D$4:$G$77,3,FALSE)="L / ha",J124*VLOOKUP($A140,'Diesel consumption for field op'!$D$4:$G$77,2,FALSE),VLOOKUP($A140,'Diesel consumption for field op'!$D$4:$G$77,2,FALSE)*J$93/1000)*IF(VLOOKUP($A140,'Diesel consumption for field op'!$D$4:$G$77,4,FALSE)="Ja",HLOOKUP(J$29,'Diesel consumption for field op'!$L$17:$Q$19,2,FALSE),1)*HLOOKUP(J$29,'Diesel consumption for field op'!$L$17:$Q$19,3,FALSE))</f>
        <v>0</v>
      </c>
      <c r="K140" s="21">
        <f>IF($A140="",0,IF(VLOOKUP($A140,'Diesel consumption for field op'!$D$4:$G$77,3,FALSE)="L / ha",K124*VLOOKUP($A140,'Diesel consumption for field op'!$D$4:$G$77,2,FALSE),VLOOKUP($A140,'Diesel consumption for field op'!$D$4:$G$77,2,FALSE)*K$93/1000)*IF(VLOOKUP($A140,'Diesel consumption for field op'!$D$4:$G$77,4,FALSE)="Ja",HLOOKUP(K$29,'Diesel consumption for field op'!$L$17:$Q$19,2,FALSE),1)*HLOOKUP(K$29,'Diesel consumption for field op'!$L$17:$Q$19,3,FALSE))</f>
        <v>0</v>
      </c>
      <c r="L140" s="21">
        <f>IF($A140="",0,IF(VLOOKUP($A140,'Diesel consumption for field op'!$D$4:$G$77,3,FALSE)="L / ha",L124*VLOOKUP($A140,'Diesel consumption for field op'!$D$4:$G$77,2,FALSE),VLOOKUP($A140,'Diesel consumption for field op'!$D$4:$G$77,2,FALSE)*L$93/1000)*IF(VLOOKUP($A140,'Diesel consumption for field op'!$D$4:$G$77,4,FALSE)="Ja",HLOOKUP(L$29,'Diesel consumption for field op'!$L$17:$Q$19,2,FALSE),1)*HLOOKUP(L$29,'Diesel consumption for field op'!$L$17:$Q$19,3,FALSE))</f>
        <v>0</v>
      </c>
      <c r="M140" s="21">
        <f>IF($A140="",0,IF(VLOOKUP($A140,'Diesel consumption for field op'!$D$4:$G$77,3,FALSE)="L / ha",M124*VLOOKUP($A140,'Diesel consumption for field op'!$D$4:$G$77,2,FALSE),VLOOKUP($A140,'Diesel consumption for field op'!$D$4:$G$77,2,FALSE)*M$93/1000)*IF(VLOOKUP($A140,'Diesel consumption for field op'!$D$4:$G$77,4,FALSE)="Ja",HLOOKUP(M$29,'Diesel consumption for field op'!$L$17:$Q$19,2,FALSE),1)*HLOOKUP(M$29,'Diesel consumption for field op'!$L$17:$Q$19,3,FALSE))</f>
        <v>0</v>
      </c>
      <c r="N140" s="21">
        <f>IF($A140="",0,IF(VLOOKUP($A140,'Diesel consumption for field op'!$D$4:$G$77,3,FALSE)="L / ha",N124*VLOOKUP($A140,'Diesel consumption for field op'!$D$4:$G$77,2,FALSE),VLOOKUP($A140,'Diesel consumption for field op'!$D$4:$G$77,2,FALSE)*N$93/1000)*IF(VLOOKUP($A140,'Diesel consumption for field op'!$D$4:$G$77,4,FALSE)="Ja",HLOOKUP(N$29,'Diesel consumption for field op'!$L$17:$Q$19,2,FALSE),1)*HLOOKUP(N$29,'Diesel consumption for field op'!$L$17:$Q$19,3,FALSE))</f>
        <v>0</v>
      </c>
      <c r="O140" s="21">
        <f>IF($A140="",0,IF(VLOOKUP($A140,'Diesel consumption for field op'!$D$4:$G$77,3,FALSE)="L / ha",O124*VLOOKUP($A140,'Diesel consumption for field op'!$D$4:$G$77,2,FALSE),VLOOKUP($A140,'Diesel consumption for field op'!$D$4:$G$77,2,FALSE)*O$93/1000)*IF(VLOOKUP($A140,'Diesel consumption for field op'!$D$4:$G$77,4,FALSE)="Ja",HLOOKUP(O$29,'Diesel consumption for field op'!$L$17:$Q$19,2,FALSE),1)*HLOOKUP(O$29,'Diesel consumption for field op'!$L$17:$Q$19,3,FALSE))</f>
        <v>0</v>
      </c>
    </row>
    <row r="141" spans="1:15" x14ac:dyDescent="0.25">
      <c r="A141" s="20" t="str">
        <f t="shared" si="24"/>
        <v/>
      </c>
      <c r="B141" s="21">
        <f>IF($A141="",0,IF(VLOOKUP($A141,'Diesel consumption for field op'!$D$4:$G$77,3,FALSE)="L / ha",B125*VLOOKUP($A141,'Diesel consumption for field op'!$D$4:$G$77,2,FALSE),VLOOKUP($A141,'Diesel consumption for field op'!$D$4:$G$77,2,FALSE)*B$93/1000)*IF(VLOOKUP($A141,'Diesel consumption for field op'!$D$4:$G$77,4,FALSE)="Ja",HLOOKUP(B$29,'Diesel consumption for field op'!$L$17:$Q$19,2,FALSE),1)*HLOOKUP(B$29,'Diesel consumption for field op'!$L$17:$Q$19,3,FALSE))</f>
        <v>0</v>
      </c>
      <c r="C141" s="21">
        <f>IF($A141="",0,IF(VLOOKUP($A141,'Diesel consumption for field op'!$D$4:$G$77,3,FALSE)="L / ha",C125*VLOOKUP($A141,'Diesel consumption for field op'!$D$4:$G$77,2,FALSE),VLOOKUP($A141,'Diesel consumption for field op'!$D$4:$G$77,2,FALSE)*C$93/1000)*IF(VLOOKUP($A141,'Diesel consumption for field op'!$D$4:$G$77,4,FALSE)="Ja",HLOOKUP(C$29,'Diesel consumption for field op'!$L$17:$Q$19,2,FALSE),1)*HLOOKUP(C$29,'Diesel consumption for field op'!$L$17:$Q$19,3,FALSE))</f>
        <v>0</v>
      </c>
      <c r="D141" s="21">
        <f>IF($A141="",0,IF(VLOOKUP($A141,'Diesel consumption for field op'!$D$4:$G$77,3,FALSE)="L / ha",D125*VLOOKUP($A141,'Diesel consumption for field op'!$D$4:$G$77,2,FALSE),VLOOKUP($A141,'Diesel consumption for field op'!$D$4:$G$77,2,FALSE)*D$93/1000)*IF(VLOOKUP($A141,'Diesel consumption for field op'!$D$4:$G$77,4,FALSE)="Ja",HLOOKUP(D$29,'Diesel consumption for field op'!$L$17:$Q$19,2,FALSE),1)*HLOOKUP(D$29,'Diesel consumption for field op'!$L$17:$Q$19,3,FALSE))</f>
        <v>0</v>
      </c>
      <c r="E141" s="21">
        <f>IF($A141="",0,IF(VLOOKUP($A141,'Diesel consumption for field op'!$D$4:$G$77,3,FALSE)="L / ha",E125*VLOOKUP($A141,'Diesel consumption for field op'!$D$4:$G$77,2,FALSE),VLOOKUP($A141,'Diesel consumption for field op'!$D$4:$G$77,2,FALSE)*E$93/1000)*IF(VLOOKUP($A141,'Diesel consumption for field op'!$D$4:$G$77,4,FALSE)="Ja",HLOOKUP(E$29,'Diesel consumption for field op'!$L$17:$Q$19,2,FALSE),1)*HLOOKUP(E$29,'Diesel consumption for field op'!$L$17:$Q$19,3,FALSE))</f>
        <v>0</v>
      </c>
      <c r="F141" s="21">
        <f>IF($A141="",0,IF(VLOOKUP($A141,'Diesel consumption for field op'!$D$4:$G$77,3,FALSE)="L / ha",F125*VLOOKUP($A141,'Diesel consumption for field op'!$D$4:$G$77,2,FALSE),VLOOKUP($A141,'Diesel consumption for field op'!$D$4:$G$77,2,FALSE)*F$93/1000)*IF(VLOOKUP($A141,'Diesel consumption for field op'!$D$4:$G$77,4,FALSE)="Ja",HLOOKUP(F$29,'Diesel consumption for field op'!$L$17:$Q$19,2,FALSE),1)*HLOOKUP(F$29,'Diesel consumption for field op'!$L$17:$Q$19,3,FALSE))</f>
        <v>0</v>
      </c>
      <c r="G141" s="21">
        <f>IF($A141="",0,IF(VLOOKUP($A141,'Diesel consumption for field op'!$D$4:$G$77,3,FALSE)="L / ha",G125*VLOOKUP($A141,'Diesel consumption for field op'!$D$4:$G$77,2,FALSE),VLOOKUP($A141,'Diesel consumption for field op'!$D$4:$G$77,2,FALSE)*G$93/1000)*IF(VLOOKUP($A141,'Diesel consumption for field op'!$D$4:$G$77,4,FALSE)="Ja",HLOOKUP(G$29,'Diesel consumption for field op'!$L$17:$Q$19,2,FALSE),1)*HLOOKUP(G$29,'Diesel consumption for field op'!$L$17:$Q$19,3,FALSE))</f>
        <v>0</v>
      </c>
      <c r="I141" s="29" t="str">
        <f t="shared" si="25"/>
        <v/>
      </c>
      <c r="J141" s="21">
        <f>IF($A141="",0,IF(VLOOKUP($A141,'Diesel consumption for field op'!$D$4:$G$77,3,FALSE)="L / ha",J125*VLOOKUP($A141,'Diesel consumption for field op'!$D$4:$G$77,2,FALSE),VLOOKUP($A141,'Diesel consumption for field op'!$D$4:$G$77,2,FALSE)*J$93/1000)*IF(VLOOKUP($A141,'Diesel consumption for field op'!$D$4:$G$77,4,FALSE)="Ja",HLOOKUP(J$29,'Diesel consumption for field op'!$L$17:$Q$19,2,FALSE),1)*HLOOKUP(J$29,'Diesel consumption for field op'!$L$17:$Q$19,3,FALSE))</f>
        <v>0</v>
      </c>
      <c r="K141" s="21">
        <f>IF($A141="",0,IF(VLOOKUP($A141,'Diesel consumption for field op'!$D$4:$G$77,3,FALSE)="L / ha",K125*VLOOKUP($A141,'Diesel consumption for field op'!$D$4:$G$77,2,FALSE),VLOOKUP($A141,'Diesel consumption for field op'!$D$4:$G$77,2,FALSE)*K$93/1000)*IF(VLOOKUP($A141,'Diesel consumption for field op'!$D$4:$G$77,4,FALSE)="Ja",HLOOKUP(K$29,'Diesel consumption for field op'!$L$17:$Q$19,2,FALSE),1)*HLOOKUP(K$29,'Diesel consumption for field op'!$L$17:$Q$19,3,FALSE))</f>
        <v>0</v>
      </c>
      <c r="L141" s="21">
        <f>IF($A141="",0,IF(VLOOKUP($A141,'Diesel consumption for field op'!$D$4:$G$77,3,FALSE)="L / ha",L125*VLOOKUP($A141,'Diesel consumption for field op'!$D$4:$G$77,2,FALSE),VLOOKUP($A141,'Diesel consumption for field op'!$D$4:$G$77,2,FALSE)*L$93/1000)*IF(VLOOKUP($A141,'Diesel consumption for field op'!$D$4:$G$77,4,FALSE)="Ja",HLOOKUP(L$29,'Diesel consumption for field op'!$L$17:$Q$19,2,FALSE),1)*HLOOKUP(L$29,'Diesel consumption for field op'!$L$17:$Q$19,3,FALSE))</f>
        <v>0</v>
      </c>
      <c r="M141" s="21">
        <f>IF($A141="",0,IF(VLOOKUP($A141,'Diesel consumption for field op'!$D$4:$G$77,3,FALSE)="L / ha",M125*VLOOKUP($A141,'Diesel consumption for field op'!$D$4:$G$77,2,FALSE),VLOOKUP($A141,'Diesel consumption for field op'!$D$4:$G$77,2,FALSE)*M$93/1000)*IF(VLOOKUP($A141,'Diesel consumption for field op'!$D$4:$G$77,4,FALSE)="Ja",HLOOKUP(M$29,'Diesel consumption for field op'!$L$17:$Q$19,2,FALSE),1)*HLOOKUP(M$29,'Diesel consumption for field op'!$L$17:$Q$19,3,FALSE))</f>
        <v>0</v>
      </c>
      <c r="N141" s="21">
        <f>IF($A141="",0,IF(VLOOKUP($A141,'Diesel consumption for field op'!$D$4:$G$77,3,FALSE)="L / ha",N125*VLOOKUP($A141,'Diesel consumption for field op'!$D$4:$G$77,2,FALSE),VLOOKUP($A141,'Diesel consumption for field op'!$D$4:$G$77,2,FALSE)*N$93/1000)*IF(VLOOKUP($A141,'Diesel consumption for field op'!$D$4:$G$77,4,FALSE)="Ja",HLOOKUP(N$29,'Diesel consumption for field op'!$L$17:$Q$19,2,FALSE),1)*HLOOKUP(N$29,'Diesel consumption for field op'!$L$17:$Q$19,3,FALSE))</f>
        <v>0</v>
      </c>
      <c r="O141" s="21">
        <f>IF($A141="",0,IF(VLOOKUP($A141,'Diesel consumption for field op'!$D$4:$G$77,3,FALSE)="L / ha",O125*VLOOKUP($A141,'Diesel consumption for field op'!$D$4:$G$77,2,FALSE),VLOOKUP($A141,'Diesel consumption for field op'!$D$4:$G$77,2,FALSE)*O$93/1000)*IF(VLOOKUP($A141,'Diesel consumption for field op'!$D$4:$G$77,4,FALSE)="Ja",HLOOKUP(O$29,'Diesel consumption for field op'!$L$17:$Q$19,2,FALSE),1)*HLOOKUP(O$29,'Diesel consumption for field op'!$L$17:$Q$19,3,FALSE))</f>
        <v>0</v>
      </c>
    </row>
    <row r="142" spans="1:15" x14ac:dyDescent="0.25">
      <c r="A142" s="20" t="str">
        <f t="shared" si="24"/>
        <v/>
      </c>
      <c r="B142" s="21">
        <f>IF($A142="",0,IF(VLOOKUP($A142,'Diesel consumption for field op'!$D$4:$G$77,3,FALSE)="L / ha",B126*VLOOKUP($A142,'Diesel consumption for field op'!$D$4:$G$77,2,FALSE),VLOOKUP($A142,'Diesel consumption for field op'!$D$4:$G$77,2,FALSE)*B$93/1000)*IF(VLOOKUP($A142,'Diesel consumption for field op'!$D$4:$G$77,4,FALSE)="Ja",HLOOKUP(B$29,'Diesel consumption for field op'!$L$17:$Q$19,2,FALSE),1)*HLOOKUP(B$29,'Diesel consumption for field op'!$L$17:$Q$19,3,FALSE))</f>
        <v>0</v>
      </c>
      <c r="C142" s="21">
        <f>IF($A142="",0,IF(VLOOKUP($A142,'Diesel consumption for field op'!$D$4:$G$77,3,FALSE)="L / ha",C126*VLOOKUP($A142,'Diesel consumption for field op'!$D$4:$G$77,2,FALSE),VLOOKUP($A142,'Diesel consumption for field op'!$D$4:$G$77,2,FALSE)*C$93/1000)*IF(VLOOKUP($A142,'Diesel consumption for field op'!$D$4:$G$77,4,FALSE)="Ja",HLOOKUP(C$29,'Diesel consumption for field op'!$L$17:$Q$19,2,FALSE),1)*HLOOKUP(C$29,'Diesel consumption for field op'!$L$17:$Q$19,3,FALSE))</f>
        <v>0</v>
      </c>
      <c r="D142" s="21">
        <f>IF($A142="",0,IF(VLOOKUP($A142,'Diesel consumption for field op'!$D$4:$G$77,3,FALSE)="L / ha",D126*VLOOKUP($A142,'Diesel consumption for field op'!$D$4:$G$77,2,FALSE),VLOOKUP($A142,'Diesel consumption for field op'!$D$4:$G$77,2,FALSE)*D$93/1000)*IF(VLOOKUP($A142,'Diesel consumption for field op'!$D$4:$G$77,4,FALSE)="Ja",HLOOKUP(D$29,'Diesel consumption for field op'!$L$17:$Q$19,2,FALSE),1)*HLOOKUP(D$29,'Diesel consumption for field op'!$L$17:$Q$19,3,FALSE))</f>
        <v>0</v>
      </c>
      <c r="E142" s="21">
        <f>IF($A142="",0,IF(VLOOKUP($A142,'Diesel consumption for field op'!$D$4:$G$77,3,FALSE)="L / ha",E126*VLOOKUP($A142,'Diesel consumption for field op'!$D$4:$G$77,2,FALSE),VLOOKUP($A142,'Diesel consumption for field op'!$D$4:$G$77,2,FALSE)*E$93/1000)*IF(VLOOKUP($A142,'Diesel consumption for field op'!$D$4:$G$77,4,FALSE)="Ja",HLOOKUP(E$29,'Diesel consumption for field op'!$L$17:$Q$19,2,FALSE),1)*HLOOKUP(E$29,'Diesel consumption for field op'!$L$17:$Q$19,3,FALSE))</f>
        <v>0</v>
      </c>
      <c r="F142" s="21">
        <f>IF($A142="",0,IF(VLOOKUP($A142,'Diesel consumption for field op'!$D$4:$G$77,3,FALSE)="L / ha",F126*VLOOKUP($A142,'Diesel consumption for field op'!$D$4:$G$77,2,FALSE),VLOOKUP($A142,'Diesel consumption for field op'!$D$4:$G$77,2,FALSE)*F$93/1000)*IF(VLOOKUP($A142,'Diesel consumption for field op'!$D$4:$G$77,4,FALSE)="Ja",HLOOKUP(F$29,'Diesel consumption for field op'!$L$17:$Q$19,2,FALSE),1)*HLOOKUP(F$29,'Diesel consumption for field op'!$L$17:$Q$19,3,FALSE))</f>
        <v>0</v>
      </c>
      <c r="G142" s="21">
        <f>IF($A142="",0,IF(VLOOKUP($A142,'Diesel consumption for field op'!$D$4:$G$77,3,FALSE)="L / ha",G126*VLOOKUP($A142,'Diesel consumption for field op'!$D$4:$G$77,2,FALSE),VLOOKUP($A142,'Diesel consumption for field op'!$D$4:$G$77,2,FALSE)*G$93/1000)*IF(VLOOKUP($A142,'Diesel consumption for field op'!$D$4:$G$77,4,FALSE)="Ja",HLOOKUP(G$29,'Diesel consumption for field op'!$L$17:$Q$19,2,FALSE),1)*HLOOKUP(G$29,'Diesel consumption for field op'!$L$17:$Q$19,3,FALSE))</f>
        <v>0</v>
      </c>
      <c r="I142" s="29" t="str">
        <f t="shared" si="25"/>
        <v/>
      </c>
      <c r="J142" s="21">
        <f>IF($A142="",0,IF(VLOOKUP($A142,'Diesel consumption for field op'!$D$4:$G$77,3,FALSE)="L / ha",J126*VLOOKUP($A142,'Diesel consumption for field op'!$D$4:$G$77,2,FALSE),VLOOKUP($A142,'Diesel consumption for field op'!$D$4:$G$77,2,FALSE)*J$93/1000)*IF(VLOOKUP($A142,'Diesel consumption for field op'!$D$4:$G$77,4,FALSE)="Ja",HLOOKUP(J$29,'Diesel consumption for field op'!$L$17:$Q$19,2,FALSE),1)*HLOOKUP(J$29,'Diesel consumption for field op'!$L$17:$Q$19,3,FALSE))</f>
        <v>0</v>
      </c>
      <c r="K142" s="21">
        <f>IF($A142="",0,IF(VLOOKUP($A142,'Diesel consumption for field op'!$D$4:$G$77,3,FALSE)="L / ha",K126*VLOOKUP($A142,'Diesel consumption for field op'!$D$4:$G$77,2,FALSE),VLOOKUP($A142,'Diesel consumption for field op'!$D$4:$G$77,2,FALSE)*K$93/1000)*IF(VLOOKUP($A142,'Diesel consumption for field op'!$D$4:$G$77,4,FALSE)="Ja",HLOOKUP(K$29,'Diesel consumption for field op'!$L$17:$Q$19,2,FALSE),1)*HLOOKUP(K$29,'Diesel consumption for field op'!$L$17:$Q$19,3,FALSE))</f>
        <v>0</v>
      </c>
      <c r="L142" s="21">
        <f>IF($A142="",0,IF(VLOOKUP($A142,'Diesel consumption for field op'!$D$4:$G$77,3,FALSE)="L / ha",L126*VLOOKUP($A142,'Diesel consumption for field op'!$D$4:$G$77,2,FALSE),VLOOKUP($A142,'Diesel consumption for field op'!$D$4:$G$77,2,FALSE)*L$93/1000)*IF(VLOOKUP($A142,'Diesel consumption for field op'!$D$4:$G$77,4,FALSE)="Ja",HLOOKUP(L$29,'Diesel consumption for field op'!$L$17:$Q$19,2,FALSE),1)*HLOOKUP(L$29,'Diesel consumption for field op'!$L$17:$Q$19,3,FALSE))</f>
        <v>0</v>
      </c>
      <c r="M142" s="21">
        <f>IF($A142="",0,IF(VLOOKUP($A142,'Diesel consumption for field op'!$D$4:$G$77,3,FALSE)="L / ha",M126*VLOOKUP($A142,'Diesel consumption for field op'!$D$4:$G$77,2,FALSE),VLOOKUP($A142,'Diesel consumption for field op'!$D$4:$G$77,2,FALSE)*M$93/1000)*IF(VLOOKUP($A142,'Diesel consumption for field op'!$D$4:$G$77,4,FALSE)="Ja",HLOOKUP(M$29,'Diesel consumption for field op'!$L$17:$Q$19,2,FALSE),1)*HLOOKUP(M$29,'Diesel consumption for field op'!$L$17:$Q$19,3,FALSE))</f>
        <v>0</v>
      </c>
      <c r="N142" s="21">
        <f>IF($A142="",0,IF(VLOOKUP($A142,'Diesel consumption for field op'!$D$4:$G$77,3,FALSE)="L / ha",N126*VLOOKUP($A142,'Diesel consumption for field op'!$D$4:$G$77,2,FALSE),VLOOKUP($A142,'Diesel consumption for field op'!$D$4:$G$77,2,FALSE)*N$93/1000)*IF(VLOOKUP($A142,'Diesel consumption for field op'!$D$4:$G$77,4,FALSE)="Ja",HLOOKUP(N$29,'Diesel consumption for field op'!$L$17:$Q$19,2,FALSE),1)*HLOOKUP(N$29,'Diesel consumption for field op'!$L$17:$Q$19,3,FALSE))</f>
        <v>0</v>
      </c>
      <c r="O142" s="21">
        <f>IF($A142="",0,IF(VLOOKUP($A142,'Diesel consumption for field op'!$D$4:$G$77,3,FALSE)="L / ha",O126*VLOOKUP($A142,'Diesel consumption for field op'!$D$4:$G$77,2,FALSE),VLOOKUP($A142,'Diesel consumption for field op'!$D$4:$G$77,2,FALSE)*O$93/1000)*IF(VLOOKUP($A142,'Diesel consumption for field op'!$D$4:$G$77,4,FALSE)="Ja",HLOOKUP(O$29,'Diesel consumption for field op'!$L$17:$Q$19,2,FALSE),1)*HLOOKUP(O$29,'Diesel consumption for field op'!$L$17:$Q$19,3,FALSE))</f>
        <v>0</v>
      </c>
    </row>
    <row r="143" spans="1:15" x14ac:dyDescent="0.25">
      <c r="A143" s="20" t="str">
        <f t="shared" si="24"/>
        <v/>
      </c>
      <c r="B143" s="21">
        <f>IF($A143="",0,IF(VLOOKUP($A143,'Diesel consumption for field op'!$D$4:$G$77,3,FALSE)="L / ha",B127*VLOOKUP($A143,'Diesel consumption for field op'!$D$4:$G$77,2,FALSE),VLOOKUP($A143,'Diesel consumption for field op'!$D$4:$G$77,2,FALSE)*B$93/1000)*IF(VLOOKUP($A143,'Diesel consumption for field op'!$D$4:$G$77,4,FALSE)="Ja",HLOOKUP(B$29,'Diesel consumption for field op'!$L$17:$Q$19,2,FALSE),1)*HLOOKUP(B$29,'Diesel consumption for field op'!$L$17:$Q$19,3,FALSE))</f>
        <v>0</v>
      </c>
      <c r="C143" s="21">
        <f>IF($A143="",0,IF(VLOOKUP($A143,'Diesel consumption for field op'!$D$4:$G$77,3,FALSE)="L / ha",C127*VLOOKUP($A143,'Diesel consumption for field op'!$D$4:$G$77,2,FALSE),VLOOKUP($A143,'Diesel consumption for field op'!$D$4:$G$77,2,FALSE)*C$93/1000)*IF(VLOOKUP($A143,'Diesel consumption for field op'!$D$4:$G$77,4,FALSE)="Ja",HLOOKUP(C$29,'Diesel consumption for field op'!$L$17:$Q$19,2,FALSE),1)*HLOOKUP(C$29,'Diesel consumption for field op'!$L$17:$Q$19,3,FALSE))</f>
        <v>0</v>
      </c>
      <c r="D143" s="21">
        <f>IF($A143="",0,IF(VLOOKUP($A143,'Diesel consumption for field op'!$D$4:$G$77,3,FALSE)="L / ha",D127*VLOOKUP($A143,'Diesel consumption for field op'!$D$4:$G$77,2,FALSE),VLOOKUP($A143,'Diesel consumption for field op'!$D$4:$G$77,2,FALSE)*D$93/1000)*IF(VLOOKUP($A143,'Diesel consumption for field op'!$D$4:$G$77,4,FALSE)="Ja",HLOOKUP(D$29,'Diesel consumption for field op'!$L$17:$Q$19,2,FALSE),1)*HLOOKUP(D$29,'Diesel consumption for field op'!$L$17:$Q$19,3,FALSE))</f>
        <v>0</v>
      </c>
      <c r="E143" s="21">
        <f>IF($A143="",0,IF(VLOOKUP($A143,'Diesel consumption for field op'!$D$4:$G$77,3,FALSE)="L / ha",E127*VLOOKUP($A143,'Diesel consumption for field op'!$D$4:$G$77,2,FALSE),VLOOKUP($A143,'Diesel consumption for field op'!$D$4:$G$77,2,FALSE)*E$93/1000)*IF(VLOOKUP($A143,'Diesel consumption for field op'!$D$4:$G$77,4,FALSE)="Ja",HLOOKUP(E$29,'Diesel consumption for field op'!$L$17:$Q$19,2,FALSE),1)*HLOOKUP(E$29,'Diesel consumption for field op'!$L$17:$Q$19,3,FALSE))</f>
        <v>0</v>
      </c>
      <c r="F143" s="21">
        <f>IF($A143="",0,IF(VLOOKUP($A143,'Diesel consumption for field op'!$D$4:$G$77,3,FALSE)="L / ha",F127*VLOOKUP($A143,'Diesel consumption for field op'!$D$4:$G$77,2,FALSE),VLOOKUP($A143,'Diesel consumption for field op'!$D$4:$G$77,2,FALSE)*F$93/1000)*IF(VLOOKUP($A143,'Diesel consumption for field op'!$D$4:$G$77,4,FALSE)="Ja",HLOOKUP(F$29,'Diesel consumption for field op'!$L$17:$Q$19,2,FALSE),1)*HLOOKUP(F$29,'Diesel consumption for field op'!$L$17:$Q$19,3,FALSE))</f>
        <v>0</v>
      </c>
      <c r="G143" s="21">
        <f>IF($A143="",0,IF(VLOOKUP($A143,'Diesel consumption for field op'!$D$4:$G$77,3,FALSE)="L / ha",G127*VLOOKUP($A143,'Diesel consumption for field op'!$D$4:$G$77,2,FALSE),VLOOKUP($A143,'Diesel consumption for field op'!$D$4:$G$77,2,FALSE)*G$93/1000)*IF(VLOOKUP($A143,'Diesel consumption for field op'!$D$4:$G$77,4,FALSE)="Ja",HLOOKUP(G$29,'Diesel consumption for field op'!$L$17:$Q$19,2,FALSE),1)*HLOOKUP(G$29,'Diesel consumption for field op'!$L$17:$Q$19,3,FALSE))</f>
        <v>0</v>
      </c>
      <c r="I143" s="29" t="str">
        <f t="shared" si="25"/>
        <v/>
      </c>
      <c r="J143" s="21">
        <f>IF($A143="",0,IF(VLOOKUP($A143,'Diesel consumption for field op'!$D$4:$G$77,3,FALSE)="L / ha",J127*VLOOKUP($A143,'Diesel consumption for field op'!$D$4:$G$77,2,FALSE),VLOOKUP($A143,'Diesel consumption for field op'!$D$4:$G$77,2,FALSE)*J$93/1000)*IF(VLOOKUP($A143,'Diesel consumption for field op'!$D$4:$G$77,4,FALSE)="Ja",HLOOKUP(J$29,'Diesel consumption for field op'!$L$17:$Q$19,2,FALSE),1)*HLOOKUP(J$29,'Diesel consumption for field op'!$L$17:$Q$19,3,FALSE))</f>
        <v>0</v>
      </c>
      <c r="K143" s="21">
        <f>IF($A143="",0,IF(VLOOKUP($A143,'Diesel consumption for field op'!$D$4:$G$77,3,FALSE)="L / ha",K127*VLOOKUP($A143,'Diesel consumption for field op'!$D$4:$G$77,2,FALSE),VLOOKUP($A143,'Diesel consumption for field op'!$D$4:$G$77,2,FALSE)*K$93/1000)*IF(VLOOKUP($A143,'Diesel consumption for field op'!$D$4:$G$77,4,FALSE)="Ja",HLOOKUP(K$29,'Diesel consumption for field op'!$L$17:$Q$19,2,FALSE),1)*HLOOKUP(K$29,'Diesel consumption for field op'!$L$17:$Q$19,3,FALSE))</f>
        <v>0</v>
      </c>
      <c r="L143" s="21">
        <f>IF($A143="",0,IF(VLOOKUP($A143,'Diesel consumption for field op'!$D$4:$G$77,3,FALSE)="L / ha",L127*VLOOKUP($A143,'Diesel consumption for field op'!$D$4:$G$77,2,FALSE),VLOOKUP($A143,'Diesel consumption for field op'!$D$4:$G$77,2,FALSE)*L$93/1000)*IF(VLOOKUP($A143,'Diesel consumption for field op'!$D$4:$G$77,4,FALSE)="Ja",HLOOKUP(L$29,'Diesel consumption for field op'!$L$17:$Q$19,2,FALSE),1)*HLOOKUP(L$29,'Diesel consumption for field op'!$L$17:$Q$19,3,FALSE))</f>
        <v>0</v>
      </c>
      <c r="M143" s="21">
        <f>IF($A143="",0,IF(VLOOKUP($A143,'Diesel consumption for field op'!$D$4:$G$77,3,FALSE)="L / ha",M127*VLOOKUP($A143,'Diesel consumption for field op'!$D$4:$G$77,2,FALSE),VLOOKUP($A143,'Diesel consumption for field op'!$D$4:$G$77,2,FALSE)*M$93/1000)*IF(VLOOKUP($A143,'Diesel consumption for field op'!$D$4:$G$77,4,FALSE)="Ja",HLOOKUP(M$29,'Diesel consumption for field op'!$L$17:$Q$19,2,FALSE),1)*HLOOKUP(M$29,'Diesel consumption for field op'!$L$17:$Q$19,3,FALSE))</f>
        <v>0</v>
      </c>
      <c r="N143" s="21">
        <f>IF($A143="",0,IF(VLOOKUP($A143,'Diesel consumption for field op'!$D$4:$G$77,3,FALSE)="L / ha",N127*VLOOKUP($A143,'Diesel consumption for field op'!$D$4:$G$77,2,FALSE),VLOOKUP($A143,'Diesel consumption for field op'!$D$4:$G$77,2,FALSE)*N$93/1000)*IF(VLOOKUP($A143,'Diesel consumption for field op'!$D$4:$G$77,4,FALSE)="Ja",HLOOKUP(N$29,'Diesel consumption for field op'!$L$17:$Q$19,2,FALSE),1)*HLOOKUP(N$29,'Diesel consumption for field op'!$L$17:$Q$19,3,FALSE))</f>
        <v>0</v>
      </c>
      <c r="O143" s="21">
        <f>IF($A143="",0,IF(VLOOKUP($A143,'Diesel consumption for field op'!$D$4:$G$77,3,FALSE)="L / ha",O127*VLOOKUP($A143,'Diesel consumption for field op'!$D$4:$G$77,2,FALSE),VLOOKUP($A143,'Diesel consumption for field op'!$D$4:$G$77,2,FALSE)*O$93/1000)*IF(VLOOKUP($A143,'Diesel consumption for field op'!$D$4:$G$77,4,FALSE)="Ja",HLOOKUP(O$29,'Diesel consumption for field op'!$L$17:$Q$19,2,FALSE),1)*HLOOKUP(O$29,'Diesel consumption for field op'!$L$17:$Q$19,3,FALSE))</f>
        <v>0</v>
      </c>
    </row>
    <row r="144" spans="1:15" x14ac:dyDescent="0.25">
      <c r="A144" s="20" t="str">
        <f t="shared" si="24"/>
        <v/>
      </c>
      <c r="B144" s="21">
        <f>IF($A144="",0,IF(VLOOKUP($A144,'Diesel consumption for field op'!$D$4:$G$77,3,FALSE)="L / ha",B128*VLOOKUP($A144,'Diesel consumption for field op'!$D$4:$G$77,2,FALSE),VLOOKUP($A144,'Diesel consumption for field op'!$D$4:$G$77,2,FALSE)*B$93/1000)*IF(VLOOKUP($A144,'Diesel consumption for field op'!$D$4:$G$77,4,FALSE)="Ja",HLOOKUP(B$29,'Diesel consumption for field op'!$L$17:$Q$19,2,FALSE),1)*HLOOKUP(B$29,'Diesel consumption for field op'!$L$17:$Q$19,3,FALSE))</f>
        <v>0</v>
      </c>
      <c r="C144" s="21">
        <f>IF($A144="",0,IF(VLOOKUP($A144,'Diesel consumption for field op'!$D$4:$G$77,3,FALSE)="L / ha",C128*VLOOKUP($A144,'Diesel consumption for field op'!$D$4:$G$77,2,FALSE),VLOOKUP($A144,'Diesel consumption for field op'!$D$4:$G$77,2,FALSE)*C$93/1000)*IF(VLOOKUP($A144,'Diesel consumption for field op'!$D$4:$G$77,4,FALSE)="Ja",HLOOKUP(C$29,'Diesel consumption for field op'!$L$17:$Q$19,2,FALSE),1)*HLOOKUP(C$29,'Diesel consumption for field op'!$L$17:$Q$19,3,FALSE))</f>
        <v>0</v>
      </c>
      <c r="D144" s="21">
        <f>IF($A144="",0,IF(VLOOKUP($A144,'Diesel consumption for field op'!$D$4:$G$77,3,FALSE)="L / ha",D128*VLOOKUP($A144,'Diesel consumption for field op'!$D$4:$G$77,2,FALSE),VLOOKUP($A144,'Diesel consumption for field op'!$D$4:$G$77,2,FALSE)*D$93/1000)*IF(VLOOKUP($A144,'Diesel consumption for field op'!$D$4:$G$77,4,FALSE)="Ja",HLOOKUP(D$29,'Diesel consumption for field op'!$L$17:$Q$19,2,FALSE),1)*HLOOKUP(D$29,'Diesel consumption for field op'!$L$17:$Q$19,3,FALSE))</f>
        <v>0</v>
      </c>
      <c r="E144" s="21">
        <f>IF($A144="",0,IF(VLOOKUP($A144,'Diesel consumption for field op'!$D$4:$G$77,3,FALSE)="L / ha",E128*VLOOKUP($A144,'Diesel consumption for field op'!$D$4:$G$77,2,FALSE),VLOOKUP($A144,'Diesel consumption for field op'!$D$4:$G$77,2,FALSE)*E$93/1000)*IF(VLOOKUP($A144,'Diesel consumption for field op'!$D$4:$G$77,4,FALSE)="Ja",HLOOKUP(E$29,'Diesel consumption for field op'!$L$17:$Q$19,2,FALSE),1)*HLOOKUP(E$29,'Diesel consumption for field op'!$L$17:$Q$19,3,FALSE))</f>
        <v>0</v>
      </c>
      <c r="F144" s="21">
        <f>IF($A144="",0,IF(VLOOKUP($A144,'Diesel consumption for field op'!$D$4:$G$77,3,FALSE)="L / ha",F128*VLOOKUP($A144,'Diesel consumption for field op'!$D$4:$G$77,2,FALSE),VLOOKUP($A144,'Diesel consumption for field op'!$D$4:$G$77,2,FALSE)*F$93/1000)*IF(VLOOKUP($A144,'Diesel consumption for field op'!$D$4:$G$77,4,FALSE)="Ja",HLOOKUP(F$29,'Diesel consumption for field op'!$L$17:$Q$19,2,FALSE),1)*HLOOKUP(F$29,'Diesel consumption for field op'!$L$17:$Q$19,3,FALSE))</f>
        <v>0</v>
      </c>
      <c r="G144" s="21">
        <f>IF($A144="",0,IF(VLOOKUP($A144,'Diesel consumption for field op'!$D$4:$G$77,3,FALSE)="L / ha",G128*VLOOKUP($A144,'Diesel consumption for field op'!$D$4:$G$77,2,FALSE),VLOOKUP($A144,'Diesel consumption for field op'!$D$4:$G$77,2,FALSE)*G$93/1000)*IF(VLOOKUP($A144,'Diesel consumption for field op'!$D$4:$G$77,4,FALSE)="Ja",HLOOKUP(G$29,'Diesel consumption for field op'!$L$17:$Q$19,2,FALSE),1)*HLOOKUP(G$29,'Diesel consumption for field op'!$L$17:$Q$19,3,FALSE))</f>
        <v>0</v>
      </c>
      <c r="I144" s="29" t="str">
        <f t="shared" si="25"/>
        <v/>
      </c>
      <c r="J144" s="21">
        <f>IF($A144="",0,IF(VLOOKUP($A144,'Diesel consumption for field op'!$D$4:$G$77,3,FALSE)="L / ha",J128*VLOOKUP($A144,'Diesel consumption for field op'!$D$4:$G$77,2,FALSE),VLOOKUP($A144,'Diesel consumption for field op'!$D$4:$G$77,2,FALSE)*J$93/1000)*IF(VLOOKUP($A144,'Diesel consumption for field op'!$D$4:$G$77,4,FALSE)="Ja",HLOOKUP(J$29,'Diesel consumption for field op'!$L$17:$Q$19,2,FALSE),1)*HLOOKUP(J$29,'Diesel consumption for field op'!$L$17:$Q$19,3,FALSE))</f>
        <v>0</v>
      </c>
      <c r="K144" s="21">
        <f>IF($A144="",0,IF(VLOOKUP($A144,'Diesel consumption for field op'!$D$4:$G$77,3,FALSE)="L / ha",K128*VLOOKUP($A144,'Diesel consumption for field op'!$D$4:$G$77,2,FALSE),VLOOKUP($A144,'Diesel consumption for field op'!$D$4:$G$77,2,FALSE)*K$93/1000)*IF(VLOOKUP($A144,'Diesel consumption for field op'!$D$4:$G$77,4,FALSE)="Ja",HLOOKUP(K$29,'Diesel consumption for field op'!$L$17:$Q$19,2,FALSE),1)*HLOOKUP(K$29,'Diesel consumption for field op'!$L$17:$Q$19,3,FALSE))</f>
        <v>0</v>
      </c>
      <c r="L144" s="21">
        <f>IF($A144="",0,IF(VLOOKUP($A144,'Diesel consumption for field op'!$D$4:$G$77,3,FALSE)="L / ha",L128*VLOOKUP($A144,'Diesel consumption for field op'!$D$4:$G$77,2,FALSE),VLOOKUP($A144,'Diesel consumption for field op'!$D$4:$G$77,2,FALSE)*L$93/1000)*IF(VLOOKUP($A144,'Diesel consumption for field op'!$D$4:$G$77,4,FALSE)="Ja",HLOOKUP(L$29,'Diesel consumption for field op'!$L$17:$Q$19,2,FALSE),1)*HLOOKUP(L$29,'Diesel consumption for field op'!$L$17:$Q$19,3,FALSE))</f>
        <v>0</v>
      </c>
      <c r="M144" s="21">
        <f>IF($A144="",0,IF(VLOOKUP($A144,'Diesel consumption for field op'!$D$4:$G$77,3,FALSE)="L / ha",M128*VLOOKUP($A144,'Diesel consumption for field op'!$D$4:$G$77,2,FALSE),VLOOKUP($A144,'Diesel consumption for field op'!$D$4:$G$77,2,FALSE)*M$93/1000)*IF(VLOOKUP($A144,'Diesel consumption for field op'!$D$4:$G$77,4,FALSE)="Ja",HLOOKUP(M$29,'Diesel consumption for field op'!$L$17:$Q$19,2,FALSE),1)*HLOOKUP(M$29,'Diesel consumption for field op'!$L$17:$Q$19,3,FALSE))</f>
        <v>0</v>
      </c>
      <c r="N144" s="21">
        <f>IF($A144="",0,IF(VLOOKUP($A144,'Diesel consumption for field op'!$D$4:$G$77,3,FALSE)="L / ha",N128*VLOOKUP($A144,'Diesel consumption for field op'!$D$4:$G$77,2,FALSE),VLOOKUP($A144,'Diesel consumption for field op'!$D$4:$G$77,2,FALSE)*N$93/1000)*IF(VLOOKUP($A144,'Diesel consumption for field op'!$D$4:$G$77,4,FALSE)="Ja",HLOOKUP(N$29,'Diesel consumption for field op'!$L$17:$Q$19,2,FALSE),1)*HLOOKUP(N$29,'Diesel consumption for field op'!$L$17:$Q$19,3,FALSE))</f>
        <v>0</v>
      </c>
      <c r="O144" s="21">
        <f>IF($A144="",0,IF(VLOOKUP($A144,'Diesel consumption for field op'!$D$4:$G$77,3,FALSE)="L / ha",O128*VLOOKUP($A144,'Diesel consumption for field op'!$D$4:$G$77,2,FALSE),VLOOKUP($A144,'Diesel consumption for field op'!$D$4:$G$77,2,FALSE)*O$93/1000)*IF(VLOOKUP($A144,'Diesel consumption for field op'!$D$4:$G$77,4,FALSE)="Ja",HLOOKUP(O$29,'Diesel consumption for field op'!$L$17:$Q$19,2,FALSE),1)*HLOOKUP(O$29,'Diesel consumption for field op'!$L$17:$Q$19,3,FALSE))</f>
        <v>0</v>
      </c>
    </row>
    <row r="145" spans="1:15" x14ac:dyDescent="0.25">
      <c r="A145" s="20" t="str">
        <f t="shared" si="24"/>
        <v/>
      </c>
      <c r="B145" s="21">
        <f>IF($A145="",0,IF(VLOOKUP($A145,'Diesel consumption for field op'!$D$4:$G$77,3,FALSE)="L / ha",B129*VLOOKUP($A145,'Diesel consumption for field op'!$D$4:$G$77,2,FALSE),VLOOKUP($A145,'Diesel consumption for field op'!$D$4:$G$77,2,FALSE)*B$93/1000)*IF(VLOOKUP($A145,'Diesel consumption for field op'!$D$4:$G$77,4,FALSE)="Ja",HLOOKUP(B$29,'Diesel consumption for field op'!$L$17:$Q$19,2,FALSE),1)*HLOOKUP(B$29,'Diesel consumption for field op'!$L$17:$Q$19,3,FALSE))</f>
        <v>0</v>
      </c>
      <c r="C145" s="21">
        <f>IF($A145="",0,IF(VLOOKUP($A145,'Diesel consumption for field op'!$D$4:$G$77,3,FALSE)="L / ha",C129*VLOOKUP($A145,'Diesel consumption for field op'!$D$4:$G$77,2,FALSE),VLOOKUP($A145,'Diesel consumption for field op'!$D$4:$G$77,2,FALSE)*C$93/1000)*IF(VLOOKUP($A145,'Diesel consumption for field op'!$D$4:$G$77,4,FALSE)="Ja",HLOOKUP(C$29,'Diesel consumption for field op'!$L$17:$Q$19,2,FALSE),1)*HLOOKUP(C$29,'Diesel consumption for field op'!$L$17:$Q$19,3,FALSE))</f>
        <v>0</v>
      </c>
      <c r="D145" s="21">
        <f>IF($A145="",0,IF(VLOOKUP($A145,'Diesel consumption for field op'!$D$4:$G$77,3,FALSE)="L / ha",D129*VLOOKUP($A145,'Diesel consumption for field op'!$D$4:$G$77,2,FALSE),VLOOKUP($A145,'Diesel consumption for field op'!$D$4:$G$77,2,FALSE)*D$93/1000)*IF(VLOOKUP($A145,'Diesel consumption for field op'!$D$4:$G$77,4,FALSE)="Ja",HLOOKUP(D$29,'Diesel consumption for field op'!$L$17:$Q$19,2,FALSE),1)*HLOOKUP(D$29,'Diesel consumption for field op'!$L$17:$Q$19,3,FALSE))</f>
        <v>0</v>
      </c>
      <c r="E145" s="21">
        <f>IF($A145="",0,IF(VLOOKUP($A145,'Diesel consumption for field op'!$D$4:$G$77,3,FALSE)="L / ha",E129*VLOOKUP($A145,'Diesel consumption for field op'!$D$4:$G$77,2,FALSE),VLOOKUP($A145,'Diesel consumption for field op'!$D$4:$G$77,2,FALSE)*E$93/1000)*IF(VLOOKUP($A145,'Diesel consumption for field op'!$D$4:$G$77,4,FALSE)="Ja",HLOOKUP(E$29,'Diesel consumption for field op'!$L$17:$Q$19,2,FALSE),1)*HLOOKUP(E$29,'Diesel consumption for field op'!$L$17:$Q$19,3,FALSE))</f>
        <v>0</v>
      </c>
      <c r="F145" s="21">
        <f>IF($A145="",0,IF(VLOOKUP($A145,'Diesel consumption for field op'!$D$4:$G$77,3,FALSE)="L / ha",F129*VLOOKUP($A145,'Diesel consumption for field op'!$D$4:$G$77,2,FALSE),VLOOKUP($A145,'Diesel consumption for field op'!$D$4:$G$77,2,FALSE)*F$93/1000)*IF(VLOOKUP($A145,'Diesel consumption for field op'!$D$4:$G$77,4,FALSE)="Ja",HLOOKUP(F$29,'Diesel consumption for field op'!$L$17:$Q$19,2,FALSE),1)*HLOOKUP(F$29,'Diesel consumption for field op'!$L$17:$Q$19,3,FALSE))</f>
        <v>0</v>
      </c>
      <c r="G145" s="21">
        <f>IF($A145="",0,IF(VLOOKUP($A145,'Diesel consumption for field op'!$D$4:$G$77,3,FALSE)="L / ha",G129*VLOOKUP($A145,'Diesel consumption for field op'!$D$4:$G$77,2,FALSE),VLOOKUP($A145,'Diesel consumption for field op'!$D$4:$G$77,2,FALSE)*G$93/1000)*IF(VLOOKUP($A145,'Diesel consumption for field op'!$D$4:$G$77,4,FALSE)="Ja",HLOOKUP(G$29,'Diesel consumption for field op'!$L$17:$Q$19,2,FALSE),1)*HLOOKUP(G$29,'Diesel consumption for field op'!$L$17:$Q$19,3,FALSE))</f>
        <v>0</v>
      </c>
      <c r="I145" s="29" t="str">
        <f t="shared" si="25"/>
        <v/>
      </c>
      <c r="J145" s="21">
        <f>IF($A145="",0,IF(VLOOKUP($A145,'Diesel consumption for field op'!$D$4:$G$77,3,FALSE)="L / ha",J129*VLOOKUP($A145,'Diesel consumption for field op'!$D$4:$G$77,2,FALSE),VLOOKUP($A145,'Diesel consumption for field op'!$D$4:$G$77,2,FALSE)*J$93/1000)*IF(VLOOKUP($A145,'Diesel consumption for field op'!$D$4:$G$77,4,FALSE)="Ja",HLOOKUP(J$29,'Diesel consumption for field op'!$L$17:$Q$19,2,FALSE),1)*HLOOKUP(J$29,'Diesel consumption for field op'!$L$17:$Q$19,3,FALSE))</f>
        <v>0</v>
      </c>
      <c r="K145" s="21">
        <f>IF($A145="",0,IF(VLOOKUP($A145,'Diesel consumption for field op'!$D$4:$G$77,3,FALSE)="L / ha",K129*VLOOKUP($A145,'Diesel consumption for field op'!$D$4:$G$77,2,FALSE),VLOOKUP($A145,'Diesel consumption for field op'!$D$4:$G$77,2,FALSE)*K$93/1000)*IF(VLOOKUP($A145,'Diesel consumption for field op'!$D$4:$G$77,4,FALSE)="Ja",HLOOKUP(K$29,'Diesel consumption for field op'!$L$17:$Q$19,2,FALSE),1)*HLOOKUP(K$29,'Diesel consumption for field op'!$L$17:$Q$19,3,FALSE))</f>
        <v>0</v>
      </c>
      <c r="L145" s="21">
        <f>IF($A145="",0,IF(VLOOKUP($A145,'Diesel consumption for field op'!$D$4:$G$77,3,FALSE)="L / ha",L129*VLOOKUP($A145,'Diesel consumption for field op'!$D$4:$G$77,2,FALSE),VLOOKUP($A145,'Diesel consumption for field op'!$D$4:$G$77,2,FALSE)*L$93/1000)*IF(VLOOKUP($A145,'Diesel consumption for field op'!$D$4:$G$77,4,FALSE)="Ja",HLOOKUP(L$29,'Diesel consumption for field op'!$L$17:$Q$19,2,FALSE),1)*HLOOKUP(L$29,'Diesel consumption for field op'!$L$17:$Q$19,3,FALSE))</f>
        <v>0</v>
      </c>
      <c r="M145" s="21">
        <f>IF($A145="",0,IF(VLOOKUP($A145,'Diesel consumption for field op'!$D$4:$G$77,3,FALSE)="L / ha",M129*VLOOKUP($A145,'Diesel consumption for field op'!$D$4:$G$77,2,FALSE),VLOOKUP($A145,'Diesel consumption for field op'!$D$4:$G$77,2,FALSE)*M$93/1000)*IF(VLOOKUP($A145,'Diesel consumption for field op'!$D$4:$G$77,4,FALSE)="Ja",HLOOKUP(M$29,'Diesel consumption for field op'!$L$17:$Q$19,2,FALSE),1)*HLOOKUP(M$29,'Diesel consumption for field op'!$L$17:$Q$19,3,FALSE))</f>
        <v>0</v>
      </c>
      <c r="N145" s="21">
        <f>IF($A145="",0,IF(VLOOKUP($A145,'Diesel consumption for field op'!$D$4:$G$77,3,FALSE)="L / ha",N129*VLOOKUP($A145,'Diesel consumption for field op'!$D$4:$G$77,2,FALSE),VLOOKUP($A145,'Diesel consumption for field op'!$D$4:$G$77,2,FALSE)*N$93/1000)*IF(VLOOKUP($A145,'Diesel consumption for field op'!$D$4:$G$77,4,FALSE)="Ja",HLOOKUP(N$29,'Diesel consumption for field op'!$L$17:$Q$19,2,FALSE),1)*HLOOKUP(N$29,'Diesel consumption for field op'!$L$17:$Q$19,3,FALSE))</f>
        <v>0</v>
      </c>
      <c r="O145" s="21">
        <f>IF($A145="",0,IF(VLOOKUP($A145,'Diesel consumption for field op'!$D$4:$G$77,3,FALSE)="L / ha",O129*VLOOKUP($A145,'Diesel consumption for field op'!$D$4:$G$77,2,FALSE),VLOOKUP($A145,'Diesel consumption for field op'!$D$4:$G$77,2,FALSE)*O$93/1000)*IF(VLOOKUP($A145,'Diesel consumption for field op'!$D$4:$G$77,4,FALSE)="Ja",HLOOKUP(O$29,'Diesel consumption for field op'!$L$17:$Q$19,2,FALSE),1)*HLOOKUP(O$29,'Diesel consumption for field op'!$L$17:$Q$19,3,FALSE))</f>
        <v>0</v>
      </c>
    </row>
    <row r="146" spans="1:15" ht="14.4" thickBot="1" x14ac:dyDescent="0.3">
      <c r="A146" s="22" t="str">
        <f t="shared" si="24"/>
        <v/>
      </c>
      <c r="B146" s="23">
        <f>IF($A146="",0,IF(VLOOKUP($A146,'Diesel consumption for field op'!$D$4:$G$77,3,FALSE)="L / ha",B130*VLOOKUP($A146,'Diesel consumption for field op'!$D$4:$G$77,2,FALSE),VLOOKUP($A146,'Diesel consumption for field op'!$D$4:$G$77,2,FALSE)*B$93/1000)*IF(VLOOKUP($A146,'Diesel consumption for field op'!$D$4:$G$77,4,FALSE)="Ja",HLOOKUP(B$29,'Diesel consumption for field op'!$L$17:$Q$19,2,FALSE),1)*HLOOKUP(B$29,'Diesel consumption for field op'!$L$17:$Q$19,3,FALSE))</f>
        <v>0</v>
      </c>
      <c r="C146" s="23">
        <f>IF($A146="",0,IF(VLOOKUP($A146,'Diesel consumption for field op'!$D$4:$G$77,3,FALSE)="L / ha",C130*VLOOKUP($A146,'Diesel consumption for field op'!$D$4:$G$77,2,FALSE),VLOOKUP($A146,'Diesel consumption for field op'!$D$4:$G$77,2,FALSE)*C$93/1000)*IF(VLOOKUP($A146,'Diesel consumption for field op'!$D$4:$G$77,4,FALSE)="Ja",HLOOKUP(C$29,'Diesel consumption for field op'!$L$17:$Q$19,2,FALSE),1)*HLOOKUP(C$29,'Diesel consumption for field op'!$L$17:$Q$19,3,FALSE))</f>
        <v>0</v>
      </c>
      <c r="D146" s="23">
        <f>IF($A146="",0,IF(VLOOKUP($A146,'Diesel consumption for field op'!$D$4:$G$77,3,FALSE)="L / ha",D130*VLOOKUP($A146,'Diesel consumption for field op'!$D$4:$G$77,2,FALSE),VLOOKUP($A146,'Diesel consumption for field op'!$D$4:$G$77,2,FALSE)*D$93/1000)*IF(VLOOKUP($A146,'Diesel consumption for field op'!$D$4:$G$77,4,FALSE)="Ja",HLOOKUP(D$29,'Diesel consumption for field op'!$L$17:$Q$19,2,FALSE),1)*HLOOKUP(D$29,'Diesel consumption for field op'!$L$17:$Q$19,3,FALSE))</f>
        <v>0</v>
      </c>
      <c r="E146" s="23">
        <f>IF($A146="",0,IF(VLOOKUP($A146,'Diesel consumption for field op'!$D$4:$G$77,3,FALSE)="L / ha",E130*VLOOKUP($A146,'Diesel consumption for field op'!$D$4:$G$77,2,FALSE),VLOOKUP($A146,'Diesel consumption for field op'!$D$4:$G$77,2,FALSE)*E$93/1000)*IF(VLOOKUP($A146,'Diesel consumption for field op'!$D$4:$G$77,4,FALSE)="Ja",HLOOKUP(E$29,'Diesel consumption for field op'!$L$17:$Q$19,2,FALSE),1)*HLOOKUP(E$29,'Diesel consumption for field op'!$L$17:$Q$19,3,FALSE))</f>
        <v>0</v>
      </c>
      <c r="F146" s="23">
        <f>IF($A146="",0,IF(VLOOKUP($A146,'Diesel consumption for field op'!$D$4:$G$77,3,FALSE)="L / ha",F130*VLOOKUP($A146,'Diesel consumption for field op'!$D$4:$G$77,2,FALSE),VLOOKUP($A146,'Diesel consumption for field op'!$D$4:$G$77,2,FALSE)*F$93/1000)*IF(VLOOKUP($A146,'Diesel consumption for field op'!$D$4:$G$77,4,FALSE)="Ja",HLOOKUP(F$29,'Diesel consumption for field op'!$L$17:$Q$19,2,FALSE),1)*HLOOKUP(F$29,'Diesel consumption for field op'!$L$17:$Q$19,3,FALSE))</f>
        <v>0</v>
      </c>
      <c r="G146" s="23">
        <f>IF($A146="",0,IF(VLOOKUP($A146,'Diesel consumption for field op'!$D$4:$G$77,3,FALSE)="L / ha",G130*VLOOKUP($A146,'Diesel consumption for field op'!$D$4:$G$77,2,FALSE),VLOOKUP($A146,'Diesel consumption for field op'!$D$4:$G$77,2,FALSE)*G$93/1000)*IF(VLOOKUP($A146,'Diesel consumption for field op'!$D$4:$G$77,4,FALSE)="Ja",HLOOKUP(G$29,'Diesel consumption for field op'!$L$17:$Q$19,2,FALSE),1)*HLOOKUP(G$29,'Diesel consumption for field op'!$L$17:$Q$19,3,FALSE))</f>
        <v>0</v>
      </c>
      <c r="I146" s="31" t="str">
        <f t="shared" si="25"/>
        <v/>
      </c>
      <c r="J146" s="23">
        <f>IF($A146="",0,IF(VLOOKUP($A146,'Diesel consumption for field op'!$D$4:$G$77,3,FALSE)="L / ha",J130*VLOOKUP($A146,'Diesel consumption for field op'!$D$4:$G$77,2,FALSE),VLOOKUP($A146,'Diesel consumption for field op'!$D$4:$G$77,2,FALSE)*J$93/1000)*IF(VLOOKUP($A146,'Diesel consumption for field op'!$D$4:$G$77,4,FALSE)="Ja",HLOOKUP(J$29,'Diesel consumption for field op'!$L$17:$Q$19,2,FALSE),1)*HLOOKUP(J$29,'Diesel consumption for field op'!$L$17:$Q$19,3,FALSE))</f>
        <v>0</v>
      </c>
      <c r="K146" s="23">
        <f>IF($A146="",0,IF(VLOOKUP($A146,'Diesel consumption for field op'!$D$4:$G$77,3,FALSE)="L / ha",K130*VLOOKUP($A146,'Diesel consumption for field op'!$D$4:$G$77,2,FALSE),VLOOKUP($A146,'Diesel consumption for field op'!$D$4:$G$77,2,FALSE)*K$93/1000)*IF(VLOOKUP($A146,'Diesel consumption for field op'!$D$4:$G$77,4,FALSE)="Ja",HLOOKUP(K$29,'Diesel consumption for field op'!$L$17:$Q$19,2,FALSE),1)*HLOOKUP(K$29,'Diesel consumption for field op'!$L$17:$Q$19,3,FALSE))</f>
        <v>0</v>
      </c>
      <c r="L146" s="23">
        <f>IF($A146="",0,IF(VLOOKUP($A146,'Diesel consumption for field op'!$D$4:$G$77,3,FALSE)="L / ha",L130*VLOOKUP($A146,'Diesel consumption for field op'!$D$4:$G$77,2,FALSE),VLOOKUP($A146,'Diesel consumption for field op'!$D$4:$G$77,2,FALSE)*L$93/1000)*IF(VLOOKUP($A146,'Diesel consumption for field op'!$D$4:$G$77,4,FALSE)="Ja",HLOOKUP(L$29,'Diesel consumption for field op'!$L$17:$Q$19,2,FALSE),1)*HLOOKUP(L$29,'Diesel consumption for field op'!$L$17:$Q$19,3,FALSE))</f>
        <v>0</v>
      </c>
      <c r="M146" s="23">
        <f>IF($A146="",0,IF(VLOOKUP($A146,'Diesel consumption for field op'!$D$4:$G$77,3,FALSE)="L / ha",M130*VLOOKUP($A146,'Diesel consumption for field op'!$D$4:$G$77,2,FALSE),VLOOKUP($A146,'Diesel consumption for field op'!$D$4:$G$77,2,FALSE)*M$93/1000)*IF(VLOOKUP($A146,'Diesel consumption for field op'!$D$4:$G$77,4,FALSE)="Ja",HLOOKUP(M$29,'Diesel consumption for field op'!$L$17:$Q$19,2,FALSE),1)*HLOOKUP(M$29,'Diesel consumption for field op'!$L$17:$Q$19,3,FALSE))</f>
        <v>0</v>
      </c>
      <c r="N146" s="23">
        <f>IF($A146="",0,IF(VLOOKUP($A146,'Diesel consumption for field op'!$D$4:$G$77,3,FALSE)="L / ha",N130*VLOOKUP($A146,'Diesel consumption for field op'!$D$4:$G$77,2,FALSE),VLOOKUP($A146,'Diesel consumption for field op'!$D$4:$G$77,2,FALSE)*N$93/1000)*IF(VLOOKUP($A146,'Diesel consumption for field op'!$D$4:$G$77,4,FALSE)="Ja",HLOOKUP(N$29,'Diesel consumption for field op'!$L$17:$Q$19,2,FALSE),1)*HLOOKUP(N$29,'Diesel consumption for field op'!$L$17:$Q$19,3,FALSE))</f>
        <v>0</v>
      </c>
      <c r="O146" s="23">
        <f>IF($A146="",0,IF(VLOOKUP($A146,'Diesel consumption for field op'!$D$4:$G$77,3,FALSE)="L / ha",O130*VLOOKUP($A146,'Diesel consumption for field op'!$D$4:$G$77,2,FALSE),VLOOKUP($A146,'Diesel consumption for field op'!$D$4:$G$77,2,FALSE)*O$93/1000)*IF(VLOOKUP($A146,'Diesel consumption for field op'!$D$4:$G$77,4,FALSE)="Ja",HLOOKUP(O$29,'Diesel consumption for field op'!$L$17:$Q$19,2,FALSE),1)*HLOOKUP(O$29,'Diesel consumption for field op'!$L$17:$Q$19,3,FALSE))</f>
        <v>0</v>
      </c>
    </row>
    <row r="147" spans="1:15" x14ac:dyDescent="0.25">
      <c r="A147" s="30" t="s">
        <v>116</v>
      </c>
      <c r="B147" s="25">
        <f>SUM(B132:B146)</f>
        <v>0</v>
      </c>
      <c r="C147" s="25">
        <f t="shared" ref="C147:O147" si="26">SUM(C132:C146)</f>
        <v>0</v>
      </c>
      <c r="D147" s="25">
        <f t="shared" si="26"/>
        <v>0</v>
      </c>
      <c r="E147" s="25">
        <f t="shared" si="26"/>
        <v>0</v>
      </c>
      <c r="F147" s="25">
        <f t="shared" si="26"/>
        <v>0</v>
      </c>
      <c r="G147" s="25">
        <f t="shared" si="26"/>
        <v>0</v>
      </c>
      <c r="H147" s="5"/>
      <c r="I147" s="30" t="str">
        <f t="shared" si="25"/>
        <v>Dieselforbrug i alt per ha</v>
      </c>
      <c r="J147" s="25">
        <f t="shared" si="26"/>
        <v>0</v>
      </c>
      <c r="K147" s="25">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00000000-0002-0000-2000-000000000000}">
      <formula1>"Yes, No"</formula1>
    </dataValidation>
    <dataValidation type="list" allowBlank="1" showInputMessage="1" showErrorMessage="1" sqref="E13:E17" xr:uid="{00000000-0002-0000-2000-000001000000}">
      <formula1>"Ja,Nej"</formula1>
    </dataValidation>
    <dataValidation type="list" allowBlank="1" showInputMessage="1" showErrorMessage="1" sqref="F13:F17" xr:uid="{00000000-0002-0000-2000-000002000000}">
      <formula1>"Ja, Nej / Ikke relevant"</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000-000003000000}">
          <x14:formula1>
            <xm:f>'N fixation formula'!$B$5:$B$44</xm:f>
          </x14:formula1>
          <xm:sqref>B9</xm:sqref>
        </x14:dataValidation>
        <x14:dataValidation type="list" allowBlank="1" showInputMessage="1" showErrorMessage="1" xr:uid="{00000000-0002-0000-2000-000007000000}">
          <x14:formula1>
            <xm:f>Other_tabels!$F$5:$F$14</xm:f>
          </x14:formula1>
          <xm:sqref>E4</xm:sqref>
        </x14:dataValidation>
        <x14:dataValidation type="list" allowBlank="1" showInputMessage="1" showErrorMessage="1" xr:uid="{00000000-0002-0000-2000-000006000000}">
          <x14:formula1>
            <xm:f>'Crop definitions'!$B$5:$B$63</xm:f>
          </x14:formula1>
          <xm:sqref>B13:B17</xm:sqref>
        </x14:dataValidation>
        <x14:dataValidation type="list" allowBlank="1" showInputMessage="1" showErrorMessage="1" xr:uid="{00000000-0002-0000-2000-000005000000}">
          <x14:formula1>
            <xm:f>Seed!$B$5:$B$28</xm:f>
          </x14:formula1>
          <xm:sqref>B20:B23</xm:sqref>
        </x14:dataValidation>
        <x14:dataValidation type="list" allowBlank="1" showInputMessage="1" showErrorMessage="1" xr:uid="{00000000-0002-0000-2000-000004000000}">
          <x14:formula1>
            <xm:f>'Diesel consumption for field op'!$D$4:$D$77</xm:f>
          </x14:formula1>
          <xm:sqref>A116:A130</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7">
    <tabColor theme="9" tint="-0.249977111117893"/>
  </sheetPr>
  <dimension ref="A1:O147"/>
  <sheetViews>
    <sheetView showGridLines="0" topLeftCell="F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552</v>
      </c>
      <c r="D4" s="20" t="s">
        <v>484</v>
      </c>
      <c r="E4" s="44" t="s">
        <v>486</v>
      </c>
    </row>
    <row r="5" spans="1:6" x14ac:dyDescent="0.25">
      <c r="A5" s="20" t="s">
        <v>50</v>
      </c>
      <c r="B5" s="44" t="s">
        <v>553</v>
      </c>
      <c r="D5" s="20" t="s">
        <v>582</v>
      </c>
      <c r="E5" s="44" t="s">
        <v>208</v>
      </c>
    </row>
    <row r="6" spans="1:6" x14ac:dyDescent="0.25">
      <c r="A6" s="20" t="s">
        <v>0</v>
      </c>
      <c r="B6" s="45" t="s">
        <v>549</v>
      </c>
    </row>
    <row r="7" spans="1:6" x14ac:dyDescent="0.25">
      <c r="A7" s="20" t="s">
        <v>76</v>
      </c>
      <c r="B7" s="45"/>
    </row>
    <row r="8" spans="1:6" x14ac:dyDescent="0.25">
      <c r="A8" s="20" t="s">
        <v>57</v>
      </c>
      <c r="B8" s="45" t="s">
        <v>154</v>
      </c>
    </row>
    <row r="9" spans="1:6" x14ac:dyDescent="0.25">
      <c r="A9" s="46" t="s">
        <v>125</v>
      </c>
      <c r="B9" s="44" t="s">
        <v>148</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449</v>
      </c>
      <c r="C13" s="19" t="str">
        <f>IF(B13="","",VLOOKUP(B13,'Crop definitions'!$B$5:$G$63,6,FALSE))</f>
        <v>Feed units</v>
      </c>
      <c r="D13" s="19">
        <f>IF(B13="","",VLOOKUP(B13,'Crop definitions'!$B$5:$G$63,3,FALSE))</f>
        <v>0</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466</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Lucerne</v>
      </c>
      <c r="B30" s="200"/>
      <c r="C30" s="200"/>
      <c r="D30" s="200"/>
      <c r="E30" s="200"/>
      <c r="F30" s="200"/>
      <c r="G30" s="27"/>
      <c r="I30" s="201" t="str">
        <f>A30</f>
        <v>Gødningsnorm - Main product: Lucerne</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v>31</v>
      </c>
      <c r="C32" s="26">
        <v>31</v>
      </c>
      <c r="D32" s="26">
        <v>31</v>
      </c>
      <c r="E32" s="26">
        <v>31</v>
      </c>
      <c r="F32" s="26">
        <v>31</v>
      </c>
      <c r="G32" s="26">
        <v>31</v>
      </c>
      <c r="I32" s="20" t="s">
        <v>55</v>
      </c>
      <c r="J32" s="26">
        <f>IF($B$13="","",VLOOKUP($B$13,'Crop definitions'!$V$5:$X$63,2,FALSE)*B32)</f>
        <v>27.28</v>
      </c>
      <c r="K32" s="26">
        <f>IF($B$13="","",VLOOKUP($B$13,'Crop definitions'!$V$5:$X$63,2,FALSE)*C32)</f>
        <v>27.28</v>
      </c>
      <c r="L32" s="26">
        <f>IF($B$13="","",VLOOKUP($B$13,'Crop definitions'!$V$5:$X$63,2,FALSE)*D32)</f>
        <v>27.28</v>
      </c>
      <c r="M32" s="26">
        <f>IF($B$13="","",VLOOKUP($B$13,'Crop definitions'!$V$5:$X$63,2,FALSE)*E32)</f>
        <v>27.28</v>
      </c>
      <c r="N32" s="26">
        <f>IF($B$13="","",VLOOKUP($B$13,'Crop definitions'!$V$5:$X$63,2,FALSE)*F32)</f>
        <v>27.28</v>
      </c>
      <c r="O32" s="26">
        <f>IF($B$13="","",VLOOKUP($B$13,'Crop definitions'!$V$5:$X$63,2,FALSE)*G32)</f>
        <v>27.28</v>
      </c>
    </row>
    <row r="33" spans="1:15" x14ac:dyDescent="0.25">
      <c r="A33" s="20" t="s">
        <v>56</v>
      </c>
      <c r="B33" s="26">
        <v>224</v>
      </c>
      <c r="C33" s="26">
        <v>224</v>
      </c>
      <c r="D33" s="26">
        <v>224</v>
      </c>
      <c r="E33" s="26">
        <v>224</v>
      </c>
      <c r="F33" s="26">
        <v>224</v>
      </c>
      <c r="G33" s="26">
        <v>224</v>
      </c>
      <c r="I33" s="20" t="s">
        <v>56</v>
      </c>
      <c r="J33" s="26">
        <f>IF($B$13="","",VLOOKUP($B$13,'Crop definitions'!$V$5:$X$63,2,FALSE)*B33)</f>
        <v>197.12</v>
      </c>
      <c r="K33" s="26">
        <f>IF($B$13="","",VLOOKUP($B$13,'Crop definitions'!$V$5:$X$63,2,FALSE)*C33)</f>
        <v>197.12</v>
      </c>
      <c r="L33" s="26">
        <f>IF($B$13="","",VLOOKUP($B$13,'Crop definitions'!$V$5:$X$63,2,FALSE)*D33)</f>
        <v>197.12</v>
      </c>
      <c r="M33" s="26">
        <f>IF($B$13="","",VLOOKUP($B$13,'Crop definitions'!$V$5:$X$63,2,FALSE)*E33)</f>
        <v>197.12</v>
      </c>
      <c r="N33" s="26">
        <f>IF($B$13="","",VLOOKUP($B$13,'Crop definitions'!$V$5:$X$63,2,FALSE)*F33)</f>
        <v>197.12</v>
      </c>
      <c r="O33" s="26">
        <f>IF($B$13="","",VLOOKUP($B$13,'Crop definitions'!$V$5:$X$63,2,FALSE)*G33)</f>
        <v>197.12</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31</v>
      </c>
      <c r="C53" s="21">
        <f t="shared" si="4"/>
        <v>31</v>
      </c>
      <c r="D53" s="21">
        <f t="shared" si="4"/>
        <v>31</v>
      </c>
      <c r="E53" s="21">
        <f t="shared" si="4"/>
        <v>31</v>
      </c>
      <c r="F53" s="21">
        <f t="shared" si="4"/>
        <v>31</v>
      </c>
      <c r="G53" s="21">
        <f t="shared" si="4"/>
        <v>31</v>
      </c>
      <c r="I53" s="20" t="s">
        <v>55</v>
      </c>
      <c r="J53" s="21">
        <f t="shared" ref="J53:O54" si="5">J32+J36+J40+J44+J48</f>
        <v>27.28</v>
      </c>
      <c r="K53" s="21">
        <f t="shared" si="5"/>
        <v>27.28</v>
      </c>
      <c r="L53" s="21">
        <f t="shared" si="5"/>
        <v>27.28</v>
      </c>
      <c r="M53" s="21">
        <f t="shared" si="5"/>
        <v>27.28</v>
      </c>
      <c r="N53" s="21">
        <f t="shared" si="5"/>
        <v>27.28</v>
      </c>
      <c r="O53" s="21">
        <f t="shared" si="5"/>
        <v>27.28</v>
      </c>
    </row>
    <row r="54" spans="1:15" x14ac:dyDescent="0.25">
      <c r="A54" s="20" t="s">
        <v>56</v>
      </c>
      <c r="B54" s="21">
        <f t="shared" si="4"/>
        <v>224</v>
      </c>
      <c r="C54" s="21">
        <f t="shared" si="4"/>
        <v>224</v>
      </c>
      <c r="D54" s="21">
        <f t="shared" si="4"/>
        <v>224</v>
      </c>
      <c r="E54" s="21">
        <f t="shared" si="4"/>
        <v>224</v>
      </c>
      <c r="F54" s="21">
        <f t="shared" si="4"/>
        <v>224</v>
      </c>
      <c r="G54" s="21">
        <f t="shared" si="4"/>
        <v>224</v>
      </c>
      <c r="I54" s="20" t="s">
        <v>56</v>
      </c>
      <c r="J54" s="21">
        <f t="shared" si="5"/>
        <v>197.12</v>
      </c>
      <c r="K54" s="21">
        <f t="shared" si="5"/>
        <v>197.12</v>
      </c>
      <c r="L54" s="21">
        <f t="shared" si="5"/>
        <v>197.12</v>
      </c>
      <c r="M54" s="21">
        <f t="shared" si="5"/>
        <v>197.12</v>
      </c>
      <c r="N54" s="21">
        <f t="shared" si="5"/>
        <v>197.12</v>
      </c>
      <c r="O54" s="21">
        <f t="shared" si="5"/>
        <v>197.12</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Clover_seed</v>
      </c>
      <c r="B60" s="26">
        <v>30</v>
      </c>
      <c r="C60" s="26">
        <v>30</v>
      </c>
      <c r="D60" s="26">
        <v>30</v>
      </c>
      <c r="E60" s="26">
        <v>30</v>
      </c>
      <c r="F60" s="26">
        <v>30</v>
      </c>
      <c r="G60" s="26">
        <v>30</v>
      </c>
      <c r="I60" s="20" t="str">
        <f>A60</f>
        <v>Clover_seed</v>
      </c>
      <c r="J60" s="26">
        <v>30</v>
      </c>
      <c r="K60" s="26">
        <v>30</v>
      </c>
      <c r="L60" s="26">
        <v>30</v>
      </c>
      <c r="M60" s="26">
        <v>30</v>
      </c>
      <c r="N60" s="26">
        <v>30</v>
      </c>
      <c r="O60" s="4">
        <v>30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Lucerne, Feed units / ha</v>
      </c>
      <c r="B74" s="26">
        <v>10000</v>
      </c>
      <c r="C74" s="26">
        <f>13000/1.2</f>
        <v>10833.333333333334</v>
      </c>
      <c r="D74" s="26">
        <f>16000/1.2</f>
        <v>13333.333333333334</v>
      </c>
      <c r="E74" s="26">
        <f>14000/1.2</f>
        <v>11666.666666666668</v>
      </c>
      <c r="F74" s="26">
        <f>14000/1.2</f>
        <v>11666.666666666668</v>
      </c>
      <c r="G74" s="26">
        <f>13000/1.2</f>
        <v>10833.333333333334</v>
      </c>
      <c r="I74" s="20" t="str">
        <f t="shared" ref="I74:I84" si="6">A74</f>
        <v>Lucerne, Feed units / ha</v>
      </c>
      <c r="J74" s="26">
        <f>IF($B$13="","",VLOOKUP($B$13,'Crop definitions'!$V$5:$X$63,2,FALSE)*B74)</f>
        <v>8800</v>
      </c>
      <c r="K74" s="26">
        <f>IF($B$13="","",VLOOKUP($B$13,'Crop definitions'!$V$5:$X$63,2,FALSE)*C74)</f>
        <v>9533.3333333333339</v>
      </c>
      <c r="L74" s="26">
        <f>IF($B$13="","",VLOOKUP($B$13,'Crop definitions'!$V$5:$X$63,2,FALSE)*D74)</f>
        <v>11733.333333333334</v>
      </c>
      <c r="M74" s="26">
        <f>IF($B$13="","",VLOOKUP($B$13,'Crop definitions'!$V$5:$X$63,3,FALSE)*E74)</f>
        <v>10266.666666666668</v>
      </c>
      <c r="N74" s="26">
        <f>IF($B$13="","",VLOOKUP($B$13,'Crop definitions'!$V$5:$X$63,3,FALSE)*F74)</f>
        <v>10266.666666666668</v>
      </c>
      <c r="O74" s="59">
        <f>IF($B$13="","",VLOOKUP($B$13,'Crop definitions'!$V$5:$X$63,2,FALSE)*G74)</f>
        <v>9533.3333333333339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Lucerne, kg TS / ha</v>
      </c>
      <c r="B80" s="21">
        <f>IF(B74="",0,IF($C13="Kg",B74*VLOOKUP($B13,'Crop definitions'!$B$5:$N$63,5,FALSE)/1000,IF($C13="Kg TS",B74,B74/VLOOKUP($B13,'Crop definitions'!$B$5:$N$63,8,FALSE))))</f>
        <v>12004.801920768308</v>
      </c>
      <c r="C80" s="21">
        <f>IF(C74="",0,IF($C13="Kg",C74*VLOOKUP($B13,'Crop definitions'!$B$5:$N$63,5,FALSE)/1000,IF($C13="Kg TS",C74,C74/VLOOKUP($B13,'Crop definitions'!$B$5:$N$63,8,FALSE))))</f>
        <v>13005.202080832334</v>
      </c>
      <c r="D80" s="21">
        <f>IF(D74="",0,IF($C13="Kg",D74*VLOOKUP($B13,'Crop definitions'!$B$5:$N$63,5,FALSE)/1000,IF($C13="Kg TS",D74,D74/VLOOKUP($B13,'Crop definitions'!$B$5:$N$63,8,FALSE))))</f>
        <v>16006.402561024412</v>
      </c>
      <c r="E80" s="21">
        <f>IF(E74="",0,IF($C13="Kg",E74*VLOOKUP($B13,'Crop definitions'!$B$5:$N$63,5,FALSE)/1000,IF($C13="Kg TS",E74,E74/VLOOKUP($B13,'Crop definitions'!$B$5:$N$63,8,FALSE))))</f>
        <v>14005.60224089636</v>
      </c>
      <c r="F80" s="21">
        <f>IF(F74="",0,IF($C13="Kg",F74*VLOOKUP($B13,'Crop definitions'!$B$5:$N$63,5,FALSE)/1000,IF($C13="Kg TS",F74,F74/VLOOKUP($B13,'Crop definitions'!$B$5:$N$63,8,FALSE))))</f>
        <v>14005.60224089636</v>
      </c>
      <c r="G80" s="21">
        <f>IF(G74="",0,IF($C13="Kg",G74*VLOOKUP($B13,'Crop definitions'!$B$5:$N$63,5,FALSE)/1000,IF($C13="Kg TS",G74,G74/VLOOKUP($B13,'Crop definitions'!$B$5:$N$63,8,FALSE))))</f>
        <v>13005.202080832334</v>
      </c>
      <c r="I80" s="20" t="str">
        <f t="shared" si="6"/>
        <v>Lucerne, kg TS / ha</v>
      </c>
      <c r="J80" s="21">
        <f>IF(J74="",0,IF($C13="Kg",J74*VLOOKUP($B13,'Crop definitions'!$B$5:$N$63,5,FALSE)/1000,IF($C13="Kg TS",J74,J74/VLOOKUP($B13,'Crop definitions'!$B$5:$N$63,8,FALSE))))</f>
        <v>10564.225690276111</v>
      </c>
      <c r="K80" s="21">
        <f>IF(K74="",0,IF($C13="Kg",K74*VLOOKUP($B13,'Crop definitions'!$B$5:$N$63,5,FALSE)/1000,IF($C13="Kg TS",K74,K74/VLOOKUP($B13,'Crop definitions'!$B$5:$N$63,8,FALSE))))</f>
        <v>11444.577831132454</v>
      </c>
      <c r="L80" s="21">
        <f>IF(L74="",0,IF($C13="Kg",L74*VLOOKUP($B13,'Crop definitions'!$B$5:$N$63,5,FALSE)/1000,IF($C13="Kg TS",L74,L74/VLOOKUP($B13,'Crop definitions'!$B$5:$N$63,8,FALSE))))</f>
        <v>14085.634253701483</v>
      </c>
      <c r="M80" s="21">
        <f>IF(M74="",0,IF($C13="Kg",M74*VLOOKUP($B13,'Crop definitions'!$B$5:$N$63,5,FALSE)/1000,IF($C13="Kg TS",M74,M74/VLOOKUP($B13,'Crop definitions'!$B$5:$N$63,8,FALSE))))</f>
        <v>12324.929971988797</v>
      </c>
      <c r="N80" s="21">
        <f>IF(N74="",0,IF($C13="Kg",N74*VLOOKUP($B13,'Crop definitions'!$B$5:$N$63,5,FALSE)/1000,IF($C13="Kg TS",N74,N74/VLOOKUP($B13,'Crop definitions'!$B$5:$N$63,8,FALSE))))</f>
        <v>12324.929971988797</v>
      </c>
      <c r="O80" s="21">
        <f>IF(O74="",0,IF($C13="Kg",O74*VLOOKUP($B13,'Crop definitions'!$B$5:$N$63,5,FALSE)/1000,IF($C13="Kg TS",O74,O74/VLOOKUP($B13,'Crop definitions'!$B$5:$N$63,8,FALSE))))</f>
        <v>11444.577831132454</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12004.801920768308</v>
      </c>
      <c r="C85" s="25">
        <f t="shared" si="7"/>
        <v>13005.202080832334</v>
      </c>
      <c r="D85" s="25">
        <f t="shared" si="7"/>
        <v>16006.402561024412</v>
      </c>
      <c r="E85" s="25">
        <f t="shared" si="7"/>
        <v>14005.60224089636</v>
      </c>
      <c r="F85" s="25">
        <f t="shared" si="7"/>
        <v>14005.60224089636</v>
      </c>
      <c r="G85" s="25">
        <f t="shared" si="7"/>
        <v>13005.202080832334</v>
      </c>
      <c r="I85" s="24" t="s">
        <v>69</v>
      </c>
      <c r="J85" s="25">
        <f t="shared" ref="J85:O85" si="8">SUM(J80:J84)</f>
        <v>10564.225690276111</v>
      </c>
      <c r="K85" s="25">
        <f t="shared" si="8"/>
        <v>11444.577831132454</v>
      </c>
      <c r="L85" s="25">
        <f t="shared" si="8"/>
        <v>14085.634253701483</v>
      </c>
      <c r="M85" s="25">
        <f t="shared" si="8"/>
        <v>12324.929971988797</v>
      </c>
      <c r="N85" s="25">
        <f t="shared" si="8"/>
        <v>12324.929971988797</v>
      </c>
      <c r="O85" s="25">
        <f t="shared" si="8"/>
        <v>11444.577831132454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Lucerne, kg / ha</v>
      </c>
      <c r="B87" s="21">
        <f>IF(B80=0,0,B80/(VLOOKUP($B13,'Crop definitions'!$B$5:$N$63,5,FALSE)/1000))</f>
        <v>57165.723432230043</v>
      </c>
      <c r="C87" s="21">
        <f>IF(C80=0,0,C80/(VLOOKUP($B13,'Crop definitions'!$B$5:$N$63,5,FALSE)/1000))</f>
        <v>61929.533718249215</v>
      </c>
      <c r="D87" s="21">
        <f>IF(D80=0,0,D80/(VLOOKUP($B13,'Crop definitions'!$B$5:$N$63,5,FALSE)/1000))</f>
        <v>76220.964576306724</v>
      </c>
      <c r="E87" s="21">
        <f>IF(E80=0,0,E80/(VLOOKUP($B13,'Crop definitions'!$B$5:$N$63,5,FALSE)/1000))</f>
        <v>66693.34400426838</v>
      </c>
      <c r="F87" s="21">
        <f>IF(F80=0,0,F80/(VLOOKUP($B13,'Crop definitions'!$B$5:$N$63,5,FALSE)/1000))</f>
        <v>66693.34400426838</v>
      </c>
      <c r="G87" s="21">
        <f>IF(G80=0,0,G80/(VLOOKUP($B13,'Crop definitions'!$B$5:$N$63,5,FALSE)/1000))</f>
        <v>61929.533718249215</v>
      </c>
      <c r="I87" s="20" t="str">
        <f>A87</f>
        <v>Lucerne, kg / ha</v>
      </c>
      <c r="J87" s="21">
        <f>IF(J80=0,0,J80/(VLOOKUP($B13,'Crop definitions'!$B$5:$N$63,5,FALSE)/1000))</f>
        <v>50305.836620362432</v>
      </c>
      <c r="K87" s="21">
        <f>IF(K80=0,0,K80/(VLOOKUP($B13,'Crop definitions'!$B$5:$N$63,5,FALSE)/1000))</f>
        <v>54497.98967205931</v>
      </c>
      <c r="L87" s="21">
        <f>IF(L80=0,0,L80/(VLOOKUP($B13,'Crop definitions'!$B$5:$N$63,5,FALSE)/1000))</f>
        <v>67074.448827149914</v>
      </c>
      <c r="M87" s="21">
        <f>IF(M80=0,0,M80/(VLOOKUP($B13,'Crop definitions'!$B$5:$N$63,5,FALSE)/1000))</f>
        <v>58690.14272375618</v>
      </c>
      <c r="N87" s="21">
        <f>IF(N80=0,0,N80/(VLOOKUP($B13,'Crop definitions'!$B$5:$N$63,5,FALSE)/1000))</f>
        <v>58690.14272375618</v>
      </c>
      <c r="O87" s="21">
        <f>IF(O80=0,0,O80/(VLOOKUP($B13,'Crop definitions'!$B$5:$N$63,5,FALSE)/1000))</f>
        <v>54497.98967205931</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57165.723432230043</v>
      </c>
      <c r="C92" s="25">
        <f t="shared" si="10"/>
        <v>61929.533718249215</v>
      </c>
      <c r="D92" s="25">
        <f t="shared" si="10"/>
        <v>76220.964576306724</v>
      </c>
      <c r="E92" s="25">
        <f t="shared" si="10"/>
        <v>66693.34400426838</v>
      </c>
      <c r="F92" s="25">
        <f t="shared" si="10"/>
        <v>66693.34400426838</v>
      </c>
      <c r="G92" s="25">
        <f t="shared" si="10"/>
        <v>61929.533718249215</v>
      </c>
      <c r="I92" s="24" t="str">
        <f t="shared" si="9"/>
        <v>Udbytte i alt, kg / ha</v>
      </c>
      <c r="J92" s="25">
        <f t="shared" ref="J92:O92" si="11">SUM(J87:J91)</f>
        <v>50305.836620362432</v>
      </c>
      <c r="K92" s="25">
        <f t="shared" si="11"/>
        <v>54497.98967205931</v>
      </c>
      <c r="L92" s="25">
        <f t="shared" si="11"/>
        <v>67074.448827149914</v>
      </c>
      <c r="M92" s="25">
        <f t="shared" si="11"/>
        <v>58690.14272375618</v>
      </c>
      <c r="N92" s="25">
        <f t="shared" si="11"/>
        <v>58690.14272375618</v>
      </c>
      <c r="O92" s="25">
        <f t="shared" si="11"/>
        <v>54497.98967205931</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Lucerne, kg N / ha</v>
      </c>
      <c r="B95" s="21">
        <f>IF(B80=0,0,B80*VLOOKUP($B13,'Crop definitions'!$B$5:$K$63,10,FALSE)/1000)</f>
        <v>353.42136854741904</v>
      </c>
      <c r="C95" s="21">
        <f>IF(C80=0,0,C80*VLOOKUP($B13,'Crop definitions'!$B$5:$K$63,10,FALSE)/1000)</f>
        <v>382.87314925970395</v>
      </c>
      <c r="D95" s="21">
        <f>IF(D80=0,0,D80*VLOOKUP($B13,'Crop definitions'!$B$5:$K$63,10,FALSE)/1000)</f>
        <v>471.2284913965587</v>
      </c>
      <c r="E95" s="21">
        <f>IF(E80=0,0,E80*VLOOKUP($B13,'Crop definitions'!$B$5:$K$63,10,FALSE)/1000)</f>
        <v>412.32492997198881</v>
      </c>
      <c r="F95" s="21">
        <f>IF(F80=0,0,F80*VLOOKUP($B13,'Crop definitions'!$B$5:$K$63,10,FALSE)/1000)</f>
        <v>412.32492997198881</v>
      </c>
      <c r="G95" s="21">
        <f>IF(G80=0,0,G80*VLOOKUP($B13,'Crop definitions'!$B$5:$K$63,10,FALSE)/1000)</f>
        <v>382.87314925970395</v>
      </c>
      <c r="I95" s="20" t="str">
        <f t="shared" ref="I95:I100" si="14">A95</f>
        <v>Lucerne, kg N / ha</v>
      </c>
      <c r="J95" s="21">
        <f>IF(J80=0,0,J80*VLOOKUP($B13,'Crop definitions'!$B$5:$K$63,10,FALSE)/1000)</f>
        <v>311.0108043217287</v>
      </c>
      <c r="K95" s="21">
        <f>IF(K80=0,0,K80*VLOOKUP($B13,'Crop definitions'!$B$5:$K$63,10,FALSE)/1000)</f>
        <v>336.92837134853949</v>
      </c>
      <c r="L95" s="21">
        <f>IF(L80=0,0,L80*VLOOKUP($B13,'Crop definitions'!$B$5:$K$63,10,FALSE)/1000)</f>
        <v>414.68107242897162</v>
      </c>
      <c r="M95" s="21">
        <f>IF(M80=0,0,M80*VLOOKUP($B13,'Crop definitions'!$B$5:$K$63,10,FALSE)/1000)</f>
        <v>362.84593837535022</v>
      </c>
      <c r="N95" s="21">
        <f>IF(N80=0,0,N80*VLOOKUP($B13,'Crop definitions'!$B$5:$K$63,10,FALSE)/1000)</f>
        <v>362.84593837535022</v>
      </c>
      <c r="O95" s="21">
        <f>IF(O80=0,0,O80*VLOOKUP($B13,'Crop definitions'!$B$5:$K$63,10,FALSE)/1000)</f>
        <v>336.92837134853949</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353.42136854741904</v>
      </c>
      <c r="C100" s="25">
        <f t="shared" si="15"/>
        <v>382.87314925970395</v>
      </c>
      <c r="D100" s="25">
        <f t="shared" si="15"/>
        <v>471.2284913965587</v>
      </c>
      <c r="E100" s="25">
        <f t="shared" si="15"/>
        <v>412.32492997198881</v>
      </c>
      <c r="F100" s="25">
        <f t="shared" si="15"/>
        <v>412.32492997198881</v>
      </c>
      <c r="G100" s="25">
        <f t="shared" si="15"/>
        <v>382.87314925970395</v>
      </c>
      <c r="I100" s="24" t="str">
        <f t="shared" si="14"/>
        <v>Udbytte i alt, kg N / ha</v>
      </c>
      <c r="J100" s="25">
        <f t="shared" ref="J100:O100" si="16">SUM(J95:J99)</f>
        <v>311.0108043217287</v>
      </c>
      <c r="K100" s="25">
        <f t="shared" si="16"/>
        <v>336.92837134853949</v>
      </c>
      <c r="L100" s="25">
        <f t="shared" si="16"/>
        <v>414.68107242897162</v>
      </c>
      <c r="M100" s="25">
        <f t="shared" si="16"/>
        <v>362.84593837535022</v>
      </c>
      <c r="N100" s="25">
        <f t="shared" si="16"/>
        <v>362.84593837535022</v>
      </c>
      <c r="O100" s="25">
        <f t="shared" si="16"/>
        <v>336.92837134853949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353.42136854741904</v>
      </c>
      <c r="C106" s="47">
        <f t="shared" si="19"/>
        <v>382.87314925970395</v>
      </c>
      <c r="D106" s="47">
        <f t="shared" si="19"/>
        <v>471.2284913965587</v>
      </c>
      <c r="E106" s="47">
        <f t="shared" si="19"/>
        <v>412.32492997198881</v>
      </c>
      <c r="F106" s="47">
        <f t="shared" si="19"/>
        <v>412.32492997198881</v>
      </c>
      <c r="G106" s="47">
        <f t="shared" si="19"/>
        <v>382.87314925970395</v>
      </c>
      <c r="H106" s="15"/>
      <c r="I106" s="40" t="str">
        <f t="shared" si="18"/>
        <v>N-udbytte til beregning, kg / ha</v>
      </c>
      <c r="J106" s="47">
        <f t="shared" ref="J106:O106" si="20">SUMIF($E$13:$E$17,"Ja",J95:J99)</f>
        <v>311.0108043217287</v>
      </c>
      <c r="K106" s="47">
        <f t="shared" si="20"/>
        <v>336.92837134853949</v>
      </c>
      <c r="L106" s="47">
        <f t="shared" si="20"/>
        <v>414.68107242897162</v>
      </c>
      <c r="M106" s="47">
        <f t="shared" si="20"/>
        <v>362.84593837535022</v>
      </c>
      <c r="N106" s="47">
        <f t="shared" si="20"/>
        <v>362.84593837535022</v>
      </c>
      <c r="O106" s="47">
        <f t="shared" si="20"/>
        <v>336.92837134853949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0.84</v>
      </c>
      <c r="C108" s="48">
        <f>VLOOKUP($B$9,'N fixation formula'!$B$5:$N$44,2,FALSE)*C107*VLOOKUP($B$9,'N fixation formula'!$B$5:$N$44,6,FALSE)</f>
        <v>0.84</v>
      </c>
      <c r="D108" s="48">
        <f>VLOOKUP($B$9,'N fixation formula'!$B$5:$N$44,2,FALSE)*D107*VLOOKUP($B$9,'N fixation formula'!$B$5:$N$44,6,FALSE)</f>
        <v>0.84</v>
      </c>
      <c r="E108" s="48">
        <f>VLOOKUP($B$9,'N fixation formula'!$B$5:$N$44,2,FALSE)*E107*VLOOKUP($B$9,'N fixation formula'!$B$5:$N$44,6,FALSE)</f>
        <v>0.84</v>
      </c>
      <c r="F108" s="48">
        <f>VLOOKUP($B$9,'N fixation formula'!$B$5:$N$44,2,FALSE)*F107*VLOOKUP($B$9,'N fixation formula'!$B$5:$N$44,6,FALSE)</f>
        <v>0.84</v>
      </c>
      <c r="G108" s="48">
        <f>VLOOKUP($B$9,'N fixation formula'!$B$5:$N$44,2,FALSE)*G107*VLOOKUP($B$9,'N fixation formula'!$B$5:$N$44,6,FALSE)</f>
        <v>0.84</v>
      </c>
      <c r="H108" s="15"/>
      <c r="I108" s="40" t="str">
        <f t="shared" si="18"/>
        <v>F-brutto x F-bælg-N x P-fix</v>
      </c>
      <c r="J108" s="48">
        <f>VLOOKUP($B$9,'N fixation formula'!$B$5:$N$44,2,FALSE)*J107*VLOOKUP($B$9,'N fixation formula'!$B$5:$N$44,6,FALSE)</f>
        <v>0.84</v>
      </c>
      <c r="K108" s="48">
        <f>VLOOKUP($B$9,'N fixation formula'!$B$5:$N$44,2,FALSE)*K107*VLOOKUP($B$9,'N fixation formula'!$B$5:$N$44,6,FALSE)</f>
        <v>0.84</v>
      </c>
      <c r="L108" s="48">
        <f>VLOOKUP($B$9,'N fixation formula'!$B$5:$N$44,2,FALSE)*L107*VLOOKUP($B$9,'N fixation formula'!$B$5:$N$44,6,FALSE)</f>
        <v>0.84</v>
      </c>
      <c r="M108" s="48">
        <f>VLOOKUP($B$9,'N fixation formula'!$B$5:$N$44,2,FALSE)*M107*VLOOKUP($B$9,'N fixation formula'!$B$5:$N$44,6,FALSE)</f>
        <v>0.84</v>
      </c>
      <c r="N108" s="48">
        <f>VLOOKUP($B$9,'N fixation formula'!$B$5:$N$44,2,FALSE)*N107*VLOOKUP($B$9,'N fixation formula'!$B$5:$N$44,6,FALSE)</f>
        <v>0.84</v>
      </c>
      <c r="O108" s="48">
        <f>VLOOKUP($B$9,'N fixation formula'!$B$5:$N$44,2,FALSE)*O107*VLOOKUP($B$9,'N fixation formula'!$B$5:$N$44,6,FALSE)</f>
        <v>0.84</v>
      </c>
    </row>
    <row r="109" spans="1:15" ht="15.6" x14ac:dyDescent="0.3">
      <c r="A109" s="40" t="s">
        <v>151</v>
      </c>
      <c r="B109" s="48" t="e">
        <f>VLOOKUP($B$9,'N fixation formula'!$B$5:$O$44,7,FALSE)+VLOOKUP($B$9,'N fixation formula'!$B$5:$O$44,8,FALSE)+INDEX('N fixation formula'!$J$5:$O$44,MATCH(First_year_Lucerne!$B$9,'N fixation formula'!$B$5:$B$44,0),MATCH(First_year_Lucerne!B104,'N fixation formula'!$J$4:$O$4,0))</f>
        <v>#N/A</v>
      </c>
      <c r="C109" s="48" t="e">
        <f>VLOOKUP($B$9,'N fixation formula'!$B$5:$O$44,7,FALSE)+VLOOKUP($B$9,'N fixation formula'!$B$5:$O$44,8,FALSE)+INDEX('N fixation formula'!$J$5:$O$44,MATCH(First_year_Lucerne!$B$9,'N fixation formula'!$B$5:$B$44,0),MATCH(First_year_Lucerne!C104,'N fixation formula'!$J$4:$O$4,0))</f>
        <v>#N/A</v>
      </c>
      <c r="D109" s="48" t="e">
        <f>VLOOKUP($B$9,'N fixation formula'!$B$5:$O$44,7,FALSE)+VLOOKUP($B$9,'N fixation formula'!$B$5:$O$44,8,FALSE)+INDEX('N fixation formula'!$J$5:$O$44,MATCH(First_year_Lucerne!$B$9,'N fixation formula'!$B$5:$B$44,0),MATCH(First_year_Lucerne!D104,'N fixation formula'!$J$4:$O$4,0))</f>
        <v>#N/A</v>
      </c>
      <c r="E109" s="48" t="e">
        <f>VLOOKUP($B$9,'N fixation formula'!$B$5:$O$44,7,FALSE)+VLOOKUP($B$9,'N fixation formula'!$B$5:$O$44,8,FALSE)+INDEX('N fixation formula'!$J$5:$O$44,MATCH(First_year_Lucerne!$B$9,'N fixation formula'!$B$5:$B$44,0),MATCH(First_year_Lucerne!E104,'N fixation formula'!$J$4:$O$4,0))</f>
        <v>#N/A</v>
      </c>
      <c r="F109" s="48" t="e">
        <f>VLOOKUP($B$9,'N fixation formula'!$B$5:$O$44,7,FALSE)+VLOOKUP($B$9,'N fixation formula'!$B$5:$O$44,8,FALSE)+INDEX('N fixation formula'!$J$5:$O$44,MATCH(First_year_Lucerne!$B$9,'N fixation formula'!$B$5:$B$44,0),MATCH(First_year_Lucerne!F104,'N fixation formula'!$J$4:$O$4,0))</f>
        <v>#N/A</v>
      </c>
      <c r="G109" s="48" t="e">
        <f>VLOOKUP($B$9,'N fixation formula'!$B$5:$O$44,7,FALSE)+VLOOKUP($B$9,'N fixation formula'!$B$5:$O$44,8,FALSE)+INDEX('N fixation formula'!$J$5:$O$44,MATCH(First_year_Lucerne!$B$9,'N fixation formula'!$B$5:$B$44,0),MATCH(First_year_Lucerne!G104,'N fixation formula'!$J$4:$O$4,0))</f>
        <v>#N/A</v>
      </c>
      <c r="H109" s="15"/>
      <c r="I109" s="40" t="str">
        <f t="shared" si="18"/>
        <v>P-rod+stub + P-trans-jord + P-immob</v>
      </c>
      <c r="J109" s="48" t="e">
        <f>VLOOKUP($B$9,'N fixation formula'!$B$5:$O$44,7,FALSE)+VLOOKUP($B$9,'N fixation formula'!$B$5:$O$44,8,FALSE)+INDEX('N fixation formula'!$J$5:$O$44,MATCH(First_year_Lucerne!$B$9,'N fixation formula'!$B$5:$B$44,0),MATCH(First_year_Lucerne!J104,'N fixation formula'!$J$4:$O$4,0))</f>
        <v>#N/A</v>
      </c>
      <c r="K109" s="48" t="e">
        <f>VLOOKUP($B$9,'N fixation formula'!$B$5:$O$44,7,FALSE)+VLOOKUP($B$9,'N fixation formula'!$B$5:$O$44,8,FALSE)+INDEX('N fixation formula'!$J$5:$O$44,MATCH(First_year_Lucerne!$B$9,'N fixation formula'!$B$5:$B$44,0),MATCH(First_year_Lucerne!K104,'N fixation formula'!$J$4:$O$4,0))</f>
        <v>#N/A</v>
      </c>
      <c r="L109" s="48" t="e">
        <f>VLOOKUP($B$9,'N fixation formula'!$B$5:$O$44,7,FALSE)+VLOOKUP($B$9,'N fixation formula'!$B$5:$O$44,8,FALSE)+INDEX('N fixation formula'!$J$5:$O$44,MATCH(First_year_Lucerne!$B$9,'N fixation formula'!$B$5:$B$44,0),MATCH(First_year_Lucerne!L104,'N fixation formula'!$J$4:$O$4,0))</f>
        <v>#N/A</v>
      </c>
      <c r="M109" s="48" t="e">
        <f>VLOOKUP($B$9,'N fixation formula'!$B$5:$O$44,7,FALSE)+VLOOKUP($B$9,'N fixation formula'!$B$5:$O$44,8,FALSE)+INDEX('N fixation formula'!$J$5:$O$44,MATCH(First_year_Lucerne!$B$9,'N fixation formula'!$B$5:$B$44,0),MATCH(First_year_Lucerne!M104,'N fixation formula'!$J$4:$O$4,0))</f>
        <v>#N/A</v>
      </c>
      <c r="N109" s="48" t="e">
        <f>VLOOKUP($B$9,'N fixation formula'!$B$5:$O$44,7,FALSE)+VLOOKUP($B$9,'N fixation formula'!$B$5:$O$44,8,FALSE)+INDEX('N fixation formula'!$J$5:$O$44,MATCH(First_year_Lucerne!$B$9,'N fixation formula'!$B$5:$B$44,0),MATCH(First_year_Lucerne!N104,'N fixation formula'!$J$4:$O$4,0))</f>
        <v>#N/A</v>
      </c>
      <c r="O109" s="48" t="e">
        <f>VLOOKUP($B$9,'N fixation formula'!$B$5:$O$44,7,FALSE)+VLOOKUP($B$9,'N fixation formula'!$B$5:$O$44,8,FALSE)+INDEX('N fixation formula'!$J$5:$O$44,MATCH(First_year_Lucerne!$B$9,'N fixation formula'!$B$5:$B$44,0),MATCH(First_year_Lucerne!O104,'N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54"/>
      <c r="C116" s="54"/>
      <c r="D116" s="54"/>
      <c r="E116" s="54"/>
      <c r="F116" s="54"/>
      <c r="G116" s="3"/>
      <c r="I116" s="29" t="str">
        <f>IF(A116="","",A116)</f>
        <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t="s">
        <v>89</v>
      </c>
      <c r="B120" s="3">
        <v>1</v>
      </c>
      <c r="C120" s="3">
        <v>1</v>
      </c>
      <c r="D120" s="3">
        <v>1</v>
      </c>
      <c r="E120" s="3">
        <v>1</v>
      </c>
      <c r="F120" s="3">
        <v>1</v>
      </c>
      <c r="G120" s="3">
        <v>1</v>
      </c>
      <c r="I120" s="29" t="str">
        <f t="shared" si="23"/>
        <v>Kunstgødskning*</v>
      </c>
      <c r="J120" s="26"/>
      <c r="K120" s="26"/>
      <c r="L120" s="26"/>
      <c r="M120" s="26"/>
      <c r="N120" s="26"/>
      <c r="O120" s="4"/>
    </row>
    <row r="121" spans="1:15" x14ac:dyDescent="0.25">
      <c r="A121" s="34" t="s">
        <v>83</v>
      </c>
      <c r="B121" s="3">
        <v>1</v>
      </c>
      <c r="C121" s="3">
        <v>1</v>
      </c>
      <c r="D121" s="3">
        <v>1</v>
      </c>
      <c r="E121" s="3">
        <v>1</v>
      </c>
      <c r="F121" s="3">
        <v>1</v>
      </c>
      <c r="G121" s="3">
        <v>1</v>
      </c>
      <c r="I121" s="29" t="str">
        <f t="shared" si="23"/>
        <v>Pløjning, forår*</v>
      </c>
      <c r="J121" s="26">
        <v>1</v>
      </c>
      <c r="K121" s="26">
        <v>1</v>
      </c>
      <c r="L121" s="26">
        <v>1</v>
      </c>
      <c r="M121" s="26">
        <v>1</v>
      </c>
      <c r="N121" s="26">
        <v>1</v>
      </c>
      <c r="O121" s="4">
        <v>1</v>
      </c>
    </row>
    <row r="122" spans="1:15" x14ac:dyDescent="0.25">
      <c r="A122" s="34" t="s">
        <v>85</v>
      </c>
      <c r="B122" s="3">
        <v>2</v>
      </c>
      <c r="C122" s="26">
        <v>2</v>
      </c>
      <c r="D122" s="26">
        <v>2</v>
      </c>
      <c r="E122" s="26">
        <v>2</v>
      </c>
      <c r="F122" s="26">
        <v>2</v>
      </c>
      <c r="G122" s="26">
        <v>2</v>
      </c>
      <c r="I122" s="29" t="str">
        <f t="shared" si="23"/>
        <v>Såbedsharvning, let*</v>
      </c>
      <c r="J122" s="26">
        <v>2</v>
      </c>
      <c r="K122" s="26">
        <v>2</v>
      </c>
      <c r="L122" s="26">
        <v>2</v>
      </c>
      <c r="M122" s="26">
        <v>2</v>
      </c>
      <c r="N122" s="26">
        <v>2</v>
      </c>
      <c r="O122" s="4">
        <v>2</v>
      </c>
    </row>
    <row r="123" spans="1:15" x14ac:dyDescent="0.25">
      <c r="A123" s="34" t="s">
        <v>155</v>
      </c>
      <c r="B123" s="3">
        <v>1</v>
      </c>
      <c r="C123" s="3">
        <v>1</v>
      </c>
      <c r="D123" s="3">
        <v>1</v>
      </c>
      <c r="E123" s="3">
        <v>1</v>
      </c>
      <c r="F123" s="3">
        <v>1</v>
      </c>
      <c r="G123" s="3">
        <v>1</v>
      </c>
      <c r="I123" s="29" t="str">
        <f t="shared" si="23"/>
        <v>Såning med såsæt"</v>
      </c>
      <c r="J123" s="3">
        <v>1</v>
      </c>
      <c r="K123" s="3">
        <v>1</v>
      </c>
      <c r="L123" s="3">
        <v>1</v>
      </c>
      <c r="M123" s="3">
        <v>1</v>
      </c>
      <c r="N123" s="3">
        <v>1</v>
      </c>
      <c r="O123" s="4">
        <v>1</v>
      </c>
    </row>
    <row r="124" spans="1:15" x14ac:dyDescent="0.25">
      <c r="A124" s="34" t="s">
        <v>87</v>
      </c>
      <c r="B124" s="3">
        <v>1</v>
      </c>
      <c r="C124" s="3">
        <v>1</v>
      </c>
      <c r="D124" s="3">
        <v>1</v>
      </c>
      <c r="E124" s="3">
        <v>1</v>
      </c>
      <c r="F124" s="3">
        <v>1</v>
      </c>
      <c r="G124" s="3">
        <v>1</v>
      </c>
      <c r="I124" s="29" t="str">
        <f t="shared" si="23"/>
        <v>Tromling*</v>
      </c>
      <c r="J124" s="3">
        <v>1</v>
      </c>
      <c r="K124" s="3">
        <v>1</v>
      </c>
      <c r="L124" s="3">
        <v>1</v>
      </c>
      <c r="M124" s="3">
        <v>1</v>
      </c>
      <c r="N124" s="3">
        <v>1</v>
      </c>
      <c r="O124" s="4">
        <v>1</v>
      </c>
    </row>
    <row r="125" spans="1:15" x14ac:dyDescent="0.25">
      <c r="A125" s="34" t="s">
        <v>91</v>
      </c>
      <c r="B125" s="3"/>
      <c r="C125" s="3"/>
      <c r="D125" s="3"/>
      <c r="E125" s="3"/>
      <c r="F125" s="3"/>
      <c r="G125" s="3"/>
      <c r="I125" s="29" t="str">
        <f t="shared" si="23"/>
        <v>Ukrudstharvning*</v>
      </c>
      <c r="J125" s="3">
        <v>1</v>
      </c>
      <c r="K125" s="3">
        <v>1</v>
      </c>
      <c r="L125" s="3">
        <v>1</v>
      </c>
      <c r="M125" s="3">
        <v>1</v>
      </c>
      <c r="N125" s="3">
        <v>1</v>
      </c>
      <c r="O125" s="4">
        <v>1</v>
      </c>
    </row>
    <row r="126" spans="1:15" x14ac:dyDescent="0.25">
      <c r="A126" s="34" t="s">
        <v>92</v>
      </c>
      <c r="B126" s="3">
        <v>1</v>
      </c>
      <c r="C126" s="3">
        <v>1</v>
      </c>
      <c r="D126" s="3">
        <v>1</v>
      </c>
      <c r="E126" s="3">
        <v>1</v>
      </c>
      <c r="F126" s="3">
        <v>1</v>
      </c>
      <c r="G126" s="3">
        <v>1</v>
      </c>
      <c r="I126" s="29" t="str">
        <f t="shared" si="23"/>
        <v>Sprøjtning*</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0</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0</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0</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0</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0</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0</v>
      </c>
      <c r="I132" s="29" t="str">
        <f>A132</f>
        <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Kunstgødskning*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2.0139999999999998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2.0139999999999998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2.0139999999999998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2.0139999999999998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2.0139999999999998</v>
      </c>
      <c r="I136" s="29" t="str">
        <f t="shared" si="25"/>
        <v>Kunstgødskning*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Pløjning, forår*</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18.125999999999998</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18.125999999999998</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18.125999999999998</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20.139999999999997</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22.153999999999996</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22.153999999999996</v>
      </c>
      <c r="I137" s="29" t="str">
        <f t="shared" si="25"/>
        <v>Pløjning, forår*</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18.125999999999998</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18.125999999999998</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18.125999999999998</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20.139999999999997</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22.153999999999996</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22.153999999999996</v>
      </c>
    </row>
    <row r="138" spans="1:15" x14ac:dyDescent="0.25">
      <c r="A138" s="20" t="str">
        <f t="shared" si="24"/>
        <v>Såbedsharvning, let*</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7.2503999999999991</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7.2503999999999991</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7.2503999999999991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8.0559999999999992</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8.8615999999999993</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8.8615999999999993</v>
      </c>
      <c r="I138" s="29" t="str">
        <f t="shared" si="25"/>
        <v>Såbedsharvning, let*</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7.2503999999999991</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7.2503999999999991</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7.2503999999999991</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8.0559999999999992</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8.8615999999999993</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8.8615999999999993</v>
      </c>
    </row>
    <row r="139" spans="1:15" x14ac:dyDescent="0.25">
      <c r="A139" s="20" t="str">
        <f t="shared" si="24"/>
        <v>Såning med såsæt"</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7.2503999999999991</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7.2503999999999991</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7.2503999999999991</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8.0559999999999992</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8.8615999999999993</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8.8615999999999993</v>
      </c>
      <c r="I139" s="29" t="str">
        <f t="shared" si="25"/>
        <v>Såning med såsæt"</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7.2503999999999991</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7.2503999999999991</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7.2503999999999991</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8.0559999999999992</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8.8615999999999993</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8.8615999999999993</v>
      </c>
    </row>
    <row r="140" spans="1:15" x14ac:dyDescent="0.25">
      <c r="A140" s="20" t="str">
        <f t="shared" si="24"/>
        <v>Tromling*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1.8125999999999998</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1.8125999999999998</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1.8125999999999998</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2.0139999999999998</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2.2153999999999998</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2.2153999999999998</v>
      </c>
      <c r="I140" s="29" t="str">
        <f t="shared" si="25"/>
        <v>Tromling*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1.8125999999999998</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1.8125999999999998</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1.8125999999999998</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2.0139999999999998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2.2153999999999998</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2.2153999999999998</v>
      </c>
    </row>
    <row r="141" spans="1:15" x14ac:dyDescent="0.25">
      <c r="A141" s="20" t="str">
        <f t="shared" si="24"/>
        <v>Ukrudstharvning*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Ukrudstharvning*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1.8125999999999998</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1.8125999999999998</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1.8125999999999998</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2.0139999999999998</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2.2153999999999998</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2.2153999999999998</v>
      </c>
    </row>
    <row r="142" spans="1:15" x14ac:dyDescent="0.25">
      <c r="A142" s="20" t="str">
        <f t="shared" si="24"/>
        <v>Sprøjtning*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1.5105</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1.5105</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1.5105</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1.5105</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1.5105</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1.5105</v>
      </c>
      <c r="I142" s="29" t="str">
        <f t="shared" si="25"/>
        <v>Sprøjtning*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37.963900000000002</v>
      </c>
      <c r="C147" s="25">
        <f t="shared" ref="C147:O147" si="26">SUM(C132:C146)</f>
        <v>37.963900000000002</v>
      </c>
      <c r="D147" s="25">
        <f t="shared" si="26"/>
        <v>37.963900000000002</v>
      </c>
      <c r="E147" s="25">
        <f t="shared" si="26"/>
        <v>41.790499999999994</v>
      </c>
      <c r="F147" s="25">
        <f t="shared" si="26"/>
        <v>45.617100000000001</v>
      </c>
      <c r="G147" s="25">
        <f t="shared" si="26"/>
        <v>45.617100000000001</v>
      </c>
      <c r="H147" s="5"/>
      <c r="I147" s="30" t="str">
        <f t="shared" si="25"/>
        <v>Dieselforbrug i alt per ha</v>
      </c>
      <c r="J147" s="25">
        <f t="shared" si="26"/>
        <v>36.251999999999995</v>
      </c>
      <c r="K147" s="25">
        <f t="shared" si="26"/>
        <v>36.251999999999995</v>
      </c>
      <c r="L147" s="25">
        <f t="shared" si="26"/>
        <v>36.251999999999995</v>
      </c>
      <c r="M147" s="25">
        <f t="shared" si="26"/>
        <v>40.28</v>
      </c>
      <c r="N147" s="25">
        <f t="shared" si="26"/>
        <v>44.308</v>
      </c>
      <c r="O147" s="25">
        <f t="shared" si="26"/>
        <v>44.308</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100-000000000000}">
      <formula1>"Ja,Nej"</formula1>
    </dataValidation>
    <dataValidation type="list" allowBlank="1" showInputMessage="1" showErrorMessage="1" sqref="F13:F17" xr:uid="{00000000-0002-0000-2100-000001000000}">
      <formula1>"Ja, Nej / Ikke relevant"</formula1>
    </dataValidation>
    <dataValidation type="list" allowBlank="1" showInputMessage="1" showErrorMessage="1" sqref="E5" xr:uid="{00000000-0002-0000-21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100-000003000000}">
          <x14:formula1>
            <xm:f>'N fixation formula'!$B$5:$B$44</xm:f>
          </x14:formula1>
          <xm:sqref>B9</xm:sqref>
        </x14:dataValidation>
        <x14:dataValidation type="list" allowBlank="1" showInputMessage="1" showErrorMessage="1" xr:uid="{00000000-0002-0000-2100-000007000000}">
          <x14:formula1>
            <xm:f>Other_tabels!$F$5:$F$14</xm:f>
          </x14:formula1>
          <xm:sqref>E4</xm:sqref>
        </x14:dataValidation>
        <x14:dataValidation type="list" allowBlank="1" showInputMessage="1" showErrorMessage="1" xr:uid="{00000000-0002-0000-2100-000006000000}">
          <x14:formula1>
            <xm:f>'Crop definitions'!$B$5:$B$63</xm:f>
          </x14:formula1>
          <xm:sqref>B13:B17</xm:sqref>
        </x14:dataValidation>
        <x14:dataValidation type="list" allowBlank="1" showInputMessage="1" showErrorMessage="1" xr:uid="{00000000-0002-0000-2100-000005000000}">
          <x14:formula1>
            <xm:f>Seed!$B$5:$B$28</xm:f>
          </x14:formula1>
          <xm:sqref>B20:B23</xm:sqref>
        </x14:dataValidation>
        <x14:dataValidation type="list" allowBlank="1" showInputMessage="1" showErrorMessage="1" xr:uid="{00000000-0002-0000-2100-000004000000}">
          <x14:formula1>
            <xm:f>'Diesel consumption for field op'!$D$4:$D$77</xm:f>
          </x14:formula1>
          <xm:sqref>A116:A130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48">
    <tabColor theme="9" tint="-0.249977111117893"/>
  </sheetPr>
  <dimension ref="A1:O147"/>
  <sheetViews>
    <sheetView showGridLines="0" topLeftCell="D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555</v>
      </c>
      <c r="D4" s="20" t="s">
        <v>484</v>
      </c>
      <c r="E4" s="44" t="s">
        <v>486</v>
      </c>
    </row>
    <row r="5" spans="1:6" x14ac:dyDescent="0.25">
      <c r="A5" s="20" t="s">
        <v>50</v>
      </c>
      <c r="B5" s="44" t="s">
        <v>554</v>
      </c>
      <c r="D5" s="20" t="s">
        <v>582</v>
      </c>
      <c r="E5" s="44" t="s">
        <v>208</v>
      </c>
    </row>
    <row r="6" spans="1:6" x14ac:dyDescent="0.25">
      <c r="A6" s="20" t="s">
        <v>0</v>
      </c>
      <c r="B6" s="45" t="s">
        <v>549</v>
      </c>
    </row>
    <row r="7" spans="1:6" x14ac:dyDescent="0.25">
      <c r="A7" s="20" t="s">
        <v>76</v>
      </c>
      <c r="B7" s="45"/>
    </row>
    <row r="8" spans="1:6" x14ac:dyDescent="0.25">
      <c r="A8" s="20" t="s">
        <v>57</v>
      </c>
      <c r="B8" s="45" t="s">
        <v>154</v>
      </c>
    </row>
    <row r="9" spans="1:6" x14ac:dyDescent="0.25">
      <c r="A9" s="46" t="s">
        <v>125</v>
      </c>
      <c r="B9" s="44" t="s">
        <v>148</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449</v>
      </c>
      <c r="C13" s="19" t="str">
        <f>IF(B13="","",VLOOKUP(B13,'Crop definitions'!$B$5:$G$63,6,FALSE))</f>
        <v>Feed units</v>
      </c>
      <c r="D13" s="19">
        <f>IF(B13="","",VLOOKUP(B13,'Crop definitions'!$B$5:$G$63,3,FALSE))</f>
        <v>0</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Lucerne</v>
      </c>
      <c r="B30" s="200"/>
      <c r="C30" s="200"/>
      <c r="D30" s="200"/>
      <c r="E30" s="200"/>
      <c r="F30" s="200"/>
      <c r="G30" s="27"/>
      <c r="I30" s="201" t="str">
        <f>A30</f>
        <v>Gødningsnorm - Main product: Lucerne</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v>31</v>
      </c>
      <c r="C32" s="26">
        <v>31</v>
      </c>
      <c r="D32" s="26">
        <v>31</v>
      </c>
      <c r="E32" s="26">
        <v>31</v>
      </c>
      <c r="F32" s="26">
        <v>31</v>
      </c>
      <c r="G32" s="26">
        <v>31</v>
      </c>
      <c r="I32" s="20" t="s">
        <v>55</v>
      </c>
      <c r="J32" s="26">
        <f>IF($B$13="","",VLOOKUP($B$13,'Crop definitions'!$V$5:$X$63,2,FALSE)*B32)</f>
        <v>27.28</v>
      </c>
      <c r="K32" s="26">
        <f>IF($B$13="","",VLOOKUP($B$13,'Crop definitions'!$V$5:$X$63,2,FALSE)*C32)</f>
        <v>27.28</v>
      </c>
      <c r="L32" s="26">
        <f>IF($B$13="","",VLOOKUP($B$13,'Crop definitions'!$V$5:$X$63,2,FALSE)*D32)</f>
        <v>27.28</v>
      </c>
      <c r="M32" s="26">
        <f>IF($B$13="","",VLOOKUP($B$13,'Crop definitions'!$V$5:$X$63,2,FALSE)*E32)</f>
        <v>27.28</v>
      </c>
      <c r="N32" s="26">
        <f>IF($B$13="","",VLOOKUP($B$13,'Crop definitions'!$V$5:$X$63,2,FALSE)*F32)</f>
        <v>27.28</v>
      </c>
      <c r="O32" s="26">
        <f>IF($B$13="","",VLOOKUP($B$13,'Crop definitions'!$V$5:$X$63,2,FALSE)*G32)</f>
        <v>27.28</v>
      </c>
    </row>
    <row r="33" spans="1:15" x14ac:dyDescent="0.25">
      <c r="A33" s="20" t="s">
        <v>56</v>
      </c>
      <c r="B33" s="26">
        <v>224</v>
      </c>
      <c r="C33" s="26">
        <v>224</v>
      </c>
      <c r="D33" s="26">
        <v>224</v>
      </c>
      <c r="E33" s="26">
        <v>224</v>
      </c>
      <c r="F33" s="26">
        <v>224</v>
      </c>
      <c r="G33" s="26">
        <v>224</v>
      </c>
      <c r="I33" s="20" t="s">
        <v>56</v>
      </c>
      <c r="J33" s="26">
        <f>IF($B$13="","",VLOOKUP($B$13,'Crop definitions'!$V$5:$X$63,2,FALSE)*B33)</f>
        <v>197.12</v>
      </c>
      <c r="K33" s="26">
        <f>IF($B$13="","",VLOOKUP($B$13,'Crop definitions'!$V$5:$X$63,2,FALSE)*C33)</f>
        <v>197.12</v>
      </c>
      <c r="L33" s="26">
        <f>IF($B$13="","",VLOOKUP($B$13,'Crop definitions'!$V$5:$X$63,2,FALSE)*D33)</f>
        <v>197.12</v>
      </c>
      <c r="M33" s="26">
        <f>IF($B$13="","",VLOOKUP($B$13,'Crop definitions'!$V$5:$X$63,2,FALSE)*E33)</f>
        <v>197.12</v>
      </c>
      <c r="N33" s="26">
        <f>IF($B$13="","",VLOOKUP($B$13,'Crop definitions'!$V$5:$X$63,2,FALSE)*F33)</f>
        <v>197.12</v>
      </c>
      <c r="O33" s="26">
        <f>IF($B$13="","",VLOOKUP($B$13,'Crop definitions'!$V$5:$X$63,2,FALSE)*G33)</f>
        <v>197.12</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31</v>
      </c>
      <c r="C53" s="21">
        <f t="shared" si="4"/>
        <v>31</v>
      </c>
      <c r="D53" s="21">
        <f t="shared" si="4"/>
        <v>31</v>
      </c>
      <c r="E53" s="21">
        <f t="shared" si="4"/>
        <v>31</v>
      </c>
      <c r="F53" s="21">
        <f t="shared" si="4"/>
        <v>31</v>
      </c>
      <c r="G53" s="21">
        <f t="shared" si="4"/>
        <v>31</v>
      </c>
      <c r="I53" s="20" t="s">
        <v>55</v>
      </c>
      <c r="J53" s="21">
        <f t="shared" ref="J53:O54" si="5">J32+J36+J40+J44+J48</f>
        <v>27.28</v>
      </c>
      <c r="K53" s="21">
        <f t="shared" si="5"/>
        <v>27.28</v>
      </c>
      <c r="L53" s="21">
        <f t="shared" si="5"/>
        <v>27.28</v>
      </c>
      <c r="M53" s="21">
        <f t="shared" si="5"/>
        <v>27.28</v>
      </c>
      <c r="N53" s="21">
        <f t="shared" si="5"/>
        <v>27.28</v>
      </c>
      <c r="O53" s="21">
        <f t="shared" si="5"/>
        <v>27.28</v>
      </c>
    </row>
    <row r="54" spans="1:15" x14ac:dyDescent="0.25">
      <c r="A54" s="20" t="s">
        <v>56</v>
      </c>
      <c r="B54" s="21">
        <f t="shared" si="4"/>
        <v>224</v>
      </c>
      <c r="C54" s="21">
        <f t="shared" si="4"/>
        <v>224</v>
      </c>
      <c r="D54" s="21">
        <f t="shared" si="4"/>
        <v>224</v>
      </c>
      <c r="E54" s="21">
        <f t="shared" si="4"/>
        <v>224</v>
      </c>
      <c r="F54" s="21">
        <f t="shared" si="4"/>
        <v>224</v>
      </c>
      <c r="G54" s="21">
        <f t="shared" si="4"/>
        <v>224</v>
      </c>
      <c r="I54" s="20" t="s">
        <v>56</v>
      </c>
      <c r="J54" s="21">
        <f t="shared" si="5"/>
        <v>197.12</v>
      </c>
      <c r="K54" s="21">
        <f t="shared" si="5"/>
        <v>197.12</v>
      </c>
      <c r="L54" s="21">
        <f t="shared" si="5"/>
        <v>197.12</v>
      </c>
      <c r="M54" s="21">
        <f t="shared" si="5"/>
        <v>197.12</v>
      </c>
      <c r="N54" s="21">
        <f t="shared" si="5"/>
        <v>197.12</v>
      </c>
      <c r="O54" s="21">
        <f t="shared" si="5"/>
        <v>197.12</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Lucerne, Feed units / ha</v>
      </c>
      <c r="B74" s="26">
        <v>10000</v>
      </c>
      <c r="C74" s="26">
        <f>13000/1.2</f>
        <v>10833.333333333334</v>
      </c>
      <c r="D74" s="26">
        <f>16000/1.2</f>
        <v>13333.333333333334</v>
      </c>
      <c r="E74" s="26">
        <f>14000/1.2</f>
        <v>11666.666666666668</v>
      </c>
      <c r="F74" s="26">
        <f>14000/1.2</f>
        <v>11666.666666666668</v>
      </c>
      <c r="G74" s="26">
        <f>13000/1.2</f>
        <v>10833.333333333334</v>
      </c>
      <c r="I74" s="20" t="str">
        <f t="shared" ref="I74:I84" si="6">A74</f>
        <v>Lucerne, Feed units / ha</v>
      </c>
      <c r="J74" s="26">
        <f>IF($B$13="","",VLOOKUP($B$13,'Crop definitions'!$V$5:$X$63,2,FALSE)*B74)</f>
        <v>8800</v>
      </c>
      <c r="K74" s="26">
        <f>IF($B$13="","",VLOOKUP($B$13,'Crop definitions'!$V$5:$X$63,2,FALSE)*C74)</f>
        <v>9533.3333333333339</v>
      </c>
      <c r="L74" s="26">
        <f>IF($B$13="","",VLOOKUP($B$13,'Crop definitions'!$V$5:$X$63,2,FALSE)*D74)</f>
        <v>11733.333333333334</v>
      </c>
      <c r="M74" s="26">
        <f>IF($B$13="","",VLOOKUP($B$13,'Crop definitions'!$V$5:$X$63,3,FALSE)*E74)</f>
        <v>10266.666666666668</v>
      </c>
      <c r="N74" s="26">
        <f>IF($B$13="","",VLOOKUP($B$13,'Crop definitions'!$V$5:$X$63,3,FALSE)*F74)</f>
        <v>10266.666666666668</v>
      </c>
      <c r="O74" s="59">
        <f>IF($B$13="","",VLOOKUP($B$13,'Crop definitions'!$V$5:$X$63,2,FALSE)*G74)</f>
        <v>9533.3333333333339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Lucerne, kg TS / ha</v>
      </c>
      <c r="B80" s="21">
        <f>IF(B74="",0,IF($C13="Kg",B74*VLOOKUP($B13,'Crop definitions'!$B$5:$N$63,5,FALSE)/1000,IF($C13="Kg TS",B74,B74/VLOOKUP($B13,'Crop definitions'!$B$5:$N$63,8,FALSE))))</f>
        <v>12004.801920768308</v>
      </c>
      <c r="C80" s="21">
        <f>IF(C74="",0,IF($C13="Kg",C74*VLOOKUP($B13,'Crop definitions'!$B$5:$N$63,5,FALSE)/1000,IF($C13="Kg TS",C74,C74/VLOOKUP($B13,'Crop definitions'!$B$5:$N$63,8,FALSE))))</f>
        <v>13005.202080832334</v>
      </c>
      <c r="D80" s="21">
        <f>IF(D74="",0,IF($C13="Kg",D74*VLOOKUP($B13,'Crop definitions'!$B$5:$N$63,5,FALSE)/1000,IF($C13="Kg TS",D74,D74/VLOOKUP($B13,'Crop definitions'!$B$5:$N$63,8,FALSE))))</f>
        <v>16006.402561024412</v>
      </c>
      <c r="E80" s="21">
        <f>IF(E74="",0,IF($C13="Kg",E74*VLOOKUP($B13,'Crop definitions'!$B$5:$N$63,5,FALSE)/1000,IF($C13="Kg TS",E74,E74/VLOOKUP($B13,'Crop definitions'!$B$5:$N$63,8,FALSE))))</f>
        <v>14005.60224089636</v>
      </c>
      <c r="F80" s="21">
        <f>IF(F74="",0,IF($C13="Kg",F74*VLOOKUP($B13,'Crop definitions'!$B$5:$N$63,5,FALSE)/1000,IF($C13="Kg TS",F74,F74/VLOOKUP($B13,'Crop definitions'!$B$5:$N$63,8,FALSE))))</f>
        <v>14005.60224089636</v>
      </c>
      <c r="G80" s="21">
        <f>IF(G74="",0,IF($C13="Kg",G74*VLOOKUP($B13,'Crop definitions'!$B$5:$N$63,5,FALSE)/1000,IF($C13="Kg TS",G74,G74/VLOOKUP($B13,'Crop definitions'!$B$5:$N$63,8,FALSE))))</f>
        <v>13005.202080832334</v>
      </c>
      <c r="I80" s="20" t="str">
        <f t="shared" si="6"/>
        <v>Lucerne, kg TS / ha</v>
      </c>
      <c r="J80" s="21">
        <f>IF(J74="",0,IF($C13="Kg",J74*VLOOKUP($B13,'Crop definitions'!$B$5:$N$63,5,FALSE)/1000,IF($C13="Kg TS",J74,J74/VLOOKUP($B13,'Crop definitions'!$B$5:$N$63,8,FALSE))))</f>
        <v>10564.225690276111</v>
      </c>
      <c r="K80" s="21">
        <f>IF(K74="",0,IF($C13="Kg",K74*VLOOKUP($B13,'Crop definitions'!$B$5:$N$63,5,FALSE)/1000,IF($C13="Kg TS",K74,K74/VLOOKUP($B13,'Crop definitions'!$B$5:$N$63,8,FALSE))))</f>
        <v>11444.577831132454</v>
      </c>
      <c r="L80" s="21">
        <f>IF(L74="",0,IF($C13="Kg",L74*VLOOKUP($B13,'Crop definitions'!$B$5:$N$63,5,FALSE)/1000,IF($C13="Kg TS",L74,L74/VLOOKUP($B13,'Crop definitions'!$B$5:$N$63,8,FALSE))))</f>
        <v>14085.634253701483</v>
      </c>
      <c r="M80" s="21">
        <f>IF(M74="",0,IF($C13="Kg",M74*VLOOKUP($B13,'Crop definitions'!$B$5:$N$63,5,FALSE)/1000,IF($C13="Kg TS",M74,M74/VLOOKUP($B13,'Crop definitions'!$B$5:$N$63,8,FALSE))))</f>
        <v>12324.929971988797</v>
      </c>
      <c r="N80" s="21">
        <f>IF(N74="",0,IF($C13="Kg",N74*VLOOKUP($B13,'Crop definitions'!$B$5:$N$63,5,FALSE)/1000,IF($C13="Kg TS",N74,N74/VLOOKUP($B13,'Crop definitions'!$B$5:$N$63,8,FALSE))))</f>
        <v>12324.929971988797</v>
      </c>
      <c r="O80" s="21">
        <f>IF(O74="",0,IF($C13="Kg",O74*VLOOKUP($B13,'Crop definitions'!$B$5:$N$63,5,FALSE)/1000,IF($C13="Kg TS",O74,O74/VLOOKUP($B13,'Crop definitions'!$B$5:$N$63,8,FALSE))))</f>
        <v>11444.577831132454</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12004.801920768308</v>
      </c>
      <c r="C85" s="25">
        <f t="shared" si="7"/>
        <v>13005.202080832334</v>
      </c>
      <c r="D85" s="25">
        <f t="shared" si="7"/>
        <v>16006.402561024412</v>
      </c>
      <c r="E85" s="25">
        <f t="shared" si="7"/>
        <v>14005.60224089636</v>
      </c>
      <c r="F85" s="25">
        <f t="shared" si="7"/>
        <v>14005.60224089636</v>
      </c>
      <c r="G85" s="25">
        <f t="shared" si="7"/>
        <v>13005.202080832334</v>
      </c>
      <c r="I85" s="24" t="s">
        <v>69</v>
      </c>
      <c r="J85" s="25">
        <f t="shared" ref="J85:O85" si="8">SUM(J80:J84)</f>
        <v>10564.225690276111</v>
      </c>
      <c r="K85" s="25">
        <f t="shared" si="8"/>
        <v>11444.577831132454</v>
      </c>
      <c r="L85" s="25">
        <f t="shared" si="8"/>
        <v>14085.634253701483</v>
      </c>
      <c r="M85" s="25">
        <f t="shared" si="8"/>
        <v>12324.929971988797</v>
      </c>
      <c r="N85" s="25">
        <f t="shared" si="8"/>
        <v>12324.929971988797</v>
      </c>
      <c r="O85" s="25">
        <f t="shared" si="8"/>
        <v>11444.577831132454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Lucerne, kg / ha</v>
      </c>
      <c r="B87" s="21">
        <f>IF(B80=0,0,B80/(VLOOKUP($B13,'Crop definitions'!$B$5:$N$63,5,FALSE)/1000))</f>
        <v>57165.723432230043</v>
      </c>
      <c r="C87" s="21">
        <f>IF(C80=0,0,C80/(VLOOKUP($B13,'Crop definitions'!$B$5:$N$63,5,FALSE)/1000))</f>
        <v>61929.533718249215</v>
      </c>
      <c r="D87" s="21">
        <f>IF(D80=0,0,D80/(VLOOKUP($B13,'Crop definitions'!$B$5:$N$63,5,FALSE)/1000))</f>
        <v>76220.964576306724</v>
      </c>
      <c r="E87" s="21">
        <f>IF(E80=0,0,E80/(VLOOKUP($B13,'Crop definitions'!$B$5:$N$63,5,FALSE)/1000))</f>
        <v>66693.34400426838</v>
      </c>
      <c r="F87" s="21">
        <f>IF(F80=0,0,F80/(VLOOKUP($B13,'Crop definitions'!$B$5:$N$63,5,FALSE)/1000))</f>
        <v>66693.34400426838</v>
      </c>
      <c r="G87" s="21">
        <f>IF(G80=0,0,G80/(VLOOKUP($B13,'Crop definitions'!$B$5:$N$63,5,FALSE)/1000))</f>
        <v>61929.533718249215</v>
      </c>
      <c r="I87" s="20" t="str">
        <f>A87</f>
        <v>Lucerne, kg / ha</v>
      </c>
      <c r="J87" s="21">
        <f>IF(J80=0,0,J80/(VLOOKUP($B13,'Crop definitions'!$B$5:$N$63,5,FALSE)/1000))</f>
        <v>50305.836620362432</v>
      </c>
      <c r="K87" s="21">
        <f>IF(K80=0,0,K80/(VLOOKUP($B13,'Crop definitions'!$B$5:$N$63,5,FALSE)/1000))</f>
        <v>54497.98967205931</v>
      </c>
      <c r="L87" s="21">
        <f>IF(L80=0,0,L80/(VLOOKUP($B13,'Crop definitions'!$B$5:$N$63,5,FALSE)/1000))</f>
        <v>67074.448827149914</v>
      </c>
      <c r="M87" s="21">
        <f>IF(M80=0,0,M80/(VLOOKUP($B13,'Crop definitions'!$B$5:$N$63,5,FALSE)/1000))</f>
        <v>58690.14272375618</v>
      </c>
      <c r="N87" s="21">
        <f>IF(N80=0,0,N80/(VLOOKUP($B13,'Crop definitions'!$B$5:$N$63,5,FALSE)/1000))</f>
        <v>58690.14272375618</v>
      </c>
      <c r="O87" s="21">
        <f>IF(O80=0,0,O80/(VLOOKUP($B13,'Crop definitions'!$B$5:$N$63,5,FALSE)/1000))</f>
        <v>54497.98967205931</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57165.723432230043</v>
      </c>
      <c r="C92" s="25">
        <f t="shared" si="10"/>
        <v>61929.533718249215</v>
      </c>
      <c r="D92" s="25">
        <f t="shared" si="10"/>
        <v>76220.964576306724</v>
      </c>
      <c r="E92" s="25">
        <f t="shared" si="10"/>
        <v>66693.34400426838</v>
      </c>
      <c r="F92" s="25">
        <f t="shared" si="10"/>
        <v>66693.34400426838</v>
      </c>
      <c r="G92" s="25">
        <f t="shared" si="10"/>
        <v>61929.533718249215</v>
      </c>
      <c r="I92" s="24" t="str">
        <f t="shared" si="9"/>
        <v>Udbytte i alt, kg / ha</v>
      </c>
      <c r="J92" s="25">
        <f t="shared" ref="J92:O92" si="11">SUM(J87:J91)</f>
        <v>50305.836620362432</v>
      </c>
      <c r="K92" s="25">
        <f t="shared" si="11"/>
        <v>54497.98967205931</v>
      </c>
      <c r="L92" s="25">
        <f t="shared" si="11"/>
        <v>67074.448827149914</v>
      </c>
      <c r="M92" s="25">
        <f t="shared" si="11"/>
        <v>58690.14272375618</v>
      </c>
      <c r="N92" s="25">
        <f t="shared" si="11"/>
        <v>58690.14272375618</v>
      </c>
      <c r="O92" s="25">
        <f t="shared" si="11"/>
        <v>54497.98967205931</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Lucerne, kg N / ha</v>
      </c>
      <c r="B95" s="21">
        <f>IF(B80=0,0,B80*VLOOKUP($B13,'Crop definitions'!$B$5:$K$63,10,FALSE)/1000)</f>
        <v>353.42136854741904</v>
      </c>
      <c r="C95" s="21">
        <f>IF(C80=0,0,C80*VLOOKUP($B13,'Crop definitions'!$B$5:$K$63,10,FALSE)/1000)</f>
        <v>382.87314925970395</v>
      </c>
      <c r="D95" s="21">
        <f>IF(D80=0,0,D80*VLOOKUP($B13,'Crop definitions'!$B$5:$K$63,10,FALSE)/1000)</f>
        <v>471.2284913965587</v>
      </c>
      <c r="E95" s="21">
        <f>IF(E80=0,0,E80*VLOOKUP($B13,'Crop definitions'!$B$5:$K$63,10,FALSE)/1000)</f>
        <v>412.32492997198881</v>
      </c>
      <c r="F95" s="21">
        <f>IF(F80=0,0,F80*VLOOKUP($B13,'Crop definitions'!$B$5:$K$63,10,FALSE)/1000)</f>
        <v>412.32492997198881</v>
      </c>
      <c r="G95" s="21">
        <f>IF(G80=0,0,G80*VLOOKUP($B13,'Crop definitions'!$B$5:$K$63,10,FALSE)/1000)</f>
        <v>382.87314925970395</v>
      </c>
      <c r="I95" s="20" t="str">
        <f t="shared" ref="I95:I100" si="14">A95</f>
        <v>Lucerne, kg N / ha</v>
      </c>
      <c r="J95" s="21">
        <f>IF(J80=0,0,J80*VLOOKUP($B13,'Crop definitions'!$B$5:$K$63,10,FALSE)/1000)</f>
        <v>311.0108043217287</v>
      </c>
      <c r="K95" s="21">
        <f>IF(K80=0,0,K80*VLOOKUP($B13,'Crop definitions'!$B$5:$K$63,10,FALSE)/1000)</f>
        <v>336.92837134853949</v>
      </c>
      <c r="L95" s="21">
        <f>IF(L80=0,0,L80*VLOOKUP($B13,'Crop definitions'!$B$5:$K$63,10,FALSE)/1000)</f>
        <v>414.68107242897162</v>
      </c>
      <c r="M95" s="21">
        <f>IF(M80=0,0,M80*VLOOKUP($B13,'Crop definitions'!$B$5:$K$63,10,FALSE)/1000)</f>
        <v>362.84593837535022</v>
      </c>
      <c r="N95" s="21">
        <f>IF(N80=0,0,N80*VLOOKUP($B13,'Crop definitions'!$B$5:$K$63,10,FALSE)/1000)</f>
        <v>362.84593837535022</v>
      </c>
      <c r="O95" s="21">
        <f>IF(O80=0,0,O80*VLOOKUP($B13,'Crop definitions'!$B$5:$K$63,10,FALSE)/1000)</f>
        <v>336.92837134853949</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353.42136854741904</v>
      </c>
      <c r="C100" s="25">
        <f t="shared" si="15"/>
        <v>382.87314925970395</v>
      </c>
      <c r="D100" s="25">
        <f t="shared" si="15"/>
        <v>471.2284913965587</v>
      </c>
      <c r="E100" s="25">
        <f t="shared" si="15"/>
        <v>412.32492997198881</v>
      </c>
      <c r="F100" s="25">
        <f t="shared" si="15"/>
        <v>412.32492997198881</v>
      </c>
      <c r="G100" s="25">
        <f t="shared" si="15"/>
        <v>382.87314925970395</v>
      </c>
      <c r="I100" s="24" t="str">
        <f t="shared" si="14"/>
        <v>Udbytte i alt, kg N / ha</v>
      </c>
      <c r="J100" s="25">
        <f t="shared" ref="J100:O100" si="16">SUM(J95:J99)</f>
        <v>311.0108043217287</v>
      </c>
      <c r="K100" s="25">
        <f t="shared" si="16"/>
        <v>336.92837134853949</v>
      </c>
      <c r="L100" s="25">
        <f t="shared" si="16"/>
        <v>414.68107242897162</v>
      </c>
      <c r="M100" s="25">
        <f t="shared" si="16"/>
        <v>362.84593837535022</v>
      </c>
      <c r="N100" s="25">
        <f t="shared" si="16"/>
        <v>362.84593837535022</v>
      </c>
      <c r="O100" s="25">
        <f t="shared" si="16"/>
        <v>336.92837134853949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353.42136854741904</v>
      </c>
      <c r="C106" s="47">
        <f t="shared" si="19"/>
        <v>382.87314925970395</v>
      </c>
      <c r="D106" s="47">
        <f t="shared" si="19"/>
        <v>471.2284913965587</v>
      </c>
      <c r="E106" s="47">
        <f t="shared" si="19"/>
        <v>412.32492997198881</v>
      </c>
      <c r="F106" s="47">
        <f t="shared" si="19"/>
        <v>412.32492997198881</v>
      </c>
      <c r="G106" s="47">
        <f t="shared" si="19"/>
        <v>382.87314925970395</v>
      </c>
      <c r="H106" s="15"/>
      <c r="I106" s="40" t="str">
        <f t="shared" si="18"/>
        <v>N-udbytte til beregning, kg / ha</v>
      </c>
      <c r="J106" s="47">
        <f t="shared" ref="J106:O106" si="20">SUMIF($E$13:$E$17,"Ja",J95:J99)</f>
        <v>311.0108043217287</v>
      </c>
      <c r="K106" s="47">
        <f t="shared" si="20"/>
        <v>336.92837134853949</v>
      </c>
      <c r="L106" s="47">
        <f t="shared" si="20"/>
        <v>414.68107242897162</v>
      </c>
      <c r="M106" s="47">
        <f t="shared" si="20"/>
        <v>362.84593837535022</v>
      </c>
      <c r="N106" s="47">
        <f t="shared" si="20"/>
        <v>362.84593837535022</v>
      </c>
      <c r="O106" s="47">
        <f t="shared" si="20"/>
        <v>336.92837134853949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0.84</v>
      </c>
      <c r="C108" s="48">
        <f>VLOOKUP($B$9,'N fixation formula'!$B$5:$N$44,2,FALSE)*C107*VLOOKUP($B$9,'N fixation formula'!$B$5:$N$44,6,FALSE)</f>
        <v>0.84</v>
      </c>
      <c r="D108" s="48">
        <f>VLOOKUP($B$9,'N fixation formula'!$B$5:$N$44,2,FALSE)*D107*VLOOKUP($B$9,'N fixation formula'!$B$5:$N$44,6,FALSE)</f>
        <v>0.84</v>
      </c>
      <c r="E108" s="48">
        <f>VLOOKUP($B$9,'N fixation formula'!$B$5:$N$44,2,FALSE)*E107*VLOOKUP($B$9,'N fixation formula'!$B$5:$N$44,6,FALSE)</f>
        <v>0.84</v>
      </c>
      <c r="F108" s="48">
        <f>VLOOKUP($B$9,'N fixation formula'!$B$5:$N$44,2,FALSE)*F107*VLOOKUP($B$9,'N fixation formula'!$B$5:$N$44,6,FALSE)</f>
        <v>0.84</v>
      </c>
      <c r="G108" s="48">
        <f>VLOOKUP($B$9,'N fixation formula'!$B$5:$N$44,2,FALSE)*G107*VLOOKUP($B$9,'N fixation formula'!$B$5:$N$44,6,FALSE)</f>
        <v>0.84</v>
      </c>
      <c r="H108" s="15"/>
      <c r="I108" s="40" t="str">
        <f t="shared" si="18"/>
        <v>F-brutto x F-bælg-N x P-fix</v>
      </c>
      <c r="J108" s="48">
        <f>VLOOKUP($B$9,'N fixation formula'!$B$5:$N$44,2,FALSE)*J107*VLOOKUP($B$9,'N fixation formula'!$B$5:$N$44,6,FALSE)</f>
        <v>0.84</v>
      </c>
      <c r="K108" s="48">
        <f>VLOOKUP($B$9,'N fixation formula'!$B$5:$N$44,2,FALSE)*K107*VLOOKUP($B$9,'N fixation formula'!$B$5:$N$44,6,FALSE)</f>
        <v>0.84</v>
      </c>
      <c r="L108" s="48">
        <f>VLOOKUP($B$9,'N fixation formula'!$B$5:$N$44,2,FALSE)*L107*VLOOKUP($B$9,'N fixation formula'!$B$5:$N$44,6,FALSE)</f>
        <v>0.84</v>
      </c>
      <c r="M108" s="48">
        <f>VLOOKUP($B$9,'N fixation formula'!$B$5:$N$44,2,FALSE)*M107*VLOOKUP($B$9,'N fixation formula'!$B$5:$N$44,6,FALSE)</f>
        <v>0.84</v>
      </c>
      <c r="N108" s="48">
        <f>VLOOKUP($B$9,'N fixation formula'!$B$5:$N$44,2,FALSE)*N107*VLOOKUP($B$9,'N fixation formula'!$B$5:$N$44,6,FALSE)</f>
        <v>0.84</v>
      </c>
      <c r="O108" s="48">
        <f>VLOOKUP($B$9,'N fixation formula'!$B$5:$N$44,2,FALSE)*O107*VLOOKUP($B$9,'N fixation formula'!$B$5:$N$44,6,FALSE)</f>
        <v>0.84</v>
      </c>
    </row>
    <row r="109" spans="1:15" ht="15.6" x14ac:dyDescent="0.3">
      <c r="A109" s="40" t="s">
        <v>151</v>
      </c>
      <c r="B109" s="48" t="e">
        <f>VLOOKUP($B$9,'N fixation formula'!$B$5:$O$44,7,FALSE)+VLOOKUP($B$9,'N fixation formula'!$B$5:$O$44,8,FALSE)+INDEX('N fixation formula'!$J$5:$O$44,MATCH(Medium_year_Lucerne!$B$9,'N fixation formula'!$B$5:$B$44,0),MATCH(Medium_year_Lucerne!B104,'N fixation formula'!$J$4:$O$4,0))</f>
        <v>#N/A</v>
      </c>
      <c r="C109" s="48" t="e">
        <f>VLOOKUP($B$9,'N fixation formula'!$B$5:$O$44,7,FALSE)+VLOOKUP($B$9,'N fixation formula'!$B$5:$O$44,8,FALSE)+INDEX('N fixation formula'!$J$5:$O$44,MATCH(Medium_year_Lucerne!$B$9,'N fixation formula'!$B$5:$B$44,0),MATCH(Medium_year_Lucerne!C104,'N fixation formula'!$J$4:$O$4,0))</f>
        <v>#N/A</v>
      </c>
      <c r="D109" s="48" t="e">
        <f>VLOOKUP($B$9,'N fixation formula'!$B$5:$O$44,7,FALSE)+VLOOKUP($B$9,'N fixation formula'!$B$5:$O$44,8,FALSE)+INDEX('N fixation formula'!$J$5:$O$44,MATCH(Medium_year_Lucerne!$B$9,'N fixation formula'!$B$5:$B$44,0),MATCH(Medium_year_Lucerne!D104,'N fixation formula'!$J$4:$O$4,0))</f>
        <v>#N/A</v>
      </c>
      <c r="E109" s="48" t="e">
        <f>VLOOKUP($B$9,'N fixation formula'!$B$5:$O$44,7,FALSE)+VLOOKUP($B$9,'N fixation formula'!$B$5:$O$44,8,FALSE)+INDEX('N fixation formula'!$J$5:$O$44,MATCH(Medium_year_Lucerne!$B$9,'N fixation formula'!$B$5:$B$44,0),MATCH(Medium_year_Lucerne!E104,'N fixation formula'!$J$4:$O$4,0))</f>
        <v>#N/A</v>
      </c>
      <c r="F109" s="48" t="e">
        <f>VLOOKUP($B$9,'N fixation formula'!$B$5:$O$44,7,FALSE)+VLOOKUP($B$9,'N fixation formula'!$B$5:$O$44,8,FALSE)+INDEX('N fixation formula'!$J$5:$O$44,MATCH(Medium_year_Lucerne!$B$9,'N fixation formula'!$B$5:$B$44,0),MATCH(Medium_year_Lucerne!F104,'N fixation formula'!$J$4:$O$4,0))</f>
        <v>#N/A</v>
      </c>
      <c r="G109" s="48" t="e">
        <f>VLOOKUP($B$9,'N fixation formula'!$B$5:$O$44,7,FALSE)+VLOOKUP($B$9,'N fixation formula'!$B$5:$O$44,8,FALSE)+INDEX('N fixation formula'!$J$5:$O$44,MATCH(Medium_year_Lucerne!$B$9,'N fixation formula'!$B$5:$B$44,0),MATCH(Medium_year_Lucerne!G104,'N fixation formula'!$J$4:$O$4,0))</f>
        <v>#N/A</v>
      </c>
      <c r="H109" s="15"/>
      <c r="I109" s="40" t="str">
        <f t="shared" si="18"/>
        <v>P-rod+stub + P-trans-jord + P-immob</v>
      </c>
      <c r="J109" s="48" t="e">
        <f>VLOOKUP($B$9,'N fixation formula'!$B$5:$O$44,7,FALSE)+VLOOKUP($B$9,'N fixation formula'!$B$5:$O$44,8,FALSE)+INDEX('N fixation formula'!$J$5:$O$44,MATCH(Medium_year_Lucerne!$B$9,'N fixation formula'!$B$5:$B$44,0),MATCH(Medium_year_Lucerne!J104,'N fixation formula'!$J$4:$O$4,0))</f>
        <v>#N/A</v>
      </c>
      <c r="K109" s="48" t="e">
        <f>VLOOKUP($B$9,'N fixation formula'!$B$5:$O$44,7,FALSE)+VLOOKUP($B$9,'N fixation formula'!$B$5:$O$44,8,FALSE)+INDEX('N fixation formula'!$J$5:$O$44,MATCH(Medium_year_Lucerne!$B$9,'N fixation formula'!$B$5:$B$44,0),MATCH(Medium_year_Lucerne!K104,'N fixation formula'!$J$4:$O$4,0))</f>
        <v>#N/A</v>
      </c>
      <c r="L109" s="48" t="e">
        <f>VLOOKUP($B$9,'N fixation formula'!$B$5:$O$44,7,FALSE)+VLOOKUP($B$9,'N fixation formula'!$B$5:$O$44,8,FALSE)+INDEX('N fixation formula'!$J$5:$O$44,MATCH(Medium_year_Lucerne!$B$9,'N fixation formula'!$B$5:$B$44,0),MATCH(Medium_year_Lucerne!L104,'N fixation formula'!$J$4:$O$4,0))</f>
        <v>#N/A</v>
      </c>
      <c r="M109" s="48" t="e">
        <f>VLOOKUP($B$9,'N fixation formula'!$B$5:$O$44,7,FALSE)+VLOOKUP($B$9,'N fixation formula'!$B$5:$O$44,8,FALSE)+INDEX('N fixation formula'!$J$5:$O$44,MATCH(Medium_year_Lucerne!$B$9,'N fixation formula'!$B$5:$B$44,0),MATCH(Medium_year_Lucerne!M104,'N fixation formula'!$J$4:$O$4,0))</f>
        <v>#N/A</v>
      </c>
      <c r="N109" s="48" t="e">
        <f>VLOOKUP($B$9,'N fixation formula'!$B$5:$O$44,7,FALSE)+VLOOKUP($B$9,'N fixation formula'!$B$5:$O$44,8,FALSE)+INDEX('N fixation formula'!$J$5:$O$44,MATCH(Medium_year_Lucerne!$B$9,'N fixation formula'!$B$5:$B$44,0),MATCH(Medium_year_Lucerne!N104,'N fixation formula'!$J$4:$O$4,0))</f>
        <v>#N/A</v>
      </c>
      <c r="O109" s="48" t="e">
        <f>VLOOKUP($B$9,'N fixation formula'!$B$5:$O$44,7,FALSE)+VLOOKUP($B$9,'N fixation formula'!$B$5:$O$44,8,FALSE)+INDEX('N fixation formula'!$J$5:$O$44,MATCH(Medium_year_Lucerne!$B$9,'N fixation formula'!$B$5:$B$44,0),MATCH(Medium_year_Lucerne!O104,'N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54"/>
      <c r="C116" s="54"/>
      <c r="D116" s="54"/>
      <c r="E116" s="54"/>
      <c r="F116" s="54"/>
      <c r="G116" s="3"/>
      <c r="I116" s="29" t="str">
        <f>IF(A116="","",A116)</f>
        <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t="s">
        <v>89</v>
      </c>
      <c r="B120" s="3">
        <v>1</v>
      </c>
      <c r="C120" s="3">
        <v>1</v>
      </c>
      <c r="D120" s="3">
        <v>1</v>
      </c>
      <c r="E120" s="3">
        <v>1</v>
      </c>
      <c r="F120" s="3">
        <v>1</v>
      </c>
      <c r="G120" s="3">
        <v>1</v>
      </c>
      <c r="I120" s="29" t="str">
        <f t="shared" si="23"/>
        <v>Kunstgødskning*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0</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0</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0</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0</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0</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0</v>
      </c>
      <c r="I132" s="29" t="str">
        <f>A132</f>
        <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Kunstgødskning*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2.0139999999999998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2.0139999999999998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2.0139999999999998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2.0139999999999998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2.0139999999999998</v>
      </c>
      <c r="I136" s="29" t="str">
        <f t="shared" si="25"/>
        <v>Kunstgødskning*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2.0139999999999998</v>
      </c>
      <c r="C147" s="25">
        <f t="shared" ref="C147:O147" si="26">SUM(C132:C146)</f>
        <v>2.0139999999999998</v>
      </c>
      <c r="D147" s="25">
        <f t="shared" si="26"/>
        <v>2.0139999999999998</v>
      </c>
      <c r="E147" s="25">
        <f t="shared" si="26"/>
        <v>2.0139999999999998</v>
      </c>
      <c r="F147" s="25">
        <f t="shared" si="26"/>
        <v>2.0139999999999998</v>
      </c>
      <c r="G147" s="25">
        <f t="shared" si="26"/>
        <v>2.0139999999999998</v>
      </c>
      <c r="H147" s="5"/>
      <c r="I147" s="30" t="str">
        <f t="shared" si="25"/>
        <v>Dieselforbrug i alt per ha</v>
      </c>
      <c r="J147" s="25">
        <f t="shared" si="26"/>
        <v>0</v>
      </c>
      <c r="K147" s="25">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200-000000000000}">
      <formula1>"Ja,Nej"</formula1>
    </dataValidation>
    <dataValidation type="list" allowBlank="1" showInputMessage="1" showErrorMessage="1" sqref="F13:F17" xr:uid="{00000000-0002-0000-2200-000001000000}">
      <formula1>"Ja, Nej / Ikke relevant"</formula1>
    </dataValidation>
    <dataValidation type="list" allowBlank="1" showInputMessage="1" showErrorMessage="1" sqref="E5" xr:uid="{00000000-0002-0000-22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200-000003000000}">
          <x14:formula1>
            <xm:f>'N fixation formula'!$B$5:$B$44</xm:f>
          </x14:formula1>
          <xm:sqref>B9</xm:sqref>
        </x14:dataValidation>
        <x14:dataValidation type="list" allowBlank="1" showInputMessage="1" showErrorMessage="1" xr:uid="{00000000-0002-0000-2200-000007000000}">
          <x14:formula1>
            <xm:f>Other_tabels!$F$5:$F$14</xm:f>
          </x14:formula1>
          <xm:sqref>E4</xm:sqref>
        </x14:dataValidation>
        <x14:dataValidation type="list" allowBlank="1" showInputMessage="1" showErrorMessage="1" xr:uid="{00000000-0002-0000-2200-000006000000}">
          <x14:formula1>
            <xm:f>'Crop definitions'!$B$5:$B$63</xm:f>
          </x14:formula1>
          <xm:sqref>B13:B17</xm:sqref>
        </x14:dataValidation>
        <x14:dataValidation type="list" allowBlank="1" showInputMessage="1" showErrorMessage="1" xr:uid="{00000000-0002-0000-2200-000005000000}">
          <x14:formula1>
            <xm:f>Seed!$B$5:$B$28</xm:f>
          </x14:formula1>
          <xm:sqref>B20:B23</xm:sqref>
        </x14:dataValidation>
        <x14:dataValidation type="list" allowBlank="1" showInputMessage="1" showErrorMessage="1" xr:uid="{00000000-0002-0000-2200-000004000000}">
          <x14:formula1>
            <xm:f>'Diesel consumption for field op'!$D$4:$D$77</xm:f>
          </x14:formula1>
          <xm:sqref>A116:A130</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tabColor theme="9" tint="-0.249977111117893"/>
  </sheetPr>
  <dimension ref="A1:O147"/>
  <sheetViews>
    <sheetView showGridLines="0" topLeftCell="F123"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551</v>
      </c>
      <c r="D4" s="20" t="s">
        <v>484</v>
      </c>
      <c r="E4" s="44" t="s">
        <v>486</v>
      </c>
    </row>
    <row r="5" spans="1:6" x14ac:dyDescent="0.25">
      <c r="A5" s="20" t="s">
        <v>50</v>
      </c>
      <c r="B5" s="44" t="s">
        <v>550</v>
      </c>
      <c r="D5" s="20" t="s">
        <v>582</v>
      </c>
      <c r="E5" s="44" t="s">
        <v>208</v>
      </c>
    </row>
    <row r="6" spans="1:6" x14ac:dyDescent="0.25">
      <c r="A6" s="20" t="s">
        <v>0</v>
      </c>
      <c r="B6" s="45" t="s">
        <v>549</v>
      </c>
    </row>
    <row r="7" spans="1:6" x14ac:dyDescent="0.25">
      <c r="A7" s="20" t="s">
        <v>76</v>
      </c>
      <c r="B7" s="45"/>
    </row>
    <row r="8" spans="1:6" x14ac:dyDescent="0.25">
      <c r="A8" s="20" t="s">
        <v>57</v>
      </c>
      <c r="B8" s="45" t="s">
        <v>154</v>
      </c>
    </row>
    <row r="9" spans="1:6" x14ac:dyDescent="0.25">
      <c r="A9" s="46" t="s">
        <v>125</v>
      </c>
      <c r="B9" s="44" t="s">
        <v>148</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449</v>
      </c>
      <c r="C13" s="19" t="str">
        <f>IF(B13="","",VLOOKUP(B13,'Crop definitions'!$B$5:$G$63,6,FALSE))</f>
        <v>Feed units</v>
      </c>
      <c r="D13" s="19">
        <f>IF(B13="","",VLOOKUP(B13,'Crop definitions'!$B$5:$G$63,3,FALSE))</f>
        <v>0</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Lucerne</v>
      </c>
      <c r="B30" s="200"/>
      <c r="C30" s="200"/>
      <c r="D30" s="200"/>
      <c r="E30" s="200"/>
      <c r="F30" s="200"/>
      <c r="G30" s="27"/>
      <c r="I30" s="201" t="str">
        <f>A30</f>
        <v>Gødningsnorm - Main product: Lucerne</v>
      </c>
      <c r="J30" s="202"/>
      <c r="K30" s="202"/>
      <c r="L30" s="202"/>
      <c r="M30" s="202"/>
      <c r="N30" s="202"/>
      <c r="O30" s="203"/>
    </row>
    <row r="31" spans="1:15" x14ac:dyDescent="0.25">
      <c r="A31" s="20" t="s">
        <v>54</v>
      </c>
      <c r="B31" s="26"/>
      <c r="C31" s="26"/>
      <c r="D31" s="26"/>
      <c r="E31" s="26"/>
      <c r="F31" s="26"/>
      <c r="G31" s="26"/>
      <c r="I31" s="20" t="s">
        <v>54</v>
      </c>
      <c r="J31" s="26">
        <f>(B31-$B$10)*('Crop definitions'!$Z$5/100)</f>
        <v>-62.1</v>
      </c>
      <c r="K31" s="26">
        <f>(C31-$B$10)*('Crop definitions'!$Z$5/100)</f>
        <v>-62.1</v>
      </c>
      <c r="L31" s="26">
        <f>(D31-$B$10)*('Crop definitions'!$Z$5/100)</f>
        <v>-62.1</v>
      </c>
      <c r="M31" s="26">
        <f>(E31-$B$10)*('Crop definitions'!$Z$5/100)</f>
        <v>-62.1</v>
      </c>
      <c r="N31" s="26">
        <f>(F31-$B$10)*('Crop definitions'!$Z$5/100)</f>
        <v>-62.1</v>
      </c>
      <c r="O31" s="26">
        <f>(G31-$B$10)*('Crop definitions'!$Z$5/100)</f>
        <v>-62.1</v>
      </c>
    </row>
    <row r="32" spans="1:15" x14ac:dyDescent="0.25">
      <c r="A32" s="20" t="s">
        <v>55</v>
      </c>
      <c r="B32" s="26">
        <v>31</v>
      </c>
      <c r="C32" s="26">
        <v>31</v>
      </c>
      <c r="D32" s="26">
        <v>31</v>
      </c>
      <c r="E32" s="26">
        <v>31</v>
      </c>
      <c r="F32" s="26">
        <v>31</v>
      </c>
      <c r="G32" s="26">
        <v>31</v>
      </c>
      <c r="I32" s="20" t="s">
        <v>55</v>
      </c>
      <c r="J32" s="26">
        <f>IF($B$13="","",VLOOKUP($B$13,'Crop definitions'!$V$5:$X$63,2,FALSE)*B32)</f>
        <v>27.28</v>
      </c>
      <c r="K32" s="26">
        <f>IF($B$13="","",VLOOKUP($B$13,'Crop definitions'!$V$5:$X$63,2,FALSE)*C32)</f>
        <v>27.28</v>
      </c>
      <c r="L32" s="26">
        <f>IF($B$13="","",VLOOKUP($B$13,'Crop definitions'!$V$5:$X$63,2,FALSE)*D32)</f>
        <v>27.28</v>
      </c>
      <c r="M32" s="26">
        <f>IF($B$13="","",VLOOKUP($B$13,'Crop definitions'!$V$5:$X$63,2,FALSE)*E32)</f>
        <v>27.28</v>
      </c>
      <c r="N32" s="26">
        <f>IF($B$13="","",VLOOKUP($B$13,'Crop definitions'!$V$5:$X$63,2,FALSE)*F32)</f>
        <v>27.28</v>
      </c>
      <c r="O32" s="26">
        <f>IF($B$13="","",VLOOKUP($B$13,'Crop definitions'!$V$5:$X$63,2,FALSE)*G32)</f>
        <v>27.28</v>
      </c>
    </row>
    <row r="33" spans="1:15" x14ac:dyDescent="0.25">
      <c r="A33" s="20" t="s">
        <v>56</v>
      </c>
      <c r="B33" s="26">
        <v>224</v>
      </c>
      <c r="C33" s="26">
        <v>224</v>
      </c>
      <c r="D33" s="26">
        <v>224</v>
      </c>
      <c r="E33" s="26">
        <v>224</v>
      </c>
      <c r="F33" s="26">
        <v>224</v>
      </c>
      <c r="G33" s="26">
        <v>224</v>
      </c>
      <c r="I33" s="20" t="s">
        <v>56</v>
      </c>
      <c r="J33" s="26">
        <f>IF($B$13="","",VLOOKUP($B$13,'Crop definitions'!$V$5:$X$63,2,FALSE)*B33)</f>
        <v>197.12</v>
      </c>
      <c r="K33" s="26">
        <f>IF($B$13="","",VLOOKUP($B$13,'Crop definitions'!$V$5:$X$63,2,FALSE)*C33)</f>
        <v>197.12</v>
      </c>
      <c r="L33" s="26">
        <f>IF($B$13="","",VLOOKUP($B$13,'Crop definitions'!$V$5:$X$63,2,FALSE)*D33)</f>
        <v>197.12</v>
      </c>
      <c r="M33" s="26">
        <f>IF($B$13="","",VLOOKUP($B$13,'Crop definitions'!$V$5:$X$63,2,FALSE)*E33)</f>
        <v>197.12</v>
      </c>
      <c r="N33" s="26">
        <f>IF($B$13="","",VLOOKUP($B$13,'Crop definitions'!$V$5:$X$63,2,FALSE)*F33)</f>
        <v>197.12</v>
      </c>
      <c r="O33" s="26">
        <f>IF($B$13="","",VLOOKUP($B$13,'Crop definitions'!$V$5:$X$63,2,FALSE)*G33)</f>
        <v>197.12</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-62.1</v>
      </c>
      <c r="K51" s="21">
        <f t="shared" si="1"/>
        <v>-62.1</v>
      </c>
      <c r="L51" s="21">
        <f t="shared" si="1"/>
        <v>-62.1</v>
      </c>
      <c r="M51" s="21">
        <f t="shared" si="1"/>
        <v>-62.1</v>
      </c>
      <c r="N51" s="21">
        <f t="shared" si="1"/>
        <v>-62.1</v>
      </c>
      <c r="O51" s="21">
        <f t="shared" si="1"/>
        <v>-62.1</v>
      </c>
    </row>
    <row r="52" spans="1:15" x14ac:dyDescent="0.25">
      <c r="A52" s="20" t="s">
        <v>126</v>
      </c>
      <c r="B52" s="21">
        <f t="shared" ref="B52:G52" si="2">IF($B$10="",B51,B51-$B$10)</f>
        <v>-115</v>
      </c>
      <c r="C52" s="21">
        <f t="shared" si="2"/>
        <v>-115</v>
      </c>
      <c r="D52" s="21">
        <f t="shared" si="2"/>
        <v>-115</v>
      </c>
      <c r="E52" s="21">
        <f t="shared" si="2"/>
        <v>-115</v>
      </c>
      <c r="F52" s="21">
        <f t="shared" si="2"/>
        <v>-115</v>
      </c>
      <c r="G52" s="21">
        <f t="shared" si="2"/>
        <v>-115</v>
      </c>
      <c r="I52" s="20" t="str">
        <f>A52</f>
        <v>N - efter reduktion, kg / ha</v>
      </c>
      <c r="J52" s="21">
        <f>IF($B$10="",J51,J51)</f>
        <v>-62.1</v>
      </c>
      <c r="K52" s="21">
        <f t="shared" ref="K52:O52" si="3">IF($B$10="",K51,K51)</f>
        <v>-62.1</v>
      </c>
      <c r="L52" s="21">
        <f t="shared" si="3"/>
        <v>-62.1</v>
      </c>
      <c r="M52" s="21">
        <f t="shared" si="3"/>
        <v>-62.1</v>
      </c>
      <c r="N52" s="21">
        <f t="shared" si="3"/>
        <v>-62.1</v>
      </c>
      <c r="O52" s="21">
        <f t="shared" si="3"/>
        <v>-62.1</v>
      </c>
    </row>
    <row r="53" spans="1:15" x14ac:dyDescent="0.25">
      <c r="A53" s="20" t="s">
        <v>55</v>
      </c>
      <c r="B53" s="21">
        <f t="shared" ref="B53:G54" si="4">B32+B36+B40+B44+B48</f>
        <v>31</v>
      </c>
      <c r="C53" s="21">
        <f t="shared" si="4"/>
        <v>31</v>
      </c>
      <c r="D53" s="21">
        <f t="shared" si="4"/>
        <v>31</v>
      </c>
      <c r="E53" s="21">
        <f t="shared" si="4"/>
        <v>31</v>
      </c>
      <c r="F53" s="21">
        <f t="shared" si="4"/>
        <v>31</v>
      </c>
      <c r="G53" s="21">
        <f t="shared" si="4"/>
        <v>31</v>
      </c>
      <c r="I53" s="20" t="s">
        <v>55</v>
      </c>
      <c r="J53" s="21">
        <f t="shared" ref="J53:O54" si="5">J32+J36+J40+J44+J48</f>
        <v>27.28</v>
      </c>
      <c r="K53" s="21">
        <f t="shared" si="5"/>
        <v>27.28</v>
      </c>
      <c r="L53" s="21">
        <f t="shared" si="5"/>
        <v>27.28</v>
      </c>
      <c r="M53" s="21">
        <f t="shared" si="5"/>
        <v>27.28</v>
      </c>
      <c r="N53" s="21">
        <f t="shared" si="5"/>
        <v>27.28</v>
      </c>
      <c r="O53" s="21">
        <f t="shared" si="5"/>
        <v>27.28</v>
      </c>
    </row>
    <row r="54" spans="1:15" x14ac:dyDescent="0.25">
      <c r="A54" s="20" t="s">
        <v>56</v>
      </c>
      <c r="B54" s="21">
        <f t="shared" si="4"/>
        <v>224</v>
      </c>
      <c r="C54" s="21">
        <f t="shared" si="4"/>
        <v>224</v>
      </c>
      <c r="D54" s="21">
        <f t="shared" si="4"/>
        <v>224</v>
      </c>
      <c r="E54" s="21">
        <f t="shared" si="4"/>
        <v>224</v>
      </c>
      <c r="F54" s="21">
        <f t="shared" si="4"/>
        <v>224</v>
      </c>
      <c r="G54" s="21">
        <f t="shared" si="4"/>
        <v>224</v>
      </c>
      <c r="I54" s="20" t="s">
        <v>56</v>
      </c>
      <c r="J54" s="21">
        <f t="shared" si="5"/>
        <v>197.12</v>
      </c>
      <c r="K54" s="21">
        <f t="shared" si="5"/>
        <v>197.12</v>
      </c>
      <c r="L54" s="21">
        <f t="shared" si="5"/>
        <v>197.12</v>
      </c>
      <c r="M54" s="21">
        <f t="shared" si="5"/>
        <v>197.12</v>
      </c>
      <c r="N54" s="21">
        <f t="shared" si="5"/>
        <v>197.12</v>
      </c>
      <c r="O54" s="21">
        <f t="shared" si="5"/>
        <v>197.12</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105</v>
      </c>
      <c r="E66" s="26"/>
      <c r="F66" s="26"/>
      <c r="G66" s="26"/>
      <c r="I66" s="20" t="s">
        <v>43</v>
      </c>
      <c r="J66" s="26"/>
      <c r="K66" s="26"/>
      <c r="L66" s="26">
        <v>105</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Lucerne, Feed units / ha</v>
      </c>
      <c r="B74" s="26">
        <v>10000</v>
      </c>
      <c r="C74" s="26">
        <f>13000/1.2</f>
        <v>10833.333333333334</v>
      </c>
      <c r="D74" s="26">
        <f>16000/1.2</f>
        <v>13333.333333333334</v>
      </c>
      <c r="E74" s="26">
        <f>14000/1.2</f>
        <v>11666.666666666668</v>
      </c>
      <c r="F74" s="26">
        <f>14000/1.2</f>
        <v>11666.666666666668</v>
      </c>
      <c r="G74" s="26">
        <f>13000/1.2</f>
        <v>10833.333333333334</v>
      </c>
      <c r="I74" s="20" t="str">
        <f t="shared" ref="I74:I84" si="6">A74</f>
        <v>Lucerne, Feed units / ha</v>
      </c>
      <c r="J74" s="26">
        <f>IF($B$13="","",VLOOKUP($B$13,'Crop definitions'!$V$5:$X$63,2,FALSE)*B74)</f>
        <v>8800</v>
      </c>
      <c r="K74" s="26">
        <f>IF($B$13="","",VLOOKUP($B$13,'Crop definitions'!$V$5:$X$63,2,FALSE)*C74)</f>
        <v>9533.3333333333339</v>
      </c>
      <c r="L74" s="26">
        <f>IF($B$13="","",VLOOKUP($B$13,'Crop definitions'!$V$5:$X$63,2,FALSE)*D74)</f>
        <v>11733.333333333334</v>
      </c>
      <c r="M74" s="26">
        <f>IF($B$13="","",VLOOKUP($B$13,'Crop definitions'!$V$5:$X$63,3,FALSE)*E74)</f>
        <v>10266.666666666668</v>
      </c>
      <c r="N74" s="26">
        <f>IF($B$13="","",VLOOKUP($B$13,'Crop definitions'!$V$5:$X$63,3,FALSE)*F74)</f>
        <v>10266.666666666668</v>
      </c>
      <c r="O74" s="59">
        <f>IF($B$13="","",VLOOKUP($B$13,'Crop definitions'!$V$5:$X$63,2,FALSE)*G74)</f>
        <v>9533.3333333333339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Lucerne, kg TS / ha</v>
      </c>
      <c r="B80" s="21">
        <f>IF(B74="",0,IF($C13="Kg",B74*VLOOKUP($B13,'Crop definitions'!$B$5:$N$63,5,FALSE)/1000,IF($C13="Kg TS",B74,B74/VLOOKUP($B13,'Crop definitions'!$B$5:$N$63,8,FALSE))))</f>
        <v>12004.801920768308</v>
      </c>
      <c r="C80" s="21">
        <f>IF(C74="",0,IF($C13="Kg",C74*VLOOKUP($B13,'Crop definitions'!$B$5:$N$63,5,FALSE)/1000,IF($C13="Kg TS",C74,C74/VLOOKUP($B13,'Crop definitions'!$B$5:$N$63,8,FALSE))))</f>
        <v>13005.202080832334</v>
      </c>
      <c r="D80" s="21">
        <f>IF(D74="",0,IF($C13="Kg",D74*VLOOKUP($B13,'Crop definitions'!$B$5:$N$63,5,FALSE)/1000,IF($C13="Kg TS",D74,D74/VLOOKUP($B13,'Crop definitions'!$B$5:$N$63,8,FALSE))))</f>
        <v>16006.402561024412</v>
      </c>
      <c r="E80" s="21">
        <f>IF(E74="",0,IF($C13="Kg",E74*VLOOKUP($B13,'Crop definitions'!$B$5:$N$63,5,FALSE)/1000,IF($C13="Kg TS",E74,E74/VLOOKUP($B13,'Crop definitions'!$B$5:$N$63,8,FALSE))))</f>
        <v>14005.60224089636</v>
      </c>
      <c r="F80" s="21">
        <f>IF(F74="",0,IF($C13="Kg",F74*VLOOKUP($B13,'Crop definitions'!$B$5:$N$63,5,FALSE)/1000,IF($C13="Kg TS",F74,F74/VLOOKUP($B13,'Crop definitions'!$B$5:$N$63,8,FALSE))))</f>
        <v>14005.60224089636</v>
      </c>
      <c r="G80" s="21">
        <f>IF(G74="",0,IF($C13="Kg",G74*VLOOKUP($B13,'Crop definitions'!$B$5:$N$63,5,FALSE)/1000,IF($C13="Kg TS",G74,G74/VLOOKUP($B13,'Crop definitions'!$B$5:$N$63,8,FALSE))))</f>
        <v>13005.202080832334</v>
      </c>
      <c r="I80" s="20" t="str">
        <f t="shared" si="6"/>
        <v>Lucerne, kg TS / ha</v>
      </c>
      <c r="J80" s="21">
        <f>IF(J74="",0,IF($C13="Kg",J74*VLOOKUP($B13,'Crop definitions'!$B$5:$N$63,5,FALSE)/1000,IF($C13="Kg TS",J74,J74/VLOOKUP($B13,'Crop definitions'!$B$5:$N$63,8,FALSE))))</f>
        <v>10564.225690276111</v>
      </c>
      <c r="K80" s="21">
        <f>IF(K74="",0,IF($C13="Kg",K74*VLOOKUP($B13,'Crop definitions'!$B$5:$N$63,5,FALSE)/1000,IF($C13="Kg TS",K74,K74/VLOOKUP($B13,'Crop definitions'!$B$5:$N$63,8,FALSE))))</f>
        <v>11444.577831132454</v>
      </c>
      <c r="L80" s="21">
        <f>IF(L74="",0,IF($C13="Kg",L74*VLOOKUP($B13,'Crop definitions'!$B$5:$N$63,5,FALSE)/1000,IF($C13="Kg TS",L74,L74/VLOOKUP($B13,'Crop definitions'!$B$5:$N$63,8,FALSE))))</f>
        <v>14085.634253701483</v>
      </c>
      <c r="M80" s="21">
        <f>IF(M74="",0,IF($C13="Kg",M74*VLOOKUP($B13,'Crop definitions'!$B$5:$N$63,5,FALSE)/1000,IF($C13="Kg TS",M74,M74/VLOOKUP($B13,'Crop definitions'!$B$5:$N$63,8,FALSE))))</f>
        <v>12324.929971988797</v>
      </c>
      <c r="N80" s="21">
        <f>IF(N74="",0,IF($C13="Kg",N74*VLOOKUP($B13,'Crop definitions'!$B$5:$N$63,5,FALSE)/1000,IF($C13="Kg TS",N74,N74/VLOOKUP($B13,'Crop definitions'!$B$5:$N$63,8,FALSE))))</f>
        <v>12324.929971988797</v>
      </c>
      <c r="O80" s="21">
        <f>IF(O74="",0,IF($C13="Kg",O74*VLOOKUP($B13,'Crop definitions'!$B$5:$N$63,5,FALSE)/1000,IF($C13="Kg TS",O74,O74/VLOOKUP($B13,'Crop definitions'!$B$5:$N$63,8,FALSE))))</f>
        <v>11444.577831132454</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12004.801920768308</v>
      </c>
      <c r="C85" s="25">
        <f t="shared" si="7"/>
        <v>13005.202080832334</v>
      </c>
      <c r="D85" s="25">
        <f t="shared" si="7"/>
        <v>16006.402561024412</v>
      </c>
      <c r="E85" s="25">
        <f t="shared" si="7"/>
        <v>14005.60224089636</v>
      </c>
      <c r="F85" s="25">
        <f t="shared" si="7"/>
        <v>14005.60224089636</v>
      </c>
      <c r="G85" s="25">
        <f t="shared" si="7"/>
        <v>13005.202080832334</v>
      </c>
      <c r="I85" s="24" t="s">
        <v>69</v>
      </c>
      <c r="J85" s="25">
        <f t="shared" ref="J85:O85" si="8">SUM(J80:J84)</f>
        <v>10564.225690276111</v>
      </c>
      <c r="K85" s="25">
        <f t="shared" si="8"/>
        <v>11444.577831132454</v>
      </c>
      <c r="L85" s="25">
        <f t="shared" si="8"/>
        <v>14085.634253701483</v>
      </c>
      <c r="M85" s="25">
        <f t="shared" si="8"/>
        <v>12324.929971988797</v>
      </c>
      <c r="N85" s="25">
        <f t="shared" si="8"/>
        <v>12324.929971988797</v>
      </c>
      <c r="O85" s="25">
        <f t="shared" si="8"/>
        <v>11444.577831132454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Lucerne, kg / ha</v>
      </c>
      <c r="B87" s="21">
        <f>IF(B80=0,0,B80/(VLOOKUP($B13,'Crop definitions'!$B$5:$N$63,5,FALSE)/1000))</f>
        <v>57165.723432230043</v>
      </c>
      <c r="C87" s="21">
        <f>IF(C80=0,0,C80/(VLOOKUP($B13,'Crop definitions'!$B$5:$N$63,5,FALSE)/1000))</f>
        <v>61929.533718249215</v>
      </c>
      <c r="D87" s="21">
        <f>IF(D80=0,0,D80/(VLOOKUP($B13,'Crop definitions'!$B$5:$N$63,5,FALSE)/1000))</f>
        <v>76220.964576306724</v>
      </c>
      <c r="E87" s="21">
        <f>IF(E80=0,0,E80/(VLOOKUP($B13,'Crop definitions'!$B$5:$N$63,5,FALSE)/1000))</f>
        <v>66693.34400426838</v>
      </c>
      <c r="F87" s="21">
        <f>IF(F80=0,0,F80/(VLOOKUP($B13,'Crop definitions'!$B$5:$N$63,5,FALSE)/1000))</f>
        <v>66693.34400426838</v>
      </c>
      <c r="G87" s="21">
        <f>IF(G80=0,0,G80/(VLOOKUP($B13,'Crop definitions'!$B$5:$N$63,5,FALSE)/1000))</f>
        <v>61929.533718249215</v>
      </c>
      <c r="I87" s="20" t="str">
        <f>A87</f>
        <v>Lucerne, kg / ha</v>
      </c>
      <c r="J87" s="21">
        <f>IF(J80=0,0,J80/(VLOOKUP($B13,'Crop definitions'!$B$5:$N$63,5,FALSE)/1000))</f>
        <v>50305.836620362432</v>
      </c>
      <c r="K87" s="21">
        <f>IF(K80=0,0,K80/(VLOOKUP($B13,'Crop definitions'!$B$5:$N$63,5,FALSE)/1000))</f>
        <v>54497.98967205931</v>
      </c>
      <c r="L87" s="21">
        <f>IF(L80=0,0,L80/(VLOOKUP($B13,'Crop definitions'!$B$5:$N$63,5,FALSE)/1000))</f>
        <v>67074.448827149914</v>
      </c>
      <c r="M87" s="21">
        <f>IF(M80=0,0,M80/(VLOOKUP($B13,'Crop definitions'!$B$5:$N$63,5,FALSE)/1000))</f>
        <v>58690.14272375618</v>
      </c>
      <c r="N87" s="21">
        <f>IF(N80=0,0,N80/(VLOOKUP($B13,'Crop definitions'!$B$5:$N$63,5,FALSE)/1000))</f>
        <v>58690.14272375618</v>
      </c>
      <c r="O87" s="21">
        <f>IF(O80=0,0,O80/(VLOOKUP($B13,'Crop definitions'!$B$5:$N$63,5,FALSE)/1000))</f>
        <v>54497.98967205931</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57165.723432230043</v>
      </c>
      <c r="C92" s="25">
        <f t="shared" si="10"/>
        <v>61929.533718249215</v>
      </c>
      <c r="D92" s="25">
        <f t="shared" si="10"/>
        <v>76220.964576306724</v>
      </c>
      <c r="E92" s="25">
        <f t="shared" si="10"/>
        <v>66693.34400426838</v>
      </c>
      <c r="F92" s="25">
        <f t="shared" si="10"/>
        <v>66693.34400426838</v>
      </c>
      <c r="G92" s="25">
        <f t="shared" si="10"/>
        <v>61929.533718249215</v>
      </c>
      <c r="I92" s="24" t="str">
        <f t="shared" si="9"/>
        <v>Udbytte i alt, kg / ha</v>
      </c>
      <c r="J92" s="25">
        <f t="shared" ref="J92:O92" si="11">SUM(J87:J91)</f>
        <v>50305.836620362432</v>
      </c>
      <c r="K92" s="25">
        <f t="shared" si="11"/>
        <v>54497.98967205931</v>
      </c>
      <c r="L92" s="25">
        <f t="shared" si="11"/>
        <v>67074.448827149914</v>
      </c>
      <c r="M92" s="25">
        <f t="shared" si="11"/>
        <v>58690.14272375618</v>
      </c>
      <c r="N92" s="25">
        <f t="shared" si="11"/>
        <v>58690.14272375618</v>
      </c>
      <c r="O92" s="25">
        <f t="shared" si="11"/>
        <v>54497.98967205931</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Lucerne, kg N / ha</v>
      </c>
      <c r="B95" s="21">
        <f>IF(B80=0,0,B80*VLOOKUP($B13,'Crop definitions'!$B$5:$K$63,10,FALSE)/1000)</f>
        <v>353.42136854741904</v>
      </c>
      <c r="C95" s="21">
        <f>IF(C80=0,0,C80*VLOOKUP($B13,'Crop definitions'!$B$5:$K$63,10,FALSE)/1000)</f>
        <v>382.87314925970395</v>
      </c>
      <c r="D95" s="21">
        <f>IF(D80=0,0,D80*VLOOKUP($B13,'Crop definitions'!$B$5:$K$63,10,FALSE)/1000)</f>
        <v>471.2284913965587</v>
      </c>
      <c r="E95" s="21">
        <f>IF(E80=0,0,E80*VLOOKUP($B13,'Crop definitions'!$B$5:$K$63,10,FALSE)/1000)</f>
        <v>412.32492997198881</v>
      </c>
      <c r="F95" s="21">
        <f>IF(F80=0,0,F80*VLOOKUP($B13,'Crop definitions'!$B$5:$K$63,10,FALSE)/1000)</f>
        <v>412.32492997198881</v>
      </c>
      <c r="G95" s="21">
        <f>IF(G80=0,0,G80*VLOOKUP($B13,'Crop definitions'!$B$5:$K$63,10,FALSE)/1000)</f>
        <v>382.87314925970395</v>
      </c>
      <c r="I95" s="20" t="str">
        <f t="shared" ref="I95:I100" si="14">A95</f>
        <v>Lucerne, kg N / ha</v>
      </c>
      <c r="J95" s="21">
        <f>IF(J80=0,0,J80*VLOOKUP($B13,'Crop definitions'!$B$5:$K$63,10,FALSE)/1000)</f>
        <v>311.0108043217287</v>
      </c>
      <c r="K95" s="21">
        <f>IF(K80=0,0,K80*VLOOKUP($B13,'Crop definitions'!$B$5:$K$63,10,FALSE)/1000)</f>
        <v>336.92837134853949</v>
      </c>
      <c r="L95" s="21">
        <f>IF(L80=0,0,L80*VLOOKUP($B13,'Crop definitions'!$B$5:$K$63,10,FALSE)/1000)</f>
        <v>414.68107242897162</v>
      </c>
      <c r="M95" s="21">
        <f>IF(M80=0,0,M80*VLOOKUP($B13,'Crop definitions'!$B$5:$K$63,10,FALSE)/1000)</f>
        <v>362.84593837535022</v>
      </c>
      <c r="N95" s="21">
        <f>IF(N80=0,0,N80*VLOOKUP($B13,'Crop definitions'!$B$5:$K$63,10,FALSE)/1000)</f>
        <v>362.84593837535022</v>
      </c>
      <c r="O95" s="21">
        <f>IF(O80=0,0,O80*VLOOKUP($B13,'Crop definitions'!$B$5:$K$63,10,FALSE)/1000)</f>
        <v>336.92837134853949</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353.42136854741904</v>
      </c>
      <c r="C100" s="25">
        <f t="shared" si="15"/>
        <v>382.87314925970395</v>
      </c>
      <c r="D100" s="25">
        <f t="shared" si="15"/>
        <v>471.2284913965587</v>
      </c>
      <c r="E100" s="25">
        <f t="shared" si="15"/>
        <v>412.32492997198881</v>
      </c>
      <c r="F100" s="25">
        <f t="shared" si="15"/>
        <v>412.32492997198881</v>
      </c>
      <c r="G100" s="25">
        <f t="shared" si="15"/>
        <v>382.87314925970395</v>
      </c>
      <c r="I100" s="24" t="str">
        <f t="shared" si="14"/>
        <v>Udbytte i alt, kg N / ha</v>
      </c>
      <c r="J100" s="25">
        <f t="shared" ref="J100:O100" si="16">SUM(J95:J99)</f>
        <v>311.0108043217287</v>
      </c>
      <c r="K100" s="25">
        <f t="shared" si="16"/>
        <v>336.92837134853949</v>
      </c>
      <c r="L100" s="25">
        <f t="shared" si="16"/>
        <v>414.68107242897162</v>
      </c>
      <c r="M100" s="25">
        <f t="shared" si="16"/>
        <v>362.84593837535022</v>
      </c>
      <c r="N100" s="25">
        <f t="shared" si="16"/>
        <v>362.84593837535022</v>
      </c>
      <c r="O100" s="25">
        <f t="shared" si="16"/>
        <v>336.92837134853949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353.42136854741904</v>
      </c>
      <c r="C106" s="47">
        <f t="shared" si="19"/>
        <v>382.87314925970395</v>
      </c>
      <c r="D106" s="47">
        <f t="shared" si="19"/>
        <v>471.2284913965587</v>
      </c>
      <c r="E106" s="47">
        <f t="shared" si="19"/>
        <v>412.32492997198881</v>
      </c>
      <c r="F106" s="47">
        <f t="shared" si="19"/>
        <v>412.32492997198881</v>
      </c>
      <c r="G106" s="47">
        <f t="shared" si="19"/>
        <v>382.87314925970395</v>
      </c>
      <c r="H106" s="15"/>
      <c r="I106" s="40" t="str">
        <f t="shared" si="18"/>
        <v>N-udbytte til beregning, kg / ha</v>
      </c>
      <c r="J106" s="47">
        <f t="shared" ref="J106:O106" si="20">SUMIF($E$13:$E$17,"Ja",J95:J99)</f>
        <v>311.0108043217287</v>
      </c>
      <c r="K106" s="47">
        <f t="shared" si="20"/>
        <v>336.92837134853949</v>
      </c>
      <c r="L106" s="47">
        <f t="shared" si="20"/>
        <v>414.68107242897162</v>
      </c>
      <c r="M106" s="47">
        <f t="shared" si="20"/>
        <v>362.84593837535022</v>
      </c>
      <c r="N106" s="47">
        <f t="shared" si="20"/>
        <v>362.84593837535022</v>
      </c>
      <c r="O106" s="47">
        <f t="shared" si="20"/>
        <v>336.92837134853949</v>
      </c>
    </row>
    <row r="107" spans="1:15" ht="15.6" x14ac:dyDescent="0.3">
      <c r="A107" t="s">
        <v>150</v>
      </c>
      <c r="B107" s="48">
        <f>IF(VLOOKUP($B$9,'N fixation formula'!$B$5:$N$44,3,FALSE)="",VLOOKUP($B$9,'N fixation formula'!$B$5:$N$44,4,FALSE)*B105+VLOOKUP($B$9,'N fixation formula'!$B$5:$N$44,5,FALSE),VLOOKUP($B$9,'N fixation formula'!$B$5:$N$44,3,FALSE))</f>
        <v>1</v>
      </c>
      <c r="C107" s="48">
        <f>IF(VLOOKUP($B$9,'N fixation formula'!$B$5:$N$44,3,FALSE)="",VLOOKUP($B$9,'N fixation formula'!$B$5:$N$44,4,FALSE)*C105+VLOOKUP($B$9,'N fixation formula'!$B$5:$N$44,5,FALSE),VLOOKUP($B$9,'N fixation formula'!$B$5:$N$44,3,FALSE))</f>
        <v>1</v>
      </c>
      <c r="D107" s="48">
        <f>IF(VLOOKUP($B$9,'N fixation formula'!$B$5:$N$44,3,FALSE)="",VLOOKUP($B$9,'N fixation formula'!$B$5:$N$44,4,FALSE)*D105+VLOOKUP($B$9,'N fixation formula'!$B$5:$N$44,5,FALSE),VLOOKUP($B$9,'N fixation formula'!$B$5:$N$44,3,FALSE))</f>
        <v>1</v>
      </c>
      <c r="E107" s="48">
        <f>IF(VLOOKUP($B$9,'N fixation formula'!$B$5:$N$44,3,FALSE)="",VLOOKUP($B$9,'N fixation formula'!$B$5:$N$44,4,FALSE)*E105+VLOOKUP($B$9,'N fixation formula'!$B$5:$N$44,5,FALSE),VLOOKUP($B$9,'N fixation formula'!$B$5:$N$44,3,FALSE))</f>
        <v>1</v>
      </c>
      <c r="F107" s="48">
        <f>IF(VLOOKUP($B$9,'N fixation formula'!$B$5:$N$44,3,FALSE)="",VLOOKUP($B$9,'N fixation formula'!$B$5:$N$44,4,FALSE)*F105+VLOOKUP($B$9,'N fixation formula'!$B$5:$N$44,5,FALSE),VLOOKUP($B$9,'N fixation formula'!$B$5:$N$44,3,FALSE))</f>
        <v>1</v>
      </c>
      <c r="G107" s="48">
        <f>IF(VLOOKUP($B$9,'N fixation formula'!$B$5:$N$44,3,FALSE)="",VLOOKUP($B$9,'N fixation formula'!$B$5:$N$44,4,FALSE)*G105+VLOOKUP($B$9,'N fixation formula'!$B$5:$N$44,5,FALSE),VLOOKUP($B$9,'N fixation formula'!$B$5:$N$44,3,FALSE))</f>
        <v>1</v>
      </c>
      <c r="H107" s="15"/>
      <c r="I107" s="40" t="str">
        <f t="shared" si="18"/>
        <v>F-bælg-N</v>
      </c>
      <c r="J107" s="48">
        <f>IF(VLOOKUP($B$9,'N fixation formula'!$B$5:$N$44,3,FALSE)="",VLOOKUP($B$9,'N fixation formula'!$B$5:$N$44,4,FALSE)*J105+VLOOKUP($B$9,'N fixation formula'!$B$5:$N$44,5,FALSE),VLOOKUP($B$9,'N fixation formula'!$B$5:$N$44,3,FALSE))</f>
        <v>1</v>
      </c>
      <c r="K107" s="48">
        <f>IF(VLOOKUP($B$9,'N fixation formula'!$B$5:$N$44,3,FALSE)="",VLOOKUP($B$9,'N fixation formula'!$B$5:$N$44,4,FALSE)*K105+VLOOKUP($B$9,'N fixation formula'!$B$5:$N$44,5,FALSE),VLOOKUP($B$9,'N fixation formula'!$B$5:$N$44,3,FALSE))</f>
        <v>1</v>
      </c>
      <c r="L107" s="48">
        <f>IF(VLOOKUP($B$9,'N fixation formula'!$B$5:$N$44,3,FALSE)="",VLOOKUP($B$9,'N fixation formula'!$B$5:$N$44,4,FALSE)*L105+VLOOKUP($B$9,'N fixation formula'!$B$5:$N$44,5,FALSE),VLOOKUP($B$9,'N fixation formula'!$B$5:$N$44,3,FALSE))</f>
        <v>1</v>
      </c>
      <c r="M107" s="48">
        <f>IF(VLOOKUP($B$9,'N fixation formula'!$B$5:$N$44,3,FALSE)="",VLOOKUP($B$9,'N fixation formula'!$B$5:$N$44,4,FALSE)*M105+VLOOKUP($B$9,'N fixation formula'!$B$5:$N$44,5,FALSE),VLOOKUP($B$9,'N fixation formula'!$B$5:$N$44,3,FALSE))</f>
        <v>1</v>
      </c>
      <c r="N107" s="48">
        <f>IF(VLOOKUP($B$9,'N fixation formula'!$B$5:$N$44,3,FALSE)="",VLOOKUP($B$9,'N fixation formula'!$B$5:$N$44,4,FALSE)*N105+VLOOKUP($B$9,'N fixation formula'!$B$5:$N$44,5,FALSE),VLOOKUP($B$9,'N fixation formula'!$B$5:$N$44,3,FALSE))</f>
        <v>1</v>
      </c>
      <c r="O107" s="48">
        <f>IF(VLOOKUP($B$9,'N fixation formula'!$B$5:$N$44,3,FALSE)="",VLOOKUP($B$9,'N fixation formula'!$B$5:$N$44,4,FALSE)*O105+VLOOKUP($B$9,'N fixation formula'!$B$5:$N$44,5,FALSE),VLOOKUP($B$9,'N fixation formula'!$B$5:$N$44,3,FALSE))</f>
        <v>1</v>
      </c>
    </row>
    <row r="108" spans="1:15" ht="15.6" x14ac:dyDescent="0.3">
      <c r="A108" s="40" t="s">
        <v>149</v>
      </c>
      <c r="B108" s="48">
        <f>VLOOKUP($B$9,'N fixation formula'!$B$5:$N$44,2,FALSE)*B107*VLOOKUP($B$9,'N fixation formula'!$B$5:$N$44,6,FALSE)</f>
        <v>0.84</v>
      </c>
      <c r="C108" s="48">
        <f>VLOOKUP($B$9,'N fixation formula'!$B$5:$N$44,2,FALSE)*C107*VLOOKUP($B$9,'N fixation formula'!$B$5:$N$44,6,FALSE)</f>
        <v>0.84</v>
      </c>
      <c r="D108" s="48">
        <f>VLOOKUP($B$9,'N fixation formula'!$B$5:$N$44,2,FALSE)*D107*VLOOKUP($B$9,'N fixation formula'!$B$5:$N$44,6,FALSE)</f>
        <v>0.84</v>
      </c>
      <c r="E108" s="48">
        <f>VLOOKUP($B$9,'N fixation formula'!$B$5:$N$44,2,FALSE)*E107*VLOOKUP($B$9,'N fixation formula'!$B$5:$N$44,6,FALSE)</f>
        <v>0.84</v>
      </c>
      <c r="F108" s="48">
        <f>VLOOKUP($B$9,'N fixation formula'!$B$5:$N$44,2,FALSE)*F107*VLOOKUP($B$9,'N fixation formula'!$B$5:$N$44,6,FALSE)</f>
        <v>0.84</v>
      </c>
      <c r="G108" s="48">
        <f>VLOOKUP($B$9,'N fixation formula'!$B$5:$N$44,2,FALSE)*G107*VLOOKUP($B$9,'N fixation formula'!$B$5:$N$44,6,FALSE)</f>
        <v>0.84</v>
      </c>
      <c r="H108" s="15"/>
      <c r="I108" s="40" t="str">
        <f t="shared" si="18"/>
        <v>F-brutto x F-bælg-N x P-fix</v>
      </c>
      <c r="J108" s="48">
        <f>VLOOKUP($B$9,'N fixation formula'!$B$5:$N$44,2,FALSE)*J107*VLOOKUP($B$9,'N fixation formula'!$B$5:$N$44,6,FALSE)</f>
        <v>0.84</v>
      </c>
      <c r="K108" s="48">
        <f>VLOOKUP($B$9,'N fixation formula'!$B$5:$N$44,2,FALSE)*K107*VLOOKUP($B$9,'N fixation formula'!$B$5:$N$44,6,FALSE)</f>
        <v>0.84</v>
      </c>
      <c r="L108" s="48">
        <f>VLOOKUP($B$9,'N fixation formula'!$B$5:$N$44,2,FALSE)*L107*VLOOKUP($B$9,'N fixation formula'!$B$5:$N$44,6,FALSE)</f>
        <v>0.84</v>
      </c>
      <c r="M108" s="48">
        <f>VLOOKUP($B$9,'N fixation formula'!$B$5:$N$44,2,FALSE)*M107*VLOOKUP($B$9,'N fixation formula'!$B$5:$N$44,6,FALSE)</f>
        <v>0.84</v>
      </c>
      <c r="N108" s="48">
        <f>VLOOKUP($B$9,'N fixation formula'!$B$5:$N$44,2,FALSE)*N107*VLOOKUP($B$9,'N fixation formula'!$B$5:$N$44,6,FALSE)</f>
        <v>0.84</v>
      </c>
      <c r="O108" s="48">
        <f>VLOOKUP($B$9,'N fixation formula'!$B$5:$N$44,2,FALSE)*O107*VLOOKUP($B$9,'N fixation formula'!$B$5:$N$44,6,FALSE)</f>
        <v>0.84</v>
      </c>
    </row>
    <row r="109" spans="1:15" ht="15.6" x14ac:dyDescent="0.3">
      <c r="A109" s="40" t="s">
        <v>151</v>
      </c>
      <c r="B109" s="48" t="e">
        <f>VLOOKUP($B$9,'N fixation formula'!$B$5:$O$44,7,FALSE)+VLOOKUP($B$9,'N fixation formula'!$B$5:$O$44,8,FALSE)+INDEX('N fixation formula'!$J$5:$O$44,MATCH(Last_year_Lucerne!$B$9,'N fixation formula'!$B$5:$B$44,0),MATCH(Last_year_Lucerne!B104,'N fixation formula'!$J$4:$O$4,0))</f>
        <v>#N/A</v>
      </c>
      <c r="C109" s="48" t="e">
        <f>VLOOKUP($B$9,'N fixation formula'!$B$5:$O$44,7,FALSE)+VLOOKUP($B$9,'N fixation formula'!$B$5:$O$44,8,FALSE)+INDEX('N fixation formula'!$J$5:$O$44,MATCH(Last_year_Lucerne!$B$9,'N fixation formula'!$B$5:$B$44,0),MATCH(Last_year_Lucerne!C104,'N fixation formula'!$J$4:$O$4,0))</f>
        <v>#N/A</v>
      </c>
      <c r="D109" s="48" t="e">
        <f>VLOOKUP($B$9,'N fixation formula'!$B$5:$O$44,7,FALSE)+VLOOKUP($B$9,'N fixation formula'!$B$5:$O$44,8,FALSE)+INDEX('N fixation formula'!$J$5:$O$44,MATCH(Last_year_Lucerne!$B$9,'N fixation formula'!$B$5:$B$44,0),MATCH(Last_year_Lucerne!D104,'N fixation formula'!$J$4:$O$4,0))</f>
        <v>#N/A</v>
      </c>
      <c r="E109" s="48" t="e">
        <f>VLOOKUP($B$9,'N fixation formula'!$B$5:$O$44,7,FALSE)+VLOOKUP($B$9,'N fixation formula'!$B$5:$O$44,8,FALSE)+INDEX('N fixation formula'!$J$5:$O$44,MATCH(Last_year_Lucerne!$B$9,'N fixation formula'!$B$5:$B$44,0),MATCH(Last_year_Lucerne!E104,'N fixation formula'!$J$4:$O$4,0))</f>
        <v>#N/A</v>
      </c>
      <c r="F109" s="48" t="e">
        <f>VLOOKUP($B$9,'N fixation formula'!$B$5:$O$44,7,FALSE)+VLOOKUP($B$9,'N fixation formula'!$B$5:$O$44,8,FALSE)+INDEX('N fixation formula'!$J$5:$O$44,MATCH(Last_year_Lucerne!$B$9,'N fixation formula'!$B$5:$B$44,0),MATCH(Last_year_Lucerne!F104,'N fixation formula'!$J$4:$O$4,0))</f>
        <v>#N/A</v>
      </c>
      <c r="G109" s="48" t="e">
        <f>VLOOKUP($B$9,'N fixation formula'!$B$5:$O$44,7,FALSE)+VLOOKUP($B$9,'N fixation formula'!$B$5:$O$44,8,FALSE)+INDEX('N fixation formula'!$J$5:$O$44,MATCH(Last_year_Lucerne!$B$9,'N fixation formula'!$B$5:$B$44,0),MATCH(Last_year_Lucerne!G104,'N fixation formula'!$J$4:$O$4,0))</f>
        <v>#N/A</v>
      </c>
      <c r="H109" s="15"/>
      <c r="I109" s="40" t="str">
        <f t="shared" si="18"/>
        <v>P-rod+stub + P-trans-jord + P-immob</v>
      </c>
      <c r="J109" s="48" t="e">
        <f>VLOOKUP($B$9,'N fixation formula'!$B$5:$O$44,7,FALSE)+VLOOKUP($B$9,'N fixation formula'!$B$5:$O$44,8,FALSE)+INDEX('N fixation formula'!$J$5:$O$44,MATCH(Last_year_Lucerne!$B$9,'N fixation formula'!$B$5:$B$44,0),MATCH(Last_year_Lucerne!J104,'N fixation formula'!$J$4:$O$4,0))</f>
        <v>#N/A</v>
      </c>
      <c r="K109" s="48" t="e">
        <f>VLOOKUP($B$9,'N fixation formula'!$B$5:$O$44,7,FALSE)+VLOOKUP($B$9,'N fixation formula'!$B$5:$O$44,8,FALSE)+INDEX('N fixation formula'!$J$5:$O$44,MATCH(Last_year_Lucerne!$B$9,'N fixation formula'!$B$5:$B$44,0),MATCH(Last_year_Lucerne!K104,'N fixation formula'!$J$4:$O$4,0))</f>
        <v>#N/A</v>
      </c>
      <c r="L109" s="48" t="e">
        <f>VLOOKUP($B$9,'N fixation formula'!$B$5:$O$44,7,FALSE)+VLOOKUP($B$9,'N fixation formula'!$B$5:$O$44,8,FALSE)+INDEX('N fixation formula'!$J$5:$O$44,MATCH(Last_year_Lucerne!$B$9,'N fixation formula'!$B$5:$B$44,0),MATCH(Last_year_Lucerne!L104,'N fixation formula'!$J$4:$O$4,0))</f>
        <v>#N/A</v>
      </c>
      <c r="M109" s="48" t="e">
        <f>VLOOKUP($B$9,'N fixation formula'!$B$5:$O$44,7,FALSE)+VLOOKUP($B$9,'N fixation formula'!$B$5:$O$44,8,FALSE)+INDEX('N fixation formula'!$J$5:$O$44,MATCH(Last_year_Lucerne!$B$9,'N fixation formula'!$B$5:$B$44,0),MATCH(Last_year_Lucerne!M104,'N fixation formula'!$J$4:$O$4,0))</f>
        <v>#N/A</v>
      </c>
      <c r="N109" s="48" t="e">
        <f>VLOOKUP($B$9,'N fixation formula'!$B$5:$O$44,7,FALSE)+VLOOKUP($B$9,'N fixation formula'!$B$5:$O$44,8,FALSE)+INDEX('N fixation formula'!$J$5:$O$44,MATCH(Last_year_Lucerne!$B$9,'N fixation formula'!$B$5:$B$44,0),MATCH(Last_year_Lucerne!N104,'N fixation formula'!$J$4:$O$4,0))</f>
        <v>#N/A</v>
      </c>
      <c r="O109" s="48" t="e">
        <f>VLOOKUP($B$9,'N fixation formula'!$B$5:$O$44,7,FALSE)+VLOOKUP($B$9,'N fixation formula'!$B$5:$O$44,8,FALSE)+INDEX('N fixation formula'!$J$5:$O$44,MATCH(Last_year_Lucerne!$B$9,'N fixation formula'!$B$5:$B$44,0),MATCH(Last_year_Lucerne!O104,'N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54"/>
      <c r="C116" s="54"/>
      <c r="D116" s="54"/>
      <c r="E116" s="54"/>
      <c r="F116" s="54"/>
      <c r="G116" s="3"/>
      <c r="I116" s="29" t="str">
        <f>IF(A116="","",A116)</f>
        <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t="s">
        <v>89</v>
      </c>
      <c r="B120" s="3">
        <v>1</v>
      </c>
      <c r="C120" s="3">
        <v>1</v>
      </c>
      <c r="D120" s="3">
        <v>1</v>
      </c>
      <c r="E120" s="3">
        <v>1</v>
      </c>
      <c r="F120" s="3">
        <v>1</v>
      </c>
      <c r="G120" s="3">
        <v>1</v>
      </c>
      <c r="I120" s="29" t="str">
        <f t="shared" si="23"/>
        <v>Kunstgødskning*</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0</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0</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0</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0</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0</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0</v>
      </c>
      <c r="I132" s="29" t="str">
        <f>A132</f>
        <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0</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0</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0</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0</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0</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0</v>
      </c>
    </row>
    <row r="133" spans="1:15" x14ac:dyDescent="0.25">
      <c r="A133" s="20" t="str">
        <f t="shared" ref="A133:A146" si="24">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5">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4"/>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5"/>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4"/>
        <v>Kunstgødskning*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2.0139999999999998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2.0139999999999998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2.0139999999999998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2.0139999999999998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2.0139999999999998</v>
      </c>
      <c r="I136" s="29" t="str">
        <f t="shared" si="25"/>
        <v>Kunstgødskning*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2.0139999999999998</v>
      </c>
      <c r="C147" s="25">
        <f t="shared" ref="C147:O147" si="26">SUM(C132:C146)</f>
        <v>2.0139999999999998</v>
      </c>
      <c r="D147" s="25">
        <f t="shared" si="26"/>
        <v>2.0139999999999998</v>
      </c>
      <c r="E147" s="25">
        <f t="shared" si="26"/>
        <v>2.0139999999999998</v>
      </c>
      <c r="F147" s="25">
        <f t="shared" si="26"/>
        <v>2.0139999999999998</v>
      </c>
      <c r="G147" s="25">
        <f t="shared" si="26"/>
        <v>2.0139999999999998</v>
      </c>
      <c r="H147" s="5"/>
      <c r="I147" s="30" t="str">
        <f t="shared" si="25"/>
        <v>Dieselforbrug i alt per ha</v>
      </c>
      <c r="J147" s="25">
        <f t="shared" si="26"/>
        <v>0</v>
      </c>
      <c r="K147" s="25">
        <f t="shared" si="26"/>
        <v>0</v>
      </c>
      <c r="L147" s="25">
        <f t="shared" si="26"/>
        <v>0</v>
      </c>
      <c r="M147" s="25">
        <f t="shared" si="26"/>
        <v>0</v>
      </c>
      <c r="N147" s="25">
        <f t="shared" si="26"/>
        <v>0</v>
      </c>
      <c r="O147" s="25">
        <f t="shared" si="26"/>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2300-000000000000}">
      <formula1>"Ja, Nej / Ikke relevant"</formula1>
    </dataValidation>
    <dataValidation type="list" allowBlank="1" showInputMessage="1" showErrorMessage="1" sqref="E13:E17" xr:uid="{00000000-0002-0000-2300-000001000000}">
      <formula1>"Ja,Nej"</formula1>
    </dataValidation>
    <dataValidation type="list" allowBlank="1" showInputMessage="1" showErrorMessage="1" sqref="E5" xr:uid="{00000000-0002-0000-23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300-000003000000}">
          <x14:formula1>
            <xm:f>Other_tabels!$F$5:$F$14</xm:f>
          </x14:formula1>
          <xm:sqref>E4</xm:sqref>
        </x14:dataValidation>
        <x14:dataValidation type="list" allowBlank="1" showInputMessage="1" showErrorMessage="1" xr:uid="{00000000-0002-0000-2300-000007000000}">
          <x14:formula1>
            <xm:f>'N fixation formula'!$B$5:$B$44</xm:f>
          </x14:formula1>
          <xm:sqref>B9</xm:sqref>
        </x14:dataValidation>
        <x14:dataValidation type="list" allowBlank="1" showInputMessage="1" showErrorMessage="1" xr:uid="{00000000-0002-0000-2300-000004000000}">
          <x14:formula1>
            <xm:f>'Crop definitions'!$B$5:$B$63</xm:f>
          </x14:formula1>
          <xm:sqref>B13:B17</xm:sqref>
        </x14:dataValidation>
        <x14:dataValidation type="list" allowBlank="1" showInputMessage="1" showErrorMessage="1" xr:uid="{00000000-0002-0000-2300-000005000000}">
          <x14:formula1>
            <xm:f>Seed!$B$5:$B$28</xm:f>
          </x14:formula1>
          <xm:sqref>B20:B23</xm:sqref>
        </x14:dataValidation>
        <x14:dataValidation type="list" allowBlank="1" showInputMessage="1" showErrorMessage="1" xr:uid="{00000000-0002-0000-2300-000006000000}">
          <x14:formula1>
            <xm:f>'Diesel consumption for field op'!$D$4:$D$77</xm:f>
          </x14:formula1>
          <xm:sqref>A116:A130</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EDC24-68E9-4279-8B07-83A3BF8A6624}">
  <sheetPr>
    <tabColor theme="9" tint="-0.499984740745262"/>
  </sheetPr>
  <dimension ref="A1:O147"/>
  <sheetViews>
    <sheetView showGridLines="0" topLeftCell="F123" workbookViewId="0">
      <selection activeCell="L151" sqref="L151"/>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2965</v>
      </c>
      <c r="D4" s="20" t="s">
        <v>484</v>
      </c>
      <c r="E4" s="44" t="s">
        <v>601</v>
      </c>
    </row>
    <row r="5" spans="1:6" x14ac:dyDescent="0.25">
      <c r="A5" s="20" t="s">
        <v>50</v>
      </c>
      <c r="B5" s="44" t="s">
        <v>782</v>
      </c>
      <c r="D5" s="20" t="s">
        <v>582</v>
      </c>
      <c r="E5" s="44" t="s">
        <v>209</v>
      </c>
    </row>
    <row r="6" spans="1:6" ht="41.4" x14ac:dyDescent="0.25">
      <c r="A6" s="20" t="s">
        <v>0</v>
      </c>
      <c r="B6" s="45" t="s">
        <v>783</v>
      </c>
    </row>
    <row r="7" spans="1:6" x14ac:dyDescent="0.25">
      <c r="A7" s="20" t="s">
        <v>76</v>
      </c>
      <c r="B7" s="45" t="s">
        <v>158</v>
      </c>
    </row>
    <row r="8" spans="1:6" ht="41.4" x14ac:dyDescent="0.25">
      <c r="A8" s="20" t="s">
        <v>57</v>
      </c>
      <c r="B8" s="45" t="s">
        <v>784</v>
      </c>
    </row>
    <row r="9" spans="1:6" x14ac:dyDescent="0.25">
      <c r="A9" s="46" t="s">
        <v>125</v>
      </c>
      <c r="B9" s="44" t="s">
        <v>144</v>
      </c>
      <c r="C9" s="41" t="str">
        <f>IF(B9="","",IF(OR(E13="Ja",E14="Ja",E15="Ja",E16="Ja",E17="Ja"),"","Husk at koble minimum et produkt med fiksering"))</f>
        <v/>
      </c>
    </row>
    <row r="10" spans="1:6" x14ac:dyDescent="0.25">
      <c r="A10" s="20" t="s">
        <v>153</v>
      </c>
      <c r="B10" s="44">
        <v>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385</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465</v>
      </c>
    </row>
    <row r="21" spans="1:15" x14ac:dyDescent="0.25">
      <c r="A21" s="20" t="s">
        <v>46</v>
      </c>
      <c r="B21" s="3" t="s">
        <v>466</v>
      </c>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v>
      </c>
      <c r="B30" s="200"/>
      <c r="C30" s="200"/>
      <c r="D30" s="200"/>
      <c r="E30" s="200"/>
      <c r="F30" s="200"/>
      <c r="G30" s="27"/>
      <c r="I30" s="201" t="str">
        <f>A30</f>
        <v>Gødningsnorm - Main product: Grass_clover</v>
      </c>
      <c r="J30" s="202"/>
      <c r="K30" s="202"/>
      <c r="L30" s="202"/>
      <c r="M30" s="202"/>
      <c r="N30" s="202"/>
      <c r="O30" s="203"/>
    </row>
    <row r="31" spans="1:15" x14ac:dyDescent="0.25">
      <c r="A31" s="20" t="s">
        <v>54</v>
      </c>
      <c r="B31" s="26">
        <v>39</v>
      </c>
      <c r="C31" s="26">
        <v>39</v>
      </c>
      <c r="D31" s="26">
        <v>40</v>
      </c>
      <c r="E31" s="26">
        <v>39</v>
      </c>
      <c r="F31" s="26">
        <v>39</v>
      </c>
      <c r="G31" s="26">
        <v>39</v>
      </c>
      <c r="I31" s="20" t="s">
        <v>54</v>
      </c>
      <c r="J31" s="26">
        <f>(B31-$B$10)*('Crop definitions'!$Z$5/100)</f>
        <v>21.060000000000002</v>
      </c>
      <c r="K31" s="26">
        <f>(C31-$B$10)*('Crop definitions'!$Z$5/100)</f>
        <v>21.060000000000002</v>
      </c>
      <c r="L31" s="26">
        <f>(D31-$B$10)*('Crop definitions'!$Z$5/100)</f>
        <v>21.6</v>
      </c>
      <c r="M31" s="26">
        <f>(E31-$B$10)*('Crop definitions'!$Z$5/100)</f>
        <v>21.060000000000002</v>
      </c>
      <c r="N31" s="26">
        <f>(F31-$B$10)*('Crop definitions'!$Z$5/100)</f>
        <v>21.060000000000002</v>
      </c>
      <c r="O31" s="26">
        <f>(G31-$B$10)*('Crop definitions'!$Z$5/100)</f>
        <v>21.060000000000002</v>
      </c>
    </row>
    <row r="32" spans="1:15" x14ac:dyDescent="0.25">
      <c r="A32" s="20" t="s">
        <v>55</v>
      </c>
      <c r="B32" s="26">
        <v>7</v>
      </c>
      <c r="C32" s="26">
        <v>7</v>
      </c>
      <c r="D32" s="26">
        <v>7</v>
      </c>
      <c r="E32" s="26">
        <v>7</v>
      </c>
      <c r="F32" s="26">
        <v>7</v>
      </c>
      <c r="G32" s="26">
        <v>7</v>
      </c>
      <c r="I32" s="20" t="s">
        <v>55</v>
      </c>
      <c r="J32" s="26">
        <f>IF($B$13="","",VLOOKUP($B$13,'Crop definitions'!$V$5:$X$63,2,FALSE)*B32)</f>
        <v>6.16</v>
      </c>
      <c r="K32" s="26">
        <f>IF($B$13="","",VLOOKUP($B$13,'Crop definitions'!$V$5:$X$63,2,FALSE)*C32)</f>
        <v>6.16</v>
      </c>
      <c r="L32" s="26">
        <f>IF($B$13="","",VLOOKUP($B$13,'Crop definitions'!$V$5:$X$63,2,FALSE)*D32)</f>
        <v>6.16</v>
      </c>
      <c r="M32" s="26">
        <f>IF($B$13="","",VLOOKUP($B$13,'Crop definitions'!$V$5:$X$63,2,FALSE)*E32)</f>
        <v>6.16</v>
      </c>
      <c r="N32" s="26">
        <f>IF($B$13="","",VLOOKUP($B$13,'Crop definitions'!$V$5:$X$63,2,FALSE)*F32)</f>
        <v>6.16</v>
      </c>
      <c r="O32" s="26">
        <f>IF($B$13="","",VLOOKUP($B$13,'Crop definitions'!$V$5:$X$63,2,FALSE)*G32)</f>
        <v>6.16</v>
      </c>
    </row>
    <row r="33" spans="1:15" x14ac:dyDescent="0.25">
      <c r="A33" s="20" t="s">
        <v>56</v>
      </c>
      <c r="B33" s="26">
        <v>30</v>
      </c>
      <c r="C33" s="26">
        <v>30</v>
      </c>
      <c r="D33" s="26">
        <v>30</v>
      </c>
      <c r="E33" s="26">
        <v>30</v>
      </c>
      <c r="F33" s="26">
        <v>30</v>
      </c>
      <c r="G33" s="26">
        <v>30</v>
      </c>
      <c r="I33" s="20" t="s">
        <v>56</v>
      </c>
      <c r="J33" s="26">
        <f>IF($B$13="","",VLOOKUP($B$13,'Crop definitions'!$V$5:$X$63,2,FALSE)*B33)</f>
        <v>26.4</v>
      </c>
      <c r="K33" s="26">
        <f>IF($B$13="","",VLOOKUP($B$13,'Crop definitions'!$V$5:$X$63,2,FALSE)*C33)</f>
        <v>26.4</v>
      </c>
      <c r="L33" s="26">
        <f>IF($B$13="","",VLOOKUP($B$13,'Crop definitions'!$V$5:$X$63,2,FALSE)*D33)</f>
        <v>26.4</v>
      </c>
      <c r="M33" s="26">
        <f>IF($B$13="","",VLOOKUP($B$13,'Crop definitions'!$V$5:$X$63,2,FALSE)*E33)</f>
        <v>26.4</v>
      </c>
      <c r="N33" s="26">
        <f>IF($B$13="","",VLOOKUP($B$13,'Crop definitions'!$V$5:$X$63,2,FALSE)*F33)</f>
        <v>26.4</v>
      </c>
      <c r="O33" s="26">
        <f>IF($B$13="","",VLOOKUP($B$13,'Crop definitions'!$V$5:$X$63,2,FALSE)*G33)</f>
        <v>26.4</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26"/>
    </row>
    <row r="36" spans="1:15" x14ac:dyDescent="0.25">
      <c r="A36" s="20" t="s">
        <v>55</v>
      </c>
      <c r="B36" s="26"/>
      <c r="C36" s="26"/>
      <c r="D36" s="26"/>
      <c r="E36" s="26"/>
      <c r="F36" s="26"/>
      <c r="G36" s="26"/>
      <c r="I36" s="20" t="s">
        <v>55</v>
      </c>
      <c r="J36" s="26"/>
      <c r="K36" s="26"/>
      <c r="L36" s="26"/>
      <c r="M36" s="26"/>
      <c r="N36" s="26"/>
      <c r="O36" s="26"/>
    </row>
    <row r="37" spans="1:15" x14ac:dyDescent="0.25">
      <c r="A37" s="20" t="s">
        <v>56</v>
      </c>
      <c r="B37" s="26"/>
      <c r="C37" s="26"/>
      <c r="D37" s="26"/>
      <c r="E37" s="26"/>
      <c r="F37" s="26"/>
      <c r="G37" s="26"/>
      <c r="I37" s="20" t="s">
        <v>56</v>
      </c>
      <c r="J37" s="26"/>
      <c r="K37" s="26"/>
      <c r="L37" s="26"/>
      <c r="M37" s="26"/>
      <c r="N37" s="26"/>
      <c r="O37" s="26"/>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26"/>
    </row>
    <row r="40" spans="1:15" x14ac:dyDescent="0.25">
      <c r="A40" s="20" t="s">
        <v>55</v>
      </c>
      <c r="B40" s="26"/>
      <c r="C40" s="26"/>
      <c r="D40" s="26"/>
      <c r="E40" s="26"/>
      <c r="F40" s="26"/>
      <c r="G40" s="26"/>
      <c r="I40" s="20" t="s">
        <v>55</v>
      </c>
      <c r="J40" s="26"/>
      <c r="K40" s="26"/>
      <c r="L40" s="26"/>
      <c r="M40" s="26"/>
      <c r="N40" s="26"/>
      <c r="O40" s="26"/>
    </row>
    <row r="41" spans="1:15" x14ac:dyDescent="0.25">
      <c r="A41" s="20" t="s">
        <v>56</v>
      </c>
      <c r="B41" s="26"/>
      <c r="C41" s="26"/>
      <c r="D41" s="26"/>
      <c r="E41" s="26"/>
      <c r="F41" s="26"/>
      <c r="G41" s="26"/>
      <c r="I41" s="20" t="s">
        <v>56</v>
      </c>
      <c r="J41" s="26"/>
      <c r="K41" s="26"/>
      <c r="L41" s="26"/>
      <c r="M41" s="26"/>
      <c r="N41" s="26"/>
      <c r="O41" s="26"/>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39</v>
      </c>
      <c r="C51" s="21">
        <f t="shared" si="0"/>
        <v>39</v>
      </c>
      <c r="D51" s="21">
        <f t="shared" si="0"/>
        <v>40</v>
      </c>
      <c r="E51" s="21">
        <f t="shared" si="0"/>
        <v>39</v>
      </c>
      <c r="F51" s="21">
        <f t="shared" si="0"/>
        <v>39</v>
      </c>
      <c r="G51" s="21">
        <f t="shared" si="0"/>
        <v>39</v>
      </c>
      <c r="I51" s="20" t="str">
        <f>A51</f>
        <v>N - før reduktion, kg / ha</v>
      </c>
      <c r="J51" s="21">
        <f t="shared" ref="J51:O51" si="1">J31+J35+J39+J43+J47</f>
        <v>21.060000000000002</v>
      </c>
      <c r="K51" s="21">
        <f t="shared" si="1"/>
        <v>21.060000000000002</v>
      </c>
      <c r="L51" s="21">
        <f t="shared" si="1"/>
        <v>21.6</v>
      </c>
      <c r="M51" s="21">
        <f t="shared" si="1"/>
        <v>21.060000000000002</v>
      </c>
      <c r="N51" s="21">
        <f t="shared" si="1"/>
        <v>21.060000000000002</v>
      </c>
      <c r="O51" s="21">
        <f t="shared" si="1"/>
        <v>21.060000000000002</v>
      </c>
    </row>
    <row r="52" spans="1:15" x14ac:dyDescent="0.25">
      <c r="A52" s="20" t="s">
        <v>126</v>
      </c>
      <c r="B52" s="21">
        <f t="shared" ref="B52:G52" si="2">IF($B$10="",B51,B51-$B$10)</f>
        <v>39</v>
      </c>
      <c r="C52" s="21">
        <f t="shared" si="2"/>
        <v>39</v>
      </c>
      <c r="D52" s="21">
        <f t="shared" si="2"/>
        <v>40</v>
      </c>
      <c r="E52" s="21">
        <f t="shared" si="2"/>
        <v>39</v>
      </c>
      <c r="F52" s="21">
        <f t="shared" si="2"/>
        <v>39</v>
      </c>
      <c r="G52" s="21">
        <f t="shared" si="2"/>
        <v>39</v>
      </c>
      <c r="I52" s="20" t="str">
        <f>A52</f>
        <v>N - efter reduktion, kg / ha</v>
      </c>
      <c r="J52" s="21">
        <f>IF($B$10="",J51,J51)</f>
        <v>21.060000000000002</v>
      </c>
      <c r="K52" s="21">
        <f t="shared" ref="K52:O52" si="3">IF($B$10="",K51,K51)</f>
        <v>21.060000000000002</v>
      </c>
      <c r="L52" s="21">
        <f t="shared" si="3"/>
        <v>21.6</v>
      </c>
      <c r="M52" s="21">
        <f t="shared" si="3"/>
        <v>21.060000000000002</v>
      </c>
      <c r="N52" s="21">
        <f t="shared" si="3"/>
        <v>21.060000000000002</v>
      </c>
      <c r="O52" s="21">
        <f t="shared" si="3"/>
        <v>21.060000000000002</v>
      </c>
    </row>
    <row r="53" spans="1:15" x14ac:dyDescent="0.25">
      <c r="A53" s="20" t="s">
        <v>55</v>
      </c>
      <c r="B53" s="21">
        <f t="shared" ref="B53:F54" si="4">B32+B36+B40+B44+B48</f>
        <v>7</v>
      </c>
      <c r="C53" s="21">
        <f t="shared" si="4"/>
        <v>7</v>
      </c>
      <c r="D53" s="21">
        <f t="shared" si="4"/>
        <v>7</v>
      </c>
      <c r="E53" s="21">
        <f t="shared" si="4"/>
        <v>7</v>
      </c>
      <c r="F53" s="21">
        <f t="shared" si="4"/>
        <v>7</v>
      </c>
      <c r="G53" s="21">
        <f>G32+G36+G40+G44+G48</f>
        <v>7</v>
      </c>
      <c r="I53" s="20" t="s">
        <v>55</v>
      </c>
      <c r="J53" s="21">
        <f t="shared" ref="J53:N54" si="5">J32+J36+J40+J44+J48</f>
        <v>6.16</v>
      </c>
      <c r="K53" s="21">
        <f t="shared" si="5"/>
        <v>6.16</v>
      </c>
      <c r="L53" s="21">
        <f t="shared" si="5"/>
        <v>6.16</v>
      </c>
      <c r="M53" s="21">
        <f t="shared" si="5"/>
        <v>6.16</v>
      </c>
      <c r="N53" s="21">
        <f t="shared" si="5"/>
        <v>6.16</v>
      </c>
      <c r="O53" s="21">
        <f>O32+O36+O40+O44+O48</f>
        <v>6.16</v>
      </c>
    </row>
    <row r="54" spans="1:15" x14ac:dyDescent="0.25">
      <c r="A54" s="20" t="s">
        <v>56</v>
      </c>
      <c r="B54" s="21">
        <f t="shared" si="4"/>
        <v>30</v>
      </c>
      <c r="C54" s="21">
        <f t="shared" si="4"/>
        <v>30</v>
      </c>
      <c r="D54" s="21">
        <f t="shared" si="4"/>
        <v>30</v>
      </c>
      <c r="E54" s="21">
        <f t="shared" si="4"/>
        <v>30</v>
      </c>
      <c r="F54" s="21">
        <f t="shared" si="4"/>
        <v>30</v>
      </c>
      <c r="G54" s="21">
        <f>G33+G37+G41+G45+G49</f>
        <v>30</v>
      </c>
      <c r="I54" s="20" t="s">
        <v>56</v>
      </c>
      <c r="J54" s="21">
        <f t="shared" si="5"/>
        <v>26.4</v>
      </c>
      <c r="K54" s="21">
        <f t="shared" si="5"/>
        <v>26.4</v>
      </c>
      <c r="L54" s="21">
        <f t="shared" si="5"/>
        <v>26.4</v>
      </c>
      <c r="M54" s="21">
        <f t="shared" si="5"/>
        <v>26.4</v>
      </c>
      <c r="N54" s="21">
        <f t="shared" si="5"/>
        <v>26.4</v>
      </c>
      <c r="O54" s="21">
        <f>O33+O37+O41+O45+O49</f>
        <v>26.4</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Seed_grass</v>
      </c>
      <c r="B60" s="26">
        <f>20.9*1.125</f>
        <v>23.512499999999999</v>
      </c>
      <c r="C60" s="26">
        <f t="shared" ref="C60:G60" si="6">20.9*1.125</f>
        <v>23.512499999999999</v>
      </c>
      <c r="D60" s="26">
        <f t="shared" si="6"/>
        <v>23.512499999999999</v>
      </c>
      <c r="E60" s="26">
        <f t="shared" si="6"/>
        <v>23.512499999999999</v>
      </c>
      <c r="F60" s="26">
        <f t="shared" si="6"/>
        <v>23.512499999999999</v>
      </c>
      <c r="G60" s="26">
        <f t="shared" si="6"/>
        <v>23.512499999999999</v>
      </c>
      <c r="I60" s="20" t="str">
        <f>A60</f>
        <v>Seed_grass</v>
      </c>
      <c r="J60" s="26"/>
      <c r="K60" s="26"/>
      <c r="L60" s="26"/>
      <c r="M60" s="26"/>
      <c r="N60" s="26"/>
      <c r="O60" s="64"/>
    </row>
    <row r="61" spans="1:15" x14ac:dyDescent="0.25">
      <c r="A61" s="20" t="str">
        <f>IF(B21="",CONCATENATE(A21,": Intet valgt"),B21)</f>
        <v>Clover_seed</v>
      </c>
      <c r="B61" s="26">
        <f>4.3*1.125</f>
        <v>4.8374999999999995</v>
      </c>
      <c r="C61" s="26">
        <f t="shared" ref="C61:G61" si="7">4.3*1.125</f>
        <v>4.8374999999999995</v>
      </c>
      <c r="D61" s="26">
        <f t="shared" si="7"/>
        <v>4.8374999999999995</v>
      </c>
      <c r="E61" s="26">
        <f t="shared" si="7"/>
        <v>4.8374999999999995</v>
      </c>
      <c r="F61" s="26">
        <f t="shared" si="7"/>
        <v>4.8374999999999995</v>
      </c>
      <c r="G61" s="26">
        <f t="shared" si="7"/>
        <v>4.8374999999999995</v>
      </c>
      <c r="I61" s="20" t="str">
        <f>A61</f>
        <v>Clover_seed</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 Feed units / ha</v>
      </c>
      <c r="B74" s="26">
        <v>1200</v>
      </c>
      <c r="C74" s="26">
        <v>1200</v>
      </c>
      <c r="D74" s="26">
        <v>1300</v>
      </c>
      <c r="E74" s="26">
        <v>1200</v>
      </c>
      <c r="F74" s="26">
        <v>1200</v>
      </c>
      <c r="G74" s="26">
        <v>1200</v>
      </c>
      <c r="I74" s="20" t="str">
        <f t="shared" ref="I74:I84" si="8">A74</f>
        <v>Grass_clover, Feed units / ha</v>
      </c>
      <c r="J74" s="26">
        <f>IF($B$13="","",VLOOKUP($B$13,'Crop definitions'!$V$5:$X$63,2,FALSE)*B74)</f>
        <v>1056</v>
      </c>
      <c r="K74" s="26">
        <f>IF($B$13="","",VLOOKUP($B$13,'Crop definitions'!$V$5:$X$63,2,FALSE)*C74)</f>
        <v>1056</v>
      </c>
      <c r="L74" s="26">
        <f>IF($B$13="","",VLOOKUP($B$13,'Crop definitions'!$V$5:$X$63,2,FALSE)*D74)</f>
        <v>1144</v>
      </c>
      <c r="M74" s="26">
        <f>IF($B$13="","",VLOOKUP($B$13,'Crop definitions'!$V$5:$X$63,3,FALSE)*E74)</f>
        <v>1056</v>
      </c>
      <c r="N74" s="26">
        <f>IF($B$13="","",VLOOKUP($B$13,'Crop definitions'!$V$5:$X$63,3,FALSE)*F74)</f>
        <v>1056</v>
      </c>
      <c r="O74" s="4">
        <f>IF($B$13="","",VLOOKUP($B$13,'Crop definitions'!$V$5:$X$63,2,FALSE)*G74)</f>
        <v>1056</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8"/>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8"/>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8"/>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8"/>
        <v>Produkt-5: Intet valgt</v>
      </c>
      <c r="J78" s="26"/>
      <c r="K78" s="26"/>
      <c r="L78" s="26"/>
      <c r="M78" s="26"/>
      <c r="N78" s="26"/>
      <c r="O78" s="4"/>
    </row>
    <row r="79" spans="1:15" x14ac:dyDescent="0.25">
      <c r="A79" s="200" t="s">
        <v>105</v>
      </c>
      <c r="B79" s="200"/>
      <c r="C79" s="200"/>
      <c r="D79" s="200"/>
      <c r="E79" s="200"/>
      <c r="F79" s="200"/>
      <c r="G79" s="200"/>
      <c r="I79" s="201" t="str">
        <f t="shared" si="8"/>
        <v>Dyrkede udbytter (Omregnet til kg TS)</v>
      </c>
      <c r="J79" s="202"/>
      <c r="K79" s="202"/>
      <c r="L79" s="202"/>
      <c r="M79" s="202"/>
      <c r="N79" s="202"/>
      <c r="O79" s="203"/>
    </row>
    <row r="80" spans="1:15" x14ac:dyDescent="0.25">
      <c r="A80" s="20" t="str">
        <f>IF(B13="",CONCATENATE(A13,": Intet valgt"),CONCATENATE(B13,", kg TS / ha"))</f>
        <v>Grass_clover, kg TS / ha</v>
      </c>
      <c r="B80" s="21">
        <f>IF(B74="",0,IF($C13="Kg",B74*VLOOKUP($B13,'Crop definitions'!$B$5:$N$63,5,FALSE)/1000,IF($C13="Kg TS",B74,B74/VLOOKUP($B13,'Crop definitions'!$B$5:$N$63,8,FALSE))))</f>
        <v>1500</v>
      </c>
      <c r="C80" s="21">
        <f>IF(C74="",0,IF($C13="Kg",C74*VLOOKUP($B13,'Crop definitions'!$B$5:$N$63,5,FALSE)/1000,IF($C13="Kg TS",C74,C74/VLOOKUP($B13,'Crop definitions'!$B$5:$N$63,8,FALSE))))</f>
        <v>1500</v>
      </c>
      <c r="D80" s="21">
        <f>IF(D74="",0,IF($C13="Kg",D74*VLOOKUP($B13,'Crop definitions'!$B$5:$N$63,5,FALSE)/1000,IF($C13="Kg TS",D74,D74/VLOOKUP($B13,'Crop definitions'!$B$5:$N$63,8,FALSE))))</f>
        <v>1625</v>
      </c>
      <c r="E80" s="21">
        <f>IF(E74="",0,IF($C13="Kg",E74*VLOOKUP($B13,'Crop definitions'!$B$5:$N$63,5,FALSE)/1000,IF($C13="Kg TS",E74,E74/VLOOKUP($B13,'Crop definitions'!$B$5:$N$63,8,FALSE))))</f>
        <v>1500</v>
      </c>
      <c r="F80" s="21">
        <f>IF(F74="",0,IF($C13="Kg",F74*VLOOKUP($B13,'Crop definitions'!$B$5:$N$63,5,FALSE)/1000,IF($C13="Kg TS",F74,F74/VLOOKUP($B13,'Crop definitions'!$B$5:$N$63,8,FALSE))))</f>
        <v>1500</v>
      </c>
      <c r="G80" s="21">
        <f>IF(G74="",0,IF($C13="Kg",G74*VLOOKUP($B13,'Crop definitions'!$B$5:$N$63,5,FALSE)/1000,IF($C13="Kg TS",G74,G74/VLOOKUP($B13,'Crop definitions'!$B$5:$N$63,8,FALSE))))</f>
        <v>1500</v>
      </c>
      <c r="I80" s="20" t="str">
        <f t="shared" si="8"/>
        <v>Grass_clover, kg TS / ha</v>
      </c>
      <c r="J80" s="21">
        <f>IF(J74="",0,IF($C13="Kg",J74*VLOOKUP($B13,'Crop definitions'!$B$5:$N$63,5,FALSE)/1000,IF($C13="Kg TS",J74,J74/VLOOKUP($B13,'Crop definitions'!$B$5:$N$63,8,FALSE))))</f>
        <v>1320</v>
      </c>
      <c r="K80" s="21">
        <f>IF(K74="",0,IF($C13="Kg",K74*VLOOKUP($B13,'Crop definitions'!$B$5:$N$63,5,FALSE)/1000,IF($C13="Kg TS",K74,K74/VLOOKUP($B13,'Crop definitions'!$B$5:$N$63,8,FALSE))))</f>
        <v>1320</v>
      </c>
      <c r="L80" s="21">
        <f>IF(L74="",0,IF($C13="Kg",L74*VLOOKUP($B13,'Crop definitions'!$B$5:$N$63,5,FALSE)/1000,IF($C13="Kg TS",L74,L74/VLOOKUP($B13,'Crop definitions'!$B$5:$N$63,8,FALSE))))</f>
        <v>1430</v>
      </c>
      <c r="M80" s="21">
        <f>IF(M74="",0,IF($C13="Kg",M74*VLOOKUP($B13,'Crop definitions'!$B$5:$N$63,5,FALSE)/1000,IF($C13="Kg TS",M74,M74/VLOOKUP($B13,'Crop definitions'!$B$5:$N$63,8,FALSE))))</f>
        <v>1320</v>
      </c>
      <c r="N80" s="21">
        <f>IF(N74="",0,IF($C13="Kg",N74*VLOOKUP($B13,'Crop definitions'!$B$5:$N$63,5,FALSE)/1000,IF($C13="Kg TS",N74,N74/VLOOKUP($B13,'Crop definitions'!$B$5:$N$63,8,FALSE))))</f>
        <v>1320</v>
      </c>
      <c r="O80" s="21">
        <f>IF(O74="",0,IF($C13="Kg",O74*VLOOKUP($B13,'Crop definitions'!$B$5:$N$63,5,FALSE)/1000,IF($C13="Kg TS",O74,O74/VLOOKUP($B13,'Crop definitions'!$B$5:$N$63,8,FALSE))))</f>
        <v>1320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8"/>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8"/>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8"/>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8"/>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9">SUM(B80:B84)</f>
        <v>1500</v>
      </c>
      <c r="C85" s="25">
        <f t="shared" si="9"/>
        <v>1500</v>
      </c>
      <c r="D85" s="25">
        <f t="shared" si="9"/>
        <v>1625</v>
      </c>
      <c r="E85" s="25">
        <f t="shared" si="9"/>
        <v>1500</v>
      </c>
      <c r="F85" s="25">
        <f t="shared" si="9"/>
        <v>1500</v>
      </c>
      <c r="G85" s="25">
        <f t="shared" si="9"/>
        <v>1500</v>
      </c>
      <c r="I85" s="24" t="s">
        <v>69</v>
      </c>
      <c r="J85" s="25">
        <f t="shared" ref="J85:O85" si="10">SUM(J80:J84)</f>
        <v>1320</v>
      </c>
      <c r="K85" s="25">
        <f t="shared" si="10"/>
        <v>1320</v>
      </c>
      <c r="L85" s="25">
        <f t="shared" si="10"/>
        <v>1430</v>
      </c>
      <c r="M85" s="25">
        <f t="shared" si="10"/>
        <v>1320</v>
      </c>
      <c r="N85" s="25">
        <f t="shared" si="10"/>
        <v>1320</v>
      </c>
      <c r="O85" s="25">
        <f t="shared" si="10"/>
        <v>1320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 kg / ha</v>
      </c>
      <c r="B87" s="21">
        <f>IF(B80=0,0,B80/(VLOOKUP($B13,'Crop definitions'!$B$5:$N$63,5,FALSE)/1000))</f>
        <v>8333.3333333333339</v>
      </c>
      <c r="C87" s="21">
        <f>IF(C80=0,0,C80/(VLOOKUP($B13,'Crop definitions'!$B$5:$N$63,5,FALSE)/1000))</f>
        <v>8333.3333333333339</v>
      </c>
      <c r="D87" s="21">
        <f>IF(D80=0,0,D80/(VLOOKUP($B13,'Crop definitions'!$B$5:$N$63,5,FALSE)/1000))</f>
        <v>9027.7777777777774</v>
      </c>
      <c r="E87" s="21">
        <f>IF(E80=0,0,E80/(VLOOKUP($B13,'Crop definitions'!$B$5:$N$63,5,FALSE)/1000))</f>
        <v>8333.3333333333339</v>
      </c>
      <c r="F87" s="21">
        <f>IF(F80=0,0,F80/(VLOOKUP($B13,'Crop definitions'!$B$5:$N$63,5,FALSE)/1000))</f>
        <v>8333.3333333333339</v>
      </c>
      <c r="G87" s="21">
        <f>IF(G80=0,0,G80/(VLOOKUP($B13,'Crop definitions'!$B$5:$N$63,5,FALSE)/1000))</f>
        <v>8333.3333333333339</v>
      </c>
      <c r="I87" s="20" t="str">
        <f>A87</f>
        <v>Grass_clover, kg / ha</v>
      </c>
      <c r="J87" s="21">
        <f>IF(J80=0,0,J80/(VLOOKUP($B13,'Crop definitions'!$B$5:$N$63,5,FALSE)/1000))</f>
        <v>7333.3333333333339</v>
      </c>
      <c r="K87" s="21">
        <f>IF(K80=0,0,K80/(VLOOKUP($B13,'Crop definitions'!$B$5:$N$63,5,FALSE)/1000))</f>
        <v>7333.3333333333339</v>
      </c>
      <c r="L87" s="21">
        <f>IF(L80=0,0,L80/(VLOOKUP($B13,'Crop definitions'!$B$5:$N$63,5,FALSE)/1000))</f>
        <v>7944.4444444444443</v>
      </c>
      <c r="M87" s="21">
        <f>IF(M80=0,0,M80/(VLOOKUP($B13,'Crop definitions'!$B$5:$N$63,5,FALSE)/1000))</f>
        <v>7333.3333333333339</v>
      </c>
      <c r="N87" s="21">
        <f>IF(N80=0,0,N80/(VLOOKUP($B13,'Crop definitions'!$B$5:$N$63,5,FALSE)/1000))</f>
        <v>7333.3333333333339</v>
      </c>
      <c r="O87" s="21">
        <f>IF(O80=0,0,O80/(VLOOKUP($B13,'Crop definitions'!$B$5:$N$63,5,FALSE)/1000))</f>
        <v>7333.3333333333339</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11">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11"/>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11"/>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11"/>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2">SUM(B87:B91)</f>
        <v>8333.3333333333339</v>
      </c>
      <c r="C92" s="25">
        <f t="shared" si="12"/>
        <v>8333.3333333333339</v>
      </c>
      <c r="D92" s="25">
        <f t="shared" si="12"/>
        <v>9027.7777777777774</v>
      </c>
      <c r="E92" s="25">
        <f t="shared" si="12"/>
        <v>8333.3333333333339</v>
      </c>
      <c r="F92" s="25">
        <f t="shared" si="12"/>
        <v>8333.3333333333339</v>
      </c>
      <c r="G92" s="25">
        <f t="shared" si="12"/>
        <v>8333.3333333333339</v>
      </c>
      <c r="I92" s="24" t="str">
        <f t="shared" si="11"/>
        <v>Udbytte i alt, kg / ha</v>
      </c>
      <c r="J92" s="25">
        <f t="shared" ref="J92:O92" si="13">SUM(J87:J91)</f>
        <v>7333.3333333333339</v>
      </c>
      <c r="K92" s="25">
        <f t="shared" si="13"/>
        <v>7333.3333333333339</v>
      </c>
      <c r="L92" s="25">
        <f t="shared" si="13"/>
        <v>7944.4444444444443</v>
      </c>
      <c r="M92" s="25">
        <f t="shared" si="13"/>
        <v>7333.3333333333339</v>
      </c>
      <c r="N92" s="25">
        <f t="shared" si="13"/>
        <v>7333.3333333333339</v>
      </c>
      <c r="O92" s="25">
        <f t="shared" si="13"/>
        <v>7333.3333333333339</v>
      </c>
    </row>
    <row r="93" spans="1:15" x14ac:dyDescent="0.25">
      <c r="A93" s="27" t="s">
        <v>120</v>
      </c>
      <c r="B93" s="32">
        <f t="shared" ref="B93:G93" si="14">SUMIF($D$13:$D$17,"Grøn",B87:B91)</f>
        <v>8333.3333333333339</v>
      </c>
      <c r="C93" s="32">
        <f t="shared" si="14"/>
        <v>8333.3333333333339</v>
      </c>
      <c r="D93" s="32">
        <f t="shared" si="14"/>
        <v>9027.7777777777774</v>
      </c>
      <c r="E93" s="32">
        <f t="shared" si="14"/>
        <v>8333.3333333333339</v>
      </c>
      <c r="F93" s="32">
        <f t="shared" si="14"/>
        <v>8333.3333333333339</v>
      </c>
      <c r="G93" s="32">
        <f t="shared" si="14"/>
        <v>8333.3333333333339</v>
      </c>
      <c r="I93" s="27" t="str">
        <f t="shared" si="11"/>
        <v>Udbytte der høstes grøn i alt, kg / ha</v>
      </c>
      <c r="J93" s="32">
        <f t="shared" ref="J93:O93" si="15">SUMIF($D$13:$D$17,"Grøn",J87:J91)</f>
        <v>7333.3333333333339</v>
      </c>
      <c r="K93" s="32">
        <f t="shared" si="15"/>
        <v>7333.3333333333339</v>
      </c>
      <c r="L93" s="32">
        <f t="shared" si="15"/>
        <v>7944.4444444444443</v>
      </c>
      <c r="M93" s="32">
        <f t="shared" si="15"/>
        <v>7333.3333333333339</v>
      </c>
      <c r="N93" s="32">
        <f t="shared" si="15"/>
        <v>7333.3333333333339</v>
      </c>
      <c r="O93" s="32">
        <f t="shared" si="15"/>
        <v>7333.3333333333339</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 kg N / ha</v>
      </c>
      <c r="B95" s="21">
        <f>IF(B80=0,0,B80*VLOOKUP($B13,'Crop definitions'!$B$5:$K$63,10,FALSE)/1000)</f>
        <v>37.708800000000004</v>
      </c>
      <c r="C95" s="21">
        <f>IF(C80=0,0,C80*VLOOKUP($B13,'Crop definitions'!$B$5:$K$63,10,FALSE)/1000)</f>
        <v>37.708800000000004</v>
      </c>
      <c r="D95" s="21">
        <f>IF(D80=0,0,D80*VLOOKUP($B13,'Crop definitions'!$B$5:$K$63,10,FALSE)/1000)</f>
        <v>40.851200000000006</v>
      </c>
      <c r="E95" s="21">
        <f>IF(E80=0,0,E80*VLOOKUP($B13,'Crop definitions'!$B$5:$K$63,10,FALSE)/1000)</f>
        <v>37.708800000000004</v>
      </c>
      <c r="F95" s="21">
        <f>IF(F80=0,0,F80*VLOOKUP($B13,'Crop definitions'!$B$5:$K$63,10,FALSE)/1000)</f>
        <v>37.708800000000004</v>
      </c>
      <c r="G95" s="21">
        <f>IF(G80=0,0,G80*VLOOKUP($B13,'Crop definitions'!$B$5:$K$63,10,FALSE)/1000)</f>
        <v>37.708800000000004</v>
      </c>
      <c r="I95" s="20" t="str">
        <f t="shared" ref="I95:I100" si="16">A95</f>
        <v>Grass_clover, kg N / ha</v>
      </c>
      <c r="J95" s="21">
        <f>IF(J80=0,0,J80*VLOOKUP($B13,'Crop definitions'!$B$5:$K$63,10,FALSE)/1000)</f>
        <v>33.183744000000004</v>
      </c>
      <c r="K95" s="21">
        <f>IF(K80=0,0,K80*VLOOKUP($B13,'Crop definitions'!$B$5:$K$63,10,FALSE)/1000)</f>
        <v>33.183744000000004</v>
      </c>
      <c r="L95" s="21">
        <f>IF(L80=0,0,L80*VLOOKUP($B13,'Crop definitions'!$B$5:$K$63,10,FALSE)/1000)</f>
        <v>35.949056000000006</v>
      </c>
      <c r="M95" s="21">
        <f>IF(M80=0,0,M80*VLOOKUP($B13,'Crop definitions'!$B$5:$K$63,10,FALSE)/1000)</f>
        <v>33.183744000000004</v>
      </c>
      <c r="N95" s="21">
        <f>IF(N80=0,0,N80*VLOOKUP($B13,'Crop definitions'!$B$5:$K$63,10,FALSE)/1000)</f>
        <v>33.183744000000004</v>
      </c>
      <c r="O95" s="21">
        <f>IF(O80=0,0,O80*VLOOKUP($B13,'Crop definitions'!$B$5:$K$63,10,FALSE)/1000)</f>
        <v>33.183744000000004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6"/>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6"/>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6"/>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6"/>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7">SUM(B95:B99)</f>
        <v>37.708800000000004</v>
      </c>
      <c r="C100" s="25">
        <f t="shared" si="17"/>
        <v>37.708800000000004</v>
      </c>
      <c r="D100" s="25">
        <f t="shared" si="17"/>
        <v>40.851200000000006</v>
      </c>
      <c r="E100" s="25">
        <f t="shared" si="17"/>
        <v>37.708800000000004</v>
      </c>
      <c r="F100" s="25">
        <f t="shared" si="17"/>
        <v>37.708800000000004</v>
      </c>
      <c r="G100" s="25">
        <f t="shared" si="17"/>
        <v>37.708800000000004</v>
      </c>
      <c r="I100" s="24" t="str">
        <f t="shared" si="16"/>
        <v>Udbytte i alt, kg N / ha</v>
      </c>
      <c r="J100" s="25">
        <f t="shared" ref="J100:O100" si="18">SUM(J95:J99)</f>
        <v>33.183744000000004</v>
      </c>
      <c r="K100" s="25">
        <f t="shared" si="18"/>
        <v>33.183744000000004</v>
      </c>
      <c r="L100" s="25">
        <f t="shared" si="18"/>
        <v>35.949056000000006</v>
      </c>
      <c r="M100" s="25">
        <f t="shared" si="18"/>
        <v>33.183744000000004</v>
      </c>
      <c r="N100" s="25">
        <f t="shared" si="18"/>
        <v>33.183744000000004</v>
      </c>
      <c r="O100" s="25">
        <f t="shared" si="18"/>
        <v>33.183744000000004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9">IF($E13="Ja",B31,0)+IF($E14="Ja",B35,0)+IF($E15="Ja",B39,0)+IF($E16="Ja",B43,0)+IF($E17="Ja",B47,0)</f>
        <v>39</v>
      </c>
      <c r="C105" s="47">
        <f t="shared" si="19"/>
        <v>39</v>
      </c>
      <c r="D105" s="47">
        <f t="shared" si="19"/>
        <v>40</v>
      </c>
      <c r="E105" s="47">
        <f t="shared" si="19"/>
        <v>39</v>
      </c>
      <c r="F105" s="47">
        <f t="shared" si="19"/>
        <v>39</v>
      </c>
      <c r="G105" s="47">
        <f t="shared" si="19"/>
        <v>39</v>
      </c>
      <c r="H105" s="15"/>
      <c r="I105" s="40" t="str">
        <f t="shared" ref="I105:I110" si="20">A105</f>
        <v>N-norm til beregning, kg / ha</v>
      </c>
      <c r="J105" s="47">
        <f>IF($E13="Ja",B31*('Crop definitions'!$Z$5/100),0)+IF($E14="Ja",B35*('Crop definitions'!$Z$5/100),0)+IF($E15="Ja",B39*('Crop definitions'!$Z$5/100),0)+IF($E16="Ja",B43*('Crop definitions'!$Z$5/100),0)+IF($E17="Ja",B47*('Crop definitions'!$Z$5/100),0)</f>
        <v>21.060000000000002</v>
      </c>
      <c r="K105" s="47">
        <f>IF($E13="Ja",C31*('Crop definitions'!$Z$5/100),0)+IF($E14="Ja",C35*('Crop definitions'!$Z$5/100),0)+IF($E15="Ja",C39*('Crop definitions'!$Z$5/100),0)+IF($E16="Ja",C43*('Crop definitions'!$Z$5/100),0)+IF($E17="Ja",C47*('Crop definitions'!$Z$5/100),0)</f>
        <v>21.060000000000002</v>
      </c>
      <c r="L105" s="47">
        <f>IF($E13="Ja",D31*('Crop definitions'!$Z$5/100),0)+IF($E14="Ja",D35*('Crop definitions'!$Z$5/100),0)+IF($E15="Ja",D39*('Crop definitions'!$Z$5/100),0)+IF($E16="Ja",D43*('Crop definitions'!$Z$5/100),0)+IF($E17="Ja",D47*('Crop definitions'!$Z$5/100),0)</f>
        <v>21.6</v>
      </c>
      <c r="M105" s="47">
        <f>IF($E13="Ja",E31*('Crop definitions'!$Z$5/100),0)+IF($E14="Ja",E35*('Crop definitions'!$Z$5/100),0)+IF($E15="Ja",E39*('Crop definitions'!$Z$5/100),0)+IF($E16="Ja",E43*('Crop definitions'!$Z$5/100),0)+IF($E17="Ja",E47*('Crop definitions'!$Z$5/100),0)</f>
        <v>21.060000000000002</v>
      </c>
      <c r="N105" s="47">
        <f>IF($E13="Ja",F31*('Crop definitions'!$Z$5/100),0)+IF($E14="Ja",F35*('Crop definitions'!$Z$5/100),0)+IF($E15="Ja",F39*('Crop definitions'!$Z$5/100),0)+IF($E16="Ja",F43*('Crop definitions'!$Z$5/100),0)+IF($E17="Ja",F47*('Crop definitions'!$Z$5/100),0)</f>
        <v>21.060000000000002</v>
      </c>
      <c r="O105" s="47">
        <f>IF($E13="Ja",G31*('Crop definitions'!$Z$5/100),0)+IF($E14="Ja",G35*('Crop definitions'!$Z$5/100),0)+IF($E15="Ja",G39*('Crop definitions'!$Z$5/100),0)+IF($E16="Ja",G43*('Crop definitions'!$Z$5/100),0)+IF($E17="Ja",G47*('Crop definitions'!$Z$5/100),0)</f>
        <v>21.060000000000002</v>
      </c>
    </row>
    <row r="106" spans="1:15" ht="15.6" x14ac:dyDescent="0.3">
      <c r="A106" s="40" t="s">
        <v>129</v>
      </c>
      <c r="B106" s="47">
        <f t="shared" ref="B106:G106" si="21">SUMIF($E$13:$E$17,"Ja",B95:B99)</f>
        <v>37.708800000000004</v>
      </c>
      <c r="C106" s="47">
        <f t="shared" si="21"/>
        <v>37.708800000000004</v>
      </c>
      <c r="D106" s="47">
        <f t="shared" si="21"/>
        <v>40.851200000000006</v>
      </c>
      <c r="E106" s="47">
        <f t="shared" si="21"/>
        <v>37.708800000000004</v>
      </c>
      <c r="F106" s="47">
        <f t="shared" si="21"/>
        <v>37.708800000000004</v>
      </c>
      <c r="G106" s="47">
        <f t="shared" si="21"/>
        <v>37.708800000000004</v>
      </c>
      <c r="H106" s="15"/>
      <c r="I106" s="40" t="str">
        <f t="shared" si="20"/>
        <v>N-udbytte til beregning, kg / ha</v>
      </c>
      <c r="J106" s="47">
        <f t="shared" ref="J106:O106" si="22">SUMIF($E$13:$E$17,"Ja",J95:J99)</f>
        <v>33.183744000000004</v>
      </c>
      <c r="K106" s="47">
        <f t="shared" si="22"/>
        <v>33.183744000000004</v>
      </c>
      <c r="L106" s="47">
        <f t="shared" si="22"/>
        <v>35.949056000000006</v>
      </c>
      <c r="M106" s="47">
        <f t="shared" si="22"/>
        <v>33.183744000000004</v>
      </c>
      <c r="N106" s="47">
        <f t="shared" si="22"/>
        <v>33.183744000000004</v>
      </c>
      <c r="O106" s="47">
        <f t="shared" si="22"/>
        <v>33.183744000000004</v>
      </c>
    </row>
    <row r="107" spans="1:15" ht="15.6" x14ac:dyDescent="0.3">
      <c r="A107" t="s">
        <v>150</v>
      </c>
      <c r="B107" s="48">
        <f>IF(VLOOKUP($B$9,'N fixation formula'!$B$5:$N$44,3,FALSE)="",VLOOKUP($B$9,'N fixation formula'!$B$5:$N$44,4,FALSE)*B105+VLOOKUP($B$9,'N fixation formula'!$B$5:$N$44,5,FALSE),VLOOKUP($B$9,'N fixation formula'!$B$5:$N$44,3,FALSE))</f>
        <v>0.54149999999999998</v>
      </c>
      <c r="C107" s="48">
        <f>IF(VLOOKUP($B$9,'N fixation formula'!$B$5:$N$44,3,FALSE)="",VLOOKUP($B$9,'N fixation formula'!$B$5:$N$44,4,FALSE)*C105+VLOOKUP($B$9,'N fixation formula'!$B$5:$N$44,5,FALSE),VLOOKUP($B$9,'N fixation formula'!$B$5:$N$44,3,FALSE))</f>
        <v>0.54149999999999998</v>
      </c>
      <c r="D107" s="48">
        <f>IF(VLOOKUP($B$9,'N fixation formula'!$B$5:$N$44,3,FALSE)="",VLOOKUP($B$9,'N fixation formula'!$B$5:$N$44,4,FALSE)*D105+VLOOKUP($B$9,'N fixation formula'!$B$5:$N$44,5,FALSE),VLOOKUP($B$9,'N fixation formula'!$B$5:$N$44,3,FALSE))</f>
        <v>0.54</v>
      </c>
      <c r="E107" s="48">
        <f>IF(VLOOKUP($B$9,'N fixation formula'!$B$5:$N$44,3,FALSE)="",VLOOKUP($B$9,'N fixation formula'!$B$5:$N$44,4,FALSE)*E105+VLOOKUP($B$9,'N fixation formula'!$B$5:$N$44,5,FALSE),VLOOKUP($B$9,'N fixation formula'!$B$5:$N$44,3,FALSE))</f>
        <v>0.54149999999999998</v>
      </c>
      <c r="F107" s="48">
        <f>IF(VLOOKUP($B$9,'N fixation formula'!$B$5:$N$44,3,FALSE)="",VLOOKUP($B$9,'N fixation formula'!$B$5:$N$44,4,FALSE)*F105+VLOOKUP($B$9,'N fixation formula'!$B$5:$N$44,5,FALSE),VLOOKUP($B$9,'N fixation formula'!$B$5:$N$44,3,FALSE))</f>
        <v>0.54149999999999998</v>
      </c>
      <c r="G107" s="48">
        <f>IF(VLOOKUP($B$9,'N fixation formula'!$B$5:$N$44,3,FALSE)="",VLOOKUP($B$9,'N fixation formula'!$B$5:$N$44,4,FALSE)*G105+VLOOKUP($B$9,'N fixation formula'!$B$5:$N$44,5,FALSE),VLOOKUP($B$9,'N fixation formula'!$B$5:$N$44,3,FALSE))</f>
        <v>0.54149999999999998</v>
      </c>
      <c r="H107" s="15"/>
      <c r="I107" s="40" t="str">
        <f t="shared" si="20"/>
        <v>F-bælg-N</v>
      </c>
      <c r="J107" s="48">
        <f>IF(VLOOKUP($B$9,'N fixation formula'!$B$5:$N$44,3,FALSE)="",VLOOKUP($B$9,'N fixation formula'!$B$5:$N$44,4,FALSE)*J105+VLOOKUP($B$9,'N fixation formula'!$B$5:$N$44,5,FALSE),VLOOKUP($B$9,'N fixation formula'!$B$5:$N$44,3,FALSE))</f>
        <v>0.56840999999999997</v>
      </c>
      <c r="K107" s="48">
        <f>IF(VLOOKUP($B$9,'N fixation formula'!$B$5:$N$44,3,FALSE)="",VLOOKUP($B$9,'N fixation formula'!$B$5:$N$44,4,FALSE)*K105+VLOOKUP($B$9,'N fixation formula'!$B$5:$N$44,5,FALSE),VLOOKUP($B$9,'N fixation formula'!$B$5:$N$44,3,FALSE))</f>
        <v>0.56840999999999997</v>
      </c>
      <c r="L107" s="48">
        <f>IF(VLOOKUP($B$9,'N fixation formula'!$B$5:$N$44,3,FALSE)="",VLOOKUP($B$9,'N fixation formula'!$B$5:$N$44,4,FALSE)*L105+VLOOKUP($B$9,'N fixation formula'!$B$5:$N$44,5,FALSE),VLOOKUP($B$9,'N fixation formula'!$B$5:$N$44,3,FALSE))</f>
        <v>0.56759999999999999</v>
      </c>
      <c r="M107" s="48">
        <f>IF(VLOOKUP($B$9,'N fixation formula'!$B$5:$N$44,3,FALSE)="",VLOOKUP($B$9,'N fixation formula'!$B$5:$N$44,4,FALSE)*M105+VLOOKUP($B$9,'N fixation formula'!$B$5:$N$44,5,FALSE),VLOOKUP($B$9,'N fixation formula'!$B$5:$N$44,3,FALSE))</f>
        <v>0.56840999999999997</v>
      </c>
      <c r="N107" s="48">
        <f>IF(VLOOKUP($B$9,'N fixation formula'!$B$5:$N$44,3,FALSE)="",VLOOKUP($B$9,'N fixation formula'!$B$5:$N$44,4,FALSE)*N105+VLOOKUP($B$9,'N fixation formula'!$B$5:$N$44,5,FALSE),VLOOKUP($B$9,'N fixation formula'!$B$5:$N$44,3,FALSE))</f>
        <v>0.56840999999999997</v>
      </c>
      <c r="O107" s="48">
        <f>IF(VLOOKUP($B$9,'N fixation formula'!$B$5:$N$44,3,FALSE)="",VLOOKUP($B$9,'N fixation formula'!$B$5:$N$44,4,FALSE)*O105+VLOOKUP($B$9,'N fixation formula'!$B$5:$N$44,5,FALSE),VLOOKUP($B$9,'N fixation formula'!$B$5:$N$44,3,FALSE))</f>
        <v>0.56840999999999997</v>
      </c>
    </row>
    <row r="108" spans="1:15" ht="15.6" x14ac:dyDescent="0.3">
      <c r="A108" s="40" t="s">
        <v>149</v>
      </c>
      <c r="B108" s="48">
        <f>VLOOKUP($B$9,'N fixation formula'!$B$5:$N$44,2,FALSE)*B107*VLOOKUP($B$9,'N fixation formula'!$B$5:$N$44,6,FALSE)</f>
        <v>0.61730999999999991</v>
      </c>
      <c r="C108" s="48">
        <f>VLOOKUP($B$9,'N fixation formula'!$B$5:$N$44,2,FALSE)*C107*VLOOKUP($B$9,'N fixation formula'!$B$5:$N$44,6,FALSE)</f>
        <v>0.61730999999999991</v>
      </c>
      <c r="D108" s="48">
        <f>VLOOKUP($B$9,'N fixation formula'!$B$5:$N$44,2,FALSE)*D107*VLOOKUP($B$9,'N fixation formula'!$B$5:$N$44,6,FALSE)</f>
        <v>0.61560000000000004</v>
      </c>
      <c r="E108" s="48">
        <f>VLOOKUP($B$9,'N fixation formula'!$B$5:$N$44,2,FALSE)*E107*VLOOKUP($B$9,'N fixation formula'!$B$5:$N$44,6,FALSE)</f>
        <v>0.61730999999999991</v>
      </c>
      <c r="F108" s="48">
        <f>VLOOKUP($B$9,'N fixation formula'!$B$5:$N$44,2,FALSE)*F107*VLOOKUP($B$9,'N fixation formula'!$B$5:$N$44,6,FALSE)</f>
        <v>0.61730999999999991</v>
      </c>
      <c r="G108" s="48">
        <f>VLOOKUP($B$9,'N fixation formula'!$B$5:$N$44,2,FALSE)*G107*VLOOKUP($B$9,'N fixation formula'!$B$5:$N$44,6,FALSE)</f>
        <v>0.61730999999999991</v>
      </c>
      <c r="H108" s="15"/>
      <c r="I108" s="40" t="str">
        <f t="shared" si="20"/>
        <v>F-brutto x F-bælg-N x P-fix</v>
      </c>
      <c r="J108" s="48">
        <f>VLOOKUP($B$9,'N fixation formula'!$B$5:$N$44,2,FALSE)*J107*VLOOKUP($B$9,'N fixation formula'!$B$5:$N$44,6,FALSE)</f>
        <v>0.64798739999999988</v>
      </c>
      <c r="K108" s="48">
        <f>VLOOKUP($B$9,'N fixation formula'!$B$5:$N$44,2,FALSE)*K107*VLOOKUP($B$9,'N fixation formula'!$B$5:$N$44,6,FALSE)</f>
        <v>0.64798739999999988</v>
      </c>
      <c r="L108" s="48">
        <f>VLOOKUP($B$9,'N fixation formula'!$B$5:$N$44,2,FALSE)*L107*VLOOKUP($B$9,'N fixation formula'!$B$5:$N$44,6,FALSE)</f>
        <v>0.64706399999999997</v>
      </c>
      <c r="M108" s="48">
        <f>VLOOKUP($B$9,'N fixation formula'!$B$5:$N$44,2,FALSE)*M107*VLOOKUP($B$9,'N fixation formula'!$B$5:$N$44,6,FALSE)</f>
        <v>0.64798739999999988</v>
      </c>
      <c r="N108" s="48">
        <f>VLOOKUP($B$9,'N fixation formula'!$B$5:$N$44,2,FALSE)*N107*VLOOKUP($B$9,'N fixation formula'!$B$5:$N$44,6,FALSE)</f>
        <v>0.64798739999999988</v>
      </c>
      <c r="O108" s="48">
        <f>VLOOKUP($B$9,'N fixation formula'!$B$5:$N$44,2,FALSE)*O107*VLOOKUP($B$9,'N fixation formula'!$B$5:$N$44,6,FALSE)</f>
        <v>0.64798739999999988</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20"/>
        <v>P-rod+stub + P-trans-jord + P-immob</v>
      </c>
      <c r="J109" s="48" t="e">
        <f>VLOOKUP($B$9,'N fixation formula'!$B$5:$O$44,7,FALSE)+VLOOKUP($B$9,'N fixation formula'!$B$5:$O$44,8,FALSE)+INDEX('N fixation formula'!$J$5:$O$44,MATCH(Grass_clover_establish!$B$9,'N fixation formula'!$B$5:$B$44,0),MATCH(Grass_clover_establish!J104,'N fixation formula'!$J$4:$O$4,0))</f>
        <v>#N/A</v>
      </c>
      <c r="K109" s="48" t="e">
        <f>VLOOKUP($B$9,'N fixation formula'!$B$5:$O$44,7,FALSE)+VLOOKUP($B$9,'N fixation formula'!$B$5:$O$44,8,FALSE)+INDEX('N fixation formula'!$J$5:$O$44,MATCH(Grass_clover_establish!$B$9,'N fixation formula'!$B$5:$B$44,0),MATCH(Grass_clover_establish!K104,'N fixation formula'!$J$4:$O$4,0))</f>
        <v>#N/A</v>
      </c>
      <c r="L109" s="48" t="e">
        <f>VLOOKUP($B$9,'N fixation formula'!$B$5:$O$44,7,FALSE)+VLOOKUP($B$9,'N fixation formula'!$B$5:$O$44,8,FALSE)+INDEX('N fixation formula'!$J$5:$O$44,MATCH(Grass_clover_establish!$B$9,'N fixation formula'!$B$5:$B$44,0),MATCH(Grass_clover_establish!L104,'N fixation formula'!$J$4:$O$4,0))</f>
        <v>#N/A</v>
      </c>
      <c r="M109" s="48" t="e">
        <f>VLOOKUP($B$9,'N fixation formula'!$B$5:$O$44,7,FALSE)+VLOOKUP($B$9,'N fixation formula'!$B$5:$O$44,8,FALSE)+INDEX('N fixation formula'!$J$5:$O$44,MATCH(Grass_clover_establish!$B$9,'N fixation formula'!$B$5:$B$44,0),MATCH(Grass_clover_establish!M104,'N fixation formula'!$J$4:$O$4,0))</f>
        <v>#N/A</v>
      </c>
      <c r="N109" s="48" t="e">
        <f>VLOOKUP($B$9,'N fixation formula'!$B$5:$O$44,7,FALSE)+VLOOKUP($B$9,'N fixation formula'!$B$5:$O$44,8,FALSE)+INDEX('N fixation formula'!$J$5:$O$44,MATCH(Grass_clover_establish!$B$9,'N fixation formula'!$B$5:$B$44,0),MATCH(Grass_clover_establish!N104,'N fixation formula'!$J$4:$O$4,0))</f>
        <v>#N/A</v>
      </c>
      <c r="O109" s="48" t="e">
        <f>VLOOKUP($B$9,'N fixation formula'!$B$5:$O$44,7,FALSE)+VLOOKUP($B$9,'N fixation formula'!$B$5:$O$44,8,FALSE)+INDEX('N fixation formula'!$J$5:$O$44,MATCH(Grass_clover_establish!$B$9,'N fixation formula'!$B$5:$B$44,0),MATCH(Grass_clover_establish!O104,'N fixation formula'!$J$4:$O$4,0))</f>
        <v>#N/A</v>
      </c>
    </row>
    <row r="110" spans="1:15" ht="15.6" x14ac:dyDescent="0.3">
      <c r="A110" s="40" t="s">
        <v>152</v>
      </c>
      <c r="B110" s="47" t="e">
        <f t="shared" ref="B110:G110" si="23">B106*B108*(1+B109)</f>
        <v>#N/A</v>
      </c>
      <c r="C110" s="47" t="e">
        <f t="shared" si="23"/>
        <v>#N/A</v>
      </c>
      <c r="D110" s="47" t="e">
        <f t="shared" si="23"/>
        <v>#N/A</v>
      </c>
      <c r="E110" s="47" t="e">
        <f t="shared" si="23"/>
        <v>#N/A</v>
      </c>
      <c r="F110" s="47" t="e">
        <f t="shared" si="23"/>
        <v>#N/A</v>
      </c>
      <c r="G110" s="47" t="e">
        <f t="shared" si="23"/>
        <v>#N/A</v>
      </c>
      <c r="H110" s="15"/>
      <c r="I110" s="40" t="str">
        <f t="shared" si="20"/>
        <v>Kvælstoffiksering, kg N / ha</v>
      </c>
      <c r="J110" s="47" t="e">
        <f t="shared" ref="J110:O110" si="24">J106*J108*(1+J109)</f>
        <v>#N/A</v>
      </c>
      <c r="K110" s="47" t="e">
        <f t="shared" si="24"/>
        <v>#N/A</v>
      </c>
      <c r="L110" s="47" t="e">
        <f t="shared" si="24"/>
        <v>#N/A</v>
      </c>
      <c r="M110" s="47" t="e">
        <f t="shared" si="24"/>
        <v>#N/A</v>
      </c>
      <c r="N110" s="47" t="e">
        <f t="shared" si="24"/>
        <v>#N/A</v>
      </c>
      <c r="O110" s="47" t="e">
        <f t="shared" si="24"/>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76"/>
      <c r="C116" s="76"/>
      <c r="D116" s="76"/>
      <c r="E116" s="76"/>
      <c r="F116" s="76"/>
      <c r="G116" s="70"/>
      <c r="I116" s="29" t="str">
        <f>IF(A116="","",A116)</f>
        <v>Skårlægning*</v>
      </c>
      <c r="J116" s="60"/>
      <c r="K116" s="60"/>
      <c r="L116" s="60"/>
      <c r="M116" s="60"/>
      <c r="N116" s="60"/>
      <c r="O116" s="61"/>
    </row>
    <row r="117" spans="1:15" x14ac:dyDescent="0.25">
      <c r="A117" s="34" t="s">
        <v>100</v>
      </c>
      <c r="B117" s="70"/>
      <c r="C117" s="70"/>
      <c r="D117" s="70"/>
      <c r="E117" s="70"/>
      <c r="F117" s="70"/>
      <c r="G117" s="70"/>
      <c r="I117" s="29" t="str">
        <f t="shared" ref="I117:I130" si="25">IF(A117="","",A117)</f>
        <v>Sammenrivning*</v>
      </c>
      <c r="J117" s="60"/>
      <c r="K117" s="60"/>
      <c r="L117" s="60"/>
      <c r="M117" s="60"/>
      <c r="N117" s="60"/>
      <c r="O117" s="61"/>
    </row>
    <row r="118" spans="1:15" x14ac:dyDescent="0.25">
      <c r="A118" s="34" t="s">
        <v>99</v>
      </c>
      <c r="B118" s="70"/>
      <c r="C118" s="70"/>
      <c r="D118" s="70"/>
      <c r="E118" s="70"/>
      <c r="F118" s="70"/>
      <c r="G118" s="70"/>
      <c r="I118" s="29" t="str">
        <f t="shared" si="25"/>
        <v>Stængelbrydning*</v>
      </c>
      <c r="J118" s="60"/>
      <c r="K118" s="60"/>
      <c r="L118" s="60"/>
      <c r="M118" s="60"/>
      <c r="N118" s="60"/>
      <c r="O118" s="61"/>
    </row>
    <row r="119" spans="1:15" x14ac:dyDescent="0.25">
      <c r="A119" s="34" t="s">
        <v>101</v>
      </c>
      <c r="B119" s="70"/>
      <c r="C119" s="70"/>
      <c r="D119" s="70"/>
      <c r="E119" s="70"/>
      <c r="F119" s="70"/>
      <c r="G119" s="70"/>
      <c r="I119" s="29" t="str">
        <f t="shared" si="25"/>
        <v>Snitning*</v>
      </c>
      <c r="J119" s="60"/>
      <c r="K119" s="60"/>
      <c r="L119" s="60"/>
      <c r="M119" s="60"/>
      <c r="N119" s="60"/>
      <c r="O119" s="61"/>
    </row>
    <row r="120" spans="1:15" x14ac:dyDescent="0.25">
      <c r="A120" s="34" t="s">
        <v>82</v>
      </c>
      <c r="B120" s="70">
        <v>1</v>
      </c>
      <c r="C120" s="70">
        <v>1</v>
      </c>
      <c r="D120" s="70">
        <v>1</v>
      </c>
      <c r="E120" s="70">
        <v>1</v>
      </c>
      <c r="F120" s="70">
        <v>1</v>
      </c>
      <c r="G120" s="70">
        <v>1</v>
      </c>
      <c r="I120" s="29" t="str">
        <f t="shared" si="25"/>
        <v>Pløjning, efterår*</v>
      </c>
      <c r="J120" s="60">
        <v>1</v>
      </c>
      <c r="K120" s="60">
        <v>1</v>
      </c>
      <c r="L120" s="60">
        <v>1</v>
      </c>
      <c r="M120" s="60">
        <v>1</v>
      </c>
      <c r="N120" s="60">
        <v>1</v>
      </c>
      <c r="O120" s="61">
        <v>1</v>
      </c>
    </row>
    <row r="121" spans="1:15" x14ac:dyDescent="0.25">
      <c r="A121" s="34" t="s">
        <v>89</v>
      </c>
      <c r="B121" s="70">
        <v>1</v>
      </c>
      <c r="C121" s="70">
        <v>1</v>
      </c>
      <c r="D121" s="70">
        <v>1</v>
      </c>
      <c r="E121" s="70">
        <v>1</v>
      </c>
      <c r="F121" s="70">
        <v>1</v>
      </c>
      <c r="G121" s="70">
        <v>1</v>
      </c>
      <c r="I121" s="29" t="str">
        <f t="shared" si="25"/>
        <v>Kunstgødskning*</v>
      </c>
      <c r="J121" s="60"/>
      <c r="K121" s="60"/>
      <c r="L121" s="60"/>
      <c r="M121" s="60"/>
      <c r="N121" s="60"/>
      <c r="O121" s="61"/>
    </row>
    <row r="122" spans="1:15" x14ac:dyDescent="0.25">
      <c r="A122" s="34"/>
      <c r="B122" s="70"/>
      <c r="C122" s="70"/>
      <c r="D122" s="70"/>
      <c r="E122" s="70"/>
      <c r="F122" s="70"/>
      <c r="G122" s="70"/>
      <c r="I122" s="29" t="str">
        <f t="shared" si="25"/>
        <v/>
      </c>
      <c r="J122" s="60"/>
      <c r="K122" s="60"/>
      <c r="L122" s="60"/>
      <c r="M122" s="60"/>
      <c r="N122" s="60"/>
      <c r="O122" s="61"/>
    </row>
    <row r="123" spans="1:15" x14ac:dyDescent="0.25">
      <c r="A123" s="34" t="s">
        <v>87</v>
      </c>
      <c r="B123" s="70">
        <v>1</v>
      </c>
      <c r="C123" s="70">
        <v>1</v>
      </c>
      <c r="D123" s="70">
        <v>1</v>
      </c>
      <c r="E123" s="70">
        <v>1</v>
      </c>
      <c r="F123" s="70">
        <v>1</v>
      </c>
      <c r="G123" s="70">
        <v>1</v>
      </c>
      <c r="I123" s="29" t="str">
        <f t="shared" si="25"/>
        <v>Tromling*</v>
      </c>
      <c r="J123" s="60">
        <v>1</v>
      </c>
      <c r="K123" s="60">
        <v>1</v>
      </c>
      <c r="L123" s="60">
        <v>1</v>
      </c>
      <c r="M123" s="60">
        <v>1</v>
      </c>
      <c r="N123" s="60">
        <v>1</v>
      </c>
      <c r="O123" s="61">
        <v>1</v>
      </c>
    </row>
    <row r="124" spans="1:15" x14ac:dyDescent="0.25">
      <c r="A124" s="34"/>
      <c r="B124" s="70"/>
      <c r="C124" s="70"/>
      <c r="D124" s="70"/>
      <c r="E124" s="70"/>
      <c r="F124" s="70"/>
      <c r="G124" s="70"/>
      <c r="I124" s="29" t="str">
        <f t="shared" si="25"/>
        <v/>
      </c>
      <c r="J124" s="60"/>
      <c r="K124" s="60"/>
      <c r="L124" s="60"/>
      <c r="M124" s="60"/>
      <c r="N124" s="60"/>
      <c r="O124" s="61"/>
    </row>
    <row r="125" spans="1:15" x14ac:dyDescent="0.25">
      <c r="A125" s="34"/>
      <c r="B125" s="70"/>
      <c r="C125" s="70"/>
      <c r="D125" s="70"/>
      <c r="E125" s="70"/>
      <c r="F125" s="70"/>
      <c r="G125" s="70"/>
      <c r="I125" s="29" t="str">
        <f>IF(A125="","",A125)</f>
        <v/>
      </c>
      <c r="J125" s="60"/>
      <c r="K125" s="60"/>
      <c r="L125" s="60"/>
      <c r="M125" s="60"/>
      <c r="N125" s="60"/>
      <c r="O125" s="61"/>
    </row>
    <row r="126" spans="1:15" x14ac:dyDescent="0.25">
      <c r="A126" s="34" t="s">
        <v>155</v>
      </c>
      <c r="B126" s="70">
        <v>1</v>
      </c>
      <c r="C126" s="70">
        <v>1</v>
      </c>
      <c r="D126" s="70">
        <v>1</v>
      </c>
      <c r="E126" s="70">
        <v>1</v>
      </c>
      <c r="F126" s="70">
        <v>1</v>
      </c>
      <c r="G126" s="70">
        <v>1</v>
      </c>
      <c r="I126" s="29" t="str">
        <f t="shared" si="25"/>
        <v>Såning med såsæt"</v>
      </c>
      <c r="J126" s="60">
        <v>1</v>
      </c>
      <c r="K126" s="60">
        <v>1</v>
      </c>
      <c r="L126" s="60">
        <v>1</v>
      </c>
      <c r="M126" s="60">
        <v>1</v>
      </c>
      <c r="N126" s="60">
        <v>1</v>
      </c>
      <c r="O126" s="61">
        <v>1</v>
      </c>
    </row>
    <row r="127" spans="1:15" x14ac:dyDescent="0.25">
      <c r="A127" s="34"/>
      <c r="B127" s="70"/>
      <c r="C127" s="70"/>
      <c r="D127" s="70"/>
      <c r="E127" s="70"/>
      <c r="F127" s="70"/>
      <c r="G127" s="70"/>
      <c r="I127" s="29" t="str">
        <f t="shared" si="25"/>
        <v/>
      </c>
      <c r="J127" s="60"/>
      <c r="K127" s="60"/>
      <c r="L127" s="60"/>
      <c r="M127" s="60"/>
      <c r="N127" s="60"/>
      <c r="O127" s="61"/>
    </row>
    <row r="128" spans="1:15" x14ac:dyDescent="0.25">
      <c r="A128" s="34"/>
      <c r="B128" s="70"/>
      <c r="C128" s="70"/>
      <c r="D128" s="70"/>
      <c r="E128" s="70"/>
      <c r="F128" s="70"/>
      <c r="G128" s="70"/>
      <c r="I128" s="29" t="str">
        <f t="shared" si="25"/>
        <v/>
      </c>
      <c r="J128" s="60"/>
      <c r="K128" s="60"/>
      <c r="L128" s="60"/>
      <c r="M128" s="60"/>
      <c r="N128" s="60"/>
      <c r="O128" s="61"/>
    </row>
    <row r="129" spans="1:15" x14ac:dyDescent="0.25">
      <c r="A129" s="34"/>
      <c r="B129" s="70"/>
      <c r="C129" s="70"/>
      <c r="D129" s="70"/>
      <c r="E129" s="70"/>
      <c r="F129" s="70"/>
      <c r="G129" s="70"/>
      <c r="I129" s="29" t="str">
        <f t="shared" si="25"/>
        <v/>
      </c>
      <c r="J129" s="60"/>
      <c r="K129" s="60"/>
      <c r="L129" s="60"/>
      <c r="M129" s="60"/>
      <c r="N129" s="60"/>
      <c r="O129" s="61"/>
    </row>
    <row r="130" spans="1:15" x14ac:dyDescent="0.25">
      <c r="A130" s="55"/>
      <c r="B130" s="77"/>
      <c r="C130" s="77"/>
      <c r="D130" s="77"/>
      <c r="E130" s="77"/>
      <c r="F130" s="77"/>
      <c r="G130" s="70"/>
      <c r="I130" s="29" t="str">
        <f t="shared" si="25"/>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4.1958333333333329</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4.1958333333333329</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4.54548611111111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4.1958333333333329</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4.1958333333333329</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4.1958333333333329</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3.6923333333333335</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3.6923333333333335</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4.0000277777777775</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3.6923333333333335</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3.6923333333333335</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3.6923333333333335</v>
      </c>
    </row>
    <row r="133" spans="1:15" x14ac:dyDescent="0.25">
      <c r="A133" s="20" t="str">
        <f t="shared" ref="A133:A146" si="26">IF(A117="","",A117)</f>
        <v>Sammenrivning*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4.1958333333333329</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4.1958333333333329</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4.54548611111111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4.1958333333333329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4.1958333333333329</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4.1958333333333329</v>
      </c>
      <c r="I133" s="29" t="str">
        <f t="shared" ref="I133:I147" si="27">A133</f>
        <v>Sammenrivning*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3.6923333333333335</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3.6923333333333335</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4.0000277777777775</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3.6923333333333335</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3.6923333333333335</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3.6923333333333335</v>
      </c>
    </row>
    <row r="134" spans="1:15" x14ac:dyDescent="0.25">
      <c r="A134" s="20" t="str">
        <f t="shared" si="26"/>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1.6783333333333335</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1.6783333333333335</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1.8181944444444442</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1.6783333333333335</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1.6783333333333335</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1.6783333333333335</v>
      </c>
      <c r="I134" s="29" t="str">
        <f t="shared" si="27"/>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1.4769333333333334</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1.4769333333333334</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1.6000111111111111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1.4769333333333334</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1.4769333333333334</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1.4769333333333334</v>
      </c>
    </row>
    <row r="135" spans="1:15" x14ac:dyDescent="0.25">
      <c r="A135" s="20" t="str">
        <f t="shared" si="26"/>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8.3916666666666657</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8.3916666666666657</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9.09097222222222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8.3916666666666657</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8.3916666666666657</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8.3916666666666657</v>
      </c>
      <c r="I135" s="29" t="str">
        <f t="shared" si="27"/>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7.3846666666666669</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7.3846666666666669</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8.000055555555555</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7.3846666666666669</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7.3846666666666669</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7.3846666666666669</v>
      </c>
    </row>
    <row r="136" spans="1:15" x14ac:dyDescent="0.25">
      <c r="A136" s="20" t="str">
        <f t="shared" si="26"/>
        <v>Pløjning, efterår*</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20.844899999999996</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20.844899999999996</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20.844899999999996</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23.160999999999998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25.477099999999997</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25.477099999999997</v>
      </c>
      <c r="I136" s="29" t="str">
        <f t="shared" si="27"/>
        <v>Pløjning, efterår*</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20.844899999999996</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20.844899999999996</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20.844899999999996</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23.160999999999998</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25.477099999999997</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25.477099999999997</v>
      </c>
    </row>
    <row r="137" spans="1:15" x14ac:dyDescent="0.25">
      <c r="A137" s="20" t="str">
        <f t="shared" si="26"/>
        <v>Kunstgødskning*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2.0139999999999998</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2.0139999999999998</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2.0139999999999998</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2.0139999999999998</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2.0139999999999998</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2.0139999999999998</v>
      </c>
      <c r="I137" s="29" t="str">
        <f t="shared" si="27"/>
        <v>Kunstgødskning*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6"/>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7"/>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6"/>
        <v>Tromling*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1.8125999999999998</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1.8125999999999998</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1.8125999999999998</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2.0139999999999998</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2.2153999999999998</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2.2153999999999998</v>
      </c>
      <c r="I139" s="29" t="str">
        <f t="shared" si="27"/>
        <v>Tromling*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1.8125999999999998</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1.8125999999999998</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1.8125999999999998</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2.0139999999999998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2.2153999999999998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2.2153999999999998</v>
      </c>
    </row>
    <row r="140" spans="1:15" x14ac:dyDescent="0.25">
      <c r="A140" s="20" t="str">
        <f t="shared" si="26"/>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7"/>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6"/>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7"/>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6"/>
        <v>Såning med såsæt"</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7.2503999999999991</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7.2503999999999991</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7.2503999999999991</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8.0559999999999992</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8.8615999999999993</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8.8615999999999993</v>
      </c>
      <c r="I142" s="29" t="str">
        <f t="shared" si="27"/>
        <v>Såning med såsæt"</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7.2503999999999991</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7.2503999999999991</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7.2503999999999991</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8.0559999999999992</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8.8615999999999993</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8.8615999999999993</v>
      </c>
    </row>
    <row r="143" spans="1:15" x14ac:dyDescent="0.25">
      <c r="A143" s="20" t="str">
        <f t="shared" si="26"/>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7"/>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6"/>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7"/>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6"/>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7"/>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6"/>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7"/>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50.383566666666667</v>
      </c>
      <c r="C147" s="25">
        <f t="shared" ref="C147:J147" si="28">SUM(C132:C146)</f>
        <v>50.383566666666667</v>
      </c>
      <c r="D147" s="25">
        <f t="shared" si="28"/>
        <v>51.922038888888878</v>
      </c>
      <c r="E147" s="25">
        <f t="shared" si="28"/>
        <v>53.706666666666663</v>
      </c>
      <c r="F147" s="25">
        <f t="shared" si="28"/>
        <v>57.029766666666674</v>
      </c>
      <c r="G147" s="25">
        <f>SUM(G132:G146)</f>
        <v>57.029766666666674</v>
      </c>
      <c r="H147" s="5"/>
      <c r="I147" s="30" t="str">
        <f t="shared" si="27"/>
        <v>Dieselforbrug i alt per ha</v>
      </c>
      <c r="J147" s="25">
        <f t="shared" si="28"/>
        <v>46.154166666666669</v>
      </c>
      <c r="K147" s="25">
        <f>SUM(K132:K146)</f>
        <v>46.154166666666669</v>
      </c>
      <c r="L147" s="25">
        <f>SUM(L132:L146)</f>
        <v>47.508022222222223</v>
      </c>
      <c r="M147" s="25">
        <f>SUM(M132:M146)</f>
        <v>49.477266666666665</v>
      </c>
      <c r="N147" s="25">
        <f>SUM(N132:N146)</f>
        <v>52.800366666666662</v>
      </c>
      <c r="O147" s="25">
        <f>SUM(O132:O146)</f>
        <v>52.800366666666662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3A3439D2-8B4D-464A-B43A-A2B70728C18A}">
      <formula1>"Yes, No"</formula1>
    </dataValidation>
    <dataValidation type="list" allowBlank="1" showInputMessage="1" showErrorMessage="1" sqref="F13:F17" xr:uid="{5AA2AD63-9A12-4113-9D19-C524A016EB07}">
      <formula1>"Ja, Nej / Ikke relevant"</formula1>
    </dataValidation>
    <dataValidation type="list" allowBlank="1" showInputMessage="1" showErrorMessage="1" sqref="E13:E17" xr:uid="{26908193-886C-4934-BDD8-8DEA75257F67}">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2A218687-512E-4121-8B8F-3903FCA5E1AA}">
          <x14:formula1>
            <xm:f>Other_tabels!$F$5:$F$14</xm:f>
          </x14:formula1>
          <xm:sqref>E4</xm:sqref>
        </x14:dataValidation>
        <x14:dataValidation type="list" allowBlank="1" showInputMessage="1" showErrorMessage="1" xr:uid="{4938FB50-FBC3-4E27-9397-41C9CEBEDB13}">
          <x14:formula1>
            <xm:f>'N fixation formula'!$B$5:$B$44</xm:f>
          </x14:formula1>
          <xm:sqref>B9</xm:sqref>
        </x14:dataValidation>
        <x14:dataValidation type="list" allowBlank="1" showInputMessage="1" showErrorMessage="1" xr:uid="{4C504B87-A6C2-4A52-B214-B5496C52BF5B}">
          <x14:formula1>
            <xm:f>'Crop definitions'!$B$5:$B$63</xm:f>
          </x14:formula1>
          <xm:sqref>B13:B17</xm:sqref>
        </x14:dataValidation>
        <x14:dataValidation type="list" allowBlank="1" showInputMessage="1" showErrorMessage="1" xr:uid="{9555937A-B270-426B-AAEE-F287D7DD9829}">
          <x14:formula1>
            <xm:f>Seed!$B$5:$B$28</xm:f>
          </x14:formula1>
          <xm:sqref>B20:B23</xm:sqref>
        </x14:dataValidation>
        <x14:dataValidation type="list" allowBlank="1" showInputMessage="1" showErrorMessage="1" xr:uid="{8090EE8B-C4E2-4AA2-869A-E2A60631AB3C}">
          <x14:formula1>
            <xm:f>'Diesel consumption for field op'!$D$4:$D$77</xm:f>
          </x14:formula1>
          <xm:sqref>A116:A130</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tabColor theme="9" tint="-0.249977111117893"/>
  </sheetPr>
  <dimension ref="A1:O147"/>
  <sheetViews>
    <sheetView showGridLines="0" topLeftCell="F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524</v>
      </c>
      <c r="D4" s="20" t="s">
        <v>484</v>
      </c>
      <c r="E4" s="44" t="s">
        <v>487</v>
      </c>
    </row>
    <row r="5" spans="1:6" ht="27.6" x14ac:dyDescent="0.25">
      <c r="A5" s="20" t="s">
        <v>50</v>
      </c>
      <c r="B5" s="44" t="s">
        <v>522</v>
      </c>
      <c r="D5" s="20" t="s">
        <v>582</v>
      </c>
      <c r="E5" s="44" t="s">
        <v>208</v>
      </c>
    </row>
    <row r="6" spans="1:6" ht="41.4" x14ac:dyDescent="0.25">
      <c r="A6" s="20" t="s">
        <v>0</v>
      </c>
      <c r="B6" s="45" t="s">
        <v>523</v>
      </c>
    </row>
    <row r="7" spans="1:6" x14ac:dyDescent="0.25">
      <c r="A7" s="20" t="s">
        <v>76</v>
      </c>
      <c r="B7" s="45" t="s">
        <v>521</v>
      </c>
    </row>
    <row r="8" spans="1:6" x14ac:dyDescent="0.25">
      <c r="A8" s="20" t="s">
        <v>57</v>
      </c>
      <c r="B8" s="45"/>
    </row>
    <row r="9" spans="1:6" x14ac:dyDescent="0.25">
      <c r="A9" s="46" t="s">
        <v>125</v>
      </c>
      <c r="B9" s="44" t="s">
        <v>144</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440</v>
      </c>
      <c r="C13" s="19" t="str">
        <f>IF(B13="","",VLOOKUP(B13,'Crop definitions'!$B$5:$G$63,6,FALSE))</f>
        <v>Feed units</v>
      </c>
      <c r="D13" s="19" t="str">
        <f>IF(B13="","",VLOOKUP(B13,'Crop definitions'!$B$5:$G$63,3,FALSE))</f>
        <v>Grøn</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t="s">
        <v>385</v>
      </c>
      <c r="C15" s="19" t="str">
        <f>IF(B15="","",VLOOKUP(B15,'Crop definitions'!$B$5:$G$63,6,FALSE))</f>
        <v>Feed units</v>
      </c>
      <c r="D15" s="19" t="str">
        <f>IF(B15="","",VLOOKUP(B15,'Crop definitions'!$B$5:$G$63,3,FALSE))</f>
        <v>Grøn</v>
      </c>
      <c r="E15" s="3" t="s">
        <v>113</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465</v>
      </c>
    </row>
    <row r="22" spans="1:15" x14ac:dyDescent="0.25">
      <c r="A22" s="20" t="s">
        <v>47</v>
      </c>
      <c r="B22" s="3" t="s">
        <v>466</v>
      </c>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Early_grain_whole_crop</v>
      </c>
      <c r="B30" s="200"/>
      <c r="C30" s="200"/>
      <c r="D30" s="200"/>
      <c r="E30" s="200"/>
      <c r="F30" s="200"/>
      <c r="G30" s="27"/>
      <c r="I30" s="201" t="str">
        <f>A30</f>
        <v>Gødningsnorm - Main product: Early_grain_whole_crop</v>
      </c>
      <c r="J30" s="202"/>
      <c r="K30" s="202"/>
      <c r="L30" s="202"/>
      <c r="M30" s="202"/>
      <c r="N30" s="202"/>
      <c r="O30" s="203"/>
    </row>
    <row r="31" spans="1:15" x14ac:dyDescent="0.25">
      <c r="A31" s="20" t="s">
        <v>54</v>
      </c>
      <c r="B31" s="26">
        <v>124</v>
      </c>
      <c r="C31" s="26">
        <v>124</v>
      </c>
      <c r="D31" s="26">
        <v>139</v>
      </c>
      <c r="E31" s="26">
        <v>121</v>
      </c>
      <c r="F31" s="26">
        <v>121</v>
      </c>
      <c r="G31" s="26">
        <v>74</v>
      </c>
      <c r="I31" s="20" t="s">
        <v>54</v>
      </c>
      <c r="J31" s="26">
        <f>(B31-$B$10)*('Crop definitions'!$Z$5/100)</f>
        <v>66.960000000000008</v>
      </c>
      <c r="K31" s="26">
        <f>(C31-$B$10)*('Crop definitions'!$Z$5/100)</f>
        <v>66.960000000000008</v>
      </c>
      <c r="L31" s="26">
        <f>(D31-$B$10)*('Crop definitions'!$Z$5/100)</f>
        <v>75.06</v>
      </c>
      <c r="M31" s="26">
        <f>(E31-$B$10)*('Crop definitions'!$Z$5/100)</f>
        <v>65.34</v>
      </c>
      <c r="N31" s="26">
        <f>(F31-$B$10)*('Crop definitions'!$Z$5/100)</f>
        <v>65.34</v>
      </c>
      <c r="O31" s="26">
        <f>(G31-$B$10)*('Crop definitions'!$Z$5/100)</f>
        <v>39.96</v>
      </c>
    </row>
    <row r="32" spans="1:15" x14ac:dyDescent="0.25">
      <c r="A32" s="20" t="s">
        <v>55</v>
      </c>
      <c r="B32" s="26">
        <v>22</v>
      </c>
      <c r="C32" s="26">
        <v>22</v>
      </c>
      <c r="D32" s="26">
        <v>22</v>
      </c>
      <c r="E32" s="26">
        <v>22</v>
      </c>
      <c r="F32" s="26">
        <v>22</v>
      </c>
      <c r="G32" s="26">
        <v>22</v>
      </c>
      <c r="I32" s="20" t="s">
        <v>55</v>
      </c>
      <c r="J32" s="26">
        <f>IF($B$13="","",VLOOKUP($B$13,'Crop definitions'!$V$5:$X$63,2,FALSE)*B32)</f>
        <v>15.18</v>
      </c>
      <c r="K32" s="26">
        <f>IF($B$13="","",VLOOKUP($B$13,'Crop definitions'!$V$5:$X$63,2,FALSE)*C32)</f>
        <v>15.18</v>
      </c>
      <c r="L32" s="26">
        <f>IF($B$13="","",VLOOKUP($B$13,'Crop definitions'!$V$5:$X$63,2,FALSE)*D32)</f>
        <v>15.18</v>
      </c>
      <c r="M32" s="26">
        <f>IF($B$13="","",VLOOKUP($B$13,'Crop definitions'!$V$5:$X$63,2,FALSE)*E32)</f>
        <v>15.18</v>
      </c>
      <c r="N32" s="26">
        <f>IF($B$13="","",VLOOKUP($B$13,'Crop definitions'!$V$5:$X$63,2,FALSE)*F32)</f>
        <v>15.18</v>
      </c>
      <c r="O32" s="3">
        <f>IF($B$13="","",VLOOKUP($B$13,'Crop definitions'!$V$5:$X$63,2,FALSE)*G32)</f>
        <v>15.18</v>
      </c>
    </row>
    <row r="33" spans="1:15" x14ac:dyDescent="0.25">
      <c r="A33" s="20" t="s">
        <v>56</v>
      </c>
      <c r="B33" s="26">
        <v>96</v>
      </c>
      <c r="C33" s="26">
        <v>96</v>
      </c>
      <c r="D33" s="26">
        <v>96</v>
      </c>
      <c r="E33" s="26">
        <v>96</v>
      </c>
      <c r="F33" s="26">
        <v>96</v>
      </c>
      <c r="G33" s="26">
        <v>96</v>
      </c>
      <c r="I33" s="20" t="s">
        <v>56</v>
      </c>
      <c r="J33" s="26">
        <f>IF($B$13="","",VLOOKUP($B$13,'Crop definitions'!$V$5:$X$63,2,FALSE)*B33)</f>
        <v>66.239999999999995</v>
      </c>
      <c r="K33" s="26">
        <f>IF($B$13="","",VLOOKUP($B$13,'Crop definitions'!$V$5:$X$63,2,FALSE)*C33)</f>
        <v>66.239999999999995</v>
      </c>
      <c r="L33" s="26">
        <f>IF($B$13="","",VLOOKUP($B$13,'Crop definitions'!$V$5:$X$63,2,FALSE)*D33)</f>
        <v>66.239999999999995</v>
      </c>
      <c r="M33" s="26">
        <f>IF($B$13="","",VLOOKUP($B$13,'Crop definitions'!$V$5:$X$63,2,FALSE)*E33)</f>
        <v>66.239999999999995</v>
      </c>
      <c r="N33" s="26">
        <f>IF($B$13="","",VLOOKUP($B$13,'Crop definitions'!$V$5:$X$63,2,FALSE)*F33)</f>
        <v>66.239999999999995</v>
      </c>
      <c r="O33" s="3">
        <f>IF($B$13="","",VLOOKUP($B$13,'Crop definitions'!$V$5:$X$63,2,FALSE)*G33)</f>
        <v>66.239999999999995</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Grass_clover</v>
      </c>
      <c r="B38" s="200"/>
      <c r="C38" s="200"/>
      <c r="D38" s="200"/>
      <c r="E38" s="200"/>
      <c r="F38" s="200"/>
      <c r="G38" s="200"/>
      <c r="I38" s="201" t="str">
        <f>A38</f>
        <v>Gødningsnorm - Produkt-3: Grass_clover</v>
      </c>
      <c r="J38" s="202"/>
      <c r="K38" s="202"/>
      <c r="L38" s="202"/>
      <c r="M38" s="202"/>
      <c r="N38" s="202"/>
      <c r="O38" s="203"/>
    </row>
    <row r="39" spans="1:15" x14ac:dyDescent="0.25">
      <c r="A39" s="20" t="s">
        <v>54</v>
      </c>
      <c r="B39" s="26">
        <v>146</v>
      </c>
      <c r="C39" s="26">
        <v>149</v>
      </c>
      <c r="D39" s="26">
        <v>162</v>
      </c>
      <c r="E39" s="26">
        <v>145</v>
      </c>
      <c r="F39" s="26">
        <v>145</v>
      </c>
      <c r="G39" s="26">
        <v>99</v>
      </c>
      <c r="I39" s="20" t="s">
        <v>54</v>
      </c>
      <c r="J39" s="26">
        <f>(B39)*('Crop definitions'!$Z$5/100)</f>
        <v>78.84</v>
      </c>
      <c r="K39" s="26">
        <f>(C39)*('Crop definitions'!$Z$5/100)</f>
        <v>80.460000000000008</v>
      </c>
      <c r="L39" s="26">
        <f>(D39)*('Crop definitions'!$Z$5/100)</f>
        <v>87.48</v>
      </c>
      <c r="M39" s="26">
        <f>(E39)*('Crop definitions'!$Z$5/100)</f>
        <v>78.300000000000011</v>
      </c>
      <c r="N39" s="26">
        <f>(F39)*('Crop definitions'!$Z$5/100)</f>
        <v>78.300000000000011</v>
      </c>
      <c r="O39" s="26">
        <f>(G39)*('Crop definitions'!$Z$5/100)</f>
        <v>53.46</v>
      </c>
    </row>
    <row r="40" spans="1:15" x14ac:dyDescent="0.25">
      <c r="A40" s="20" t="s">
        <v>55</v>
      </c>
      <c r="B40" s="26">
        <v>25</v>
      </c>
      <c r="C40" s="26">
        <v>25</v>
      </c>
      <c r="D40" s="26">
        <v>25</v>
      </c>
      <c r="E40" s="26">
        <v>25</v>
      </c>
      <c r="F40" s="26">
        <v>25</v>
      </c>
      <c r="G40" s="26">
        <v>25</v>
      </c>
      <c r="I40" s="20" t="s">
        <v>55</v>
      </c>
      <c r="J40" s="26">
        <f>IF($B$15="","",VLOOKUP($B$15,'Crop definitions'!$V$5:$X$63,2,FALSE)*B40)</f>
        <v>22</v>
      </c>
      <c r="K40" s="26">
        <f>IF($B$15="","",VLOOKUP($B$15,'Crop definitions'!$V$5:$X$63,2,FALSE)*C40)</f>
        <v>22</v>
      </c>
      <c r="L40" s="26">
        <f>IF($B$15="","",VLOOKUP($B$15,'Crop definitions'!$V$5:$X$63,2,FALSE)*D40)</f>
        <v>22</v>
      </c>
      <c r="M40" s="26">
        <f>IF($B$15="","",VLOOKUP($B$15,'Crop definitions'!$V$5:$X$63,2,FALSE)*E40)</f>
        <v>22</v>
      </c>
      <c r="N40" s="26">
        <f>IF($B$15="","",VLOOKUP($B$15,'Crop definitions'!$V$5:$X$63,2,FALSE)*F40)</f>
        <v>22</v>
      </c>
      <c r="O40" s="26">
        <f>IF($B$15="","",VLOOKUP($B$15,'Crop definitions'!$V$5:$X$63,2,FALSE)*G40)</f>
        <v>22</v>
      </c>
    </row>
    <row r="41" spans="1:15" x14ac:dyDescent="0.25">
      <c r="A41" s="20" t="s">
        <v>56</v>
      </c>
      <c r="B41" s="26">
        <v>112</v>
      </c>
      <c r="C41" s="26">
        <v>112</v>
      </c>
      <c r="D41" s="26">
        <v>112</v>
      </c>
      <c r="E41" s="26">
        <v>112</v>
      </c>
      <c r="F41" s="26">
        <v>112</v>
      </c>
      <c r="G41" s="26">
        <v>112</v>
      </c>
      <c r="I41" s="20" t="s">
        <v>56</v>
      </c>
      <c r="J41" s="26">
        <f>IF($B$15="","",VLOOKUP($B$15,'Crop definitions'!$V$5:$X$63,2,FALSE)*B41)</f>
        <v>98.56</v>
      </c>
      <c r="K41" s="26">
        <f>IF($B$15="","",VLOOKUP($B$15,'Crop definitions'!$V$5:$X$63,2,FALSE)*C41)</f>
        <v>98.56</v>
      </c>
      <c r="L41" s="26">
        <f>IF($B$15="","",VLOOKUP($B$15,'Crop definitions'!$V$5:$X$63,2,FALSE)*D41)</f>
        <v>98.56</v>
      </c>
      <c r="M41" s="26">
        <f>IF($B$15="","",VLOOKUP($B$15,'Crop definitions'!$V$5:$X$63,2,FALSE)*E41)</f>
        <v>98.56</v>
      </c>
      <c r="N41" s="26">
        <f>IF($B$15="","",VLOOKUP($B$15,'Crop definitions'!$V$5:$X$63,2,FALSE)*F41)</f>
        <v>98.56</v>
      </c>
      <c r="O41" s="26">
        <f>IF($B$15="","",VLOOKUP($B$15,'Crop definitions'!$V$5:$X$63,2,FALSE)*G41)</f>
        <v>98.56</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270</v>
      </c>
      <c r="C51" s="21">
        <f t="shared" si="0"/>
        <v>273</v>
      </c>
      <c r="D51" s="21">
        <f t="shared" si="0"/>
        <v>301</v>
      </c>
      <c r="E51" s="21">
        <f t="shared" si="0"/>
        <v>266</v>
      </c>
      <c r="F51" s="21">
        <f t="shared" si="0"/>
        <v>266</v>
      </c>
      <c r="G51" s="21">
        <f t="shared" si="0"/>
        <v>173</v>
      </c>
      <c r="I51" s="20" t="str">
        <f>A51</f>
        <v>N - før reduktion, kg / ha</v>
      </c>
      <c r="J51" s="21">
        <f t="shared" ref="J51:O51" si="1">J31+J35+J39+J43+J47</f>
        <v>145.80000000000001</v>
      </c>
      <c r="K51" s="21">
        <f t="shared" si="1"/>
        <v>147.42000000000002</v>
      </c>
      <c r="L51" s="21">
        <f t="shared" si="1"/>
        <v>162.54000000000002</v>
      </c>
      <c r="M51" s="21">
        <f t="shared" si="1"/>
        <v>143.64000000000001</v>
      </c>
      <c r="N51" s="21">
        <f t="shared" si="1"/>
        <v>143.64000000000001</v>
      </c>
      <c r="O51" s="21">
        <f t="shared" si="1"/>
        <v>93.42</v>
      </c>
    </row>
    <row r="52" spans="1:15" x14ac:dyDescent="0.25">
      <c r="A52" s="20" t="s">
        <v>126</v>
      </c>
      <c r="B52" s="21">
        <f t="shared" ref="B52:G52" si="2">IF($B$10="",B51,B51-$B$10)</f>
        <v>270</v>
      </c>
      <c r="C52" s="21">
        <f t="shared" si="2"/>
        <v>273</v>
      </c>
      <c r="D52" s="21">
        <f t="shared" si="2"/>
        <v>301</v>
      </c>
      <c r="E52" s="21">
        <f t="shared" si="2"/>
        <v>266</v>
      </c>
      <c r="F52" s="21">
        <f t="shared" si="2"/>
        <v>266</v>
      </c>
      <c r="G52" s="21">
        <f t="shared" si="2"/>
        <v>173</v>
      </c>
      <c r="I52" s="20" t="str">
        <f>A52</f>
        <v>N - efter reduktion, kg / ha</v>
      </c>
      <c r="J52" s="21">
        <f>IF($B$10="",J51,J51)</f>
        <v>145.80000000000001</v>
      </c>
      <c r="K52" s="21">
        <f t="shared" ref="K52:O52" si="3">IF($B$10="",K51,K51)</f>
        <v>147.42000000000002</v>
      </c>
      <c r="L52" s="21">
        <f t="shared" si="3"/>
        <v>162.54000000000002</v>
      </c>
      <c r="M52" s="21">
        <f t="shared" si="3"/>
        <v>143.64000000000001</v>
      </c>
      <c r="N52" s="21">
        <f t="shared" si="3"/>
        <v>143.64000000000001</v>
      </c>
      <c r="O52" s="21">
        <f t="shared" si="3"/>
        <v>93.42</v>
      </c>
    </row>
    <row r="53" spans="1:15" x14ac:dyDescent="0.25">
      <c r="A53" s="20" t="s">
        <v>55</v>
      </c>
      <c r="B53" s="21">
        <f t="shared" ref="B53:G54" si="4">B32+B36+B40+B44+B48</f>
        <v>47</v>
      </c>
      <c r="C53" s="21">
        <f t="shared" si="4"/>
        <v>47</v>
      </c>
      <c r="D53" s="21">
        <f t="shared" si="4"/>
        <v>47</v>
      </c>
      <c r="E53" s="21">
        <f t="shared" si="4"/>
        <v>47</v>
      </c>
      <c r="F53" s="21">
        <f t="shared" si="4"/>
        <v>47</v>
      </c>
      <c r="G53" s="21">
        <f t="shared" si="4"/>
        <v>47</v>
      </c>
      <c r="I53" s="20" t="s">
        <v>55</v>
      </c>
      <c r="J53" s="21">
        <f t="shared" ref="J53:O54" si="5">J32+J36+J40+J44+J48</f>
        <v>37.18</v>
      </c>
      <c r="K53" s="21">
        <f t="shared" si="5"/>
        <v>37.18</v>
      </c>
      <c r="L53" s="21">
        <f t="shared" si="5"/>
        <v>37.18</v>
      </c>
      <c r="M53" s="21">
        <f t="shared" si="5"/>
        <v>37.18</v>
      </c>
      <c r="N53" s="21">
        <f t="shared" si="5"/>
        <v>37.18</v>
      </c>
      <c r="O53" s="21">
        <f t="shared" si="5"/>
        <v>37.18</v>
      </c>
    </row>
    <row r="54" spans="1:15" x14ac:dyDescent="0.25">
      <c r="A54" s="20" t="s">
        <v>56</v>
      </c>
      <c r="B54" s="21">
        <f t="shared" si="4"/>
        <v>208</v>
      </c>
      <c r="C54" s="21">
        <f t="shared" si="4"/>
        <v>208</v>
      </c>
      <c r="D54" s="21">
        <f t="shared" si="4"/>
        <v>208</v>
      </c>
      <c r="E54" s="21">
        <f t="shared" si="4"/>
        <v>208</v>
      </c>
      <c r="F54" s="21">
        <f t="shared" si="4"/>
        <v>208</v>
      </c>
      <c r="G54" s="21">
        <f t="shared" si="4"/>
        <v>208</v>
      </c>
      <c r="I54" s="20" t="s">
        <v>56</v>
      </c>
      <c r="J54" s="21">
        <f t="shared" si="5"/>
        <v>164.8</v>
      </c>
      <c r="K54" s="21">
        <f t="shared" si="5"/>
        <v>164.8</v>
      </c>
      <c r="L54" s="21">
        <f t="shared" si="5"/>
        <v>164.8</v>
      </c>
      <c r="M54" s="21">
        <f t="shared" si="5"/>
        <v>164.8</v>
      </c>
      <c r="N54" s="21">
        <f t="shared" si="5"/>
        <v>164.8</v>
      </c>
      <c r="O54" s="21">
        <f t="shared" si="5"/>
        <v>164.8</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60</v>
      </c>
      <c r="C60" s="26">
        <v>60</v>
      </c>
      <c r="D60" s="26">
        <v>60</v>
      </c>
      <c r="E60" s="26">
        <v>60</v>
      </c>
      <c r="F60" s="26">
        <v>60</v>
      </c>
      <c r="G60" s="26">
        <v>60</v>
      </c>
      <c r="I60" s="20" t="str">
        <f>A60</f>
        <v>Spring_barley_grain</v>
      </c>
      <c r="J60" s="26">
        <v>60</v>
      </c>
      <c r="K60" s="26">
        <v>60</v>
      </c>
      <c r="L60" s="26">
        <v>60</v>
      </c>
      <c r="M60" s="26">
        <v>60</v>
      </c>
      <c r="N60" s="26">
        <v>60</v>
      </c>
      <c r="O60" s="64">
        <v>60</v>
      </c>
    </row>
    <row r="61" spans="1:15" x14ac:dyDescent="0.25">
      <c r="A61" s="20" t="str">
        <f>IF(B21="",CONCATENATE(A21,": Intet valgt"),B21)</f>
        <v>Seed_grass</v>
      </c>
      <c r="B61" s="26">
        <v>20.9</v>
      </c>
      <c r="C61" s="26">
        <v>20.9</v>
      </c>
      <c r="D61" s="26">
        <v>20.9</v>
      </c>
      <c r="E61" s="26">
        <v>20.9</v>
      </c>
      <c r="F61" s="26">
        <v>20.9</v>
      </c>
      <c r="G61" s="26">
        <v>20.9</v>
      </c>
      <c r="I61" s="20" t="str">
        <f>A61</f>
        <v>Seed_grass</v>
      </c>
      <c r="J61" s="26">
        <v>20.9</v>
      </c>
      <c r="K61" s="26">
        <v>20.9</v>
      </c>
      <c r="L61" s="26">
        <v>20.9</v>
      </c>
      <c r="M61" s="26">
        <v>20.9</v>
      </c>
      <c r="N61" s="26">
        <v>20.9</v>
      </c>
      <c r="O61" s="64">
        <v>20.9</v>
      </c>
    </row>
    <row r="62" spans="1:15" x14ac:dyDescent="0.25">
      <c r="A62" s="20" t="str">
        <f>IF(B22="",CONCATENATE(A22,": Intet valgt"),B22)</f>
        <v>Clover_seed</v>
      </c>
      <c r="B62" s="26">
        <v>4.3</v>
      </c>
      <c r="C62" s="26">
        <v>4.3</v>
      </c>
      <c r="D62" s="26">
        <v>4.3</v>
      </c>
      <c r="E62" s="26">
        <v>4.3</v>
      </c>
      <c r="F62" s="26">
        <v>4.3</v>
      </c>
      <c r="G62" s="26">
        <v>4.3</v>
      </c>
      <c r="I62" s="20" t="str">
        <f>A62</f>
        <v>Clover_seed</v>
      </c>
      <c r="J62" s="26">
        <v>4.3</v>
      </c>
      <c r="K62" s="26">
        <v>4.3</v>
      </c>
      <c r="L62" s="26">
        <v>4.3</v>
      </c>
      <c r="M62" s="26">
        <v>4.3</v>
      </c>
      <c r="N62" s="26">
        <v>4.3</v>
      </c>
      <c r="O62" s="64">
        <v>4.3</v>
      </c>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30</v>
      </c>
      <c r="E66" s="26"/>
      <c r="F66" s="26"/>
      <c r="G66" s="26"/>
      <c r="I66" s="20" t="s">
        <v>43</v>
      </c>
      <c r="J66" s="26"/>
      <c r="K66" s="26"/>
      <c r="L66" s="26">
        <v>30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Early_grain_whole_crop, Feed units / ha</v>
      </c>
      <c r="B74" s="26">
        <v>3000</v>
      </c>
      <c r="C74" s="26">
        <v>3800</v>
      </c>
      <c r="D74" s="26">
        <v>3800</v>
      </c>
      <c r="E74" s="26">
        <v>4100</v>
      </c>
      <c r="F74" s="26">
        <v>4100</v>
      </c>
      <c r="G74" s="26">
        <v>3800</v>
      </c>
      <c r="I74" s="20" t="str">
        <f t="shared" ref="I74:I84" si="6">A74</f>
        <v>Early_grain_whole_crop, Feed units / ha</v>
      </c>
      <c r="J74" s="26">
        <f>IF($B$13="","",VLOOKUP($B$13,'Crop definitions'!$V$5:$X$63,2,FALSE)*B74)</f>
        <v>2070</v>
      </c>
      <c r="K74" s="26">
        <f>IF($B$13="","",VLOOKUP($B$13,'Crop definitions'!$V$5:$X$63,2,FALSE)*C74)</f>
        <v>2622</v>
      </c>
      <c r="L74" s="26">
        <f>IF($B$13="","",VLOOKUP($B$13,'Crop definitions'!$V$5:$X$63,2,FALSE)*D74)</f>
        <v>2622</v>
      </c>
      <c r="M74" s="26">
        <f>IF($B$13="","",VLOOKUP($B$13,'Crop definitions'!$V$5:$X$63,3,FALSE)*E74)</f>
        <v>2829</v>
      </c>
      <c r="N74" s="26">
        <f>IF($B$13="","",VLOOKUP($B$13,'Crop definitions'!$V$5:$X$63,3,FALSE)*F74)</f>
        <v>2829</v>
      </c>
      <c r="O74" s="4">
        <f>IF($B$13="","",VLOOKUP($B$13,'Crop definitions'!$V$5:$X$63,2,FALSE)*G74)</f>
        <v>2622</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Grass_clover, Feed units / ha</v>
      </c>
      <c r="B76" s="26">
        <v>4200</v>
      </c>
      <c r="C76" s="26">
        <v>4500</v>
      </c>
      <c r="D76" s="26">
        <v>5800</v>
      </c>
      <c r="E76" s="26">
        <v>4100</v>
      </c>
      <c r="F76" s="26">
        <v>4100</v>
      </c>
      <c r="G76" s="26">
        <v>4500</v>
      </c>
      <c r="I76" s="20" t="str">
        <f t="shared" si="6"/>
        <v>Grass_clover, Feed units / ha</v>
      </c>
      <c r="J76" s="26">
        <f>IF($B$15="","",VLOOKUP($B$15,'Crop definitions'!$V$5:$X$63,2,FALSE)*B76)</f>
        <v>3696</v>
      </c>
      <c r="K76" s="26">
        <f>IF($B$15="","",VLOOKUP($B$15,'Crop definitions'!$V$5:$X$63,2,FALSE)*C76)</f>
        <v>3960</v>
      </c>
      <c r="L76" s="26">
        <f>IF($B$15="","",VLOOKUP($B$15,'Crop definitions'!$V$5:$X$63,2,FALSE)*D76)</f>
        <v>5104</v>
      </c>
      <c r="M76" s="26">
        <f>IF($B$15="","",VLOOKUP($B$15,'Crop definitions'!$V$5:$X$63,2,FALSE)*E76)</f>
        <v>3608</v>
      </c>
      <c r="N76" s="26">
        <f>IF($B$15="","",VLOOKUP($B$15,'Crop definitions'!$V$5:$X$63,2,FALSE)*F76)</f>
        <v>3608</v>
      </c>
      <c r="O76" s="4">
        <f>IF($B$15="","",VLOOKUP($B$15,'Crop definitions'!$V$5:$X$63,2,FALSE)*G76)</f>
        <v>3960</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Early_grain_whole_crop, kg TS / ha</v>
      </c>
      <c r="B80" s="21">
        <f>IF(B74="",0,IF($C13="Kg",B74*VLOOKUP($B13,'Crop definitions'!$B$5:$N$63,5,FALSE)/1000,IF($C13="Kg TS",B74,B74/VLOOKUP($B13,'Crop definitions'!$B$5:$N$63,8,FALSE))))</f>
        <v>3750</v>
      </c>
      <c r="C80" s="21">
        <f>IF(C74="",0,IF($C13="Kg",C74*VLOOKUP($B13,'Crop definitions'!$B$5:$N$63,5,FALSE)/1000,IF($C13="Kg TS",C74,C74/VLOOKUP($B13,'Crop definitions'!$B$5:$N$63,8,FALSE))))</f>
        <v>4750</v>
      </c>
      <c r="D80" s="21">
        <f>IF(D74="",0,IF($C13="Kg",D74*VLOOKUP($B13,'Crop definitions'!$B$5:$N$63,5,FALSE)/1000,IF($C13="Kg TS",D74,D74/VLOOKUP($B13,'Crop definitions'!$B$5:$N$63,8,FALSE))))</f>
        <v>4750</v>
      </c>
      <c r="E80" s="21">
        <f>IF(E74="",0,IF($C13="Kg",E74*VLOOKUP($B13,'Crop definitions'!$B$5:$N$63,5,FALSE)/1000,IF($C13="Kg TS",E74,E74/VLOOKUP($B13,'Crop definitions'!$B$5:$N$63,8,FALSE))))</f>
        <v>5125</v>
      </c>
      <c r="F80" s="21">
        <f>IF(F74="",0,IF($C13="Kg",F74*VLOOKUP($B13,'Crop definitions'!$B$5:$N$63,5,FALSE)/1000,IF($C13="Kg TS",F74,F74/VLOOKUP($B13,'Crop definitions'!$B$5:$N$63,8,FALSE))))</f>
        <v>5125</v>
      </c>
      <c r="G80" s="21">
        <f>IF(G74="",0,IF($C13="Kg",G74*VLOOKUP($B13,'Crop definitions'!$B$5:$N$63,5,FALSE)/1000,IF($C13="Kg TS",G74,G74/VLOOKUP($B13,'Crop definitions'!$B$5:$N$63,8,FALSE))))</f>
        <v>4750</v>
      </c>
      <c r="I80" s="20" t="str">
        <f t="shared" si="6"/>
        <v>Early_grain_whole_crop, kg TS / ha</v>
      </c>
      <c r="J80" s="21">
        <f>IF(J74="",0,IF($C13="Kg",J74*VLOOKUP($B13,'Crop definitions'!$B$5:$N$63,5,FALSE)/1000,IF($C13="Kg TS",J74,J74/VLOOKUP($B13,'Crop definitions'!$B$5:$N$63,8,FALSE))))</f>
        <v>2587.5</v>
      </c>
      <c r="K80" s="21">
        <f>IF(K74="",0,IF($C13="Kg",K74*VLOOKUP($B13,'Crop definitions'!$B$5:$N$63,5,FALSE)/1000,IF($C13="Kg TS",K74,K74/VLOOKUP($B13,'Crop definitions'!$B$5:$N$63,8,FALSE))))</f>
        <v>3277.5</v>
      </c>
      <c r="L80" s="21">
        <f>IF(L74="",0,IF($C13="Kg",L74*VLOOKUP($B13,'Crop definitions'!$B$5:$N$63,5,FALSE)/1000,IF($C13="Kg TS",L74,L74/VLOOKUP($B13,'Crop definitions'!$B$5:$N$63,8,FALSE))))</f>
        <v>3277.5</v>
      </c>
      <c r="M80" s="21">
        <f>IF(M74="",0,IF($C13="Kg",M74*VLOOKUP($B13,'Crop definitions'!$B$5:$N$63,5,FALSE)/1000,IF($C13="Kg TS",M74,M74/VLOOKUP($B13,'Crop definitions'!$B$5:$N$63,8,FALSE))))</f>
        <v>3536.25</v>
      </c>
      <c r="N80" s="21">
        <f>IF(N74="",0,IF($C13="Kg",N74*VLOOKUP($B13,'Crop definitions'!$B$5:$N$63,5,FALSE)/1000,IF($C13="Kg TS",N74,N74/VLOOKUP($B13,'Crop definitions'!$B$5:$N$63,8,FALSE))))</f>
        <v>3536.25</v>
      </c>
      <c r="O80" s="21">
        <f>IF(O74="",0,IF($C13="Kg",O74*VLOOKUP($B13,'Crop definitions'!$B$5:$N$63,5,FALSE)/1000,IF($C13="Kg TS",O74,O74/VLOOKUP($B13,'Crop definitions'!$B$5:$N$63,8,FALSE))))</f>
        <v>3277.5</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Grass_clover, kg TS / ha</v>
      </c>
      <c r="B82" s="21">
        <f>IF(B76="",0,IF($C15="Kg",B76*VLOOKUP($B15,'Crop definitions'!$B$5:$N$63,5,FALSE)/1000,IF($C15="Kg TS",B76,B76/VLOOKUP($B15,'Crop definitions'!$B$5:$N$63,8,FALSE))))</f>
        <v>5250</v>
      </c>
      <c r="C82" s="21">
        <f>IF(C76="",0,IF($C15="Kg",C76*VLOOKUP($B15,'Crop definitions'!$B$5:$N$63,5,FALSE)/1000,IF($C15="Kg TS",C76,C76/VLOOKUP($B15,'Crop definitions'!$B$5:$N$63,8,FALSE))))</f>
        <v>5625</v>
      </c>
      <c r="D82" s="21">
        <f>IF(D76="",0,IF($C15="Kg",D76*VLOOKUP($B15,'Crop definitions'!$B$5:$N$63,5,FALSE)/1000,IF($C15="Kg TS",D76,D76/VLOOKUP($B15,'Crop definitions'!$B$5:$N$63,8,FALSE))))</f>
        <v>7250</v>
      </c>
      <c r="E82" s="21">
        <f>IF(E76="",0,IF($C15="Kg",E76*VLOOKUP($B15,'Crop definitions'!$B$5:$N$63,5,FALSE)/1000,IF($C15="Kg TS",E76,E76/VLOOKUP($B15,'Crop definitions'!$B$5:$N$63,8,FALSE))))</f>
        <v>5125</v>
      </c>
      <c r="F82" s="21">
        <f>IF(F76="",0,IF($C15="Kg",F76*VLOOKUP($B15,'Crop definitions'!$B$5:$N$63,5,FALSE)/1000,IF($C15="Kg TS",F76,F76/VLOOKUP($B15,'Crop definitions'!$B$5:$N$63,8,FALSE))))</f>
        <v>5125</v>
      </c>
      <c r="G82" s="21">
        <f>IF(G76="",0,IF($C15="Kg",G76*VLOOKUP($B15,'Crop definitions'!$B$5:$N$63,5,FALSE)/1000,IF($C15="Kg TS",G76,G76/VLOOKUP($B15,'Crop definitions'!$B$5:$N$63,8,FALSE))))</f>
        <v>5625</v>
      </c>
      <c r="I82" s="20" t="str">
        <f t="shared" si="6"/>
        <v>Grass_clover, kg TS / ha</v>
      </c>
      <c r="J82" s="21">
        <f>IF(J76="",0,IF($C15="Kg",J76*VLOOKUP($B15,'Crop definitions'!$B$5:$N$63,5,FALSE)/1000,IF($C15="Kg TS",J76,J76/VLOOKUP($B15,'Crop definitions'!$B$5:$N$63,8,FALSE))))</f>
        <v>4620</v>
      </c>
      <c r="K82" s="21">
        <f>IF(K76="",0,IF($C15="Kg",K76*VLOOKUP($B15,'Crop definitions'!$B$5:$N$63,5,FALSE)/1000,IF($C15="Kg TS",K76,K76/VLOOKUP($B15,'Crop definitions'!$B$5:$N$63,8,FALSE))))</f>
        <v>4950</v>
      </c>
      <c r="L82" s="21">
        <f>IF(L76="",0,IF($C15="Kg",L76*VLOOKUP($B15,'Crop definitions'!$B$5:$N$63,5,FALSE)/1000,IF($C15="Kg TS",L76,L76/VLOOKUP($B15,'Crop definitions'!$B$5:$N$63,8,FALSE))))</f>
        <v>6380</v>
      </c>
      <c r="M82" s="21">
        <f>IF(M76="",0,IF($C15="Kg",M76*VLOOKUP($B15,'Crop definitions'!$B$5:$N$63,5,FALSE)/1000,IF($C15="Kg TS",M76,M76/VLOOKUP($B15,'Crop definitions'!$B$5:$N$63,8,FALSE))))</f>
        <v>4510</v>
      </c>
      <c r="N82" s="21">
        <f>IF(N76="",0,IF($C15="Kg",N76*VLOOKUP($B15,'Crop definitions'!$B$5:$N$63,5,FALSE)/1000,IF($C15="Kg TS",N76,N76/VLOOKUP($B15,'Crop definitions'!$B$5:$N$63,8,FALSE))))</f>
        <v>4510</v>
      </c>
      <c r="O82" s="21">
        <f>IF(O76="",0,IF($C15="Kg",O76*VLOOKUP($B15,'Crop definitions'!$B$5:$N$63,5,FALSE)/1000,IF($C15="Kg TS",O76,O76/VLOOKUP($B15,'Crop definitions'!$B$5:$N$63,8,FALSE))))</f>
        <v>4950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9000</v>
      </c>
      <c r="C85" s="25">
        <f t="shared" si="7"/>
        <v>10375</v>
      </c>
      <c r="D85" s="25">
        <f t="shared" si="7"/>
        <v>12000</v>
      </c>
      <c r="E85" s="25">
        <f t="shared" si="7"/>
        <v>10250</v>
      </c>
      <c r="F85" s="25">
        <f t="shared" si="7"/>
        <v>10250</v>
      </c>
      <c r="G85" s="25">
        <f t="shared" si="7"/>
        <v>10375</v>
      </c>
      <c r="I85" s="24" t="s">
        <v>69</v>
      </c>
      <c r="J85" s="25">
        <f t="shared" ref="J85:O85" si="8">SUM(J80:J84)</f>
        <v>7207.5</v>
      </c>
      <c r="K85" s="25">
        <f t="shared" si="8"/>
        <v>8227.5</v>
      </c>
      <c r="L85" s="25">
        <f t="shared" si="8"/>
        <v>9657.5</v>
      </c>
      <c r="M85" s="25">
        <f t="shared" si="8"/>
        <v>8046.25</v>
      </c>
      <c r="N85" s="25">
        <f t="shared" si="8"/>
        <v>8046.25</v>
      </c>
      <c r="O85" s="25">
        <f t="shared" si="8"/>
        <v>8227.5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Early_grain_whole_crop, kg / ha</v>
      </c>
      <c r="B87" s="21">
        <f>IF(B80=0,0,B80/(VLOOKUP($B13,'Crop definitions'!$B$5:$N$63,5,FALSE)/1000))</f>
        <v>20833.333333333336</v>
      </c>
      <c r="C87" s="21">
        <f>IF(C80=0,0,C80/(VLOOKUP($B13,'Crop definitions'!$B$5:$N$63,5,FALSE)/1000))</f>
        <v>26388.888888888891</v>
      </c>
      <c r="D87" s="21">
        <f>IF(D80=0,0,D80/(VLOOKUP($B13,'Crop definitions'!$B$5:$N$63,5,FALSE)/1000))</f>
        <v>26388.888888888891</v>
      </c>
      <c r="E87" s="21">
        <f>IF(E80=0,0,E80/(VLOOKUP($B13,'Crop definitions'!$B$5:$N$63,5,FALSE)/1000))</f>
        <v>28472.222222222223</v>
      </c>
      <c r="F87" s="21">
        <f>IF(F80=0,0,F80/(VLOOKUP($B13,'Crop definitions'!$B$5:$N$63,5,FALSE)/1000))</f>
        <v>28472.222222222223</v>
      </c>
      <c r="G87" s="21">
        <f>IF(G80=0,0,G80/(VLOOKUP($B13,'Crop definitions'!$B$5:$N$63,5,FALSE)/1000))</f>
        <v>26388.888888888891</v>
      </c>
      <c r="I87" s="20" t="str">
        <f>A87</f>
        <v>Early_grain_whole_crop, kg / ha</v>
      </c>
      <c r="J87" s="21">
        <f>IF(J80=0,0,J80/(VLOOKUP($B13,'Crop definitions'!$B$5:$N$63,5,FALSE)/1000))</f>
        <v>14375</v>
      </c>
      <c r="K87" s="21">
        <f>IF(K80=0,0,K80/(VLOOKUP($B13,'Crop definitions'!$B$5:$N$63,5,FALSE)/1000))</f>
        <v>18208.333333333336</v>
      </c>
      <c r="L87" s="21">
        <f>IF(L80=0,0,L80/(VLOOKUP($B13,'Crop definitions'!$B$5:$N$63,5,FALSE)/1000))</f>
        <v>18208.333333333336</v>
      </c>
      <c r="M87" s="21">
        <f>IF(M80=0,0,M80/(VLOOKUP($B13,'Crop definitions'!$B$5:$N$63,5,FALSE)/1000))</f>
        <v>19645.833333333336</v>
      </c>
      <c r="N87" s="21">
        <f>IF(N80=0,0,N80/(VLOOKUP($B13,'Crop definitions'!$B$5:$N$63,5,FALSE)/1000))</f>
        <v>19645.833333333336</v>
      </c>
      <c r="O87" s="21">
        <f>IF(O80=0,0,O80/(VLOOKUP($B13,'Crop definitions'!$B$5:$N$63,5,FALSE)/1000))</f>
        <v>18208.333333333336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Grass_clover, kg / ha</v>
      </c>
      <c r="B89" s="21">
        <f>IF(B82=0,0,B82/(VLOOKUP($B15,'Crop definitions'!$B$5:$N$63,5,FALSE)/1000))</f>
        <v>29166.666666666668</v>
      </c>
      <c r="C89" s="21">
        <f>IF(C82=0,0,C82/(VLOOKUP($B15,'Crop definitions'!$B$5:$N$63,5,FALSE)/1000))</f>
        <v>31250</v>
      </c>
      <c r="D89" s="21">
        <f>IF(D82=0,0,D82/(VLOOKUP($B15,'Crop definitions'!$B$5:$N$63,5,FALSE)/1000))</f>
        <v>40277.777777777781</v>
      </c>
      <c r="E89" s="21">
        <f>IF(E82=0,0,E82/(VLOOKUP($B15,'Crop definitions'!$B$5:$N$63,5,FALSE)/1000))</f>
        <v>28472.222222222223</v>
      </c>
      <c r="F89" s="21">
        <f>IF(F82=0,0,F82/(VLOOKUP($B15,'Crop definitions'!$B$5:$N$63,5,FALSE)/1000))</f>
        <v>28472.222222222223</v>
      </c>
      <c r="G89" s="21">
        <f>IF(G82=0,0,G82/(VLOOKUP($B15,'Crop definitions'!$B$5:$N$63,5,FALSE)/1000))</f>
        <v>31250</v>
      </c>
      <c r="I89" s="20" t="str">
        <f t="shared" si="9"/>
        <v>Grass_clover, kg / ha</v>
      </c>
      <c r="J89" s="21">
        <f>IF(J82=0,0,J82/(VLOOKUP($B15,'Crop definitions'!$B$5:$N$63,5,FALSE)/1000))</f>
        <v>25666.666666666668</v>
      </c>
      <c r="K89" s="21">
        <f>IF(K82=0,0,K82/(VLOOKUP($B15,'Crop definitions'!$B$5:$N$63,5,FALSE)/1000))</f>
        <v>27500</v>
      </c>
      <c r="L89" s="21">
        <f>IF(L82=0,0,L82/(VLOOKUP($B15,'Crop definitions'!$B$5:$N$63,5,FALSE)/1000))</f>
        <v>35444.444444444445</v>
      </c>
      <c r="M89" s="21">
        <f>IF(M82=0,0,M82/(VLOOKUP($B15,'Crop definitions'!$B$5:$N$63,5,FALSE)/1000))</f>
        <v>25055.555555555555</v>
      </c>
      <c r="N89" s="21">
        <f>IF(N82=0,0,N82/(VLOOKUP($B15,'Crop definitions'!$B$5:$N$63,5,FALSE)/1000))</f>
        <v>25055.555555555555</v>
      </c>
      <c r="O89" s="21">
        <f>IF(O82=0,0,O82/(VLOOKUP($B15,'Crop definitions'!$B$5:$N$63,5,FALSE)/1000))</f>
        <v>27500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50000</v>
      </c>
      <c r="C92" s="25">
        <f t="shared" si="10"/>
        <v>57638.888888888891</v>
      </c>
      <c r="D92" s="25">
        <f t="shared" si="10"/>
        <v>66666.666666666672</v>
      </c>
      <c r="E92" s="25">
        <f t="shared" si="10"/>
        <v>56944.444444444445</v>
      </c>
      <c r="F92" s="25">
        <f t="shared" si="10"/>
        <v>56944.444444444445</v>
      </c>
      <c r="G92" s="25">
        <f t="shared" si="10"/>
        <v>57638.888888888891</v>
      </c>
      <c r="I92" s="24" t="str">
        <f t="shared" si="9"/>
        <v>Udbytte i alt, kg / ha</v>
      </c>
      <c r="J92" s="25">
        <f t="shared" ref="J92:O92" si="11">SUM(J87:J91)</f>
        <v>40041.666666666672</v>
      </c>
      <c r="K92" s="25">
        <f t="shared" si="11"/>
        <v>45708.333333333336</v>
      </c>
      <c r="L92" s="25">
        <f t="shared" si="11"/>
        <v>53652.777777777781</v>
      </c>
      <c r="M92" s="25">
        <f t="shared" si="11"/>
        <v>44701.388888888891</v>
      </c>
      <c r="N92" s="25">
        <f t="shared" si="11"/>
        <v>44701.388888888891</v>
      </c>
      <c r="O92" s="25">
        <f t="shared" si="11"/>
        <v>45708.333333333336</v>
      </c>
    </row>
    <row r="93" spans="1:15" x14ac:dyDescent="0.25">
      <c r="A93" s="27" t="s">
        <v>120</v>
      </c>
      <c r="B93" s="32">
        <f t="shared" ref="B93:G93" si="12">SUMIF($D$13:$D$17,"Grøn",B87:B91)</f>
        <v>50000</v>
      </c>
      <c r="C93" s="32">
        <f t="shared" si="12"/>
        <v>57638.888888888891</v>
      </c>
      <c r="D93" s="32">
        <f t="shared" si="12"/>
        <v>66666.666666666672</v>
      </c>
      <c r="E93" s="32">
        <f t="shared" si="12"/>
        <v>56944.444444444445</v>
      </c>
      <c r="F93" s="32">
        <f t="shared" si="12"/>
        <v>56944.444444444445</v>
      </c>
      <c r="G93" s="32">
        <f t="shared" si="12"/>
        <v>57638.888888888891</v>
      </c>
      <c r="I93" s="27" t="str">
        <f t="shared" si="9"/>
        <v>Udbytte der høstes grøn i alt, kg / ha</v>
      </c>
      <c r="J93" s="32">
        <f t="shared" ref="J93:O93" si="13">SUMIF($D$13:$D$17,"Grøn",J87:J91)</f>
        <v>40041.666666666672</v>
      </c>
      <c r="K93" s="32">
        <f t="shared" si="13"/>
        <v>45708.333333333336</v>
      </c>
      <c r="L93" s="32">
        <f t="shared" si="13"/>
        <v>53652.777777777781</v>
      </c>
      <c r="M93" s="32">
        <f t="shared" si="13"/>
        <v>44701.388888888891</v>
      </c>
      <c r="N93" s="32">
        <f t="shared" si="13"/>
        <v>44701.388888888891</v>
      </c>
      <c r="O93" s="32">
        <f t="shared" si="13"/>
        <v>45708.333333333336</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Early_grain_whole_crop, kg N / ha</v>
      </c>
      <c r="B95" s="21">
        <f>IF(B80=0,0,B80*VLOOKUP($B13,'Crop definitions'!$B$5:$K$63,10,FALSE)/1000)</f>
        <v>93.6</v>
      </c>
      <c r="C95" s="21">
        <f>IF(C80=0,0,C80*VLOOKUP($B13,'Crop definitions'!$B$5:$K$63,10,FALSE)/1000)</f>
        <v>118.56</v>
      </c>
      <c r="D95" s="21">
        <f>IF(D80=0,0,D80*VLOOKUP($B13,'Crop definitions'!$B$5:$K$63,10,FALSE)/1000)</f>
        <v>118.56</v>
      </c>
      <c r="E95" s="21">
        <f>IF(E80=0,0,E80*VLOOKUP($B13,'Crop definitions'!$B$5:$K$63,10,FALSE)/1000)</f>
        <v>127.92</v>
      </c>
      <c r="F95" s="21">
        <f>IF(F80=0,0,F80*VLOOKUP($B13,'Crop definitions'!$B$5:$K$63,10,FALSE)/1000)</f>
        <v>127.92</v>
      </c>
      <c r="G95" s="21">
        <f>IF(G80=0,0,G80*VLOOKUP($B13,'Crop definitions'!$B$5:$K$63,10,FALSE)/1000)</f>
        <v>118.56</v>
      </c>
      <c r="I95" s="20" t="str">
        <f t="shared" ref="I95:I100" si="14">A95</f>
        <v>Early_grain_whole_crop, kg N / ha</v>
      </c>
      <c r="J95" s="21">
        <f>IF(J80=0,0,J80*VLOOKUP($B13,'Crop definitions'!$B$5:$K$63,10,FALSE)/1000)</f>
        <v>64.584000000000003</v>
      </c>
      <c r="K95" s="21">
        <f>IF(K80=0,0,K80*VLOOKUP($B13,'Crop definitions'!$B$5:$K$63,10,FALSE)/1000)</f>
        <v>81.806400000000011</v>
      </c>
      <c r="L95" s="21">
        <f>IF(L80=0,0,L80*VLOOKUP($B13,'Crop definitions'!$B$5:$K$63,10,FALSE)/1000)</f>
        <v>81.806400000000011</v>
      </c>
      <c r="M95" s="21">
        <f>IF(M80=0,0,M80*VLOOKUP($B13,'Crop definitions'!$B$5:$K$63,10,FALSE)/1000)</f>
        <v>88.264800000000008</v>
      </c>
      <c r="N95" s="21">
        <f>IF(N80=0,0,N80*VLOOKUP($B13,'Crop definitions'!$B$5:$K$63,10,FALSE)/1000)</f>
        <v>88.264800000000008</v>
      </c>
      <c r="O95" s="21">
        <f>IF(O80=0,0,O80*VLOOKUP($B13,'Crop definitions'!$B$5:$K$63,10,FALSE)/1000)</f>
        <v>81.806400000000011</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Grass_clover, kg N / ha</v>
      </c>
      <c r="B97" s="21">
        <f>IF(B82=0,0,B82*VLOOKUP($B15,'Crop definitions'!$B$5:$K$63,10,FALSE)/1000)</f>
        <v>131.98080000000002</v>
      </c>
      <c r="C97" s="21">
        <f>IF(C82=0,0,C82*VLOOKUP($B15,'Crop definitions'!$B$5:$K$63,10,FALSE)/1000)</f>
        <v>141.40799999999999</v>
      </c>
      <c r="D97" s="21">
        <f>IF(D82=0,0,D82*VLOOKUP($B15,'Crop definitions'!$B$5:$K$63,10,FALSE)/1000)</f>
        <v>182.25920000000002</v>
      </c>
      <c r="E97" s="21">
        <f>IF(E82=0,0,E82*VLOOKUP($B15,'Crop definitions'!$B$5:$K$63,10,FALSE)/1000)</f>
        <v>128.83840000000001</v>
      </c>
      <c r="F97" s="21">
        <f>IF(F82=0,0,F82*VLOOKUP($B15,'Crop definitions'!$B$5:$K$63,10,FALSE)/1000)</f>
        <v>128.83840000000001</v>
      </c>
      <c r="G97" s="21">
        <f>IF(G82=0,0,G82*VLOOKUP($B15,'Crop definitions'!$B$5:$K$63,10,FALSE)/1000)</f>
        <v>141.40799999999999</v>
      </c>
      <c r="I97" s="20" t="str">
        <f t="shared" si="14"/>
        <v>Grass_clover, kg N / ha</v>
      </c>
      <c r="J97" s="21">
        <f>IF(J82=0,0,J82*VLOOKUP($B15,'Crop definitions'!$B$5:$K$63,10,FALSE)/1000)</f>
        <v>116.14310400000001</v>
      </c>
      <c r="K97" s="21">
        <f>IF(K82=0,0,K82*VLOOKUP($B15,'Crop definitions'!$B$5:$K$63,10,FALSE)/1000)</f>
        <v>124.43904000000001</v>
      </c>
      <c r="L97" s="21">
        <f>IF(L82=0,0,L82*VLOOKUP($B15,'Crop definitions'!$B$5:$K$63,10,FALSE)/1000)</f>
        <v>160.38809600000002</v>
      </c>
      <c r="M97" s="21">
        <f>IF(M82=0,0,M82*VLOOKUP($B15,'Crop definitions'!$B$5:$K$63,10,FALSE)/1000)</f>
        <v>113.37779200000001</v>
      </c>
      <c r="N97" s="21">
        <f>IF(N82=0,0,N82*VLOOKUP($B15,'Crop definitions'!$B$5:$K$63,10,FALSE)/1000)</f>
        <v>113.37779200000001</v>
      </c>
      <c r="O97" s="21">
        <f>IF(O82=0,0,O82*VLOOKUP($B15,'Crop definitions'!$B$5:$K$63,10,FALSE)/1000)</f>
        <v>124.43904000000001</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225.58080000000001</v>
      </c>
      <c r="C100" s="25">
        <f t="shared" si="15"/>
        <v>259.96799999999996</v>
      </c>
      <c r="D100" s="25">
        <f t="shared" si="15"/>
        <v>300.81920000000002</v>
      </c>
      <c r="E100" s="25">
        <f t="shared" si="15"/>
        <v>256.75839999999999</v>
      </c>
      <c r="F100" s="25">
        <f t="shared" si="15"/>
        <v>256.75839999999999</v>
      </c>
      <c r="G100" s="25">
        <f t="shared" si="15"/>
        <v>259.96799999999996</v>
      </c>
      <c r="I100" s="24" t="str">
        <f t="shared" si="14"/>
        <v>Udbytte i alt, kg N / ha</v>
      </c>
      <c r="J100" s="25">
        <f t="shared" ref="J100:O100" si="16">SUM(J95:J99)</f>
        <v>180.727104</v>
      </c>
      <c r="K100" s="25">
        <f t="shared" si="16"/>
        <v>206.24544000000003</v>
      </c>
      <c r="L100" s="25">
        <f t="shared" si="16"/>
        <v>242.19449600000002</v>
      </c>
      <c r="M100" s="25">
        <f t="shared" si="16"/>
        <v>201.64259200000004</v>
      </c>
      <c r="N100" s="25">
        <f t="shared" si="16"/>
        <v>201.64259200000004</v>
      </c>
      <c r="O100" s="25">
        <f t="shared" si="16"/>
        <v>206.24544000000003</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146</v>
      </c>
      <c r="C105" s="47">
        <f t="shared" si="17"/>
        <v>149</v>
      </c>
      <c r="D105" s="47">
        <f t="shared" si="17"/>
        <v>162</v>
      </c>
      <c r="E105" s="47">
        <f t="shared" si="17"/>
        <v>145</v>
      </c>
      <c r="F105" s="47">
        <f t="shared" si="17"/>
        <v>145</v>
      </c>
      <c r="G105" s="47">
        <f t="shared" si="17"/>
        <v>99</v>
      </c>
      <c r="H105" s="15"/>
      <c r="I105" s="40" t="str">
        <f t="shared" ref="I105:I110" si="18">A105</f>
        <v>N-norm til beregning, kg / ha</v>
      </c>
      <c r="J105" s="47">
        <f t="shared" ref="J105:O105" si="19">IF($E13="Ja",J31,0)+IF($E14="Ja",J35,0)+IF($E15="Ja",J39,0)+IF($E16="Ja",J43,0)+IF($E17="Ja",J47,0)</f>
        <v>78.84</v>
      </c>
      <c r="K105" s="47">
        <f t="shared" si="19"/>
        <v>80.460000000000008</v>
      </c>
      <c r="L105" s="47">
        <f t="shared" si="19"/>
        <v>87.48</v>
      </c>
      <c r="M105" s="47">
        <f t="shared" si="19"/>
        <v>78.300000000000011</v>
      </c>
      <c r="N105" s="47">
        <f t="shared" si="19"/>
        <v>78.300000000000011</v>
      </c>
      <c r="O105" s="47">
        <f t="shared" si="19"/>
        <v>53.46</v>
      </c>
    </row>
    <row r="106" spans="1:15" ht="15.6" x14ac:dyDescent="0.3">
      <c r="A106" s="40" t="s">
        <v>129</v>
      </c>
      <c r="B106" s="47">
        <f t="shared" ref="B106:G106" si="20">SUMIF($E$13:$E$17,"Ja",B95:B99)</f>
        <v>131.98080000000002</v>
      </c>
      <c r="C106" s="47">
        <f t="shared" si="20"/>
        <v>141.40799999999999</v>
      </c>
      <c r="D106" s="47">
        <f t="shared" si="20"/>
        <v>182.25920000000002</v>
      </c>
      <c r="E106" s="47">
        <f t="shared" si="20"/>
        <v>128.83840000000001</v>
      </c>
      <c r="F106" s="47">
        <f t="shared" si="20"/>
        <v>128.83840000000001</v>
      </c>
      <c r="G106" s="47">
        <f t="shared" si="20"/>
        <v>141.40799999999999</v>
      </c>
      <c r="H106" s="15"/>
      <c r="I106" s="40" t="str">
        <f t="shared" si="18"/>
        <v>N-udbytte til beregning, kg / ha</v>
      </c>
      <c r="J106" s="47">
        <f t="shared" ref="J106:O106" si="21">SUMIF($E$13:$E$17,"Ja",J95:J99)</f>
        <v>116.14310400000001</v>
      </c>
      <c r="K106" s="47">
        <f t="shared" si="21"/>
        <v>124.43904000000001</v>
      </c>
      <c r="L106" s="47">
        <f t="shared" si="21"/>
        <v>160.38809600000002</v>
      </c>
      <c r="M106" s="47">
        <f t="shared" si="21"/>
        <v>113.37779200000001</v>
      </c>
      <c r="N106" s="47">
        <f t="shared" si="21"/>
        <v>113.37779200000001</v>
      </c>
      <c r="O106" s="47">
        <f t="shared" si="21"/>
        <v>124.43904000000001</v>
      </c>
    </row>
    <row r="107" spans="1:15" ht="15.6" x14ac:dyDescent="0.3">
      <c r="A107" t="s">
        <v>150</v>
      </c>
      <c r="B107" s="48">
        <f>IF(VLOOKUP($B$9,'N fixation formula'!$B$5:$N$44,3,FALSE)="",VLOOKUP($B$9,'N fixation formula'!$B$5:$N$44,4,FALSE)*B105+VLOOKUP($B$9,'N fixation formula'!$B$5:$N$44,5,FALSE),VLOOKUP($B$9,'N fixation formula'!$B$5:$N$44,3,FALSE))</f>
        <v>0.38100000000000001</v>
      </c>
      <c r="C107" s="48">
        <f>IF(VLOOKUP($B$9,'N fixation formula'!$B$5:$N$44,3,FALSE)="",VLOOKUP($B$9,'N fixation formula'!$B$5:$N$44,4,FALSE)*C105+VLOOKUP($B$9,'N fixation formula'!$B$5:$N$44,5,FALSE),VLOOKUP($B$9,'N fixation formula'!$B$5:$N$44,3,FALSE))</f>
        <v>0.37649999999999995</v>
      </c>
      <c r="D107" s="48">
        <f>IF(VLOOKUP($B$9,'N fixation formula'!$B$5:$N$44,3,FALSE)="",VLOOKUP($B$9,'N fixation formula'!$B$5:$N$44,4,FALSE)*D105+VLOOKUP($B$9,'N fixation formula'!$B$5:$N$44,5,FALSE),VLOOKUP($B$9,'N fixation formula'!$B$5:$N$44,3,FALSE))</f>
        <v>0.35699999999999998</v>
      </c>
      <c r="E107" s="48">
        <f>IF(VLOOKUP($B$9,'N fixation formula'!$B$5:$N$44,3,FALSE)="",VLOOKUP($B$9,'N fixation formula'!$B$5:$N$44,4,FALSE)*E105+VLOOKUP($B$9,'N fixation formula'!$B$5:$N$44,5,FALSE),VLOOKUP($B$9,'N fixation formula'!$B$5:$N$44,3,FALSE))</f>
        <v>0.38249999999999995</v>
      </c>
      <c r="F107" s="48">
        <f>IF(VLOOKUP($B$9,'N fixation formula'!$B$5:$N$44,3,FALSE)="",VLOOKUP($B$9,'N fixation formula'!$B$5:$N$44,4,FALSE)*F105+VLOOKUP($B$9,'N fixation formula'!$B$5:$N$44,5,FALSE),VLOOKUP($B$9,'N fixation formula'!$B$5:$N$44,3,FALSE))</f>
        <v>0.38249999999999995</v>
      </c>
      <c r="G107" s="48">
        <f>IF(VLOOKUP($B$9,'N fixation formula'!$B$5:$N$44,3,FALSE)="",VLOOKUP($B$9,'N fixation formula'!$B$5:$N$44,4,FALSE)*G105+VLOOKUP($B$9,'N fixation formula'!$B$5:$N$44,5,FALSE),VLOOKUP($B$9,'N fixation formula'!$B$5:$N$44,3,FALSE))</f>
        <v>0.45150000000000001</v>
      </c>
      <c r="H107" s="15"/>
      <c r="I107" s="40" t="str">
        <f t="shared" si="18"/>
        <v>F-bælg-N</v>
      </c>
      <c r="J107" s="48">
        <f>IF(VLOOKUP($B$9,'N fixation formula'!$B$5:$N$44,3,FALSE)="",VLOOKUP($B$9,'N fixation formula'!$B$5:$N$44,4,FALSE)*J105+VLOOKUP($B$9,'N fixation formula'!$B$5:$N$44,5,FALSE),VLOOKUP($B$9,'N fixation formula'!$B$5:$N$44,3,FALSE))</f>
        <v>0.48173999999999995</v>
      </c>
      <c r="K107" s="48">
        <f>IF(VLOOKUP($B$9,'N fixation formula'!$B$5:$N$44,3,FALSE)="",VLOOKUP($B$9,'N fixation formula'!$B$5:$N$44,4,FALSE)*K105+VLOOKUP($B$9,'N fixation formula'!$B$5:$N$44,5,FALSE),VLOOKUP($B$9,'N fixation formula'!$B$5:$N$44,3,FALSE))</f>
        <v>0.47930999999999996</v>
      </c>
      <c r="L107" s="48">
        <f>IF(VLOOKUP($B$9,'N fixation formula'!$B$5:$N$44,3,FALSE)="",VLOOKUP($B$9,'N fixation formula'!$B$5:$N$44,4,FALSE)*L105+VLOOKUP($B$9,'N fixation formula'!$B$5:$N$44,5,FALSE),VLOOKUP($B$9,'N fixation formula'!$B$5:$N$44,3,FALSE))</f>
        <v>0.46877999999999997</v>
      </c>
      <c r="M107" s="48">
        <f>IF(VLOOKUP($B$9,'N fixation formula'!$B$5:$N$44,3,FALSE)="",VLOOKUP($B$9,'N fixation formula'!$B$5:$N$44,4,FALSE)*M105+VLOOKUP($B$9,'N fixation formula'!$B$5:$N$44,5,FALSE),VLOOKUP($B$9,'N fixation formula'!$B$5:$N$44,3,FALSE))</f>
        <v>0.48254999999999998</v>
      </c>
      <c r="N107" s="48">
        <f>IF(VLOOKUP($B$9,'N fixation formula'!$B$5:$N$44,3,FALSE)="",VLOOKUP($B$9,'N fixation formula'!$B$5:$N$44,4,FALSE)*N105+VLOOKUP($B$9,'N fixation formula'!$B$5:$N$44,5,FALSE),VLOOKUP($B$9,'N fixation formula'!$B$5:$N$44,3,FALSE))</f>
        <v>0.48254999999999998</v>
      </c>
      <c r="O107" s="48">
        <f>IF(VLOOKUP($B$9,'N fixation formula'!$B$5:$N$44,3,FALSE)="",VLOOKUP($B$9,'N fixation formula'!$B$5:$N$44,4,FALSE)*O105+VLOOKUP($B$9,'N fixation formula'!$B$5:$N$44,5,FALSE),VLOOKUP($B$9,'N fixation formula'!$B$5:$N$44,3,FALSE))</f>
        <v>0.51980999999999999</v>
      </c>
    </row>
    <row r="108" spans="1:15" ht="15.6" x14ac:dyDescent="0.3">
      <c r="A108" s="40" t="s">
        <v>149</v>
      </c>
      <c r="B108" s="48">
        <f>VLOOKUP($B$9,'N fixation formula'!$B$5:$N$44,2,FALSE)*B107*VLOOKUP($B$9,'N fixation formula'!$B$5:$N$44,6,FALSE)</f>
        <v>0.43433999999999995</v>
      </c>
      <c r="C108" s="48">
        <f>VLOOKUP($B$9,'N fixation formula'!$B$5:$N$44,2,FALSE)*C107*VLOOKUP($B$9,'N fixation formula'!$B$5:$N$44,6,FALSE)</f>
        <v>0.42920999999999992</v>
      </c>
      <c r="D108" s="48">
        <f>VLOOKUP($B$9,'N fixation formula'!$B$5:$N$44,2,FALSE)*D107*VLOOKUP($B$9,'N fixation formula'!$B$5:$N$44,6,FALSE)</f>
        <v>0.40697999999999995</v>
      </c>
      <c r="E108" s="48">
        <f>VLOOKUP($B$9,'N fixation formula'!$B$5:$N$44,2,FALSE)*E107*VLOOKUP($B$9,'N fixation formula'!$B$5:$N$44,6,FALSE)</f>
        <v>0.43604999999999988</v>
      </c>
      <c r="F108" s="48">
        <f>VLOOKUP($B$9,'N fixation formula'!$B$5:$N$44,2,FALSE)*F107*VLOOKUP($B$9,'N fixation formula'!$B$5:$N$44,6,FALSE)</f>
        <v>0.43604999999999988</v>
      </c>
      <c r="G108" s="48">
        <f>VLOOKUP($B$9,'N fixation formula'!$B$5:$N$44,2,FALSE)*G107*VLOOKUP($B$9,'N fixation formula'!$B$5:$N$44,6,FALSE)</f>
        <v>0.51470999999999989</v>
      </c>
      <c r="H108" s="15"/>
      <c r="I108" s="40" t="str">
        <f t="shared" si="18"/>
        <v>F-brutto x F-bælg-N x P-fix</v>
      </c>
      <c r="J108" s="48">
        <f>VLOOKUP($B$9,'N fixation formula'!$B$5:$N$44,2,FALSE)*J107*VLOOKUP($B$9,'N fixation formula'!$B$5:$N$44,6,FALSE)</f>
        <v>0.54918359999999988</v>
      </c>
      <c r="K108" s="48">
        <f>VLOOKUP($B$9,'N fixation formula'!$B$5:$N$44,2,FALSE)*K107*VLOOKUP($B$9,'N fixation formula'!$B$5:$N$44,6,FALSE)</f>
        <v>0.54641339999999994</v>
      </c>
      <c r="L108" s="48">
        <f>VLOOKUP($B$9,'N fixation formula'!$B$5:$N$44,2,FALSE)*L107*VLOOKUP($B$9,'N fixation formula'!$B$5:$N$44,6,FALSE)</f>
        <v>0.53440919999999992</v>
      </c>
      <c r="M108" s="48">
        <f>VLOOKUP($B$9,'N fixation formula'!$B$5:$N$44,2,FALSE)*M107*VLOOKUP($B$9,'N fixation formula'!$B$5:$N$44,6,FALSE)</f>
        <v>0.5501069999999999</v>
      </c>
      <c r="N108" s="48">
        <f>VLOOKUP($B$9,'N fixation formula'!$B$5:$N$44,2,FALSE)*N107*VLOOKUP($B$9,'N fixation formula'!$B$5:$N$44,6,FALSE)</f>
        <v>0.5501069999999999</v>
      </c>
      <c r="O108" s="48">
        <f>VLOOKUP($B$9,'N fixation formula'!$B$5:$N$44,2,FALSE)*O107*VLOOKUP($B$9,'N fixation formula'!$B$5:$N$44,6,FALSE)</f>
        <v>0.59258339999999998</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formula'!$J$5:$O$44,MATCH(Early_grain_whole_crop_US_GrCl!$B$9,'N fixation formula'!$B$5:$B$44,0),MATCH(Early_grain_whole_crop_US_GrCl!J104,'N fixation formula'!$J$4:$O$4,0))</f>
        <v>#N/A</v>
      </c>
      <c r="K109" s="48" t="e">
        <f>VLOOKUP($B$9,'N fixation formula'!$B$5:$O$44,7,FALSE)+VLOOKUP($B$9,'N fixation formula'!$B$5:$O$44,8,FALSE)+INDEX('N fixation formula'!$J$5:$O$44,MATCH(Early_grain_whole_crop_US_GrCl!$B$9,'N fixation formula'!$B$5:$B$44,0),MATCH(Early_grain_whole_crop_US_GrCl!K104,'N fixation formula'!$J$4:$O$4,0))</f>
        <v>#N/A</v>
      </c>
      <c r="L109" s="48" t="e">
        <f>VLOOKUP($B$9,'N fixation formula'!$B$5:$O$44,7,FALSE)+VLOOKUP($B$9,'N fixation formula'!$B$5:$O$44,8,FALSE)+INDEX('N fixation formula'!$J$5:$O$44,MATCH(Early_grain_whole_crop_US_GrCl!$B$9,'N fixation formula'!$B$5:$B$44,0),MATCH(Early_grain_whole_crop_US_GrCl!L104,'N fixation formula'!$J$4:$O$4,0))</f>
        <v>#N/A</v>
      </c>
      <c r="M109" s="48" t="e">
        <f>VLOOKUP($B$9,'N fixation formula'!$B$5:$O$44,7,FALSE)+VLOOKUP($B$9,'N fixation formula'!$B$5:$O$44,8,FALSE)+INDEX('N fixation formula'!$J$5:$O$44,MATCH(Early_grain_whole_crop_US_GrCl!$B$9,'N fixation formula'!$B$5:$B$44,0),MATCH(Early_grain_whole_crop_US_GrCl!M104,'N fixation formula'!$J$4:$O$4,0))</f>
        <v>#N/A</v>
      </c>
      <c r="N109" s="48" t="e">
        <f>VLOOKUP($B$9,'N fixation formula'!$B$5:$O$44,7,FALSE)+VLOOKUP($B$9,'N fixation formula'!$B$5:$O$44,8,FALSE)+INDEX('N fixation formula'!$J$5:$O$44,MATCH(Early_grain_whole_crop_US_GrCl!$B$9,'N fixation formula'!$B$5:$B$44,0),MATCH(Early_grain_whole_crop_US_GrCl!N104,'N fixation formula'!$J$4:$O$4,0))</f>
        <v>#N/A</v>
      </c>
      <c r="O109" s="48" t="e">
        <f>VLOOKUP($B$9,'N fixation formula'!$B$5:$O$44,7,FALSE)+VLOOKUP($B$9,'N fixation formula'!$B$5:$O$44,8,FALSE)+INDEX('N fixation formula'!$J$5:$O$44,MATCH(Early_grain_whole_crop_US_GrCl!$B$9,'N fixation formula'!$B$5:$B$44,0),MATCH(Early_grain_whole_crop_US_GrCl!O104,'N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76"/>
      <c r="C116" s="76"/>
      <c r="D116" s="76"/>
      <c r="E116" s="76"/>
      <c r="F116" s="76"/>
      <c r="G116" s="70"/>
      <c r="I116" s="29" t="str">
        <f>IF(A116="","",A116)</f>
        <v>Skårlægning*</v>
      </c>
      <c r="J116" s="60"/>
      <c r="K116" s="60"/>
      <c r="L116" s="60"/>
      <c r="M116" s="60"/>
      <c r="N116" s="60"/>
      <c r="O116" s="61"/>
    </row>
    <row r="117" spans="1:15" x14ac:dyDescent="0.25">
      <c r="A117" s="34" t="s">
        <v>100</v>
      </c>
      <c r="B117" s="70"/>
      <c r="C117" s="70"/>
      <c r="D117" s="70"/>
      <c r="E117" s="70"/>
      <c r="F117" s="70"/>
      <c r="G117" s="70"/>
      <c r="I117" s="29" t="str">
        <f t="shared" ref="I117:I130" si="24">IF(A117="","",A117)</f>
        <v>Sammenrivning*</v>
      </c>
      <c r="J117" s="60"/>
      <c r="K117" s="60"/>
      <c r="L117" s="60"/>
      <c r="M117" s="60"/>
      <c r="N117" s="60"/>
      <c r="O117" s="61"/>
    </row>
    <row r="118" spans="1:15" x14ac:dyDescent="0.25">
      <c r="A118" s="34" t="s">
        <v>99</v>
      </c>
      <c r="B118" s="70"/>
      <c r="C118" s="70"/>
      <c r="D118" s="70"/>
      <c r="E118" s="70"/>
      <c r="F118" s="70"/>
      <c r="G118" s="70"/>
      <c r="I118" s="29" t="str">
        <f t="shared" si="24"/>
        <v>Stængelbrydning*</v>
      </c>
      <c r="J118" s="60"/>
      <c r="K118" s="60"/>
      <c r="L118" s="60"/>
      <c r="M118" s="60"/>
      <c r="N118" s="60"/>
      <c r="O118" s="61"/>
    </row>
    <row r="119" spans="1:15" x14ac:dyDescent="0.25">
      <c r="A119" s="34" t="s">
        <v>101</v>
      </c>
      <c r="B119" s="70"/>
      <c r="C119" s="70"/>
      <c r="D119" s="70"/>
      <c r="E119" s="70"/>
      <c r="F119" s="70"/>
      <c r="G119" s="70"/>
      <c r="I119" s="29" t="str">
        <f t="shared" si="24"/>
        <v>Snitning*</v>
      </c>
      <c r="J119" s="60"/>
      <c r="K119" s="60"/>
      <c r="L119" s="60"/>
      <c r="M119" s="60"/>
      <c r="N119" s="60"/>
      <c r="O119" s="61"/>
    </row>
    <row r="120" spans="1:15" x14ac:dyDescent="0.25">
      <c r="A120" s="34" t="s">
        <v>83</v>
      </c>
      <c r="B120" s="70">
        <v>1</v>
      </c>
      <c r="C120" s="70">
        <v>1</v>
      </c>
      <c r="D120" s="70">
        <v>1</v>
      </c>
      <c r="E120" s="70">
        <v>1</v>
      </c>
      <c r="F120" s="70">
        <v>1</v>
      </c>
      <c r="G120" s="70">
        <v>1</v>
      </c>
      <c r="I120" s="29" t="str">
        <f t="shared" si="24"/>
        <v>Pløjning, forår*</v>
      </c>
      <c r="J120" s="60">
        <v>1</v>
      </c>
      <c r="K120" s="60">
        <v>1</v>
      </c>
      <c r="L120" s="60">
        <v>1</v>
      </c>
      <c r="M120" s="60">
        <v>1</v>
      </c>
      <c r="N120" s="60">
        <v>1</v>
      </c>
      <c r="O120" s="61">
        <v>1</v>
      </c>
    </row>
    <row r="121" spans="1:15" x14ac:dyDescent="0.25">
      <c r="A121" s="34" t="s">
        <v>89</v>
      </c>
      <c r="B121" s="70">
        <v>2</v>
      </c>
      <c r="C121" s="70">
        <v>2</v>
      </c>
      <c r="D121" s="70">
        <v>2</v>
      </c>
      <c r="E121" s="70">
        <v>2</v>
      </c>
      <c r="F121" s="70">
        <v>2</v>
      </c>
      <c r="G121" s="70">
        <v>2</v>
      </c>
      <c r="I121" s="29" t="str">
        <f t="shared" si="24"/>
        <v>Kunstgødskning*</v>
      </c>
      <c r="J121" s="60"/>
      <c r="K121" s="60"/>
      <c r="L121" s="60"/>
      <c r="M121" s="60"/>
      <c r="N121" s="60"/>
      <c r="O121" s="61"/>
    </row>
    <row r="122" spans="1:15" x14ac:dyDescent="0.25">
      <c r="A122" s="34" t="s">
        <v>155</v>
      </c>
      <c r="B122" s="70">
        <v>1</v>
      </c>
      <c r="C122" s="70">
        <v>1</v>
      </c>
      <c r="D122" s="70">
        <v>1</v>
      </c>
      <c r="E122" s="70">
        <v>1</v>
      </c>
      <c r="F122" s="70">
        <v>1</v>
      </c>
      <c r="G122" s="70">
        <v>1</v>
      </c>
      <c r="I122" s="29" t="str">
        <f t="shared" si="24"/>
        <v>Såning med såsæt"</v>
      </c>
      <c r="J122" s="60">
        <v>1</v>
      </c>
      <c r="K122" s="60">
        <v>1</v>
      </c>
      <c r="L122" s="60">
        <v>1</v>
      </c>
      <c r="M122" s="60">
        <v>1</v>
      </c>
      <c r="N122" s="60">
        <v>1</v>
      </c>
      <c r="O122" s="61">
        <v>1</v>
      </c>
    </row>
    <row r="123" spans="1:15" x14ac:dyDescent="0.25">
      <c r="A123" s="34" t="s">
        <v>87</v>
      </c>
      <c r="B123" s="70">
        <v>1</v>
      </c>
      <c r="C123" s="70">
        <v>1</v>
      </c>
      <c r="D123" s="70">
        <v>1</v>
      </c>
      <c r="E123" s="70">
        <v>1</v>
      </c>
      <c r="F123" s="70">
        <v>1</v>
      </c>
      <c r="G123" s="70">
        <v>1</v>
      </c>
      <c r="I123" s="29" t="str">
        <f t="shared" si="24"/>
        <v>Tromling*</v>
      </c>
      <c r="J123" s="60">
        <v>1</v>
      </c>
      <c r="K123" s="60">
        <v>1</v>
      </c>
      <c r="L123" s="60">
        <v>1</v>
      </c>
      <c r="M123" s="60">
        <v>1</v>
      </c>
      <c r="N123" s="60">
        <v>1</v>
      </c>
      <c r="O123" s="61">
        <v>1</v>
      </c>
    </row>
    <row r="124" spans="1:15" x14ac:dyDescent="0.25">
      <c r="A124" s="34" t="s">
        <v>92</v>
      </c>
      <c r="B124" s="70">
        <v>1</v>
      </c>
      <c r="C124" s="70">
        <v>1</v>
      </c>
      <c r="D124" s="70">
        <v>1</v>
      </c>
      <c r="E124" s="70">
        <v>1</v>
      </c>
      <c r="F124" s="70">
        <v>1</v>
      </c>
      <c r="G124" s="70">
        <v>1</v>
      </c>
      <c r="I124" s="29" t="str">
        <f t="shared" si="24"/>
        <v>Sprøjtning*</v>
      </c>
      <c r="J124" s="60"/>
      <c r="K124" s="60"/>
      <c r="L124" s="60"/>
      <c r="M124" s="60"/>
      <c r="N124" s="60"/>
      <c r="O124" s="61"/>
    </row>
    <row r="125" spans="1:15" x14ac:dyDescent="0.25">
      <c r="A125" s="34" t="s">
        <v>91</v>
      </c>
      <c r="B125" s="70"/>
      <c r="C125" s="70"/>
      <c r="D125" s="70"/>
      <c r="E125" s="70"/>
      <c r="F125" s="70"/>
      <c r="G125" s="70"/>
      <c r="I125" s="29" t="str">
        <f t="shared" si="24"/>
        <v>Ukrudstharvning*</v>
      </c>
      <c r="J125" s="60">
        <v>1</v>
      </c>
      <c r="K125" s="60">
        <v>1</v>
      </c>
      <c r="L125" s="60">
        <v>1</v>
      </c>
      <c r="M125" s="60">
        <v>1</v>
      </c>
      <c r="N125" s="60">
        <v>1</v>
      </c>
      <c r="O125" s="61">
        <v>1</v>
      </c>
    </row>
    <row r="126" spans="1:15" x14ac:dyDescent="0.25">
      <c r="A126" s="34" t="s">
        <v>88</v>
      </c>
      <c r="B126" s="70">
        <v>1</v>
      </c>
      <c r="C126" s="70">
        <v>1</v>
      </c>
      <c r="D126" s="70">
        <v>1</v>
      </c>
      <c r="E126" s="70">
        <v>1</v>
      </c>
      <c r="F126" s="70">
        <v>1</v>
      </c>
      <c r="G126" s="70">
        <v>1</v>
      </c>
      <c r="I126" s="29" t="str">
        <f t="shared" si="24"/>
        <v>Såning*</v>
      </c>
      <c r="J126" s="60">
        <v>1</v>
      </c>
      <c r="K126" s="60">
        <v>1</v>
      </c>
      <c r="L126" s="60">
        <v>1</v>
      </c>
      <c r="M126" s="60">
        <v>1</v>
      </c>
      <c r="N126" s="60">
        <v>1</v>
      </c>
      <c r="O126" s="61">
        <v>1</v>
      </c>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25.174999999999997</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29.021180555555553</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33.566666666666663</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28.671527777777776</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28.671527777777776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29.021180555555553</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20.160979166666667</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23.01414583333333</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27.014173611111108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22.507149305555554</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22.507149305555554</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23.01414583333333</v>
      </c>
    </row>
    <row r="133" spans="1:15" x14ac:dyDescent="0.25">
      <c r="A133" s="20" t="str">
        <f t="shared" ref="A133:A146" si="25">IF(A117="","",A117)</f>
        <v>Sammenrivning*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25.174999999999997</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29.021180555555553</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33.566666666666663</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28.671527777777776</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28.671527777777776</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29.021180555555553</v>
      </c>
      <c r="I133" s="29" t="str">
        <f t="shared" ref="I133:I147" si="26">A133</f>
        <v>Sammenrivning*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20.160979166666667</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23.01414583333333</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27.014173611111108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22.507149305555554</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22.507149305555554</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23.01414583333333</v>
      </c>
    </row>
    <row r="134" spans="1:15" x14ac:dyDescent="0.25">
      <c r="A134" s="20" t="str">
        <f t="shared" si="25"/>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10.069999999999999</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11.608472222222222</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13.426666666666668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11.468611111111112</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11.468611111111112</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11.608472222222222</v>
      </c>
      <c r="I134" s="29" t="str">
        <f t="shared" si="26"/>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8.0643916666666673</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9.2056583333333339</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10.805669444444444</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9.0028597222222242</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9.0028597222222242</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9.2056583333333339</v>
      </c>
    </row>
    <row r="135" spans="1:15" x14ac:dyDescent="0.25">
      <c r="A135" s="20" t="str">
        <f t="shared" si="25"/>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50.349999999999994</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58.042361111111106</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67.133333333333326</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57.343055555555551</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57.343055555555551</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58.042361111111106</v>
      </c>
      <c r="I135" s="29" t="str">
        <f t="shared" si="26"/>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40.321958333333335</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46.028291666666661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54.028347222222216</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45.014298611111109</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45.014298611111109</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46.028291666666661</v>
      </c>
    </row>
    <row r="136" spans="1:15" x14ac:dyDescent="0.25">
      <c r="A136" s="20" t="str">
        <f t="shared" si="25"/>
        <v>Pløjning, forår*</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20.139999999999997</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22.153999999999996</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22.153999999999996</v>
      </c>
      <c r="I136" s="29" t="str">
        <f t="shared" si="26"/>
        <v>Pløjning, forår*</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20.139999999999997</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22.153999999999996</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22.153999999999996</v>
      </c>
    </row>
    <row r="137" spans="1:15" x14ac:dyDescent="0.25">
      <c r="A137" s="20" t="str">
        <f t="shared" si="25"/>
        <v>Kunstgødskning*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4.0279999999999996</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4.0279999999999996</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4.0279999999999996</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4.0279999999999996</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4.0279999999999996</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4.0279999999999996</v>
      </c>
      <c r="I137" s="29" t="str">
        <f t="shared" si="26"/>
        <v>Kunstgødskning*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Såning med såsæt"</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7.2503999999999991</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7.2503999999999991</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7.2503999999999991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8.0559999999999992</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8.8615999999999993</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8.8615999999999993</v>
      </c>
      <c r="I138" s="29" t="str">
        <f t="shared" si="26"/>
        <v>Såning med såsæt"</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7.2503999999999991</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7.2503999999999991</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7.2503999999999991</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8.0559999999999992</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8.8615999999999993</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8.8615999999999993</v>
      </c>
    </row>
    <row r="139" spans="1:15" x14ac:dyDescent="0.25">
      <c r="A139" s="20" t="str">
        <f t="shared" si="25"/>
        <v>Tromling*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1.8125999999999998</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1.8125999999999998</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1.8125999999999998</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2.0139999999999998</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2.2153999999999998</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2.2153999999999998</v>
      </c>
      <c r="I139" s="29" t="str">
        <f t="shared" si="26"/>
        <v>Tromling*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1.8125999999999998</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1.8125999999999998</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1.8125999999999998</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2.0139999999999998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2.2153999999999998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2.2153999999999998</v>
      </c>
    </row>
    <row r="140" spans="1:15" x14ac:dyDescent="0.25">
      <c r="A140" s="20" t="str">
        <f t="shared" si="25"/>
        <v>Sprøjtning*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1.5105</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1.5105</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1.5105</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1.5105</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1.5105</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1.5105</v>
      </c>
      <c r="I140" s="29" t="str">
        <f t="shared" si="26"/>
        <v>Sprøjtning*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Ukrudstharvning*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Ukrudstharvning*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1.8125999999999998</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1.8125999999999998</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1.8125999999999998</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2.0139999999999998</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2.2153999999999998</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2.2153999999999998</v>
      </c>
    </row>
    <row r="142" spans="1:15" x14ac:dyDescent="0.25">
      <c r="A142" s="20" t="str">
        <f t="shared" si="25"/>
        <v>Såning*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2.7189000000000001</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2.7189000000000001</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2.7189000000000001</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3.0209999999999999</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3.3230999999999997</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3.3230999999999997</v>
      </c>
      <c r="I142" s="29" t="str">
        <f t="shared" si="26"/>
        <v>Såning*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2.7189000000000001</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2.7189000000000001</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2.7189000000000001</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3.0209999999999999</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3.3230999999999997</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3.3230999999999997</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146.21639999999999</v>
      </c>
      <c r="C147" s="25">
        <f t="shared" ref="C147:O147" si="27">SUM(C132:C146)</f>
        <v>163.13959444444444</v>
      </c>
      <c r="D147" s="25">
        <f t="shared" si="27"/>
        <v>183.13973333333334</v>
      </c>
      <c r="E147" s="25">
        <f t="shared" si="27"/>
        <v>164.92422222222223</v>
      </c>
      <c r="F147" s="25">
        <f t="shared" si="27"/>
        <v>168.24732222222224</v>
      </c>
      <c r="G147" s="25">
        <f t="shared" si="27"/>
        <v>169.78579444444443</v>
      </c>
      <c r="H147" s="5"/>
      <c r="I147" s="30" t="str">
        <f t="shared" si="26"/>
        <v>Dieselforbrug i alt per ha</v>
      </c>
      <c r="J147" s="25">
        <f t="shared" si="27"/>
        <v>120.42880833333334</v>
      </c>
      <c r="K147" s="25">
        <f t="shared" si="27"/>
        <v>132.98274166666664</v>
      </c>
      <c r="L147" s="25">
        <f t="shared" si="27"/>
        <v>150.58286388888885</v>
      </c>
      <c r="M147" s="25">
        <f t="shared" si="27"/>
        <v>134.27645694444445</v>
      </c>
      <c r="N147" s="25">
        <f t="shared" si="27"/>
        <v>137.80095694444444</v>
      </c>
      <c r="O147" s="25">
        <f t="shared" si="27"/>
        <v>140.03174166666665</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2400-000000000000}">
      <formula1>"Ja, Nej / Ikke relevant"</formula1>
    </dataValidation>
    <dataValidation type="list" allowBlank="1" showInputMessage="1" showErrorMessage="1" sqref="E13:E17" xr:uid="{00000000-0002-0000-2400-000001000000}">
      <formula1>"Ja,Nej"</formula1>
    </dataValidation>
    <dataValidation type="list" allowBlank="1" showInputMessage="1" showErrorMessage="1" sqref="E5" xr:uid="{00000000-0002-0000-24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400-000003000000}">
          <x14:formula1>
            <xm:f>Other_tabels!$F$5:$F$14</xm:f>
          </x14:formula1>
          <xm:sqref>E4</xm:sqref>
        </x14:dataValidation>
        <x14:dataValidation type="list" allowBlank="1" showInputMessage="1" showErrorMessage="1" xr:uid="{00000000-0002-0000-2400-000004000000}">
          <x14:formula1>
            <xm:f>'N fixation formula'!$B$5:$B$44</xm:f>
          </x14:formula1>
          <xm:sqref>B9</xm:sqref>
        </x14:dataValidation>
        <x14:dataValidation type="list" allowBlank="1" showInputMessage="1" showErrorMessage="1" xr:uid="{00000000-0002-0000-2400-000007000000}">
          <x14:formula1>
            <xm:f>'Crop definitions'!$B$5:$B$63</xm:f>
          </x14:formula1>
          <xm:sqref>B13:B17</xm:sqref>
        </x14:dataValidation>
        <x14:dataValidation type="list" allowBlank="1" showInputMessage="1" showErrorMessage="1" xr:uid="{00000000-0002-0000-2400-000006000000}">
          <x14:formula1>
            <xm:f>Seed!$B$5:$B$28</xm:f>
          </x14:formula1>
          <xm:sqref>B20:B23</xm:sqref>
        </x14:dataValidation>
        <x14:dataValidation type="list" allowBlank="1" showInputMessage="1" showErrorMessage="1" xr:uid="{00000000-0002-0000-2400-000005000000}">
          <x14:formula1>
            <xm:f>'Diesel consumption for field op'!$D$4:$D$77</xm:f>
          </x14:formula1>
          <xm:sqref>A116:A130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tabColor theme="9" tint="-0.249977111117893"/>
  </sheetPr>
  <dimension ref="A1:O147"/>
  <sheetViews>
    <sheetView showGridLines="0" topLeftCell="F126"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525</v>
      </c>
      <c r="D4" s="20" t="s">
        <v>484</v>
      </c>
      <c r="E4" s="44" t="s">
        <v>487</v>
      </c>
    </row>
    <row r="5" spans="1:6" ht="27.6" x14ac:dyDescent="0.25">
      <c r="A5" s="20" t="s">
        <v>50</v>
      </c>
      <c r="B5" s="44" t="s">
        <v>526</v>
      </c>
      <c r="D5" s="20" t="s">
        <v>582</v>
      </c>
      <c r="E5" s="44" t="s">
        <v>208</v>
      </c>
    </row>
    <row r="6" spans="1:6" ht="41.4" x14ac:dyDescent="0.25">
      <c r="A6" s="20" t="s">
        <v>0</v>
      </c>
      <c r="B6" s="45" t="s">
        <v>527</v>
      </c>
    </row>
    <row r="7" spans="1:6" x14ac:dyDescent="0.25">
      <c r="A7" s="20" t="s">
        <v>76</v>
      </c>
      <c r="B7" s="45" t="s">
        <v>521</v>
      </c>
    </row>
    <row r="8" spans="1:6" x14ac:dyDescent="0.25">
      <c r="A8" s="20" t="s">
        <v>57</v>
      </c>
      <c r="B8" s="45"/>
    </row>
    <row r="9" spans="1:6" ht="27.6" x14ac:dyDescent="0.25">
      <c r="A9" s="46" t="s">
        <v>125</v>
      </c>
      <c r="B9" s="44" t="s">
        <v>141</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444</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t="s">
        <v>385</v>
      </c>
      <c r="C15" s="19" t="str">
        <f>IF(B15="","",VLOOKUP(B15,'Crop definitions'!$B$5:$G$63,6,FALSE))</f>
        <v>Feed units</v>
      </c>
      <c r="D15" s="19" t="str">
        <f>IF(B15="","",VLOOKUP(B15,'Crop definitions'!$B$5:$G$63,3,FALSE))</f>
        <v>Grøn</v>
      </c>
      <c r="E15" s="3" t="s">
        <v>113</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411</v>
      </c>
    </row>
    <row r="22" spans="1:15" x14ac:dyDescent="0.25">
      <c r="A22" s="20" t="s">
        <v>47</v>
      </c>
      <c r="B22" s="3" t="s">
        <v>465</v>
      </c>
    </row>
    <row r="23" spans="1:15" x14ac:dyDescent="0.25">
      <c r="A23" s="20" t="s">
        <v>74</v>
      </c>
      <c r="B23" s="3" t="s">
        <v>466</v>
      </c>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Late_grain_whole_crop</v>
      </c>
      <c r="B30" s="200"/>
      <c r="C30" s="200"/>
      <c r="D30" s="200"/>
      <c r="E30" s="200"/>
      <c r="F30" s="200"/>
      <c r="G30" s="27"/>
      <c r="I30" s="201" t="str">
        <f>A30</f>
        <v>Gødningsnorm - Main product: Late_grain_whole_crop</v>
      </c>
      <c r="J30" s="202"/>
      <c r="K30" s="202"/>
      <c r="L30" s="202"/>
      <c r="M30" s="202"/>
      <c r="N30" s="202"/>
      <c r="O30" s="203"/>
    </row>
    <row r="31" spans="1:15" x14ac:dyDescent="0.25">
      <c r="A31" s="20" t="s">
        <v>54</v>
      </c>
      <c r="B31" s="26">
        <v>64</v>
      </c>
      <c r="C31" s="26">
        <v>58</v>
      </c>
      <c r="D31" s="26">
        <v>80</v>
      </c>
      <c r="E31" s="26">
        <v>55</v>
      </c>
      <c r="F31" s="26">
        <v>60</v>
      </c>
      <c r="G31" s="26">
        <v>8</v>
      </c>
      <c r="I31" s="20" t="s">
        <v>54</v>
      </c>
      <c r="J31" s="26">
        <f>(B31-$B$10)*('Crop definitions'!$Z$5/100)</f>
        <v>34.56</v>
      </c>
      <c r="K31" s="26">
        <f>(C31-$B$10)*('Crop definitions'!$Z$5/100)</f>
        <v>31.32</v>
      </c>
      <c r="L31" s="26">
        <f>(D31-$B$10)*('Crop definitions'!$Z$5/100)</f>
        <v>43.2</v>
      </c>
      <c r="M31" s="26">
        <f>(E31-$B$10)*('Crop definitions'!$Z$5/100)</f>
        <v>29.700000000000003</v>
      </c>
      <c r="N31" s="26">
        <f>(F31-$B$10)*('Crop definitions'!$Z$5/100)</f>
        <v>32.400000000000006</v>
      </c>
      <c r="O31" s="26">
        <f>(G31-$B$10)*('Crop definitions'!$Z$5/100)</f>
        <v>4.32</v>
      </c>
    </row>
    <row r="32" spans="1:15" x14ac:dyDescent="0.25">
      <c r="A32" s="20" t="s">
        <v>55</v>
      </c>
      <c r="B32" s="26">
        <v>27</v>
      </c>
      <c r="C32" s="26">
        <v>27</v>
      </c>
      <c r="D32" s="26">
        <v>27</v>
      </c>
      <c r="E32" s="26">
        <v>27</v>
      </c>
      <c r="F32" s="26">
        <v>27</v>
      </c>
      <c r="G32" s="26">
        <v>27</v>
      </c>
      <c r="I32" s="20" t="s">
        <v>55</v>
      </c>
      <c r="J32" s="26">
        <f>IF($B$13="","",VLOOKUP($B$13,'Crop definitions'!$V$5:$X$63,2,FALSE)*B32)</f>
        <v>18.63</v>
      </c>
      <c r="K32" s="26">
        <f>IF($B$13="","",VLOOKUP($B$13,'Crop definitions'!$V$5:$X$63,2,FALSE)*C32)</f>
        <v>18.63</v>
      </c>
      <c r="L32" s="26">
        <f>IF($B$13="","",VLOOKUP($B$13,'Crop definitions'!$V$5:$X$63,2,FALSE)*D32)</f>
        <v>18.63</v>
      </c>
      <c r="M32" s="26">
        <f>IF($B$13="","",VLOOKUP($B$13,'Crop definitions'!$V$5:$X$63,2,FALSE)*E32)</f>
        <v>18.63</v>
      </c>
      <c r="N32" s="26">
        <f>IF($B$13="","",VLOOKUP($B$13,'Crop definitions'!$V$5:$X$63,2,FALSE)*F32)</f>
        <v>18.63</v>
      </c>
      <c r="O32" s="3">
        <f>IF($B$13="","",VLOOKUP($B$13,'Crop definitions'!$V$5:$X$63,2,FALSE)*G32)</f>
        <v>18.63</v>
      </c>
    </row>
    <row r="33" spans="1:15" x14ac:dyDescent="0.25">
      <c r="A33" s="20" t="s">
        <v>56</v>
      </c>
      <c r="B33" s="26">
        <v>137</v>
      </c>
      <c r="C33" s="26">
        <v>137</v>
      </c>
      <c r="D33" s="26">
        <v>137</v>
      </c>
      <c r="E33" s="26">
        <v>137</v>
      </c>
      <c r="F33" s="26">
        <v>137</v>
      </c>
      <c r="G33" s="26">
        <v>137</v>
      </c>
      <c r="I33" s="20" t="s">
        <v>56</v>
      </c>
      <c r="J33" s="26">
        <f>IF($B$13="","",VLOOKUP($B$13,'Crop definitions'!$V$5:$X$63,2,FALSE)*B33)</f>
        <v>94.529999999999987</v>
      </c>
      <c r="K33" s="26">
        <f>IF($B$13="","",VLOOKUP($B$13,'Crop definitions'!$V$5:$X$63,2,FALSE)*C33)</f>
        <v>94.529999999999987</v>
      </c>
      <c r="L33" s="26">
        <f>IF($B$13="","",VLOOKUP($B$13,'Crop definitions'!$V$5:$X$63,2,FALSE)*D33)</f>
        <v>94.529999999999987</v>
      </c>
      <c r="M33" s="26">
        <f>IF($B$13="","",VLOOKUP($B$13,'Crop definitions'!$V$5:$X$63,2,FALSE)*E33)</f>
        <v>94.529999999999987</v>
      </c>
      <c r="N33" s="26">
        <f>IF($B$13="","",VLOOKUP($B$13,'Crop definitions'!$V$5:$X$63,2,FALSE)*F33)</f>
        <v>94.529999999999987</v>
      </c>
      <c r="O33" s="3">
        <f>IF($B$13="","",VLOOKUP($B$13,'Crop definitions'!$V$5:$X$63,2,FALSE)*G33)</f>
        <v>94.529999999999987</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Grass_clover</v>
      </c>
      <c r="B38" s="200"/>
      <c r="C38" s="200"/>
      <c r="D38" s="200"/>
      <c r="E38" s="200"/>
      <c r="F38" s="200"/>
      <c r="G38" s="200"/>
      <c r="I38" s="201" t="str">
        <f>A38</f>
        <v>Gødningsnorm - Produkt-3: Grass_clover</v>
      </c>
      <c r="J38" s="202"/>
      <c r="K38" s="202"/>
      <c r="L38" s="202"/>
      <c r="M38" s="202"/>
      <c r="N38" s="202"/>
      <c r="O38" s="203"/>
    </row>
    <row r="39" spans="1:15" x14ac:dyDescent="0.25">
      <c r="A39" s="20" t="s">
        <v>54</v>
      </c>
      <c r="B39" s="26">
        <v>91</v>
      </c>
      <c r="C39" s="26">
        <v>93</v>
      </c>
      <c r="D39" s="26">
        <v>94</v>
      </c>
      <c r="E39" s="26">
        <v>90</v>
      </c>
      <c r="F39" s="26">
        <v>90</v>
      </c>
      <c r="G39" s="26">
        <v>43</v>
      </c>
      <c r="I39" s="20" t="s">
        <v>54</v>
      </c>
      <c r="J39" s="26">
        <f>(B39)*('Crop definitions'!$Z$5/100)</f>
        <v>49.14</v>
      </c>
      <c r="K39" s="26">
        <f>(C39)*('Crop definitions'!$Z$5/100)</f>
        <v>50.220000000000006</v>
      </c>
      <c r="L39" s="26">
        <f>(D39)*('Crop definitions'!$Z$5/100)</f>
        <v>50.760000000000005</v>
      </c>
      <c r="M39" s="26">
        <f>(E39)*('Crop definitions'!$Z$5/100)</f>
        <v>48.6</v>
      </c>
      <c r="N39" s="26">
        <f>(F39)*('Crop definitions'!$Z$5/100)</f>
        <v>48.6</v>
      </c>
      <c r="O39" s="3">
        <f>(G39)*('Crop definitions'!$Z$5/100)</f>
        <v>23.220000000000002</v>
      </c>
    </row>
    <row r="40" spans="1:15" x14ac:dyDescent="0.25">
      <c r="A40" s="20" t="s">
        <v>55</v>
      </c>
      <c r="B40" s="26">
        <v>13</v>
      </c>
      <c r="C40" s="26">
        <v>13</v>
      </c>
      <c r="D40" s="26">
        <v>13</v>
      </c>
      <c r="E40" s="26">
        <v>13</v>
      </c>
      <c r="F40" s="26">
        <v>13</v>
      </c>
      <c r="G40" s="26">
        <v>13</v>
      </c>
      <c r="I40" s="20" t="s">
        <v>55</v>
      </c>
      <c r="J40" s="26">
        <f>IF($B$15="","",VLOOKUP($B$15,'Crop definitions'!$V$5:$X$63,2,FALSE)*B40)</f>
        <v>11.44</v>
      </c>
      <c r="K40" s="26">
        <f>IF($B$15="","",VLOOKUP($B$15,'Crop definitions'!$V$5:$X$63,2,FALSE)*C40)</f>
        <v>11.44</v>
      </c>
      <c r="L40" s="26">
        <f>IF($B$15="","",VLOOKUP($B$15,'Crop definitions'!$V$5:$X$63,2,FALSE)*D40)</f>
        <v>11.44</v>
      </c>
      <c r="M40" s="26">
        <f>IF($B$15="","",VLOOKUP($B$15,'Crop definitions'!$V$5:$X$63,2,FALSE)*E40)</f>
        <v>11.44</v>
      </c>
      <c r="N40" s="26">
        <f>IF($B$15="","",VLOOKUP($B$15,'Crop definitions'!$V$5:$X$63,2,FALSE)*F40)</f>
        <v>11.44</v>
      </c>
      <c r="O40" s="26">
        <f>IF($B$15="","",VLOOKUP($B$15,'Crop definitions'!$V$5:$X$63,2,FALSE)*G40)</f>
        <v>11.44</v>
      </c>
    </row>
    <row r="41" spans="1:15" x14ac:dyDescent="0.25">
      <c r="A41" s="20" t="s">
        <v>56</v>
      </c>
      <c r="B41" s="26">
        <v>58</v>
      </c>
      <c r="C41" s="26">
        <v>58</v>
      </c>
      <c r="D41" s="26">
        <v>58</v>
      </c>
      <c r="E41" s="26">
        <v>58</v>
      </c>
      <c r="F41" s="26">
        <v>58</v>
      </c>
      <c r="G41" s="26">
        <v>58</v>
      </c>
      <c r="I41" s="20" t="s">
        <v>56</v>
      </c>
      <c r="J41" s="26">
        <f>IF($B$15="","",VLOOKUP($B$15,'Crop definitions'!$V$5:$X$63,2,FALSE)*B41)</f>
        <v>51.04</v>
      </c>
      <c r="K41" s="26">
        <f>IF($B$15="","",VLOOKUP($B$15,'Crop definitions'!$V$5:$X$63,2,FALSE)*C41)</f>
        <v>51.04</v>
      </c>
      <c r="L41" s="26">
        <f>IF($B$15="","",VLOOKUP($B$15,'Crop definitions'!$V$5:$X$63,2,FALSE)*D41)</f>
        <v>51.04</v>
      </c>
      <c r="M41" s="26">
        <f>IF($B$15="","",VLOOKUP($B$15,'Crop definitions'!$V$5:$X$63,2,FALSE)*E41)</f>
        <v>51.04</v>
      </c>
      <c r="N41" s="26">
        <f>IF($B$15="","",VLOOKUP($B$15,'Crop definitions'!$V$5:$X$63,2,FALSE)*F41)</f>
        <v>51.04</v>
      </c>
      <c r="O41" s="26">
        <f>IF($B$15="","",VLOOKUP($B$15,'Crop definitions'!$V$5:$X$63,2,FALSE)*G41)</f>
        <v>51.04</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155</v>
      </c>
      <c r="C51" s="21">
        <f t="shared" si="0"/>
        <v>151</v>
      </c>
      <c r="D51" s="21">
        <f t="shared" si="0"/>
        <v>174</v>
      </c>
      <c r="E51" s="21">
        <f t="shared" si="0"/>
        <v>145</v>
      </c>
      <c r="F51" s="21">
        <f t="shared" si="0"/>
        <v>150</v>
      </c>
      <c r="G51" s="21">
        <f t="shared" si="0"/>
        <v>51</v>
      </c>
      <c r="I51" s="20" t="str">
        <f>A51</f>
        <v>N - før reduktion, kg / ha</v>
      </c>
      <c r="J51" s="21">
        <f t="shared" ref="J51:O51" si="1">J31+J35+J39+J43+J47</f>
        <v>83.7</v>
      </c>
      <c r="K51" s="21">
        <f t="shared" si="1"/>
        <v>81.540000000000006</v>
      </c>
      <c r="L51" s="21">
        <f t="shared" si="1"/>
        <v>93.960000000000008</v>
      </c>
      <c r="M51" s="21">
        <f t="shared" si="1"/>
        <v>78.300000000000011</v>
      </c>
      <c r="N51" s="21">
        <f t="shared" si="1"/>
        <v>81</v>
      </c>
      <c r="O51" s="21">
        <f t="shared" si="1"/>
        <v>27.540000000000003</v>
      </c>
    </row>
    <row r="52" spans="1:15" x14ac:dyDescent="0.25">
      <c r="A52" s="20" t="s">
        <v>126</v>
      </c>
      <c r="B52" s="21">
        <f t="shared" ref="B52:G52" si="2">IF($B$10="",B51,B51-$B$10)</f>
        <v>155</v>
      </c>
      <c r="C52" s="21">
        <f t="shared" si="2"/>
        <v>151</v>
      </c>
      <c r="D52" s="21">
        <f t="shared" si="2"/>
        <v>174</v>
      </c>
      <c r="E52" s="21">
        <f t="shared" si="2"/>
        <v>145</v>
      </c>
      <c r="F52" s="21">
        <f t="shared" si="2"/>
        <v>150</v>
      </c>
      <c r="G52" s="21">
        <f t="shared" si="2"/>
        <v>51</v>
      </c>
      <c r="I52" s="20" t="str">
        <f>A52</f>
        <v>N - efter reduktion, kg / ha</v>
      </c>
      <c r="J52" s="21">
        <f>IF($B$10="",J51,J51)</f>
        <v>83.7</v>
      </c>
      <c r="K52" s="21">
        <f t="shared" ref="K52:O52" si="3">IF($B$10="",K51,K51)</f>
        <v>81.540000000000006</v>
      </c>
      <c r="L52" s="21">
        <f t="shared" si="3"/>
        <v>93.960000000000008</v>
      </c>
      <c r="M52" s="21">
        <f t="shared" si="3"/>
        <v>78.300000000000011</v>
      </c>
      <c r="N52" s="21">
        <f t="shared" si="3"/>
        <v>81</v>
      </c>
      <c r="O52" s="21">
        <f t="shared" si="3"/>
        <v>27.540000000000003</v>
      </c>
    </row>
    <row r="53" spans="1:15" x14ac:dyDescent="0.25">
      <c r="A53" s="20" t="s">
        <v>55</v>
      </c>
      <c r="B53" s="21">
        <f t="shared" ref="B53:G54" si="4">B32+B36+B40+B44+B48</f>
        <v>40</v>
      </c>
      <c r="C53" s="21">
        <f t="shared" si="4"/>
        <v>40</v>
      </c>
      <c r="D53" s="21">
        <f t="shared" si="4"/>
        <v>40</v>
      </c>
      <c r="E53" s="21">
        <f t="shared" si="4"/>
        <v>40</v>
      </c>
      <c r="F53" s="21">
        <f t="shared" si="4"/>
        <v>40</v>
      </c>
      <c r="G53" s="21">
        <f t="shared" si="4"/>
        <v>40</v>
      </c>
      <c r="I53" s="20" t="s">
        <v>55</v>
      </c>
      <c r="J53" s="21">
        <f t="shared" ref="J53:O54" si="5">J32+J36+J40+J44+J48</f>
        <v>30.07</v>
      </c>
      <c r="K53" s="21">
        <f t="shared" si="5"/>
        <v>30.07</v>
      </c>
      <c r="L53" s="21">
        <f t="shared" si="5"/>
        <v>30.07</v>
      </c>
      <c r="M53" s="21">
        <f t="shared" si="5"/>
        <v>30.07</v>
      </c>
      <c r="N53" s="21">
        <f t="shared" si="5"/>
        <v>30.07</v>
      </c>
      <c r="O53" s="21">
        <f t="shared" si="5"/>
        <v>30.07</v>
      </c>
    </row>
    <row r="54" spans="1:15" x14ac:dyDescent="0.25">
      <c r="A54" s="20" t="s">
        <v>56</v>
      </c>
      <c r="B54" s="21">
        <f t="shared" si="4"/>
        <v>195</v>
      </c>
      <c r="C54" s="21">
        <f t="shared" si="4"/>
        <v>195</v>
      </c>
      <c r="D54" s="21">
        <f t="shared" si="4"/>
        <v>195</v>
      </c>
      <c r="E54" s="21">
        <f t="shared" si="4"/>
        <v>195</v>
      </c>
      <c r="F54" s="21">
        <f t="shared" si="4"/>
        <v>195</v>
      </c>
      <c r="G54" s="21">
        <f t="shared" si="4"/>
        <v>195</v>
      </c>
      <c r="I54" s="20" t="s">
        <v>56</v>
      </c>
      <c r="J54" s="21">
        <f t="shared" si="5"/>
        <v>145.57</v>
      </c>
      <c r="K54" s="21">
        <f t="shared" si="5"/>
        <v>145.57</v>
      </c>
      <c r="L54" s="21">
        <f t="shared" si="5"/>
        <v>145.57</v>
      </c>
      <c r="M54" s="21">
        <f t="shared" si="5"/>
        <v>145.57</v>
      </c>
      <c r="N54" s="21">
        <f t="shared" si="5"/>
        <v>145.57</v>
      </c>
      <c r="O54" s="21">
        <f t="shared" si="5"/>
        <v>145.57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40</v>
      </c>
      <c r="C60" s="26">
        <v>40</v>
      </c>
      <c r="D60" s="26">
        <v>40</v>
      </c>
      <c r="E60" s="26">
        <v>40</v>
      </c>
      <c r="F60" s="26">
        <v>40</v>
      </c>
      <c r="G60" s="26">
        <v>40</v>
      </c>
      <c r="I60" s="20" t="str">
        <f>A60</f>
        <v>Spring_barley_grain</v>
      </c>
      <c r="J60" s="26">
        <v>40</v>
      </c>
      <c r="K60" s="26">
        <v>40</v>
      </c>
      <c r="L60" s="26">
        <v>40</v>
      </c>
      <c r="M60" s="26">
        <v>40</v>
      </c>
      <c r="N60" s="26">
        <v>40</v>
      </c>
      <c r="O60" s="64">
        <v>40</v>
      </c>
    </row>
    <row r="61" spans="1:15" x14ac:dyDescent="0.25">
      <c r="A61" s="20" t="str">
        <f>IF(B21="",CONCATENATE(A21,": Intet valgt"),B21)</f>
        <v>Peas_seed</v>
      </c>
      <c r="B61" s="26">
        <v>150</v>
      </c>
      <c r="C61" s="26">
        <v>150</v>
      </c>
      <c r="D61" s="26">
        <v>150</v>
      </c>
      <c r="E61" s="26">
        <v>150</v>
      </c>
      <c r="F61" s="26">
        <v>150</v>
      </c>
      <c r="G61" s="26">
        <v>150</v>
      </c>
      <c r="I61" s="20" t="str">
        <f>A61</f>
        <v>Peas_seed</v>
      </c>
      <c r="J61" s="26">
        <v>160</v>
      </c>
      <c r="K61" s="26">
        <v>160</v>
      </c>
      <c r="L61" s="26">
        <v>160</v>
      </c>
      <c r="M61" s="26">
        <v>160</v>
      </c>
      <c r="N61" s="26">
        <v>160</v>
      </c>
      <c r="O61" s="64">
        <v>160</v>
      </c>
    </row>
    <row r="62" spans="1:15" x14ac:dyDescent="0.25">
      <c r="A62" s="20" t="str">
        <f>IF(B22="",CONCATENATE(A22,": Intet valgt"),B22)</f>
        <v>Seed_grass</v>
      </c>
      <c r="B62" s="26">
        <v>20.9</v>
      </c>
      <c r="C62" s="26">
        <v>20.9</v>
      </c>
      <c r="D62" s="26">
        <v>20.9</v>
      </c>
      <c r="E62" s="26">
        <v>20.9</v>
      </c>
      <c r="F62" s="26">
        <v>20.9</v>
      </c>
      <c r="G62" s="26">
        <v>20.9</v>
      </c>
      <c r="I62" s="20" t="str">
        <f>A62</f>
        <v>Seed_grass</v>
      </c>
      <c r="J62" s="26">
        <v>20.9</v>
      </c>
      <c r="K62" s="26">
        <v>20.9</v>
      </c>
      <c r="L62" s="26">
        <v>20.9</v>
      </c>
      <c r="M62" s="26">
        <v>20.9</v>
      </c>
      <c r="N62" s="26">
        <v>20.9</v>
      </c>
      <c r="O62" s="64">
        <v>20.9</v>
      </c>
    </row>
    <row r="63" spans="1:15" x14ac:dyDescent="0.25">
      <c r="A63" s="20" t="str">
        <f>IF(B23="",CONCATENATE(A23,": Intet valgt"),B23)</f>
        <v>Clover_seed</v>
      </c>
      <c r="B63" s="26">
        <v>4.3</v>
      </c>
      <c r="C63" s="26">
        <v>4.3</v>
      </c>
      <c r="D63" s="26">
        <v>4.3</v>
      </c>
      <c r="E63" s="26">
        <v>4.3</v>
      </c>
      <c r="F63" s="26">
        <v>4.3</v>
      </c>
      <c r="G63" s="26">
        <v>4.3</v>
      </c>
      <c r="I63" s="20" t="str">
        <f>A63</f>
        <v>Clover_seed</v>
      </c>
      <c r="J63" s="26">
        <v>4.3</v>
      </c>
      <c r="K63" s="26">
        <v>4.3</v>
      </c>
      <c r="L63" s="26">
        <v>4.3</v>
      </c>
      <c r="M63" s="26">
        <v>4.3</v>
      </c>
      <c r="N63" s="26">
        <v>4.3</v>
      </c>
      <c r="O63" s="64">
        <v>4.3</v>
      </c>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130</v>
      </c>
      <c r="E66" s="26"/>
      <c r="F66" s="26"/>
      <c r="G66" s="26"/>
      <c r="I66" s="20" t="s">
        <v>43</v>
      </c>
      <c r="J66" s="26"/>
      <c r="K66" s="26"/>
      <c r="L66" s="26">
        <v>130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Late_grain_whole_crop, Feed units / ha</v>
      </c>
      <c r="B74" s="26">
        <v>5200</v>
      </c>
      <c r="C74" s="26">
        <v>6100</v>
      </c>
      <c r="D74" s="26">
        <v>6800</v>
      </c>
      <c r="E74" s="26">
        <v>6800</v>
      </c>
      <c r="F74" s="26">
        <v>7300</v>
      </c>
      <c r="G74" s="26">
        <v>6100</v>
      </c>
      <c r="I74" s="20" t="str">
        <f t="shared" ref="I74:I84" si="6">A74</f>
        <v>Late_grain_whole_crop, Feed units / ha</v>
      </c>
      <c r="J74" s="26">
        <f>IF($B$13="","",VLOOKUP($B$13,'Crop definitions'!$V$5:$X$63,2,FALSE)*B74)</f>
        <v>3587.9999999999995</v>
      </c>
      <c r="K74" s="26">
        <f>IF($B$13="","",VLOOKUP($B$13,'Crop definitions'!$V$5:$X$63,2,FALSE)*C74)</f>
        <v>4209</v>
      </c>
      <c r="L74" s="26">
        <f>IF($B$13="","",VLOOKUP($B$13,'Crop definitions'!$V$5:$X$63,2,FALSE)*D74)</f>
        <v>4692</v>
      </c>
      <c r="M74" s="26">
        <f>IF($B$13="","",VLOOKUP($B$13,'Crop definitions'!$V$5:$X$63,3,FALSE)*E74)</f>
        <v>4692</v>
      </c>
      <c r="N74" s="26">
        <f>IF($B$13="","",VLOOKUP($B$13,'Crop definitions'!$V$5:$X$63,3,FALSE)*F74)</f>
        <v>5037</v>
      </c>
      <c r="O74" s="4">
        <f>IF($B$13="","",VLOOKUP($B$13,'Crop definitions'!$V$5:$X$63,2,FALSE)*G74)</f>
        <v>4209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Grass_clover, Feed units / ha</v>
      </c>
      <c r="B76" s="26">
        <v>2100</v>
      </c>
      <c r="C76" s="26">
        <v>2300</v>
      </c>
      <c r="D76" s="26">
        <v>2500</v>
      </c>
      <c r="E76" s="26">
        <v>2000</v>
      </c>
      <c r="F76" s="26">
        <v>2000</v>
      </c>
      <c r="G76" s="26">
        <v>2300</v>
      </c>
      <c r="I76" s="20" t="str">
        <f t="shared" si="6"/>
        <v>Grass_clover, Feed units / ha</v>
      </c>
      <c r="J76" s="26">
        <f>IF($B$15="","",VLOOKUP($B$15,'Crop definitions'!$V$5:$X$63,2,FALSE)*B76)</f>
        <v>1848</v>
      </c>
      <c r="K76" s="26">
        <f>IF($B$15="","",VLOOKUP($B$15,'Crop definitions'!$V$5:$X$63,2,FALSE)*C76)</f>
        <v>2024</v>
      </c>
      <c r="L76" s="26">
        <f>IF($B$15="","",VLOOKUP($B$15,'Crop definitions'!$V$5:$X$63,2,FALSE)*D76)</f>
        <v>2200</v>
      </c>
      <c r="M76" s="26">
        <f>IF($B$15="","",VLOOKUP($B$15,'Crop definitions'!$V$5:$X$63,2,FALSE)*E76)</f>
        <v>1760</v>
      </c>
      <c r="N76" s="26">
        <f>IF($B$15="","",VLOOKUP($B$15,'Crop definitions'!$V$5:$X$63,2,FALSE)*F76)</f>
        <v>1760</v>
      </c>
      <c r="O76" s="4">
        <f>IF($B$15="","",VLOOKUP($B$15,'Crop definitions'!$V$5:$X$63,2,FALSE)*G76)</f>
        <v>2024</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Late_grain_whole_crop, kg TS / ha</v>
      </c>
      <c r="B80" s="21">
        <f>IF(B74="",0,IF($C13="Kg",B74*VLOOKUP($B13,'Crop definitions'!$B$5:$N$63,5,FALSE)/1000,IF($C13="Kg TS",B74,B74/VLOOKUP($B13,'Crop definitions'!$B$5:$N$63,8,FALSE))))</f>
        <v>6933.333333333333</v>
      </c>
      <c r="C80" s="21">
        <f>IF(C74="",0,IF($C13="Kg",C74*VLOOKUP($B13,'Crop definitions'!$B$5:$N$63,5,FALSE)/1000,IF($C13="Kg TS",C74,C74/VLOOKUP($B13,'Crop definitions'!$B$5:$N$63,8,FALSE))))</f>
        <v>8133.333333333333</v>
      </c>
      <c r="D80" s="21">
        <f>IF(D74="",0,IF($C13="Kg",D74*VLOOKUP($B13,'Crop definitions'!$B$5:$N$63,5,FALSE)/1000,IF($C13="Kg TS",D74,D74/VLOOKUP($B13,'Crop definitions'!$B$5:$N$63,8,FALSE))))</f>
        <v>9066.6666666666661</v>
      </c>
      <c r="E80" s="21">
        <f>IF(E74="",0,IF($C13="Kg",E74*VLOOKUP($B13,'Crop definitions'!$B$5:$N$63,5,FALSE)/1000,IF($C13="Kg TS",E74,E74/VLOOKUP($B13,'Crop definitions'!$B$5:$N$63,8,FALSE))))</f>
        <v>9066.6666666666661</v>
      </c>
      <c r="F80" s="21">
        <f>IF(F74="",0,IF($C13="Kg",F74*VLOOKUP($B13,'Crop definitions'!$B$5:$N$63,5,FALSE)/1000,IF($C13="Kg TS",F74,F74/VLOOKUP($B13,'Crop definitions'!$B$5:$N$63,8,FALSE))))</f>
        <v>9733.3333333333339</v>
      </c>
      <c r="G80" s="21">
        <f>IF(G74="",0,IF($C13="Kg",G74*VLOOKUP($B13,'Crop definitions'!$B$5:$N$63,5,FALSE)/1000,IF($C13="Kg TS",G74,G74/VLOOKUP($B13,'Crop definitions'!$B$5:$N$63,8,FALSE))))</f>
        <v>8133.333333333333</v>
      </c>
      <c r="I80" s="20" t="str">
        <f t="shared" si="6"/>
        <v>Late_grain_whole_crop, kg TS / ha</v>
      </c>
      <c r="J80" s="21">
        <f>IF(J74="",0,IF($C13="Kg",J74*VLOOKUP($B13,'Crop definitions'!$B$5:$N$63,5,FALSE)/1000,IF($C13="Kg TS",J74,J74/VLOOKUP($B13,'Crop definitions'!$B$5:$N$63,8,FALSE))))</f>
        <v>4783.9999999999991</v>
      </c>
      <c r="K80" s="21">
        <f>IF(K74="",0,IF($C13="Kg",K74*VLOOKUP($B13,'Crop definitions'!$B$5:$N$63,5,FALSE)/1000,IF($C13="Kg TS",K74,K74/VLOOKUP($B13,'Crop definitions'!$B$5:$N$63,8,FALSE))))</f>
        <v>5612</v>
      </c>
      <c r="L80" s="21">
        <f>IF(L74="",0,IF($C13="Kg",L74*VLOOKUP($B13,'Crop definitions'!$B$5:$N$63,5,FALSE)/1000,IF($C13="Kg TS",L74,L74/VLOOKUP($B13,'Crop definitions'!$B$5:$N$63,8,FALSE))))</f>
        <v>6256</v>
      </c>
      <c r="M80" s="21">
        <f>IF(M74="",0,IF($C13="Kg",M74*VLOOKUP($B13,'Crop definitions'!$B$5:$N$63,5,FALSE)/1000,IF($C13="Kg TS",M74,M74/VLOOKUP($B13,'Crop definitions'!$B$5:$N$63,8,FALSE))))</f>
        <v>6256</v>
      </c>
      <c r="N80" s="21">
        <f>IF(N74="",0,IF($C13="Kg",N74*VLOOKUP($B13,'Crop definitions'!$B$5:$N$63,5,FALSE)/1000,IF($C13="Kg TS",N74,N74/VLOOKUP($B13,'Crop definitions'!$B$5:$N$63,8,FALSE))))</f>
        <v>6716</v>
      </c>
      <c r="O80" s="21">
        <f>IF(O74="",0,IF($C13="Kg",O74*VLOOKUP($B13,'Crop definitions'!$B$5:$N$63,5,FALSE)/1000,IF($C13="Kg TS",O74,O74/VLOOKUP($B13,'Crop definitions'!$B$5:$N$63,8,FALSE))))</f>
        <v>5612</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Grass_clover, kg TS / ha</v>
      </c>
      <c r="B82" s="21">
        <f>IF(B76="",0,IF($C15="Kg",B76*VLOOKUP($B15,'Crop definitions'!$B$5:$N$63,5,FALSE)/1000,IF($C15="Kg TS",B76,B76/VLOOKUP($B15,'Crop definitions'!$B$5:$N$63,8,FALSE))))</f>
        <v>2625</v>
      </c>
      <c r="C82" s="21">
        <f>IF(C76="",0,IF($C15="Kg",C76*VLOOKUP($B15,'Crop definitions'!$B$5:$N$63,5,FALSE)/1000,IF($C15="Kg TS",C76,C76/VLOOKUP($B15,'Crop definitions'!$B$5:$N$63,8,FALSE))))</f>
        <v>2875</v>
      </c>
      <c r="D82" s="21">
        <f>IF(D76="",0,IF($C15="Kg",D76*VLOOKUP($B15,'Crop definitions'!$B$5:$N$63,5,FALSE)/1000,IF($C15="Kg TS",D76,D76/VLOOKUP($B15,'Crop definitions'!$B$5:$N$63,8,FALSE))))</f>
        <v>3125</v>
      </c>
      <c r="E82" s="21">
        <f>IF(E76="",0,IF($C15="Kg",E76*VLOOKUP($B15,'Crop definitions'!$B$5:$N$63,5,FALSE)/1000,IF($C15="Kg TS",E76,E76/VLOOKUP($B15,'Crop definitions'!$B$5:$N$63,8,FALSE))))</f>
        <v>2500</v>
      </c>
      <c r="F82" s="21">
        <f>IF(F76="",0,IF($C15="Kg",F76*VLOOKUP($B15,'Crop definitions'!$B$5:$N$63,5,FALSE)/1000,IF($C15="Kg TS",F76,F76/VLOOKUP($B15,'Crop definitions'!$B$5:$N$63,8,FALSE))))</f>
        <v>2500</v>
      </c>
      <c r="G82" s="21">
        <f>IF(G76="",0,IF($C15="Kg",G76*VLOOKUP($B15,'Crop definitions'!$B$5:$N$63,5,FALSE)/1000,IF($C15="Kg TS",G76,G76/VLOOKUP($B15,'Crop definitions'!$B$5:$N$63,8,FALSE))))</f>
        <v>2875</v>
      </c>
      <c r="I82" s="20" t="str">
        <f t="shared" si="6"/>
        <v>Grass_clover, kg TS / ha</v>
      </c>
      <c r="J82" s="21">
        <f>IF(J76="",0,IF($C15="Kg",J76*VLOOKUP($B15,'Crop definitions'!$B$5:$N$63,5,FALSE)/1000,IF($C15="Kg TS",J76,J76/VLOOKUP($B15,'Crop definitions'!$B$5:$N$63,8,FALSE))))</f>
        <v>2310</v>
      </c>
      <c r="K82" s="21">
        <f>IF(K76="",0,IF($C15="Kg",K76*VLOOKUP($B15,'Crop definitions'!$B$5:$N$63,5,FALSE)/1000,IF($C15="Kg TS",K76,K76/VLOOKUP($B15,'Crop definitions'!$B$5:$N$63,8,FALSE))))</f>
        <v>2530</v>
      </c>
      <c r="L82" s="21">
        <f>IF(L76="",0,IF($C15="Kg",L76*VLOOKUP($B15,'Crop definitions'!$B$5:$N$63,5,FALSE)/1000,IF($C15="Kg TS",L76,L76/VLOOKUP($B15,'Crop definitions'!$B$5:$N$63,8,FALSE))))</f>
        <v>2750</v>
      </c>
      <c r="M82" s="21">
        <f>IF(M76="",0,IF($C15="Kg",M76*VLOOKUP($B15,'Crop definitions'!$B$5:$N$63,5,FALSE)/1000,IF($C15="Kg TS",M76,M76/VLOOKUP($B15,'Crop definitions'!$B$5:$N$63,8,FALSE))))</f>
        <v>2200</v>
      </c>
      <c r="N82" s="21">
        <f>IF(N76="",0,IF($C15="Kg",N76*VLOOKUP($B15,'Crop definitions'!$B$5:$N$63,5,FALSE)/1000,IF($C15="Kg TS",N76,N76/VLOOKUP($B15,'Crop definitions'!$B$5:$N$63,8,FALSE))))</f>
        <v>2200</v>
      </c>
      <c r="O82" s="21">
        <f>IF(O76="",0,IF($C15="Kg",O76*VLOOKUP($B15,'Crop definitions'!$B$5:$N$63,5,FALSE)/1000,IF($C15="Kg TS",O76,O76/VLOOKUP($B15,'Crop definitions'!$B$5:$N$63,8,FALSE))))</f>
        <v>2530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9558.3333333333321</v>
      </c>
      <c r="C85" s="25">
        <f t="shared" si="7"/>
        <v>11008.333333333332</v>
      </c>
      <c r="D85" s="25">
        <f t="shared" si="7"/>
        <v>12191.666666666666</v>
      </c>
      <c r="E85" s="25">
        <f t="shared" si="7"/>
        <v>11566.666666666666</v>
      </c>
      <c r="F85" s="25">
        <f t="shared" si="7"/>
        <v>12233.333333333334</v>
      </c>
      <c r="G85" s="25">
        <f t="shared" si="7"/>
        <v>11008.333333333332</v>
      </c>
      <c r="I85" s="24" t="s">
        <v>69</v>
      </c>
      <c r="J85" s="25">
        <f t="shared" ref="J85:O85" si="8">SUM(J80:J84)</f>
        <v>7093.9999999999991</v>
      </c>
      <c r="K85" s="25">
        <f t="shared" si="8"/>
        <v>8142</v>
      </c>
      <c r="L85" s="25">
        <f t="shared" si="8"/>
        <v>9006</v>
      </c>
      <c r="M85" s="25">
        <f t="shared" si="8"/>
        <v>8456</v>
      </c>
      <c r="N85" s="25">
        <f t="shared" si="8"/>
        <v>8916</v>
      </c>
      <c r="O85" s="25">
        <f t="shared" si="8"/>
        <v>8142</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Late_grain_whole_crop, kg / ha</v>
      </c>
      <c r="B87" s="21">
        <f>IF(B80=0,0,B80/(VLOOKUP($B13,'Crop definitions'!$B$5:$N$63,5,FALSE)/1000))</f>
        <v>20573.689416419384</v>
      </c>
      <c r="C87" s="21">
        <f>IF(C80=0,0,C80/(VLOOKUP($B13,'Crop definitions'!$B$5:$N$63,5,FALSE)/1000))</f>
        <v>24134.52027695351</v>
      </c>
      <c r="D87" s="21">
        <f>IF(D80=0,0,D80/(VLOOKUP($B13,'Crop definitions'!$B$5:$N$63,5,FALSE)/1000))</f>
        <v>26904.055390702273</v>
      </c>
      <c r="E87" s="21">
        <f>IF(E80=0,0,E80/(VLOOKUP($B13,'Crop definitions'!$B$5:$N$63,5,FALSE)/1000))</f>
        <v>26904.055390702273</v>
      </c>
      <c r="F87" s="21">
        <f>IF(F80=0,0,F80/(VLOOKUP($B13,'Crop definitions'!$B$5:$N$63,5,FALSE)/1000))</f>
        <v>28882.294757665677</v>
      </c>
      <c r="G87" s="21">
        <f>IF(G80=0,0,G80/(VLOOKUP($B13,'Crop definitions'!$B$5:$N$63,5,FALSE)/1000))</f>
        <v>24134.52027695351</v>
      </c>
      <c r="I87" s="20" t="str">
        <f>A87</f>
        <v>Late_grain_whole_crop, kg / ha</v>
      </c>
      <c r="J87" s="21">
        <f>IF(J80=0,0,J80/(VLOOKUP($B13,'Crop definitions'!$B$5:$N$63,5,FALSE)/1000))</f>
        <v>14195.845697329372</v>
      </c>
      <c r="K87" s="21">
        <f>IF(K80=0,0,K80/(VLOOKUP($B13,'Crop definitions'!$B$5:$N$63,5,FALSE)/1000))</f>
        <v>16652.818991097924</v>
      </c>
      <c r="L87" s="21">
        <f>IF(L80=0,0,L80/(VLOOKUP($B13,'Crop definitions'!$B$5:$N$63,5,FALSE)/1000))</f>
        <v>18563.798219584569</v>
      </c>
      <c r="M87" s="21">
        <f>IF(M80=0,0,M80/(VLOOKUP($B13,'Crop definitions'!$B$5:$N$63,5,FALSE)/1000))</f>
        <v>18563.798219584569</v>
      </c>
      <c r="N87" s="21">
        <f>IF(N80=0,0,N80/(VLOOKUP($B13,'Crop definitions'!$B$5:$N$63,5,FALSE)/1000))</f>
        <v>19928.783382789316</v>
      </c>
      <c r="O87" s="21">
        <f>IF(O80=0,0,O80/(VLOOKUP($B13,'Crop definitions'!$B$5:$N$63,5,FALSE)/1000))</f>
        <v>16652.818991097924</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Grass_clover, kg / ha</v>
      </c>
      <c r="B89" s="21">
        <f>IF(B82=0,0,B82/(VLOOKUP($B15,'Crop definitions'!$B$5:$N$63,5,FALSE)/1000))</f>
        <v>14583.333333333334</v>
      </c>
      <c r="C89" s="21">
        <f>IF(C82=0,0,C82/(VLOOKUP($B15,'Crop definitions'!$B$5:$N$63,5,FALSE)/1000))</f>
        <v>15972.222222222223</v>
      </c>
      <c r="D89" s="21">
        <f>IF(D82=0,0,D82/(VLOOKUP($B15,'Crop definitions'!$B$5:$N$63,5,FALSE)/1000))</f>
        <v>17361.111111111113</v>
      </c>
      <c r="E89" s="21">
        <f>IF(E82=0,0,E82/(VLOOKUP($B15,'Crop definitions'!$B$5:$N$63,5,FALSE)/1000))</f>
        <v>13888.888888888889</v>
      </c>
      <c r="F89" s="21">
        <f>IF(F82=0,0,F82/(VLOOKUP($B15,'Crop definitions'!$B$5:$N$63,5,FALSE)/1000))</f>
        <v>13888.888888888889</v>
      </c>
      <c r="G89" s="21">
        <f>IF(G82=0,0,G82/(VLOOKUP($B15,'Crop definitions'!$B$5:$N$63,5,FALSE)/1000))</f>
        <v>15972.222222222223</v>
      </c>
      <c r="I89" s="20" t="str">
        <f t="shared" si="9"/>
        <v>Grass_clover, kg / ha</v>
      </c>
      <c r="J89" s="21">
        <f>IF(J82=0,0,J82/(VLOOKUP($B15,'Crop definitions'!$B$5:$N$63,5,FALSE)/1000))</f>
        <v>12833.333333333334</v>
      </c>
      <c r="K89" s="21">
        <f>IF(K82=0,0,K82/(VLOOKUP($B15,'Crop definitions'!$B$5:$N$63,5,FALSE)/1000))</f>
        <v>14055.555555555557</v>
      </c>
      <c r="L89" s="21">
        <f>IF(L82=0,0,L82/(VLOOKUP($B15,'Crop definitions'!$B$5:$N$63,5,FALSE)/1000))</f>
        <v>15277.777777777779</v>
      </c>
      <c r="M89" s="21">
        <f>IF(M82=0,0,M82/(VLOOKUP($B15,'Crop definitions'!$B$5:$N$63,5,FALSE)/1000))</f>
        <v>12222.222222222223</v>
      </c>
      <c r="N89" s="21">
        <f>IF(N82=0,0,N82/(VLOOKUP($B15,'Crop definitions'!$B$5:$N$63,5,FALSE)/1000))</f>
        <v>12222.222222222223</v>
      </c>
      <c r="O89" s="21">
        <f>IF(O82=0,0,O82/(VLOOKUP($B15,'Crop definitions'!$B$5:$N$63,5,FALSE)/1000))</f>
        <v>14055.555555555557</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35157.022749752716</v>
      </c>
      <c r="C92" s="25">
        <f t="shared" si="10"/>
        <v>40106.742499175729</v>
      </c>
      <c r="D92" s="25">
        <f t="shared" si="10"/>
        <v>44265.166501813386</v>
      </c>
      <c r="E92" s="25">
        <f t="shared" si="10"/>
        <v>40792.94427959116</v>
      </c>
      <c r="F92" s="25">
        <f t="shared" si="10"/>
        <v>42771.183646554564</v>
      </c>
      <c r="G92" s="25">
        <f t="shared" si="10"/>
        <v>40106.742499175729</v>
      </c>
      <c r="I92" s="24" t="str">
        <f t="shared" si="9"/>
        <v>Udbytte i alt, kg / ha</v>
      </c>
      <c r="J92" s="25">
        <f t="shared" ref="J92:O92" si="11">SUM(J87:J91)</f>
        <v>27029.179030662708</v>
      </c>
      <c r="K92" s="25">
        <f t="shared" si="11"/>
        <v>30708.374546653482</v>
      </c>
      <c r="L92" s="25">
        <f t="shared" si="11"/>
        <v>33841.57599736235</v>
      </c>
      <c r="M92" s="25">
        <f t="shared" si="11"/>
        <v>30786.020441806791</v>
      </c>
      <c r="N92" s="25">
        <f t="shared" si="11"/>
        <v>32151.005605011538</v>
      </c>
      <c r="O92" s="25">
        <f t="shared" si="11"/>
        <v>30708.374546653482</v>
      </c>
    </row>
    <row r="93" spans="1:15" x14ac:dyDescent="0.25">
      <c r="A93" s="27" t="s">
        <v>120</v>
      </c>
      <c r="B93" s="32">
        <f t="shared" ref="B93:G93" si="12">SUMIF($D$13:$D$17,"Grøn",B87:B91)</f>
        <v>35157.022749752716</v>
      </c>
      <c r="C93" s="32">
        <f t="shared" si="12"/>
        <v>40106.742499175729</v>
      </c>
      <c r="D93" s="32">
        <f t="shared" si="12"/>
        <v>44265.166501813386</v>
      </c>
      <c r="E93" s="32">
        <f t="shared" si="12"/>
        <v>40792.94427959116</v>
      </c>
      <c r="F93" s="32">
        <f t="shared" si="12"/>
        <v>42771.183646554564</v>
      </c>
      <c r="G93" s="32">
        <f t="shared" si="12"/>
        <v>40106.742499175729</v>
      </c>
      <c r="I93" s="27" t="str">
        <f t="shared" si="9"/>
        <v>Udbytte der høstes grøn i alt, kg / ha</v>
      </c>
      <c r="J93" s="32">
        <f t="shared" ref="J93:O93" si="13">SUMIF($D$13:$D$17,"Grøn",J87:J91)</f>
        <v>27029.179030662708</v>
      </c>
      <c r="K93" s="32">
        <f t="shared" si="13"/>
        <v>30708.374546653482</v>
      </c>
      <c r="L93" s="32">
        <f t="shared" si="13"/>
        <v>33841.57599736235</v>
      </c>
      <c r="M93" s="32">
        <f t="shared" si="13"/>
        <v>30786.020441806791</v>
      </c>
      <c r="N93" s="32">
        <f t="shared" si="13"/>
        <v>32151.005605011538</v>
      </c>
      <c r="O93" s="32">
        <f t="shared" si="13"/>
        <v>30708.374546653482</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Late_grain_whole_crop, kg N / ha</v>
      </c>
      <c r="B95" s="21">
        <f>IF(B80=0,0,B80*VLOOKUP($B13,'Crop definitions'!$B$5:$K$63,10,FALSE)/1000)</f>
        <v>145.32266666666666</v>
      </c>
      <c r="C95" s="21">
        <f>IF(C80=0,0,C80*VLOOKUP($B13,'Crop definitions'!$B$5:$K$63,10,FALSE)/1000)</f>
        <v>170.47466666666665</v>
      </c>
      <c r="D95" s="21">
        <f>IF(D80=0,0,D80*VLOOKUP($B13,'Crop definitions'!$B$5:$K$63,10,FALSE)/1000)</f>
        <v>190.03733333333332</v>
      </c>
      <c r="E95" s="21">
        <f>IF(E80=0,0,E80*VLOOKUP($B13,'Crop definitions'!$B$5:$K$63,10,FALSE)/1000)</f>
        <v>190.03733333333332</v>
      </c>
      <c r="F95" s="21">
        <f>IF(F80=0,0,F80*VLOOKUP($B13,'Crop definitions'!$B$5:$K$63,10,FALSE)/1000)</f>
        <v>204.01066666666668</v>
      </c>
      <c r="G95" s="21">
        <f>IF(G80=0,0,G80*VLOOKUP($B13,'Crop definitions'!$B$5:$K$63,10,FALSE)/1000)</f>
        <v>170.47466666666665</v>
      </c>
      <c r="I95" s="20" t="str">
        <f t="shared" ref="I95:I100" si="14">A95</f>
        <v>Late_grain_whole_crop, kg N / ha</v>
      </c>
      <c r="J95" s="21">
        <f>IF(J80=0,0,J80*VLOOKUP($B13,'Crop definitions'!$B$5:$K$63,10,FALSE)/1000)</f>
        <v>100.27263999999998</v>
      </c>
      <c r="K95" s="21">
        <f>IF(K80=0,0,K80*VLOOKUP($B13,'Crop definitions'!$B$5:$K$63,10,FALSE)/1000)</f>
        <v>117.62752</v>
      </c>
      <c r="L95" s="21">
        <f>IF(L80=0,0,L80*VLOOKUP($B13,'Crop definitions'!$B$5:$K$63,10,FALSE)/1000)</f>
        <v>131.12576000000001</v>
      </c>
      <c r="M95" s="21">
        <f>IF(M80=0,0,M80*VLOOKUP($B13,'Crop definitions'!$B$5:$K$63,10,FALSE)/1000)</f>
        <v>131.12576000000001</v>
      </c>
      <c r="N95" s="21">
        <f>IF(N80=0,0,N80*VLOOKUP($B13,'Crop definitions'!$B$5:$K$63,10,FALSE)/1000)</f>
        <v>140.76736000000002</v>
      </c>
      <c r="O95" s="21">
        <f>IF(O80=0,0,O80*VLOOKUP($B13,'Crop definitions'!$B$5:$K$63,10,FALSE)/1000)</f>
        <v>117.62752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Grass_clover, kg N / ha</v>
      </c>
      <c r="B97" s="21">
        <f>IF(B82=0,0,B82*VLOOKUP($B15,'Crop definitions'!$B$5:$K$63,10,FALSE)/1000)</f>
        <v>65.990400000000008</v>
      </c>
      <c r="C97" s="21">
        <f>IF(C82=0,0,C82*VLOOKUP($B15,'Crop definitions'!$B$5:$K$63,10,FALSE)/1000)</f>
        <v>72.275200000000012</v>
      </c>
      <c r="D97" s="21">
        <f>IF(D82=0,0,D82*VLOOKUP($B15,'Crop definitions'!$B$5:$K$63,10,FALSE)/1000)</f>
        <v>78.560000000000016</v>
      </c>
      <c r="E97" s="21">
        <f>IF(E82=0,0,E82*VLOOKUP($B15,'Crop definitions'!$B$5:$K$63,10,FALSE)/1000)</f>
        <v>62.848000000000006</v>
      </c>
      <c r="F97" s="21">
        <f>IF(F82=0,0,F82*VLOOKUP($B15,'Crop definitions'!$B$5:$K$63,10,FALSE)/1000)</f>
        <v>62.848000000000006</v>
      </c>
      <c r="G97" s="21">
        <f>IF(G82=0,0,G82*VLOOKUP($B15,'Crop definitions'!$B$5:$K$63,10,FALSE)/1000)</f>
        <v>72.275200000000012</v>
      </c>
      <c r="I97" s="20" t="str">
        <f t="shared" si="14"/>
        <v>Grass_clover, kg N / ha</v>
      </c>
      <c r="J97" s="21">
        <f>IF(J82=0,0,J82*VLOOKUP($B15,'Crop definitions'!$B$5:$K$63,10,FALSE)/1000)</f>
        <v>58.071552000000004</v>
      </c>
      <c r="K97" s="21">
        <f>IF(K82=0,0,K82*VLOOKUP($B15,'Crop definitions'!$B$5:$K$63,10,FALSE)/1000)</f>
        <v>63.602176000000007</v>
      </c>
      <c r="L97" s="21">
        <f>IF(L82=0,0,L82*VLOOKUP($B15,'Crop definitions'!$B$5:$K$63,10,FALSE)/1000)</f>
        <v>69.132800000000003</v>
      </c>
      <c r="M97" s="21">
        <f>IF(M82=0,0,M82*VLOOKUP($B15,'Crop definitions'!$B$5:$K$63,10,FALSE)/1000)</f>
        <v>55.306240000000003</v>
      </c>
      <c r="N97" s="21">
        <f>IF(N82=0,0,N82*VLOOKUP($B15,'Crop definitions'!$B$5:$K$63,10,FALSE)/1000)</f>
        <v>55.306240000000003</v>
      </c>
      <c r="O97" s="21">
        <f>IF(O82=0,0,O82*VLOOKUP($B15,'Crop definitions'!$B$5:$K$63,10,FALSE)/1000)</f>
        <v>63.602176000000007</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211.31306666666666</v>
      </c>
      <c r="C100" s="25">
        <f t="shared" si="15"/>
        <v>242.74986666666666</v>
      </c>
      <c r="D100" s="25">
        <f t="shared" si="15"/>
        <v>268.59733333333332</v>
      </c>
      <c r="E100" s="25">
        <f t="shared" si="15"/>
        <v>252.88533333333334</v>
      </c>
      <c r="F100" s="25">
        <f t="shared" si="15"/>
        <v>266.85866666666669</v>
      </c>
      <c r="G100" s="25">
        <f t="shared" si="15"/>
        <v>242.74986666666666</v>
      </c>
      <c r="I100" s="24" t="str">
        <f t="shared" si="14"/>
        <v>Udbytte i alt, kg N / ha</v>
      </c>
      <c r="J100" s="25">
        <f t="shared" ref="J100:O100" si="16">SUM(J95:J99)</f>
        <v>158.34419199999999</v>
      </c>
      <c r="K100" s="25">
        <f t="shared" si="16"/>
        <v>181.22969600000002</v>
      </c>
      <c r="L100" s="25">
        <f t="shared" si="16"/>
        <v>200.25856000000002</v>
      </c>
      <c r="M100" s="25">
        <f t="shared" si="16"/>
        <v>186.43200000000002</v>
      </c>
      <c r="N100" s="25">
        <f t="shared" si="16"/>
        <v>196.07360000000003</v>
      </c>
      <c r="O100" s="25">
        <f t="shared" si="16"/>
        <v>181.22969600000002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155</v>
      </c>
      <c r="C105" s="47">
        <f t="shared" si="17"/>
        <v>151</v>
      </c>
      <c r="D105" s="47">
        <f t="shared" si="17"/>
        <v>174</v>
      </c>
      <c r="E105" s="47">
        <f t="shared" si="17"/>
        <v>145</v>
      </c>
      <c r="F105" s="47">
        <f t="shared" si="17"/>
        <v>150</v>
      </c>
      <c r="G105" s="47">
        <f t="shared" si="17"/>
        <v>51</v>
      </c>
      <c r="H105" s="15"/>
      <c r="I105" s="40" t="str">
        <f t="shared" ref="I105:I110" si="18">A105</f>
        <v>N-norm til beregning, kg / ha</v>
      </c>
      <c r="J105" s="47">
        <f t="shared" ref="J105:O105" si="19">IF($E13="Ja",J31,0)+IF($E14="Ja",J35,0)+IF($E15="Ja",J39,0)+IF($E16="Ja",J43,0)+IF($E17="Ja",J47,0)</f>
        <v>83.7</v>
      </c>
      <c r="K105" s="47">
        <f t="shared" si="19"/>
        <v>81.540000000000006</v>
      </c>
      <c r="L105" s="47">
        <f t="shared" si="19"/>
        <v>93.960000000000008</v>
      </c>
      <c r="M105" s="47">
        <f t="shared" si="19"/>
        <v>78.300000000000011</v>
      </c>
      <c r="N105" s="47">
        <f t="shared" si="19"/>
        <v>81</v>
      </c>
      <c r="O105" s="47">
        <f t="shared" si="19"/>
        <v>27.540000000000003</v>
      </c>
    </row>
    <row r="106" spans="1:15" ht="15.6" x14ac:dyDescent="0.3">
      <c r="A106" s="40" t="s">
        <v>129</v>
      </c>
      <c r="B106" s="47">
        <f t="shared" ref="B106:G106" si="20">SUMIF($E$13:$E$17,"Ja",B95:B99)</f>
        <v>211.31306666666666</v>
      </c>
      <c r="C106" s="47">
        <f t="shared" si="20"/>
        <v>242.74986666666666</v>
      </c>
      <c r="D106" s="47">
        <f t="shared" si="20"/>
        <v>268.59733333333332</v>
      </c>
      <c r="E106" s="47">
        <f t="shared" si="20"/>
        <v>252.88533333333334</v>
      </c>
      <c r="F106" s="47">
        <f t="shared" si="20"/>
        <v>266.85866666666669</v>
      </c>
      <c r="G106" s="47">
        <f t="shared" si="20"/>
        <v>242.74986666666666</v>
      </c>
      <c r="H106" s="15"/>
      <c r="I106" s="40" t="str">
        <f t="shared" si="18"/>
        <v>N-udbytte til beregning, kg / ha</v>
      </c>
      <c r="J106" s="47">
        <f t="shared" ref="J106:O106" si="21">SUMIF($E$13:$E$17,"Ja",J95:J99)</f>
        <v>158.34419199999999</v>
      </c>
      <c r="K106" s="47">
        <f t="shared" si="21"/>
        <v>181.22969600000002</v>
      </c>
      <c r="L106" s="47">
        <f t="shared" si="21"/>
        <v>200.25856000000002</v>
      </c>
      <c r="M106" s="47">
        <f t="shared" si="21"/>
        <v>186.43200000000002</v>
      </c>
      <c r="N106" s="47">
        <f t="shared" si="21"/>
        <v>196.07360000000003</v>
      </c>
      <c r="O106" s="47">
        <f t="shared" si="21"/>
        <v>181.22969600000002</v>
      </c>
    </row>
    <row r="107" spans="1:15" ht="15.6" x14ac:dyDescent="0.3">
      <c r="A107" t="s">
        <v>150</v>
      </c>
      <c r="B107" s="48">
        <f>IF(VLOOKUP($B$9,'N fixation formula'!$B$5:$N$44,3,FALSE)="",VLOOKUP($B$9,'N fixation formula'!$B$5:$N$44,4,FALSE)*B105+VLOOKUP($B$9,'N fixation formula'!$B$5:$N$44,5,FALSE),VLOOKUP($B$9,'N fixation formula'!$B$5:$N$44,3,FALSE))</f>
        <v>0.4</v>
      </c>
      <c r="C107" s="48">
        <f>IF(VLOOKUP($B$9,'N fixation formula'!$B$5:$N$44,3,FALSE)="",VLOOKUP($B$9,'N fixation formula'!$B$5:$N$44,4,FALSE)*C105+VLOOKUP($B$9,'N fixation formula'!$B$5:$N$44,5,FALSE),VLOOKUP($B$9,'N fixation formula'!$B$5:$N$44,3,FALSE))</f>
        <v>0.4</v>
      </c>
      <c r="D107" s="48">
        <f>IF(VLOOKUP($B$9,'N fixation formula'!$B$5:$N$44,3,FALSE)="",VLOOKUP($B$9,'N fixation formula'!$B$5:$N$44,4,FALSE)*D105+VLOOKUP($B$9,'N fixation formula'!$B$5:$N$44,5,FALSE),VLOOKUP($B$9,'N fixation formula'!$B$5:$N$44,3,FALSE))</f>
        <v>0.4</v>
      </c>
      <c r="E107" s="48">
        <f>IF(VLOOKUP($B$9,'N fixation formula'!$B$5:$N$44,3,FALSE)="",VLOOKUP($B$9,'N fixation formula'!$B$5:$N$44,4,FALSE)*E105+VLOOKUP($B$9,'N fixation formula'!$B$5:$N$44,5,FALSE),VLOOKUP($B$9,'N fixation formula'!$B$5:$N$44,3,FALSE))</f>
        <v>0.4</v>
      </c>
      <c r="F107" s="48">
        <f>IF(VLOOKUP($B$9,'N fixation formula'!$B$5:$N$44,3,FALSE)="",VLOOKUP($B$9,'N fixation formula'!$B$5:$N$44,4,FALSE)*F105+VLOOKUP($B$9,'N fixation formula'!$B$5:$N$44,5,FALSE),VLOOKUP($B$9,'N fixation formula'!$B$5:$N$44,3,FALSE))</f>
        <v>0.4</v>
      </c>
      <c r="G107" s="48">
        <f>IF(VLOOKUP($B$9,'N fixation formula'!$B$5:$N$44,3,FALSE)="",VLOOKUP($B$9,'N fixation formula'!$B$5:$N$44,4,FALSE)*G105+VLOOKUP($B$9,'N fixation formula'!$B$5:$N$44,5,FALSE),VLOOKUP($B$9,'N fixation formula'!$B$5:$N$44,3,FALSE))</f>
        <v>0.4</v>
      </c>
      <c r="H107" s="15"/>
      <c r="I107" s="40" t="str">
        <f t="shared" si="18"/>
        <v>F-bælg-N</v>
      </c>
      <c r="J107" s="48">
        <f>IF(VLOOKUP($B$9,'N fixation formula'!$B$5:$N$44,3,FALSE)="",VLOOKUP($B$9,'N fixation formula'!$B$5:$N$44,4,FALSE)*J105+VLOOKUP($B$9,'N fixation formula'!$B$5:$N$44,5,FALSE),VLOOKUP($B$9,'N fixation formula'!$B$5:$N$44,3,FALSE))</f>
        <v>0.4</v>
      </c>
      <c r="K107" s="48">
        <f>IF(VLOOKUP($B$9,'N fixation formula'!$B$5:$N$44,3,FALSE)="",VLOOKUP($B$9,'N fixation formula'!$B$5:$N$44,4,FALSE)*K105+VLOOKUP($B$9,'N fixation formula'!$B$5:$N$44,5,FALSE),VLOOKUP($B$9,'N fixation formula'!$B$5:$N$44,3,FALSE))</f>
        <v>0.4</v>
      </c>
      <c r="L107" s="48">
        <f>IF(VLOOKUP($B$9,'N fixation formula'!$B$5:$N$44,3,FALSE)="",VLOOKUP($B$9,'N fixation formula'!$B$5:$N$44,4,FALSE)*L105+VLOOKUP($B$9,'N fixation formula'!$B$5:$N$44,5,FALSE),VLOOKUP($B$9,'N fixation formula'!$B$5:$N$44,3,FALSE))</f>
        <v>0.4</v>
      </c>
      <c r="M107" s="48">
        <f>IF(VLOOKUP($B$9,'N fixation formula'!$B$5:$N$44,3,FALSE)="",VLOOKUP($B$9,'N fixation formula'!$B$5:$N$44,4,FALSE)*M105+VLOOKUP($B$9,'N fixation formula'!$B$5:$N$44,5,FALSE),VLOOKUP($B$9,'N fixation formula'!$B$5:$N$44,3,FALSE))</f>
        <v>0.4</v>
      </c>
      <c r="N107" s="48">
        <f>IF(VLOOKUP($B$9,'N fixation formula'!$B$5:$N$44,3,FALSE)="",VLOOKUP($B$9,'N fixation formula'!$B$5:$N$44,4,FALSE)*N105+VLOOKUP($B$9,'N fixation formula'!$B$5:$N$44,5,FALSE),VLOOKUP($B$9,'N fixation formula'!$B$5:$N$44,3,FALSE))</f>
        <v>0.4</v>
      </c>
      <c r="O107" s="48">
        <f>IF(VLOOKUP($B$9,'N fixation formula'!$B$5:$N$44,3,FALSE)="",VLOOKUP($B$9,'N fixation formula'!$B$5:$N$44,4,FALSE)*O105+VLOOKUP($B$9,'N fixation formula'!$B$5:$N$44,5,FALSE),VLOOKUP($B$9,'N fixation formula'!$B$5:$N$44,3,FALSE))</f>
        <v>0.4</v>
      </c>
    </row>
    <row r="108" spans="1:15" ht="15.6" x14ac:dyDescent="0.3">
      <c r="A108" s="40" t="s">
        <v>149</v>
      </c>
      <c r="B108" s="48">
        <f>VLOOKUP($B$9,'N fixation formula'!$B$5:$N$44,2,FALSE)*B107*VLOOKUP($B$9,'N fixation formula'!$B$5:$N$44,6,FALSE)</f>
        <v>0.45599999999999996</v>
      </c>
      <c r="C108" s="48">
        <f>VLOOKUP($B$9,'N fixation formula'!$B$5:$N$44,2,FALSE)*C107*VLOOKUP($B$9,'N fixation formula'!$B$5:$N$44,6,FALSE)</f>
        <v>0.45599999999999996</v>
      </c>
      <c r="D108" s="48">
        <f>VLOOKUP($B$9,'N fixation formula'!$B$5:$N$44,2,FALSE)*D107*VLOOKUP($B$9,'N fixation formula'!$B$5:$N$44,6,FALSE)</f>
        <v>0.45599999999999996</v>
      </c>
      <c r="E108" s="48">
        <f>VLOOKUP($B$9,'N fixation formula'!$B$5:$N$44,2,FALSE)*E107*VLOOKUP($B$9,'N fixation formula'!$B$5:$N$44,6,FALSE)</f>
        <v>0.45599999999999996</v>
      </c>
      <c r="F108" s="48">
        <f>VLOOKUP($B$9,'N fixation formula'!$B$5:$N$44,2,FALSE)*F107*VLOOKUP($B$9,'N fixation formula'!$B$5:$N$44,6,FALSE)</f>
        <v>0.45599999999999996</v>
      </c>
      <c r="G108" s="48">
        <f>VLOOKUP($B$9,'N fixation formula'!$B$5:$N$44,2,FALSE)*G107*VLOOKUP($B$9,'N fixation formula'!$B$5:$N$44,6,FALSE)</f>
        <v>0.45599999999999996</v>
      </c>
      <c r="H108" s="15"/>
      <c r="I108" s="40" t="str">
        <f t="shared" si="18"/>
        <v>F-brutto x F-bælg-N x P-fix</v>
      </c>
      <c r="J108" s="48">
        <f>VLOOKUP($B$9,'N fixation formula'!$B$5:$N$44,2,FALSE)*J107*VLOOKUP($B$9,'N fixation formula'!$B$5:$N$44,6,FALSE)</f>
        <v>0.45599999999999996</v>
      </c>
      <c r="K108" s="48">
        <f>VLOOKUP($B$9,'N fixation formula'!$B$5:$N$44,2,FALSE)*K107*VLOOKUP($B$9,'N fixation formula'!$B$5:$N$44,6,FALSE)</f>
        <v>0.45599999999999996</v>
      </c>
      <c r="L108" s="48">
        <f>VLOOKUP($B$9,'N fixation formula'!$B$5:$N$44,2,FALSE)*L107*VLOOKUP($B$9,'N fixation formula'!$B$5:$N$44,6,FALSE)</f>
        <v>0.45599999999999996</v>
      </c>
      <c r="M108" s="48">
        <f>VLOOKUP($B$9,'N fixation formula'!$B$5:$N$44,2,FALSE)*M107*VLOOKUP($B$9,'N fixation formula'!$B$5:$N$44,6,FALSE)</f>
        <v>0.45599999999999996</v>
      </c>
      <c r="N108" s="48">
        <f>VLOOKUP($B$9,'N fixation formula'!$B$5:$N$44,2,FALSE)*N107*VLOOKUP($B$9,'N fixation formula'!$B$5:$N$44,6,FALSE)</f>
        <v>0.45599999999999996</v>
      </c>
      <c r="O108" s="48">
        <f>VLOOKUP($B$9,'N fixation formula'!$B$5:$N$44,2,FALSE)*O107*VLOOKUP($B$9,'N fixation formula'!$B$5:$N$44,6,FALSE)</f>
        <v>0.45599999999999996</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formula'!$J$5:$O$44,MATCH(Late_grain_whole_crop_US_GrCl!$B$9,'N fixation formula'!$B$5:$B$44,0),MATCH(Late_grain_whole_crop_US_GrCl!J104,'N fixation formula'!$J$4:$O$4,0))</f>
        <v>#N/A</v>
      </c>
      <c r="K109" s="48" t="e">
        <f>VLOOKUP($B$9,'N fixation formula'!$B$5:$O$44,7,FALSE)+VLOOKUP($B$9,'N fixation formula'!$B$5:$O$44,8,FALSE)+INDEX('N fixation formula'!$J$5:$O$44,MATCH(Late_grain_whole_crop_US_GrCl!$B$9,'N fixation formula'!$B$5:$B$44,0),MATCH(Late_grain_whole_crop_US_GrCl!K104,'N fixation formula'!$J$4:$O$4,0))</f>
        <v>#N/A</v>
      </c>
      <c r="L109" s="48" t="e">
        <f>VLOOKUP($B$9,'N fixation formula'!$B$5:$O$44,7,FALSE)+VLOOKUP($B$9,'N fixation formula'!$B$5:$O$44,8,FALSE)+INDEX('N fixation formula'!$J$5:$O$44,MATCH(Late_grain_whole_crop_US_GrCl!$B$9,'N fixation formula'!$B$5:$B$44,0),MATCH(Late_grain_whole_crop_US_GrCl!L104,'N fixation formula'!$J$4:$O$4,0))</f>
        <v>#N/A</v>
      </c>
      <c r="M109" s="48" t="e">
        <f>VLOOKUP($B$9,'N fixation formula'!$B$5:$O$44,7,FALSE)+VLOOKUP($B$9,'N fixation formula'!$B$5:$O$44,8,FALSE)+INDEX('N fixation formula'!$J$5:$O$44,MATCH(Late_grain_whole_crop_US_GrCl!$B$9,'N fixation formula'!$B$5:$B$44,0),MATCH(Late_grain_whole_crop_US_GrCl!M104,'N fixation formula'!$J$4:$O$4,0))</f>
        <v>#N/A</v>
      </c>
      <c r="N109" s="48" t="e">
        <f>VLOOKUP($B$9,'N fixation formula'!$B$5:$O$44,7,FALSE)+VLOOKUP($B$9,'N fixation formula'!$B$5:$O$44,8,FALSE)+INDEX('N fixation formula'!$J$5:$O$44,MATCH(Late_grain_whole_crop_US_GrCl!$B$9,'N fixation formula'!$B$5:$B$44,0),MATCH(Late_grain_whole_crop_US_GrCl!N104,'N fixation formula'!$J$4:$O$4,0))</f>
        <v>#N/A</v>
      </c>
      <c r="O109" s="48" t="e">
        <f>VLOOKUP($B$9,'N fixation formula'!$B$5:$O$44,7,FALSE)+VLOOKUP($B$9,'N fixation formula'!$B$5:$O$44,8,FALSE)+INDEX('N fixation formula'!$J$5:$O$44,MATCH(Late_grain_whole_crop_US_GrCl!$B$9,'N fixation formula'!$B$5:$B$44,0),MATCH(Late_grain_whole_crop_US_GrCl!O104,'N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76"/>
      <c r="C116" s="76"/>
      <c r="D116" s="76"/>
      <c r="E116" s="76"/>
      <c r="F116" s="76"/>
      <c r="G116" s="70"/>
      <c r="I116" s="29" t="str">
        <f>IF(A116="","",A116)</f>
        <v>Skårlægning*</v>
      </c>
      <c r="J116" s="60"/>
      <c r="K116" s="60"/>
      <c r="L116" s="60"/>
      <c r="M116" s="60"/>
      <c r="N116" s="60"/>
      <c r="O116" s="61"/>
    </row>
    <row r="117" spans="1:15" x14ac:dyDescent="0.25">
      <c r="A117" s="34" t="s">
        <v>100</v>
      </c>
      <c r="B117" s="70"/>
      <c r="C117" s="70"/>
      <c r="D117" s="70"/>
      <c r="E117" s="70"/>
      <c r="F117" s="70"/>
      <c r="G117" s="70"/>
      <c r="I117" s="29" t="str">
        <f t="shared" ref="I117:I130" si="24">IF(A117="","",A117)</f>
        <v>Sammenrivning*</v>
      </c>
      <c r="J117" s="60"/>
      <c r="K117" s="60"/>
      <c r="L117" s="60"/>
      <c r="M117" s="60"/>
      <c r="N117" s="60"/>
      <c r="O117" s="61"/>
    </row>
    <row r="118" spans="1:15" x14ac:dyDescent="0.25">
      <c r="A118" s="34" t="s">
        <v>99</v>
      </c>
      <c r="B118" s="70"/>
      <c r="C118" s="70"/>
      <c r="D118" s="70"/>
      <c r="E118" s="70"/>
      <c r="F118" s="70"/>
      <c r="G118" s="70"/>
      <c r="I118" s="29" t="str">
        <f t="shared" si="24"/>
        <v>Stængelbrydning*</v>
      </c>
      <c r="J118" s="60"/>
      <c r="K118" s="60"/>
      <c r="L118" s="60"/>
      <c r="M118" s="60"/>
      <c r="N118" s="60"/>
      <c r="O118" s="61"/>
    </row>
    <row r="119" spans="1:15" x14ac:dyDescent="0.25">
      <c r="A119" s="34" t="s">
        <v>101</v>
      </c>
      <c r="B119" s="70"/>
      <c r="C119" s="70"/>
      <c r="D119" s="70"/>
      <c r="E119" s="70"/>
      <c r="F119" s="70"/>
      <c r="G119" s="70"/>
      <c r="I119" s="29" t="str">
        <f t="shared" si="24"/>
        <v>Snitning*</v>
      </c>
      <c r="J119" s="60"/>
      <c r="K119" s="60"/>
      <c r="L119" s="60"/>
      <c r="M119" s="60"/>
      <c r="N119" s="60"/>
      <c r="O119" s="61"/>
    </row>
    <row r="120" spans="1:15" x14ac:dyDescent="0.25">
      <c r="A120" s="34" t="s">
        <v>83</v>
      </c>
      <c r="B120" s="70">
        <v>1</v>
      </c>
      <c r="C120" s="70">
        <v>1</v>
      </c>
      <c r="D120" s="70">
        <v>1</v>
      </c>
      <c r="E120" s="70">
        <v>1</v>
      </c>
      <c r="F120" s="70">
        <v>1</v>
      </c>
      <c r="G120" s="70">
        <v>1</v>
      </c>
      <c r="I120" s="29" t="str">
        <f t="shared" si="24"/>
        <v>Pløjning, forår*</v>
      </c>
      <c r="J120" s="60">
        <v>1</v>
      </c>
      <c r="K120" s="60">
        <v>1</v>
      </c>
      <c r="L120" s="60">
        <v>1</v>
      </c>
      <c r="M120" s="60">
        <v>1</v>
      </c>
      <c r="N120" s="60">
        <v>1</v>
      </c>
      <c r="O120" s="61">
        <v>1</v>
      </c>
    </row>
    <row r="121" spans="1:15" x14ac:dyDescent="0.25">
      <c r="A121" s="34" t="s">
        <v>89</v>
      </c>
      <c r="B121" s="70">
        <v>2</v>
      </c>
      <c r="C121" s="70">
        <v>2</v>
      </c>
      <c r="D121" s="70">
        <v>2</v>
      </c>
      <c r="E121" s="70">
        <v>2</v>
      </c>
      <c r="F121" s="70">
        <v>2</v>
      </c>
      <c r="G121" s="70">
        <v>2</v>
      </c>
      <c r="I121" s="29" t="str">
        <f t="shared" si="24"/>
        <v>Kunstgødskning*</v>
      </c>
      <c r="J121" s="60"/>
      <c r="K121" s="60"/>
      <c r="L121" s="60"/>
      <c r="M121" s="60"/>
      <c r="N121" s="60"/>
      <c r="O121" s="61"/>
    </row>
    <row r="122" spans="1:15" x14ac:dyDescent="0.25">
      <c r="A122" s="34" t="s">
        <v>155</v>
      </c>
      <c r="B122" s="70">
        <v>1</v>
      </c>
      <c r="C122" s="70">
        <v>1</v>
      </c>
      <c r="D122" s="70">
        <v>1</v>
      </c>
      <c r="E122" s="70">
        <v>1</v>
      </c>
      <c r="F122" s="70">
        <v>1</v>
      </c>
      <c r="G122" s="70">
        <v>1</v>
      </c>
      <c r="I122" s="29" t="str">
        <f t="shared" si="24"/>
        <v>Såning med såsæt"</v>
      </c>
      <c r="J122" s="60">
        <v>1</v>
      </c>
      <c r="K122" s="60">
        <v>1</v>
      </c>
      <c r="L122" s="60">
        <v>1</v>
      </c>
      <c r="M122" s="60">
        <v>1</v>
      </c>
      <c r="N122" s="60">
        <v>1</v>
      </c>
      <c r="O122" s="61">
        <v>1</v>
      </c>
    </row>
    <row r="123" spans="1:15" x14ac:dyDescent="0.25">
      <c r="A123" s="34" t="s">
        <v>87</v>
      </c>
      <c r="B123" s="70">
        <v>1</v>
      </c>
      <c r="C123" s="70">
        <v>1</v>
      </c>
      <c r="D123" s="70">
        <v>1</v>
      </c>
      <c r="E123" s="70">
        <v>1</v>
      </c>
      <c r="F123" s="70">
        <v>1</v>
      </c>
      <c r="G123" s="70">
        <v>1</v>
      </c>
      <c r="I123" s="29" t="str">
        <f t="shared" si="24"/>
        <v>Tromling*</v>
      </c>
      <c r="J123" s="60">
        <v>1</v>
      </c>
      <c r="K123" s="60">
        <v>1</v>
      </c>
      <c r="L123" s="60">
        <v>1</v>
      </c>
      <c r="M123" s="60">
        <v>1</v>
      </c>
      <c r="N123" s="60">
        <v>1</v>
      </c>
      <c r="O123" s="61">
        <v>1</v>
      </c>
    </row>
    <row r="124" spans="1:15" x14ac:dyDescent="0.25">
      <c r="A124" s="34" t="s">
        <v>92</v>
      </c>
      <c r="B124" s="70">
        <v>1</v>
      </c>
      <c r="C124" s="70">
        <v>1</v>
      </c>
      <c r="D124" s="70">
        <v>1</v>
      </c>
      <c r="E124" s="70">
        <v>1</v>
      </c>
      <c r="F124" s="70">
        <v>1</v>
      </c>
      <c r="G124" s="70">
        <v>1</v>
      </c>
      <c r="I124" s="29" t="str">
        <f t="shared" si="24"/>
        <v>Sprøjtning*</v>
      </c>
      <c r="J124" s="60"/>
      <c r="K124" s="60"/>
      <c r="L124" s="60"/>
      <c r="M124" s="60"/>
      <c r="N124" s="60"/>
      <c r="O124" s="61"/>
    </row>
    <row r="125" spans="1:15" x14ac:dyDescent="0.25">
      <c r="A125" s="34" t="s">
        <v>91</v>
      </c>
      <c r="B125" s="70"/>
      <c r="C125" s="70"/>
      <c r="D125" s="70"/>
      <c r="E125" s="70"/>
      <c r="F125" s="70"/>
      <c r="G125" s="70"/>
      <c r="I125" s="29" t="str">
        <f t="shared" si="24"/>
        <v>Ukrudstharvning*</v>
      </c>
      <c r="J125" s="60">
        <v>1</v>
      </c>
      <c r="K125" s="60">
        <v>1</v>
      </c>
      <c r="L125" s="60">
        <v>1</v>
      </c>
      <c r="M125" s="60">
        <v>1</v>
      </c>
      <c r="N125" s="60">
        <v>1</v>
      </c>
      <c r="O125" s="61">
        <v>1</v>
      </c>
    </row>
    <row r="126" spans="1:15" x14ac:dyDescent="0.25">
      <c r="A126" s="34" t="s">
        <v>88</v>
      </c>
      <c r="B126" s="70">
        <v>1</v>
      </c>
      <c r="C126" s="70">
        <v>1</v>
      </c>
      <c r="D126" s="70">
        <v>1</v>
      </c>
      <c r="E126" s="70">
        <v>1</v>
      </c>
      <c r="F126" s="70">
        <v>1</v>
      </c>
      <c r="G126" s="70">
        <v>1</v>
      </c>
      <c r="I126" s="29" t="str">
        <f t="shared" si="24"/>
        <v>Såning*</v>
      </c>
      <c r="J126" s="60">
        <v>1</v>
      </c>
      <c r="K126" s="60">
        <v>1</v>
      </c>
      <c r="L126" s="60">
        <v>1</v>
      </c>
      <c r="M126" s="60">
        <v>1</v>
      </c>
      <c r="N126" s="60">
        <v>1</v>
      </c>
      <c r="O126" s="61">
        <v>1</v>
      </c>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17.70156095450049</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20.19374484833498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22.287511333663041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20.539247444774148</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21.535290966040218</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20.19374484833498</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13.609191641938672</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15.461666584240026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17.039233514671942</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15.500761292449718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16.188031322123308</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15.461666584240026</v>
      </c>
    </row>
    <row r="133" spans="1:15" x14ac:dyDescent="0.25">
      <c r="A133" s="20" t="str">
        <f t="shared" ref="A133:A146" si="25">IF(A117="","",A117)</f>
        <v>Sammenrivning*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17.70156095450049</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20.19374484833498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22.287511333663041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20.539247444774148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21.535290966040218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20.19374484833498</v>
      </c>
      <c r="I133" s="29" t="str">
        <f t="shared" ref="I133:I147" si="26">A133</f>
        <v>Sammenrivning*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13.609191641938672</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15.461666584240026</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17.039233514671942</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15.500761292449718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16.188031322123308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15.461666584240026</v>
      </c>
    </row>
    <row r="134" spans="1:15" x14ac:dyDescent="0.25">
      <c r="A134" s="20" t="str">
        <f t="shared" si="25"/>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7.080624381800197</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8.0774979393339912</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8.9150045334652166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8.2156989779096588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8.6141163864160895</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8.0774979393339912</v>
      </c>
      <c r="I134" s="29" t="str">
        <f t="shared" si="26"/>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5.4436766567754686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6.1846666336960112</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6.8156934058687764</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6.2003045169798883</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6.4752125288493234</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6.1846666336960112</v>
      </c>
    </row>
    <row r="135" spans="1:15" x14ac:dyDescent="0.25">
      <c r="A135" s="20" t="str">
        <f t="shared" si="25"/>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35.40312190900098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40.387489696669959</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44.575022667326081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41.078494889548296</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43.070581932080437</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40.387489696669959</v>
      </c>
      <c r="I135" s="29" t="str">
        <f t="shared" si="26"/>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27.218383283877344</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30.923333168480053</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34.078467029343884</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31.001522584899437</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32.376062644246616</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30.923333168480053</v>
      </c>
    </row>
    <row r="136" spans="1:15" x14ac:dyDescent="0.25">
      <c r="A136" s="20" t="str">
        <f t="shared" si="25"/>
        <v>Pløjning, forår*</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20.139999999999997</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22.153999999999996</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22.153999999999996</v>
      </c>
      <c r="I136" s="29" t="str">
        <f t="shared" si="26"/>
        <v>Pløjning, forår*</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20.139999999999997</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22.153999999999996</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22.153999999999996</v>
      </c>
    </row>
    <row r="137" spans="1:15" x14ac:dyDescent="0.25">
      <c r="A137" s="20" t="str">
        <f t="shared" si="25"/>
        <v>Kunstgødskning*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4.0279999999999996</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4.0279999999999996</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4.0279999999999996</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4.0279999999999996</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4.0279999999999996</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4.0279999999999996</v>
      </c>
      <c r="I137" s="29" t="str">
        <f t="shared" si="26"/>
        <v>Kunstgødskning*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Såning med såsæt"</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7.2503999999999991</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7.2503999999999991</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7.2503999999999991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8.0559999999999992</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8.8615999999999993</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8.8615999999999993</v>
      </c>
      <c r="I138" s="29" t="str">
        <f t="shared" si="26"/>
        <v>Såning med såsæt"</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7.2503999999999991</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7.2503999999999991</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7.2503999999999991</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8.0559999999999992</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8.8615999999999993</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8.8615999999999993</v>
      </c>
    </row>
    <row r="139" spans="1:15" x14ac:dyDescent="0.25">
      <c r="A139" s="20" t="str">
        <f t="shared" si="25"/>
        <v>Tromling*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1.8125999999999998</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1.8125999999999998</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1.8125999999999998</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2.0139999999999998</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2.2153999999999998</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2.2153999999999998</v>
      </c>
      <c r="I139" s="29" t="str">
        <f t="shared" si="26"/>
        <v>Tromling*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1.8125999999999998</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1.8125999999999998</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1.8125999999999998</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2.0139999999999998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2.2153999999999998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2.2153999999999998</v>
      </c>
    </row>
    <row r="140" spans="1:15" x14ac:dyDescent="0.25">
      <c r="A140" s="20" t="str">
        <f t="shared" si="25"/>
        <v>Sprøjtning*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1.5105</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1.5105</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1.5105</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1.5105</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1.5105</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1.5105</v>
      </c>
      <c r="I140" s="29" t="str">
        <f t="shared" si="26"/>
        <v>Sprøjtning*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Ukrudstharvning*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Ukrudstharvning*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1.8125999999999998</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1.8125999999999998</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1.8125999999999998</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2.0139999999999998</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2.2153999999999998</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2.2153999999999998</v>
      </c>
    </row>
    <row r="142" spans="1:15" x14ac:dyDescent="0.25">
      <c r="A142" s="20" t="str">
        <f t="shared" si="25"/>
        <v>Såning*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2.7189000000000001</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2.7189000000000001</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2.7189000000000001</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3.0209999999999999</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3.3230999999999997</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3.3230999999999997</v>
      </c>
      <c r="I142" s="29" t="str">
        <f t="shared" si="26"/>
        <v>Såning*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2.7189000000000001</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2.7189000000000001</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2.7189000000000001</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3.0209999999999999</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3.3230999999999997</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3.3230999999999997</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113.33326819980218</v>
      </c>
      <c r="C147" s="25">
        <f t="shared" ref="C147:O147" si="27">SUM(C132:C146)</f>
        <v>124.29887733267392</v>
      </c>
      <c r="D147" s="25">
        <f t="shared" si="27"/>
        <v>133.51144986811738</v>
      </c>
      <c r="E147" s="25">
        <f t="shared" si="27"/>
        <v>129.14218875700624</v>
      </c>
      <c r="F147" s="25">
        <f t="shared" si="27"/>
        <v>136.84788025057696</v>
      </c>
      <c r="G147" s="25">
        <f t="shared" si="27"/>
        <v>130.94507733267392</v>
      </c>
      <c r="H147" s="5"/>
      <c r="I147" s="30" t="str">
        <f t="shared" si="26"/>
        <v>Dieselforbrug i alt per ha</v>
      </c>
      <c r="J147" s="25">
        <f t="shared" si="27"/>
        <v>91.60094322453017</v>
      </c>
      <c r="K147" s="25">
        <f t="shared" si="27"/>
        <v>99.751832970656125</v>
      </c>
      <c r="L147" s="25">
        <f t="shared" si="27"/>
        <v>106.69312746455657</v>
      </c>
      <c r="M147" s="25">
        <f t="shared" si="27"/>
        <v>103.44834968677876</v>
      </c>
      <c r="N147" s="25">
        <f t="shared" si="27"/>
        <v>109.99683781734255</v>
      </c>
      <c r="O147" s="25">
        <f t="shared" si="27"/>
        <v>106.80083297065612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500-000000000000}">
      <formula1>"Ja,Nej"</formula1>
    </dataValidation>
    <dataValidation type="list" allowBlank="1" showInputMessage="1" showErrorMessage="1" sqref="F13:F17" xr:uid="{00000000-0002-0000-2500-000001000000}">
      <formula1>"Ja, Nej / Ikke relevant"</formula1>
    </dataValidation>
    <dataValidation type="list" allowBlank="1" showInputMessage="1" showErrorMessage="1" sqref="E5" xr:uid="{00000000-0002-0000-25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500-000006000000}">
          <x14:formula1>
            <xm:f>'N fixation formula'!$B$5:$B$44</xm:f>
          </x14:formula1>
          <xm:sqref>B9</xm:sqref>
        </x14:dataValidation>
        <x14:dataValidation type="list" allowBlank="1" showInputMessage="1" showErrorMessage="1" xr:uid="{00000000-0002-0000-2500-000007000000}">
          <x14:formula1>
            <xm:f>Other_tabels!$F$5:$F$14</xm:f>
          </x14:formula1>
          <xm:sqref>E4</xm:sqref>
        </x14:dataValidation>
        <x14:dataValidation type="list" allowBlank="1" showInputMessage="1" showErrorMessage="1" xr:uid="{00000000-0002-0000-2500-000003000000}">
          <x14:formula1>
            <xm:f>'Crop definitions'!$B$5:$B$63</xm:f>
          </x14:formula1>
          <xm:sqref>B13:B17</xm:sqref>
        </x14:dataValidation>
        <x14:dataValidation type="list" allowBlank="1" showInputMessage="1" showErrorMessage="1" xr:uid="{00000000-0002-0000-2500-000004000000}">
          <x14:formula1>
            <xm:f>Seed!$B$5:$B$28</xm:f>
          </x14:formula1>
          <xm:sqref>B20:B23</xm:sqref>
        </x14:dataValidation>
        <x14:dataValidation type="list" allowBlank="1" showInputMessage="1" showErrorMessage="1" xr:uid="{00000000-0002-0000-2500-000005000000}">
          <x14:formula1>
            <xm:f>'Diesel consumption for field op'!$D$4:$D$77</xm:f>
          </x14:formula1>
          <xm:sqref>A116:A130</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tabColor theme="9" tint="-0.249977111117893"/>
  </sheetPr>
  <dimension ref="A1:O147"/>
  <sheetViews>
    <sheetView showGridLines="0" topLeftCell="G121"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530</v>
      </c>
      <c r="D4" s="20" t="s">
        <v>484</v>
      </c>
      <c r="E4" s="44" t="s">
        <v>487</v>
      </c>
    </row>
    <row r="5" spans="1:6" ht="27.6" x14ac:dyDescent="0.25">
      <c r="A5" s="20" t="s">
        <v>50</v>
      </c>
      <c r="B5" s="44" t="s">
        <v>528</v>
      </c>
      <c r="D5" s="20" t="s">
        <v>582</v>
      </c>
      <c r="E5" s="44" t="s">
        <v>208</v>
      </c>
    </row>
    <row r="6" spans="1:6" ht="27.6" x14ac:dyDescent="0.25">
      <c r="A6" s="20" t="s">
        <v>0</v>
      </c>
      <c r="B6" s="45" t="s">
        <v>529</v>
      </c>
    </row>
    <row r="7" spans="1:6" x14ac:dyDescent="0.25">
      <c r="A7" s="20" t="s">
        <v>76</v>
      </c>
      <c r="B7" s="45" t="s">
        <v>521</v>
      </c>
    </row>
    <row r="8" spans="1:6" x14ac:dyDescent="0.25">
      <c r="A8" s="20" t="s">
        <v>57</v>
      </c>
      <c r="B8" s="45"/>
    </row>
    <row r="9" spans="1:6" ht="27.6" x14ac:dyDescent="0.25">
      <c r="A9" s="46" t="s">
        <v>125</v>
      </c>
      <c r="B9" s="44" t="s">
        <v>141</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444</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t="s">
        <v>448</v>
      </c>
      <c r="C15" s="19" t="str">
        <f>IF(B15="","",VLOOKUP(B15,'Crop definitions'!$B$5:$G$63,6,FALSE))</f>
        <v>Feed units</v>
      </c>
      <c r="D15" s="19" t="str">
        <f>IF(B15="","",VLOOKUP(B15,'Crop definitions'!$B$5:$G$63,3,FALSE))</f>
        <v>Grøn</v>
      </c>
      <c r="E15" s="3" t="s">
        <v>114</v>
      </c>
      <c r="F15" s="3" t="s">
        <v>345</v>
      </c>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377</v>
      </c>
    </row>
    <row r="21" spans="1:15" x14ac:dyDescent="0.25">
      <c r="A21" s="20" t="s">
        <v>46</v>
      </c>
      <c r="B21" s="3" t="s">
        <v>411</v>
      </c>
    </row>
    <row r="22" spans="1:15" x14ac:dyDescent="0.25">
      <c r="A22" s="20" t="s">
        <v>47</v>
      </c>
      <c r="B22" s="3" t="s">
        <v>465</v>
      </c>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Late_grain_whole_crop</v>
      </c>
      <c r="B30" s="200"/>
      <c r="C30" s="200"/>
      <c r="D30" s="200"/>
      <c r="E30" s="200"/>
      <c r="F30" s="200"/>
      <c r="G30" s="27"/>
      <c r="I30" s="201" t="str">
        <f>A30</f>
        <v>Gødningsnorm - Main product: Late_grain_whole_crop</v>
      </c>
      <c r="J30" s="202"/>
      <c r="K30" s="202"/>
      <c r="L30" s="202"/>
      <c r="M30" s="202"/>
      <c r="N30" s="202"/>
      <c r="O30" s="203"/>
    </row>
    <row r="31" spans="1:15" x14ac:dyDescent="0.25">
      <c r="A31" s="20" t="s">
        <v>54</v>
      </c>
      <c r="B31" s="26">
        <v>64</v>
      </c>
      <c r="C31" s="26">
        <v>58</v>
      </c>
      <c r="D31" s="26">
        <v>80</v>
      </c>
      <c r="E31" s="26">
        <v>55</v>
      </c>
      <c r="F31" s="26">
        <v>60</v>
      </c>
      <c r="G31" s="26">
        <v>8</v>
      </c>
      <c r="I31" s="20" t="s">
        <v>54</v>
      </c>
      <c r="J31" s="26">
        <f>(B31-$B$10)*('Crop definitions'!$Z$5/100)</f>
        <v>34.56</v>
      </c>
      <c r="K31" s="26">
        <f>(C31-$B$10)*('Crop definitions'!$Z$5/100)</f>
        <v>31.32</v>
      </c>
      <c r="L31" s="26">
        <f>(D31-$B$10)*('Crop definitions'!$Z$5/100)</f>
        <v>43.2</v>
      </c>
      <c r="M31" s="26">
        <f>(E31-$B$10)*('Crop definitions'!$Z$5/100)</f>
        <v>29.700000000000003</v>
      </c>
      <c r="N31" s="26">
        <f>(F31-$B$10)*('Crop definitions'!$Z$5/100)</f>
        <v>32.400000000000006</v>
      </c>
      <c r="O31" s="26">
        <f>(G31-$B$10)*('Crop definitions'!$Z$5/100)</f>
        <v>4.32</v>
      </c>
    </row>
    <row r="32" spans="1:15" x14ac:dyDescent="0.25">
      <c r="A32" s="20" t="s">
        <v>55</v>
      </c>
      <c r="B32" s="26">
        <v>27</v>
      </c>
      <c r="C32" s="26">
        <v>27</v>
      </c>
      <c r="D32" s="26">
        <v>27</v>
      </c>
      <c r="E32" s="26">
        <v>27</v>
      </c>
      <c r="F32" s="26">
        <v>27</v>
      </c>
      <c r="G32" s="26">
        <v>27</v>
      </c>
      <c r="I32" s="20" t="s">
        <v>55</v>
      </c>
      <c r="J32" s="26">
        <f>IF($B$13="","",VLOOKUP($B$13,'Crop definitions'!$V$5:$X$63,2,FALSE)*B32)</f>
        <v>18.63</v>
      </c>
      <c r="K32" s="26">
        <f>IF($B$13="","",VLOOKUP($B$13,'Crop definitions'!$V$5:$X$63,2,FALSE)*C32)</f>
        <v>18.63</v>
      </c>
      <c r="L32" s="26">
        <f>IF($B$13="","",VLOOKUP($B$13,'Crop definitions'!$V$5:$X$63,2,FALSE)*D32)</f>
        <v>18.63</v>
      </c>
      <c r="M32" s="26">
        <f>IF($B$13="","",VLOOKUP($B$13,'Crop definitions'!$V$5:$X$63,2,FALSE)*E32)</f>
        <v>18.63</v>
      </c>
      <c r="N32" s="26">
        <f>IF($B$13="","",VLOOKUP($B$13,'Crop definitions'!$V$5:$X$63,2,FALSE)*F32)</f>
        <v>18.63</v>
      </c>
      <c r="O32" s="3">
        <f>IF($B$13="","",VLOOKUP($B$13,'Crop definitions'!$V$5:$X$63,2,FALSE)*G32)</f>
        <v>18.63</v>
      </c>
    </row>
    <row r="33" spans="1:15" x14ac:dyDescent="0.25">
      <c r="A33" s="20" t="s">
        <v>56</v>
      </c>
      <c r="B33" s="26">
        <v>137</v>
      </c>
      <c r="C33" s="26">
        <v>137</v>
      </c>
      <c r="D33" s="26">
        <v>137</v>
      </c>
      <c r="E33" s="26">
        <v>137</v>
      </c>
      <c r="F33" s="26">
        <v>137</v>
      </c>
      <c r="G33" s="26">
        <v>137</v>
      </c>
      <c r="I33" s="20" t="s">
        <v>56</v>
      </c>
      <c r="J33" s="26">
        <f>IF($B$13="","",VLOOKUP($B$13,'Crop definitions'!$V$5:$X$63,2,FALSE)*B33)</f>
        <v>94.529999999999987</v>
      </c>
      <c r="K33" s="26">
        <f>IF($B$13="","",VLOOKUP($B$13,'Crop definitions'!$V$5:$X$63,2,FALSE)*C33)</f>
        <v>94.529999999999987</v>
      </c>
      <c r="L33" s="26">
        <f>IF($B$13="","",VLOOKUP($B$13,'Crop definitions'!$V$5:$X$63,2,FALSE)*D33)</f>
        <v>94.529999999999987</v>
      </c>
      <c r="M33" s="26">
        <f>IF($B$13="","",VLOOKUP($B$13,'Crop definitions'!$V$5:$X$63,2,FALSE)*E33)</f>
        <v>94.529999999999987</v>
      </c>
      <c r="N33" s="26">
        <f>IF($B$13="","",VLOOKUP($B$13,'Crop definitions'!$V$5:$X$63,2,FALSE)*F33)</f>
        <v>94.529999999999987</v>
      </c>
      <c r="O33" s="3">
        <f>IF($B$13="","",VLOOKUP($B$13,'Crop definitions'!$V$5:$X$63,2,FALSE)*G33)</f>
        <v>94.529999999999987</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Grass_rotation</v>
      </c>
      <c r="B38" s="200"/>
      <c r="C38" s="200"/>
      <c r="D38" s="200"/>
      <c r="E38" s="200"/>
      <c r="F38" s="200"/>
      <c r="G38" s="200"/>
      <c r="I38" s="201" t="str">
        <f>A38</f>
        <v>Gødningsnorm - Produkt-3: Grass_rotation</v>
      </c>
      <c r="J38" s="202"/>
      <c r="K38" s="202"/>
      <c r="L38" s="202"/>
      <c r="M38" s="202"/>
      <c r="N38" s="202"/>
      <c r="O38" s="203"/>
    </row>
    <row r="39" spans="1:15" x14ac:dyDescent="0.25">
      <c r="A39" s="20" t="s">
        <v>54</v>
      </c>
      <c r="B39" s="26">
        <v>135</v>
      </c>
      <c r="C39" s="26">
        <v>139</v>
      </c>
      <c r="D39" s="26">
        <v>141</v>
      </c>
      <c r="E39" s="26">
        <v>133</v>
      </c>
      <c r="F39" s="26">
        <v>133</v>
      </c>
      <c r="G39" s="26">
        <v>89</v>
      </c>
      <c r="I39" s="20" t="s">
        <v>54</v>
      </c>
      <c r="J39" s="26">
        <f>(B39)*('Crop definitions'!$Z$5/100)</f>
        <v>72.900000000000006</v>
      </c>
      <c r="K39" s="26">
        <f>(C39)*('Crop definitions'!$Z$5/100)</f>
        <v>75.06</v>
      </c>
      <c r="L39" s="26">
        <f>(D39)*('Crop definitions'!$Z$5/100)</f>
        <v>76.14</v>
      </c>
      <c r="M39" s="26">
        <f>(E39)*('Crop definitions'!$Z$5/100)</f>
        <v>71.820000000000007</v>
      </c>
      <c r="N39" s="26">
        <f>(F39)*('Crop definitions'!$Z$5/100)</f>
        <v>71.820000000000007</v>
      </c>
      <c r="O39" s="3">
        <f>(G39)*('Crop definitions'!$Z$5/100)</f>
        <v>48.06</v>
      </c>
    </row>
    <row r="40" spans="1:15" x14ac:dyDescent="0.25">
      <c r="A40" s="20" t="s">
        <v>55</v>
      </c>
      <c r="B40" s="26">
        <v>16</v>
      </c>
      <c r="C40" s="26">
        <v>16</v>
      </c>
      <c r="D40" s="26">
        <v>16</v>
      </c>
      <c r="E40" s="26">
        <v>16</v>
      </c>
      <c r="F40" s="26">
        <v>16</v>
      </c>
      <c r="G40" s="26">
        <v>16</v>
      </c>
      <c r="I40" s="20" t="s">
        <v>55</v>
      </c>
      <c r="J40" s="26">
        <f>IF($B$15="","",VLOOKUP($B$15,'Crop definitions'!$V$5:$X$63,2,FALSE)*B40)</f>
        <v>14.08</v>
      </c>
      <c r="K40" s="26">
        <f>IF($B$15="","",VLOOKUP($B$15,'Crop definitions'!$V$5:$X$63,2,FALSE)*C40)</f>
        <v>14.08</v>
      </c>
      <c r="L40" s="26">
        <f>IF($B$15="","",VLOOKUP($B$15,'Crop definitions'!$V$5:$X$63,2,FALSE)*D40)</f>
        <v>14.08</v>
      </c>
      <c r="M40" s="26">
        <f>IF($B$15="","",VLOOKUP($B$15,'Crop definitions'!$V$5:$X$63,2,FALSE)*E40)</f>
        <v>14.08</v>
      </c>
      <c r="N40" s="26">
        <f>IF($B$15="","",VLOOKUP($B$15,'Crop definitions'!$V$5:$X$63,2,FALSE)*F40)</f>
        <v>14.08</v>
      </c>
      <c r="O40" s="26">
        <f>IF($B$15="","",VLOOKUP($B$15,'Crop definitions'!$V$5:$X$63,2,FALSE)*G40)</f>
        <v>14.08</v>
      </c>
    </row>
    <row r="41" spans="1:15" x14ac:dyDescent="0.25">
      <c r="A41" s="20" t="s">
        <v>56</v>
      </c>
      <c r="B41" s="26">
        <v>75</v>
      </c>
      <c r="C41" s="26">
        <v>75</v>
      </c>
      <c r="D41" s="26">
        <v>75</v>
      </c>
      <c r="E41" s="26">
        <v>75</v>
      </c>
      <c r="F41" s="26">
        <v>75</v>
      </c>
      <c r="G41" s="26">
        <v>75</v>
      </c>
      <c r="I41" s="20" t="s">
        <v>56</v>
      </c>
      <c r="J41" s="26">
        <f>IF($B$15="","",VLOOKUP($B$15,'Crop definitions'!$V$5:$X$63,2,FALSE)*B41)</f>
        <v>66</v>
      </c>
      <c r="K41" s="26">
        <f>IF($B$15="","",VLOOKUP($B$15,'Crop definitions'!$V$5:$X$63,2,FALSE)*C41)</f>
        <v>66</v>
      </c>
      <c r="L41" s="26">
        <f>IF($B$15="","",VLOOKUP($B$15,'Crop definitions'!$V$5:$X$63,2,FALSE)*D41)</f>
        <v>66</v>
      </c>
      <c r="M41" s="26">
        <f>IF($B$15="","",VLOOKUP($B$15,'Crop definitions'!$V$5:$X$63,2,FALSE)*E41)</f>
        <v>66</v>
      </c>
      <c r="N41" s="26">
        <f>IF($B$15="","",VLOOKUP($B$15,'Crop definitions'!$V$5:$X$63,2,FALSE)*F41)</f>
        <v>66</v>
      </c>
      <c r="O41" s="26">
        <f>IF($B$15="","",VLOOKUP($B$15,'Crop definitions'!$V$5:$X$63,2,FALSE)*G41)</f>
        <v>66</v>
      </c>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199</v>
      </c>
      <c r="C51" s="21">
        <f t="shared" si="0"/>
        <v>197</v>
      </c>
      <c r="D51" s="21">
        <f t="shared" si="0"/>
        <v>221</v>
      </c>
      <c r="E51" s="21">
        <f t="shared" si="0"/>
        <v>188</v>
      </c>
      <c r="F51" s="21">
        <f t="shared" si="0"/>
        <v>193</v>
      </c>
      <c r="G51" s="21">
        <f t="shared" si="0"/>
        <v>97</v>
      </c>
      <c r="I51" s="20" t="str">
        <f>A51</f>
        <v>N - før reduktion, kg / ha</v>
      </c>
      <c r="J51" s="21">
        <f t="shared" ref="J51:O51" si="1">J31+J35+J39+J43+J47</f>
        <v>107.46000000000001</v>
      </c>
      <c r="K51" s="21">
        <f t="shared" si="1"/>
        <v>106.38</v>
      </c>
      <c r="L51" s="21">
        <f t="shared" si="1"/>
        <v>119.34</v>
      </c>
      <c r="M51" s="21">
        <f t="shared" si="1"/>
        <v>101.52000000000001</v>
      </c>
      <c r="N51" s="21">
        <f t="shared" si="1"/>
        <v>104.22000000000001</v>
      </c>
      <c r="O51" s="21">
        <f t="shared" si="1"/>
        <v>52.38</v>
      </c>
    </row>
    <row r="52" spans="1:15" x14ac:dyDescent="0.25">
      <c r="A52" s="20" t="s">
        <v>126</v>
      </c>
      <c r="B52" s="21">
        <f t="shared" ref="B52:G52" si="2">IF($B$10="",B51,B51-$B$10)</f>
        <v>199</v>
      </c>
      <c r="C52" s="21">
        <f t="shared" si="2"/>
        <v>197</v>
      </c>
      <c r="D52" s="21">
        <f t="shared" si="2"/>
        <v>221</v>
      </c>
      <c r="E52" s="21">
        <f t="shared" si="2"/>
        <v>188</v>
      </c>
      <c r="F52" s="21">
        <f t="shared" si="2"/>
        <v>193</v>
      </c>
      <c r="G52" s="21">
        <f t="shared" si="2"/>
        <v>97</v>
      </c>
      <c r="I52" s="20" t="str">
        <f>A52</f>
        <v>N - efter reduktion, kg / ha</v>
      </c>
      <c r="J52" s="21">
        <f>IF($B$10="",J51,J51)</f>
        <v>107.46000000000001</v>
      </c>
      <c r="K52" s="21">
        <f t="shared" ref="K52:O52" si="3">IF($B$10="",K51,K51)</f>
        <v>106.38</v>
      </c>
      <c r="L52" s="21">
        <f t="shared" si="3"/>
        <v>119.34</v>
      </c>
      <c r="M52" s="21">
        <f t="shared" si="3"/>
        <v>101.52000000000001</v>
      </c>
      <c r="N52" s="21">
        <f t="shared" si="3"/>
        <v>104.22000000000001</v>
      </c>
      <c r="O52" s="21">
        <f t="shared" si="3"/>
        <v>52.38</v>
      </c>
    </row>
    <row r="53" spans="1:15" x14ac:dyDescent="0.25">
      <c r="A53" s="20" t="s">
        <v>55</v>
      </c>
      <c r="B53" s="21">
        <f t="shared" ref="B53:G54" si="4">B32+B36+B40+B44+B48</f>
        <v>43</v>
      </c>
      <c r="C53" s="21">
        <f t="shared" si="4"/>
        <v>43</v>
      </c>
      <c r="D53" s="21">
        <f t="shared" si="4"/>
        <v>43</v>
      </c>
      <c r="E53" s="21">
        <f t="shared" si="4"/>
        <v>43</v>
      </c>
      <c r="F53" s="21">
        <f t="shared" si="4"/>
        <v>43</v>
      </c>
      <c r="G53" s="21">
        <f t="shared" si="4"/>
        <v>43</v>
      </c>
      <c r="I53" s="20" t="s">
        <v>55</v>
      </c>
      <c r="J53" s="21">
        <f t="shared" ref="J53:O54" si="5">J32+J36+J40+J44+J48</f>
        <v>32.71</v>
      </c>
      <c r="K53" s="21">
        <f t="shared" si="5"/>
        <v>32.71</v>
      </c>
      <c r="L53" s="21">
        <f t="shared" si="5"/>
        <v>32.71</v>
      </c>
      <c r="M53" s="21">
        <f t="shared" si="5"/>
        <v>32.71</v>
      </c>
      <c r="N53" s="21">
        <f t="shared" si="5"/>
        <v>32.71</v>
      </c>
      <c r="O53" s="21">
        <f t="shared" si="5"/>
        <v>32.71</v>
      </c>
    </row>
    <row r="54" spans="1:15" x14ac:dyDescent="0.25">
      <c r="A54" s="20" t="s">
        <v>56</v>
      </c>
      <c r="B54" s="21">
        <f t="shared" si="4"/>
        <v>212</v>
      </c>
      <c r="C54" s="21">
        <f t="shared" si="4"/>
        <v>212</v>
      </c>
      <c r="D54" s="21">
        <f t="shared" si="4"/>
        <v>212</v>
      </c>
      <c r="E54" s="21">
        <f t="shared" si="4"/>
        <v>212</v>
      </c>
      <c r="F54" s="21">
        <f t="shared" si="4"/>
        <v>212</v>
      </c>
      <c r="G54" s="21">
        <f t="shared" si="4"/>
        <v>212</v>
      </c>
      <c r="I54" s="20" t="s">
        <v>56</v>
      </c>
      <c r="J54" s="21">
        <f t="shared" si="5"/>
        <v>160.52999999999997</v>
      </c>
      <c r="K54" s="21">
        <f t="shared" si="5"/>
        <v>160.52999999999997</v>
      </c>
      <c r="L54" s="21">
        <f t="shared" si="5"/>
        <v>160.52999999999997</v>
      </c>
      <c r="M54" s="21">
        <f t="shared" si="5"/>
        <v>160.52999999999997</v>
      </c>
      <c r="N54" s="21">
        <f t="shared" si="5"/>
        <v>160.52999999999997</v>
      </c>
      <c r="O54" s="21">
        <f t="shared" si="5"/>
        <v>160.52999999999997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Spring_barley_grain</v>
      </c>
      <c r="B60" s="26">
        <v>40</v>
      </c>
      <c r="C60" s="26">
        <v>40</v>
      </c>
      <c r="D60" s="26">
        <v>40</v>
      </c>
      <c r="E60" s="26">
        <v>40</v>
      </c>
      <c r="F60" s="26">
        <v>40</v>
      </c>
      <c r="G60" s="26">
        <v>40</v>
      </c>
      <c r="I60" s="20" t="str">
        <f>A60</f>
        <v>Spring_barley_grain</v>
      </c>
      <c r="J60" s="26">
        <v>40</v>
      </c>
      <c r="K60" s="26">
        <v>40</v>
      </c>
      <c r="L60" s="26">
        <v>40</v>
      </c>
      <c r="M60" s="26">
        <v>40</v>
      </c>
      <c r="N60" s="26">
        <v>40</v>
      </c>
      <c r="O60" s="64">
        <v>40</v>
      </c>
    </row>
    <row r="61" spans="1:15" x14ac:dyDescent="0.25">
      <c r="A61" s="20" t="str">
        <f>IF(B21="",CONCATENATE(A21,": Intet valgt"),B21)</f>
        <v>Peas_seed</v>
      </c>
      <c r="B61" s="26">
        <v>150</v>
      </c>
      <c r="C61" s="26">
        <v>150</v>
      </c>
      <c r="D61" s="26">
        <v>150</v>
      </c>
      <c r="E61" s="26">
        <v>150</v>
      </c>
      <c r="F61" s="26">
        <v>150</v>
      </c>
      <c r="G61" s="26">
        <v>150</v>
      </c>
      <c r="I61" s="20" t="str">
        <f>A61</f>
        <v>Peas_seed</v>
      </c>
      <c r="J61" s="26">
        <v>160</v>
      </c>
      <c r="K61" s="26">
        <v>160</v>
      </c>
      <c r="L61" s="26">
        <v>160</v>
      </c>
      <c r="M61" s="26">
        <v>160</v>
      </c>
      <c r="N61" s="26">
        <v>160</v>
      </c>
      <c r="O61" s="64">
        <v>160</v>
      </c>
    </row>
    <row r="62" spans="1:15" x14ac:dyDescent="0.25">
      <c r="A62" s="20" t="str">
        <f>IF(B22="",CONCATENATE(A22,": Intet valgt"),B22)</f>
        <v>Seed_grass</v>
      </c>
      <c r="B62" s="26">
        <v>27</v>
      </c>
      <c r="C62" s="26">
        <v>27</v>
      </c>
      <c r="D62" s="26">
        <v>27</v>
      </c>
      <c r="E62" s="26">
        <v>27</v>
      </c>
      <c r="F62" s="26">
        <v>27</v>
      </c>
      <c r="G62" s="26">
        <v>27</v>
      </c>
      <c r="I62" s="20" t="str">
        <f>A62</f>
        <v>Seed_grass</v>
      </c>
      <c r="J62" s="26">
        <v>27</v>
      </c>
      <c r="K62" s="26">
        <v>27</v>
      </c>
      <c r="L62" s="26">
        <v>27</v>
      </c>
      <c r="M62" s="26">
        <v>27</v>
      </c>
      <c r="N62" s="26">
        <v>27</v>
      </c>
      <c r="O62" s="64">
        <v>27</v>
      </c>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130</v>
      </c>
      <c r="E66" s="26"/>
      <c r="F66" s="26"/>
      <c r="G66" s="26"/>
      <c r="I66" s="20" t="s">
        <v>43</v>
      </c>
      <c r="J66" s="26"/>
      <c r="K66" s="26"/>
      <c r="L66" s="26">
        <v>130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Late_grain_whole_crop, Feed units / ha</v>
      </c>
      <c r="B74" s="26">
        <v>5200</v>
      </c>
      <c r="C74" s="26">
        <v>6100</v>
      </c>
      <c r="D74" s="26">
        <v>6800</v>
      </c>
      <c r="E74" s="26">
        <v>6800</v>
      </c>
      <c r="F74" s="26">
        <v>7300</v>
      </c>
      <c r="G74" s="26">
        <v>6100</v>
      </c>
      <c r="I74" s="20" t="str">
        <f t="shared" ref="I74:I84" si="6">A74</f>
        <v>Late_grain_whole_crop, Feed units / ha</v>
      </c>
      <c r="J74" s="26">
        <f>IF($B$13="","",VLOOKUP($B$13,'Crop definitions'!$V$5:$X$63,2,FALSE)*B74)</f>
        <v>3587.9999999999995</v>
      </c>
      <c r="K74" s="26">
        <f>IF($B$13="","",VLOOKUP($B$13,'Crop definitions'!$V$5:$X$63,2,FALSE)*C74)</f>
        <v>4209</v>
      </c>
      <c r="L74" s="26">
        <f>IF($B$13="","",VLOOKUP($B$13,'Crop definitions'!$V$5:$X$63,2,FALSE)*D74)</f>
        <v>4692</v>
      </c>
      <c r="M74" s="26">
        <f>IF($B$13="","",VLOOKUP($B$13,'Crop definitions'!$V$5:$X$63,3,FALSE)*E74)</f>
        <v>4692</v>
      </c>
      <c r="N74" s="26">
        <f>IF($B$13="","",VLOOKUP($B$13,'Crop definitions'!$V$5:$X$63,3,FALSE)*F74)</f>
        <v>5037</v>
      </c>
      <c r="O74" s="4">
        <f>IF($B$13="","",VLOOKUP($B$13,'Crop definitions'!$V$5:$X$63,2,FALSE)*G74)</f>
        <v>4209</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Grass_rotation, Feed units / ha</v>
      </c>
      <c r="B76" s="26">
        <v>2100</v>
      </c>
      <c r="C76" s="26">
        <v>2300</v>
      </c>
      <c r="D76" s="26">
        <v>2500</v>
      </c>
      <c r="E76" s="26">
        <v>2000</v>
      </c>
      <c r="F76" s="26">
        <v>2000</v>
      </c>
      <c r="G76" s="26">
        <v>2300</v>
      </c>
      <c r="I76" s="20" t="str">
        <f t="shared" si="6"/>
        <v>Grass_rotation, Feed units / ha</v>
      </c>
      <c r="J76" s="26">
        <f>IF($B$15="","",VLOOKUP($B$15,'Crop definitions'!$V$5:$X$63,2,FALSE)*B76)</f>
        <v>1848</v>
      </c>
      <c r="K76" s="26">
        <f>IF($B$15="","",VLOOKUP($B$15,'Crop definitions'!$V$5:$X$63,2,FALSE)*C76)</f>
        <v>2024</v>
      </c>
      <c r="L76" s="26">
        <f>IF($B$15="","",VLOOKUP($B$15,'Crop definitions'!$V$5:$X$63,2,FALSE)*D76)</f>
        <v>2200</v>
      </c>
      <c r="M76" s="26">
        <f>IF($B$15="","",VLOOKUP($B$15,'Crop definitions'!$V$5:$X$63,2,FALSE)*E76)</f>
        <v>1760</v>
      </c>
      <c r="N76" s="26">
        <f>IF($B$15="","",VLOOKUP($B$15,'Crop definitions'!$V$5:$X$63,2,FALSE)*F76)</f>
        <v>1760</v>
      </c>
      <c r="O76" s="4">
        <f>IF($B$15="","",VLOOKUP($B$15,'Crop definitions'!$V$5:$X$63,2,FALSE)*G76)</f>
        <v>2024</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Late_grain_whole_crop, kg TS / ha</v>
      </c>
      <c r="B80" s="21">
        <f>IF(B74="",0,IF($C13="Kg",B74*VLOOKUP($B13,'Crop definitions'!$B$5:$N$63,5,FALSE)/1000,IF($C13="Kg TS",B74,B74/VLOOKUP($B13,'Crop definitions'!$B$5:$N$63,8,FALSE))))</f>
        <v>6933.333333333333</v>
      </c>
      <c r="C80" s="21">
        <f>IF(C74="",0,IF($C13="Kg",C74*VLOOKUP($B13,'Crop definitions'!$B$5:$N$63,5,FALSE)/1000,IF($C13="Kg TS",C74,C74/VLOOKUP($B13,'Crop definitions'!$B$5:$N$63,8,FALSE))))</f>
        <v>8133.333333333333</v>
      </c>
      <c r="D80" s="21">
        <f>IF(D74="",0,IF($C13="Kg",D74*VLOOKUP($B13,'Crop definitions'!$B$5:$N$63,5,FALSE)/1000,IF($C13="Kg TS",D74,D74/VLOOKUP($B13,'Crop definitions'!$B$5:$N$63,8,FALSE))))</f>
        <v>9066.6666666666661</v>
      </c>
      <c r="E80" s="21">
        <f>IF(E74="",0,IF($C13="Kg",E74*VLOOKUP($B13,'Crop definitions'!$B$5:$N$63,5,FALSE)/1000,IF($C13="Kg TS",E74,E74/VLOOKUP($B13,'Crop definitions'!$B$5:$N$63,8,FALSE))))</f>
        <v>9066.6666666666661</v>
      </c>
      <c r="F80" s="21">
        <f>IF(F74="",0,IF($C13="Kg",F74*VLOOKUP($B13,'Crop definitions'!$B$5:$N$63,5,FALSE)/1000,IF($C13="Kg TS",F74,F74/VLOOKUP($B13,'Crop definitions'!$B$5:$N$63,8,FALSE))))</f>
        <v>9733.3333333333339</v>
      </c>
      <c r="G80" s="21">
        <f>IF(G74="",0,IF($C13="Kg",G74*VLOOKUP($B13,'Crop definitions'!$B$5:$N$63,5,FALSE)/1000,IF($C13="Kg TS",G74,G74/VLOOKUP($B13,'Crop definitions'!$B$5:$N$63,8,FALSE))))</f>
        <v>8133.333333333333</v>
      </c>
      <c r="I80" s="20" t="str">
        <f t="shared" si="6"/>
        <v>Late_grain_whole_crop, kg TS / ha</v>
      </c>
      <c r="J80" s="21">
        <f>IF(J74="",0,IF($C13="Kg",J74*VLOOKUP($B13,'Crop definitions'!$B$5:$N$63,5,FALSE)/1000,IF($C13="Kg TS",J74,J74/VLOOKUP($B13,'Crop definitions'!$B$5:$N$63,8,FALSE))))</f>
        <v>4783.9999999999991</v>
      </c>
      <c r="K80" s="21">
        <f>IF(K74="",0,IF($C13="Kg",K74*VLOOKUP($B13,'Crop definitions'!$B$5:$N$63,5,FALSE)/1000,IF($C13="Kg TS",K74,K74/VLOOKUP($B13,'Crop definitions'!$B$5:$N$63,8,FALSE))))</f>
        <v>5612</v>
      </c>
      <c r="L80" s="21">
        <f>IF(L74="",0,IF($C13="Kg",L74*VLOOKUP($B13,'Crop definitions'!$B$5:$N$63,5,FALSE)/1000,IF($C13="Kg TS",L74,L74/VLOOKUP($B13,'Crop definitions'!$B$5:$N$63,8,FALSE))))</f>
        <v>6256</v>
      </c>
      <c r="M80" s="21">
        <f>IF(M74="",0,IF($C13="Kg",M74*VLOOKUP($B13,'Crop definitions'!$B$5:$N$63,5,FALSE)/1000,IF($C13="Kg TS",M74,M74/VLOOKUP($B13,'Crop definitions'!$B$5:$N$63,8,FALSE))))</f>
        <v>6256</v>
      </c>
      <c r="N80" s="21">
        <f>IF(N74="",0,IF($C13="Kg",N74*VLOOKUP($B13,'Crop definitions'!$B$5:$N$63,5,FALSE)/1000,IF($C13="Kg TS",N74,N74/VLOOKUP($B13,'Crop definitions'!$B$5:$N$63,8,FALSE))))</f>
        <v>6716</v>
      </c>
      <c r="O80" s="21">
        <f>IF(O74="",0,IF($C13="Kg",O74*VLOOKUP($B13,'Crop definitions'!$B$5:$N$63,5,FALSE)/1000,IF($C13="Kg TS",O74,O74/VLOOKUP($B13,'Crop definitions'!$B$5:$N$63,8,FALSE))))</f>
        <v>5612</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Grass_rotation, kg TS / ha</v>
      </c>
      <c r="B82" s="21">
        <f>IF(B76="",0,IF($C15="Kg",B76*VLOOKUP($B15,'Crop definitions'!$B$5:$N$63,5,FALSE)/1000,IF($C15="Kg TS",B76,B76/VLOOKUP($B15,'Crop definitions'!$B$5:$N$63,8,FALSE))))</f>
        <v>2530.1204819277109</v>
      </c>
      <c r="C82" s="21">
        <f>IF(C76="",0,IF($C15="Kg",C76*VLOOKUP($B15,'Crop definitions'!$B$5:$N$63,5,FALSE)/1000,IF($C15="Kg TS",C76,C76/VLOOKUP($B15,'Crop definitions'!$B$5:$N$63,8,FALSE))))</f>
        <v>2771.0843373493976</v>
      </c>
      <c r="D82" s="21">
        <f>IF(D76="",0,IF($C15="Kg",D76*VLOOKUP($B15,'Crop definitions'!$B$5:$N$63,5,FALSE)/1000,IF($C15="Kg TS",D76,D76/VLOOKUP($B15,'Crop definitions'!$B$5:$N$63,8,FALSE))))</f>
        <v>3012.0481927710844</v>
      </c>
      <c r="E82" s="21">
        <f>IF(E76="",0,IF($C15="Kg",E76*VLOOKUP($B15,'Crop definitions'!$B$5:$N$63,5,FALSE)/1000,IF($C15="Kg TS",E76,E76/VLOOKUP($B15,'Crop definitions'!$B$5:$N$63,8,FALSE))))</f>
        <v>2409.6385542168678</v>
      </c>
      <c r="F82" s="21">
        <f>IF(F76="",0,IF($C15="Kg",F76*VLOOKUP($B15,'Crop definitions'!$B$5:$N$63,5,FALSE)/1000,IF($C15="Kg TS",F76,F76/VLOOKUP($B15,'Crop definitions'!$B$5:$N$63,8,FALSE))))</f>
        <v>2409.6385542168678</v>
      </c>
      <c r="G82" s="21">
        <f>IF(G76="",0,IF($C15="Kg",G76*VLOOKUP($B15,'Crop definitions'!$B$5:$N$63,5,FALSE)/1000,IF($C15="Kg TS",G76,G76/VLOOKUP($B15,'Crop definitions'!$B$5:$N$63,8,FALSE))))</f>
        <v>2771.0843373493976</v>
      </c>
      <c r="I82" s="20" t="str">
        <f t="shared" si="6"/>
        <v>Grass_rotation, kg TS / ha</v>
      </c>
      <c r="J82" s="21">
        <f>IF(J76="",0,IF($C15="Kg",J76*VLOOKUP($B15,'Crop definitions'!$B$5:$N$63,5,FALSE)/1000,IF($C15="Kg TS",J76,J76/VLOOKUP($B15,'Crop definitions'!$B$5:$N$63,8,FALSE))))</f>
        <v>2226.5060240963858</v>
      </c>
      <c r="K82" s="21">
        <f>IF(K76="",0,IF($C15="Kg",K76*VLOOKUP($B15,'Crop definitions'!$B$5:$N$63,5,FALSE)/1000,IF($C15="Kg TS",K76,K76/VLOOKUP($B15,'Crop definitions'!$B$5:$N$63,8,FALSE))))</f>
        <v>2438.5542168674701</v>
      </c>
      <c r="L82" s="21">
        <f>IF(L76="",0,IF($C15="Kg",L76*VLOOKUP($B15,'Crop definitions'!$B$5:$N$63,5,FALSE)/1000,IF($C15="Kg TS",L76,L76/VLOOKUP($B15,'Crop definitions'!$B$5:$N$63,8,FALSE))))</f>
        <v>2650.6024096385545</v>
      </c>
      <c r="M82" s="21">
        <f>IF(M76="",0,IF($C15="Kg",M76*VLOOKUP($B15,'Crop definitions'!$B$5:$N$63,5,FALSE)/1000,IF($C15="Kg TS",M76,M76/VLOOKUP($B15,'Crop definitions'!$B$5:$N$63,8,FALSE))))</f>
        <v>2120.4819277108436</v>
      </c>
      <c r="N82" s="21">
        <f>IF(N76="",0,IF($C15="Kg",N76*VLOOKUP($B15,'Crop definitions'!$B$5:$N$63,5,FALSE)/1000,IF($C15="Kg TS",N76,N76/VLOOKUP($B15,'Crop definitions'!$B$5:$N$63,8,FALSE))))</f>
        <v>2120.4819277108436</v>
      </c>
      <c r="O82" s="21">
        <f>IF(O76="",0,IF($C15="Kg",O76*VLOOKUP($B15,'Crop definitions'!$B$5:$N$63,5,FALSE)/1000,IF($C15="Kg TS",O76,O76/VLOOKUP($B15,'Crop definitions'!$B$5:$N$63,8,FALSE))))</f>
        <v>2438.5542168674701</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9463.4538152610439</v>
      </c>
      <c r="C85" s="25">
        <f t="shared" si="7"/>
        <v>10904.417670682731</v>
      </c>
      <c r="D85" s="25">
        <f t="shared" si="7"/>
        <v>12078.71485943775</v>
      </c>
      <c r="E85" s="25">
        <f t="shared" si="7"/>
        <v>11476.305220883534</v>
      </c>
      <c r="F85" s="25">
        <f t="shared" si="7"/>
        <v>12142.971887550202</v>
      </c>
      <c r="G85" s="25">
        <f t="shared" si="7"/>
        <v>10904.417670682731</v>
      </c>
      <c r="I85" s="24" t="s">
        <v>69</v>
      </c>
      <c r="J85" s="25">
        <f t="shared" ref="J85:O85" si="8">SUM(J80:J84)</f>
        <v>7010.5060240963849</v>
      </c>
      <c r="K85" s="25">
        <f t="shared" si="8"/>
        <v>8050.5542168674701</v>
      </c>
      <c r="L85" s="25">
        <f t="shared" si="8"/>
        <v>8906.6024096385554</v>
      </c>
      <c r="M85" s="25">
        <f t="shared" si="8"/>
        <v>8376.4819277108436</v>
      </c>
      <c r="N85" s="25">
        <f t="shared" si="8"/>
        <v>8836.4819277108436</v>
      </c>
      <c r="O85" s="25">
        <f t="shared" si="8"/>
        <v>8050.5542168674701</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Late_grain_whole_crop, kg / ha</v>
      </c>
      <c r="B87" s="21">
        <f>IF(B80=0,0,B80/(VLOOKUP($B13,'Crop definitions'!$B$5:$N$63,5,FALSE)/1000))</f>
        <v>20573.689416419384</v>
      </c>
      <c r="C87" s="21">
        <f>IF(C80=0,0,C80/(VLOOKUP($B13,'Crop definitions'!$B$5:$N$63,5,FALSE)/1000))</f>
        <v>24134.52027695351</v>
      </c>
      <c r="D87" s="21">
        <f>IF(D80=0,0,D80/(VLOOKUP($B13,'Crop definitions'!$B$5:$N$63,5,FALSE)/1000))</f>
        <v>26904.055390702273</v>
      </c>
      <c r="E87" s="21">
        <f>IF(E80=0,0,E80/(VLOOKUP($B13,'Crop definitions'!$B$5:$N$63,5,FALSE)/1000))</f>
        <v>26904.055390702273</v>
      </c>
      <c r="F87" s="21">
        <f>IF(F80=0,0,F80/(VLOOKUP($B13,'Crop definitions'!$B$5:$N$63,5,FALSE)/1000))</f>
        <v>28882.294757665677</v>
      </c>
      <c r="G87" s="21">
        <f>IF(G80=0,0,G80/(VLOOKUP($B13,'Crop definitions'!$B$5:$N$63,5,FALSE)/1000))</f>
        <v>24134.52027695351</v>
      </c>
      <c r="I87" s="20" t="str">
        <f>A87</f>
        <v>Late_grain_whole_crop, kg / ha</v>
      </c>
      <c r="J87" s="21">
        <f>IF(J80=0,0,J80/(VLOOKUP($B13,'Crop definitions'!$B$5:$N$63,5,FALSE)/1000))</f>
        <v>14195.845697329372</v>
      </c>
      <c r="K87" s="21">
        <f>IF(K80=0,0,K80/(VLOOKUP($B13,'Crop definitions'!$B$5:$N$63,5,FALSE)/1000))</f>
        <v>16652.818991097924</v>
      </c>
      <c r="L87" s="21">
        <f>IF(L80=0,0,L80/(VLOOKUP($B13,'Crop definitions'!$B$5:$N$63,5,FALSE)/1000))</f>
        <v>18563.798219584569</v>
      </c>
      <c r="M87" s="21">
        <f>IF(M80=0,0,M80/(VLOOKUP($B13,'Crop definitions'!$B$5:$N$63,5,FALSE)/1000))</f>
        <v>18563.798219584569</v>
      </c>
      <c r="N87" s="21">
        <f>IF(N80=0,0,N80/(VLOOKUP($B13,'Crop definitions'!$B$5:$N$63,5,FALSE)/1000))</f>
        <v>19928.783382789316</v>
      </c>
      <c r="O87" s="21">
        <f>IF(O80=0,0,O80/(VLOOKUP($B13,'Crop definitions'!$B$5:$N$63,5,FALSE)/1000))</f>
        <v>16652.818991097924</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Grass_rotation, kg / ha</v>
      </c>
      <c r="B89" s="21">
        <f>IF(B82=0,0,B82/(VLOOKUP($B15,'Crop definitions'!$B$5:$N$63,5,FALSE)/1000))</f>
        <v>13750.654793085385</v>
      </c>
      <c r="C89" s="21">
        <f>IF(C82=0,0,C82/(VLOOKUP($B15,'Crop definitions'!$B$5:$N$63,5,FALSE)/1000))</f>
        <v>15060.240963855422</v>
      </c>
      <c r="D89" s="21">
        <f>IF(D82=0,0,D82/(VLOOKUP($B15,'Crop definitions'!$B$5:$N$63,5,FALSE)/1000))</f>
        <v>16369.827134625459</v>
      </c>
      <c r="E89" s="21">
        <f>IF(E82=0,0,E82/(VLOOKUP($B15,'Crop definitions'!$B$5:$N$63,5,FALSE)/1000))</f>
        <v>13095.861707700369</v>
      </c>
      <c r="F89" s="21">
        <f>IF(F82=0,0,F82/(VLOOKUP($B15,'Crop definitions'!$B$5:$N$63,5,FALSE)/1000))</f>
        <v>13095.861707700369</v>
      </c>
      <c r="G89" s="21">
        <f>IF(G82=0,0,G82/(VLOOKUP($B15,'Crop definitions'!$B$5:$N$63,5,FALSE)/1000))</f>
        <v>15060.240963855422</v>
      </c>
      <c r="I89" s="20" t="str">
        <f t="shared" si="9"/>
        <v>Grass_rotation, kg / ha</v>
      </c>
      <c r="J89" s="21">
        <f>IF(J82=0,0,J82/(VLOOKUP($B15,'Crop definitions'!$B$5:$N$63,5,FALSE)/1000))</f>
        <v>12100.576217915141</v>
      </c>
      <c r="K89" s="21">
        <f>IF(K82=0,0,K82/(VLOOKUP($B15,'Crop definitions'!$B$5:$N$63,5,FALSE)/1000))</f>
        <v>13253.012048192773</v>
      </c>
      <c r="L89" s="21">
        <f>IF(L82=0,0,L82/(VLOOKUP($B15,'Crop definitions'!$B$5:$N$63,5,FALSE)/1000))</f>
        <v>14405.447878470404</v>
      </c>
      <c r="M89" s="21">
        <f>IF(M82=0,0,M82/(VLOOKUP($B15,'Crop definitions'!$B$5:$N$63,5,FALSE)/1000))</f>
        <v>11524.358302776323</v>
      </c>
      <c r="N89" s="21">
        <f>IF(N82=0,0,N82/(VLOOKUP($B15,'Crop definitions'!$B$5:$N$63,5,FALSE)/1000))</f>
        <v>11524.358302776323</v>
      </c>
      <c r="O89" s="21">
        <f>IF(O82=0,0,O82/(VLOOKUP($B15,'Crop definitions'!$B$5:$N$63,5,FALSE)/1000))</f>
        <v>13253.012048192773</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34324.344209504765</v>
      </c>
      <c r="C92" s="25">
        <f t="shared" si="10"/>
        <v>39194.761240808934</v>
      </c>
      <c r="D92" s="25">
        <f t="shared" si="10"/>
        <v>43273.882525327732</v>
      </c>
      <c r="E92" s="25">
        <f t="shared" si="10"/>
        <v>39999.917098402642</v>
      </c>
      <c r="F92" s="25">
        <f t="shared" si="10"/>
        <v>41978.156465366046</v>
      </c>
      <c r="G92" s="25">
        <f t="shared" si="10"/>
        <v>39194.761240808934</v>
      </c>
      <c r="I92" s="24" t="str">
        <f t="shared" si="9"/>
        <v>Udbytte i alt, kg / ha</v>
      </c>
      <c r="J92" s="25">
        <f t="shared" ref="J92:O92" si="11">SUM(J87:J91)</f>
        <v>26296.421915244515</v>
      </c>
      <c r="K92" s="25">
        <f t="shared" si="11"/>
        <v>29905.831039290697</v>
      </c>
      <c r="L92" s="25">
        <f t="shared" si="11"/>
        <v>32969.246098054973</v>
      </c>
      <c r="M92" s="25">
        <f t="shared" si="11"/>
        <v>30088.156522360892</v>
      </c>
      <c r="N92" s="25">
        <f t="shared" si="11"/>
        <v>31453.141685565639</v>
      </c>
      <c r="O92" s="25">
        <f t="shared" si="11"/>
        <v>29905.831039290697</v>
      </c>
    </row>
    <row r="93" spans="1:15" x14ac:dyDescent="0.25">
      <c r="A93" s="27" t="s">
        <v>120</v>
      </c>
      <c r="B93" s="32">
        <f t="shared" ref="B93:G93" si="12">SUMIF($D$13:$D$17,"Grøn",B87:B91)</f>
        <v>34324.344209504765</v>
      </c>
      <c r="C93" s="32">
        <f t="shared" si="12"/>
        <v>39194.761240808934</v>
      </c>
      <c r="D93" s="32">
        <f t="shared" si="12"/>
        <v>43273.882525327732</v>
      </c>
      <c r="E93" s="32">
        <f t="shared" si="12"/>
        <v>39999.917098402642</v>
      </c>
      <c r="F93" s="32">
        <f t="shared" si="12"/>
        <v>41978.156465366046</v>
      </c>
      <c r="G93" s="32">
        <f t="shared" si="12"/>
        <v>39194.761240808934</v>
      </c>
      <c r="I93" s="27" t="str">
        <f t="shared" si="9"/>
        <v>Udbytte der høstes grøn i alt, kg / ha</v>
      </c>
      <c r="J93" s="32">
        <f t="shared" ref="J93:O93" si="13">SUMIF($D$13:$D$17,"Grøn",J87:J91)</f>
        <v>26296.421915244515</v>
      </c>
      <c r="K93" s="32">
        <f t="shared" si="13"/>
        <v>29905.831039290697</v>
      </c>
      <c r="L93" s="32">
        <f t="shared" si="13"/>
        <v>32969.246098054973</v>
      </c>
      <c r="M93" s="32">
        <f t="shared" si="13"/>
        <v>30088.156522360892</v>
      </c>
      <c r="N93" s="32">
        <f t="shared" si="13"/>
        <v>31453.141685565639</v>
      </c>
      <c r="O93" s="32">
        <f t="shared" si="13"/>
        <v>29905.831039290697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Late_grain_whole_crop, kg N / ha</v>
      </c>
      <c r="B95" s="21">
        <f>IF(B80=0,0,B80*VLOOKUP($B13,'Crop definitions'!$B$5:$K$63,10,FALSE)/1000)</f>
        <v>145.32266666666666</v>
      </c>
      <c r="C95" s="21">
        <f>IF(C80=0,0,C80*VLOOKUP($B13,'Crop definitions'!$B$5:$K$63,10,FALSE)/1000)</f>
        <v>170.47466666666665</v>
      </c>
      <c r="D95" s="21">
        <f>IF(D80=0,0,D80*VLOOKUP($B13,'Crop definitions'!$B$5:$K$63,10,FALSE)/1000)</f>
        <v>190.03733333333332</v>
      </c>
      <c r="E95" s="21">
        <f>IF(E80=0,0,E80*VLOOKUP($B13,'Crop definitions'!$B$5:$K$63,10,FALSE)/1000)</f>
        <v>190.03733333333332</v>
      </c>
      <c r="F95" s="21">
        <f>IF(F80=0,0,F80*VLOOKUP($B13,'Crop definitions'!$B$5:$K$63,10,FALSE)/1000)</f>
        <v>204.01066666666668</v>
      </c>
      <c r="G95" s="21">
        <f>IF(G80=0,0,G80*VLOOKUP($B13,'Crop definitions'!$B$5:$K$63,10,FALSE)/1000)</f>
        <v>170.47466666666665</v>
      </c>
      <c r="I95" s="20" t="str">
        <f t="shared" ref="I95:I100" si="14">A95</f>
        <v>Late_grain_whole_crop, kg N / ha</v>
      </c>
      <c r="J95" s="21">
        <f>IF(J80=0,0,J80*VLOOKUP($B13,'Crop definitions'!$B$5:$K$63,10,FALSE)/1000)</f>
        <v>100.27263999999998</v>
      </c>
      <c r="K95" s="21">
        <f>IF(K80=0,0,K80*VLOOKUP($B13,'Crop definitions'!$B$5:$K$63,10,FALSE)/1000)</f>
        <v>117.62752</v>
      </c>
      <c r="L95" s="21">
        <f>IF(L80=0,0,L80*VLOOKUP($B13,'Crop definitions'!$B$5:$K$63,10,FALSE)/1000)</f>
        <v>131.12576000000001</v>
      </c>
      <c r="M95" s="21">
        <f>IF(M80=0,0,M80*VLOOKUP($B13,'Crop definitions'!$B$5:$K$63,10,FALSE)/1000)</f>
        <v>131.12576000000001</v>
      </c>
      <c r="N95" s="21">
        <f>IF(N80=0,0,N80*VLOOKUP($B13,'Crop definitions'!$B$5:$K$63,10,FALSE)/1000)</f>
        <v>140.76736000000002</v>
      </c>
      <c r="O95" s="21">
        <f>IF(O80=0,0,O80*VLOOKUP($B13,'Crop definitions'!$B$5:$K$63,10,FALSE)/1000)</f>
        <v>117.62752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Grass_rotation, kg N / ha</v>
      </c>
      <c r="B97" s="21">
        <f>IF(B82=0,0,B82*VLOOKUP($B15,'Crop definitions'!$B$5:$K$63,10,FALSE)/1000)</f>
        <v>73.677108433734944</v>
      </c>
      <c r="C97" s="21">
        <f>IF(C82=0,0,C82*VLOOKUP($B15,'Crop definitions'!$B$5:$K$63,10,FALSE)/1000)</f>
        <v>80.693975903614472</v>
      </c>
      <c r="D97" s="21">
        <f>IF(D82=0,0,D82*VLOOKUP($B15,'Crop definitions'!$B$5:$K$63,10,FALSE)/1000)</f>
        <v>87.710843373493972</v>
      </c>
      <c r="E97" s="21">
        <f>IF(E82=0,0,E82*VLOOKUP($B15,'Crop definitions'!$B$5:$K$63,10,FALSE)/1000)</f>
        <v>70.168674698795186</v>
      </c>
      <c r="F97" s="21">
        <f>IF(F82=0,0,F82*VLOOKUP($B15,'Crop definitions'!$B$5:$K$63,10,FALSE)/1000)</f>
        <v>70.168674698795186</v>
      </c>
      <c r="G97" s="21">
        <f>IF(G82=0,0,G82*VLOOKUP($B15,'Crop definitions'!$B$5:$K$63,10,FALSE)/1000)</f>
        <v>80.693975903614472</v>
      </c>
      <c r="I97" s="20" t="str">
        <f t="shared" si="14"/>
        <v>Grass_rotation, kg N / ha</v>
      </c>
      <c r="J97" s="21">
        <f>IF(J82=0,0,J82*VLOOKUP($B15,'Crop definitions'!$B$5:$K$63,10,FALSE)/1000)</f>
        <v>64.835855421686759</v>
      </c>
      <c r="K97" s="21">
        <f>IF(K82=0,0,K82*VLOOKUP($B15,'Crop definitions'!$B$5:$K$63,10,FALSE)/1000)</f>
        <v>71.010698795180744</v>
      </c>
      <c r="L97" s="21">
        <f>IF(L82=0,0,L82*VLOOKUP($B15,'Crop definitions'!$B$5:$K$63,10,FALSE)/1000)</f>
        <v>77.185542168674715</v>
      </c>
      <c r="M97" s="21">
        <f>IF(M82=0,0,M82*VLOOKUP($B15,'Crop definitions'!$B$5:$K$63,10,FALSE)/1000)</f>
        <v>61.748433734939766</v>
      </c>
      <c r="N97" s="21">
        <f>IF(N82=0,0,N82*VLOOKUP($B15,'Crop definitions'!$B$5:$K$63,10,FALSE)/1000)</f>
        <v>61.748433734939766</v>
      </c>
      <c r="O97" s="21">
        <f>IF(O82=0,0,O82*VLOOKUP($B15,'Crop definitions'!$B$5:$K$63,10,FALSE)/1000)</f>
        <v>71.010698795180744</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218.99977510040162</v>
      </c>
      <c r="C100" s="25">
        <f t="shared" si="15"/>
        <v>251.16864257028112</v>
      </c>
      <c r="D100" s="25">
        <f t="shared" si="15"/>
        <v>277.74817670682728</v>
      </c>
      <c r="E100" s="25">
        <f t="shared" si="15"/>
        <v>260.20600803212852</v>
      </c>
      <c r="F100" s="25">
        <f t="shared" si="15"/>
        <v>274.17934136546188</v>
      </c>
      <c r="G100" s="25">
        <f t="shared" si="15"/>
        <v>251.16864257028112</v>
      </c>
      <c r="I100" s="24" t="str">
        <f t="shared" si="14"/>
        <v>Udbytte i alt, kg N / ha</v>
      </c>
      <c r="J100" s="25">
        <f t="shared" ref="J100:O100" si="16">SUM(J95:J99)</f>
        <v>165.10849542168674</v>
      </c>
      <c r="K100" s="25">
        <f t="shared" si="16"/>
        <v>188.63821879518076</v>
      </c>
      <c r="L100" s="25">
        <f t="shared" si="16"/>
        <v>208.31130216867473</v>
      </c>
      <c r="M100" s="25">
        <f t="shared" si="16"/>
        <v>192.87419373493978</v>
      </c>
      <c r="N100" s="25">
        <f t="shared" si="16"/>
        <v>202.51579373493979</v>
      </c>
      <c r="O100" s="25">
        <f t="shared" si="16"/>
        <v>188.63821879518076</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64</v>
      </c>
      <c r="C105" s="47">
        <f t="shared" si="17"/>
        <v>58</v>
      </c>
      <c r="D105" s="47">
        <f t="shared" si="17"/>
        <v>80</v>
      </c>
      <c r="E105" s="47">
        <f t="shared" si="17"/>
        <v>55</v>
      </c>
      <c r="F105" s="47">
        <f t="shared" si="17"/>
        <v>60</v>
      </c>
      <c r="G105" s="47">
        <f t="shared" si="17"/>
        <v>8</v>
      </c>
      <c r="H105" s="15"/>
      <c r="I105" s="40" t="str">
        <f t="shared" ref="I105:I110" si="18">A105</f>
        <v>N-norm til beregning, kg / ha</v>
      </c>
      <c r="J105" s="47">
        <f t="shared" ref="J105:O105" si="19">IF($E13="Ja",J31,0)+IF($E14="Ja",J35,0)+IF($E15="Ja",J39,0)+IF($E16="Ja",J43,0)+IF($E17="Ja",J47,0)</f>
        <v>34.56</v>
      </c>
      <c r="K105" s="47">
        <f t="shared" si="19"/>
        <v>31.32</v>
      </c>
      <c r="L105" s="47">
        <f t="shared" si="19"/>
        <v>43.2</v>
      </c>
      <c r="M105" s="47">
        <f t="shared" si="19"/>
        <v>29.700000000000003</v>
      </c>
      <c r="N105" s="47">
        <f t="shared" si="19"/>
        <v>32.400000000000006</v>
      </c>
      <c r="O105" s="47">
        <f t="shared" si="19"/>
        <v>4.32</v>
      </c>
    </row>
    <row r="106" spans="1:15" ht="15.6" x14ac:dyDescent="0.3">
      <c r="A106" s="40" t="s">
        <v>129</v>
      </c>
      <c r="B106" s="47">
        <f t="shared" ref="B106:G106" si="20">SUMIF($E$13:$E$17,"Ja",B95:B99)</f>
        <v>145.32266666666666</v>
      </c>
      <c r="C106" s="47">
        <f t="shared" si="20"/>
        <v>170.47466666666665</v>
      </c>
      <c r="D106" s="47">
        <f t="shared" si="20"/>
        <v>190.03733333333332</v>
      </c>
      <c r="E106" s="47">
        <f t="shared" si="20"/>
        <v>190.03733333333332</v>
      </c>
      <c r="F106" s="47">
        <f t="shared" si="20"/>
        <v>204.01066666666668</v>
      </c>
      <c r="G106" s="47">
        <f t="shared" si="20"/>
        <v>170.47466666666665</v>
      </c>
      <c r="H106" s="15"/>
      <c r="I106" s="40" t="str">
        <f t="shared" si="18"/>
        <v>N-udbytte til beregning, kg / ha</v>
      </c>
      <c r="J106" s="47">
        <f t="shared" ref="J106:O106" si="21">SUMIF($E$13:$E$17,"Ja",J95:J99)</f>
        <v>100.27263999999998</v>
      </c>
      <c r="K106" s="47">
        <f t="shared" si="21"/>
        <v>117.62752</v>
      </c>
      <c r="L106" s="47">
        <f t="shared" si="21"/>
        <v>131.12576000000001</v>
      </c>
      <c r="M106" s="47">
        <f t="shared" si="21"/>
        <v>131.12576000000001</v>
      </c>
      <c r="N106" s="47">
        <f t="shared" si="21"/>
        <v>140.76736000000002</v>
      </c>
      <c r="O106" s="47">
        <f t="shared" si="21"/>
        <v>117.62752</v>
      </c>
    </row>
    <row r="107" spans="1:15" ht="15.6" x14ac:dyDescent="0.3">
      <c r="A107" t="s">
        <v>150</v>
      </c>
      <c r="B107" s="48">
        <f>IF(VLOOKUP($B$9,'N fixation formula'!$B$5:$N$44,3,FALSE)="",VLOOKUP($B$9,'N fixation formula'!$B$5:$N$44,4,FALSE)*B105+VLOOKUP($B$9,'N fixation formula'!$B$5:$N$44,5,FALSE),VLOOKUP($B$9,'N fixation formula'!$B$5:$N$44,3,FALSE))</f>
        <v>0.4</v>
      </c>
      <c r="C107" s="48">
        <f>IF(VLOOKUP($B$9,'N fixation formula'!$B$5:$N$44,3,FALSE)="",VLOOKUP($B$9,'N fixation formula'!$B$5:$N$44,4,FALSE)*C105+VLOOKUP($B$9,'N fixation formula'!$B$5:$N$44,5,FALSE),VLOOKUP($B$9,'N fixation formula'!$B$5:$N$44,3,FALSE))</f>
        <v>0.4</v>
      </c>
      <c r="D107" s="48">
        <f>IF(VLOOKUP($B$9,'N fixation formula'!$B$5:$N$44,3,FALSE)="",VLOOKUP($B$9,'N fixation formula'!$B$5:$N$44,4,FALSE)*D105+VLOOKUP($B$9,'N fixation formula'!$B$5:$N$44,5,FALSE),VLOOKUP($B$9,'N fixation formula'!$B$5:$N$44,3,FALSE))</f>
        <v>0.4</v>
      </c>
      <c r="E107" s="48">
        <f>IF(VLOOKUP($B$9,'N fixation formula'!$B$5:$N$44,3,FALSE)="",VLOOKUP($B$9,'N fixation formula'!$B$5:$N$44,4,FALSE)*E105+VLOOKUP($B$9,'N fixation formula'!$B$5:$N$44,5,FALSE),VLOOKUP($B$9,'N fixation formula'!$B$5:$N$44,3,FALSE))</f>
        <v>0.4</v>
      </c>
      <c r="F107" s="48">
        <f>IF(VLOOKUP($B$9,'N fixation formula'!$B$5:$N$44,3,FALSE)="",VLOOKUP($B$9,'N fixation formula'!$B$5:$N$44,4,FALSE)*F105+VLOOKUP($B$9,'N fixation formula'!$B$5:$N$44,5,FALSE),VLOOKUP($B$9,'N fixation formula'!$B$5:$N$44,3,FALSE))</f>
        <v>0.4</v>
      </c>
      <c r="G107" s="48">
        <f>IF(VLOOKUP($B$9,'N fixation formula'!$B$5:$N$44,3,FALSE)="",VLOOKUP($B$9,'N fixation formula'!$B$5:$N$44,4,FALSE)*G105+VLOOKUP($B$9,'N fixation formula'!$B$5:$N$44,5,FALSE),VLOOKUP($B$9,'N fixation formula'!$B$5:$N$44,3,FALSE))</f>
        <v>0.4</v>
      </c>
      <c r="H107" s="15"/>
      <c r="I107" s="40" t="str">
        <f t="shared" si="18"/>
        <v>F-bælg-N</v>
      </c>
      <c r="J107" s="48">
        <f>IF(VLOOKUP($B$9,'N fixation formula'!$B$5:$N$44,3,FALSE)="",VLOOKUP($B$9,'N fixation formula'!$B$5:$N$44,4,FALSE)*J105+VLOOKUP($B$9,'N fixation formula'!$B$5:$N$44,5,FALSE),VLOOKUP($B$9,'N fixation formula'!$B$5:$N$44,3,FALSE))</f>
        <v>0.4</v>
      </c>
      <c r="K107" s="48">
        <f>IF(VLOOKUP($B$9,'N fixation formula'!$B$5:$N$44,3,FALSE)="",VLOOKUP($B$9,'N fixation formula'!$B$5:$N$44,4,FALSE)*K105+VLOOKUP($B$9,'N fixation formula'!$B$5:$N$44,5,FALSE),VLOOKUP($B$9,'N fixation formula'!$B$5:$N$44,3,FALSE))</f>
        <v>0.4</v>
      </c>
      <c r="L107" s="48">
        <f>IF(VLOOKUP($B$9,'N fixation formula'!$B$5:$N$44,3,FALSE)="",VLOOKUP($B$9,'N fixation formula'!$B$5:$N$44,4,FALSE)*L105+VLOOKUP($B$9,'N fixation formula'!$B$5:$N$44,5,FALSE),VLOOKUP($B$9,'N fixation formula'!$B$5:$N$44,3,FALSE))</f>
        <v>0.4</v>
      </c>
      <c r="M107" s="48">
        <f>IF(VLOOKUP($B$9,'N fixation formula'!$B$5:$N$44,3,FALSE)="",VLOOKUP($B$9,'N fixation formula'!$B$5:$N$44,4,FALSE)*M105+VLOOKUP($B$9,'N fixation formula'!$B$5:$N$44,5,FALSE),VLOOKUP($B$9,'N fixation formula'!$B$5:$N$44,3,FALSE))</f>
        <v>0.4</v>
      </c>
      <c r="N107" s="48">
        <f>IF(VLOOKUP($B$9,'N fixation formula'!$B$5:$N$44,3,FALSE)="",VLOOKUP($B$9,'N fixation formula'!$B$5:$N$44,4,FALSE)*N105+VLOOKUP($B$9,'N fixation formula'!$B$5:$N$44,5,FALSE),VLOOKUP($B$9,'N fixation formula'!$B$5:$N$44,3,FALSE))</f>
        <v>0.4</v>
      </c>
      <c r="O107" s="48">
        <f>IF(VLOOKUP($B$9,'N fixation formula'!$B$5:$N$44,3,FALSE)="",VLOOKUP($B$9,'N fixation formula'!$B$5:$N$44,4,FALSE)*O105+VLOOKUP($B$9,'N fixation formula'!$B$5:$N$44,5,FALSE),VLOOKUP($B$9,'N fixation formula'!$B$5:$N$44,3,FALSE))</f>
        <v>0.4</v>
      </c>
    </row>
    <row r="108" spans="1:15" ht="15.6" x14ac:dyDescent="0.3">
      <c r="A108" s="40" t="s">
        <v>149</v>
      </c>
      <c r="B108" s="48">
        <f>VLOOKUP($B$9,'N fixation formula'!$B$5:$N$44,2,FALSE)*B107*VLOOKUP($B$9,'N fixation formula'!$B$5:$N$44,6,FALSE)</f>
        <v>0.45599999999999996</v>
      </c>
      <c r="C108" s="48">
        <f>VLOOKUP($B$9,'N fixation formula'!$B$5:$N$44,2,FALSE)*C107*VLOOKUP($B$9,'N fixation formula'!$B$5:$N$44,6,FALSE)</f>
        <v>0.45599999999999996</v>
      </c>
      <c r="D108" s="48">
        <f>VLOOKUP($B$9,'N fixation formula'!$B$5:$N$44,2,FALSE)*D107*VLOOKUP($B$9,'N fixation formula'!$B$5:$N$44,6,FALSE)</f>
        <v>0.45599999999999996</v>
      </c>
      <c r="E108" s="48">
        <f>VLOOKUP($B$9,'N fixation formula'!$B$5:$N$44,2,FALSE)*E107*VLOOKUP($B$9,'N fixation formula'!$B$5:$N$44,6,FALSE)</f>
        <v>0.45599999999999996</v>
      </c>
      <c r="F108" s="48">
        <f>VLOOKUP($B$9,'N fixation formula'!$B$5:$N$44,2,FALSE)*F107*VLOOKUP($B$9,'N fixation formula'!$B$5:$N$44,6,FALSE)</f>
        <v>0.45599999999999996</v>
      </c>
      <c r="G108" s="48">
        <f>VLOOKUP($B$9,'N fixation formula'!$B$5:$N$44,2,FALSE)*G107*VLOOKUP($B$9,'N fixation formula'!$B$5:$N$44,6,FALSE)</f>
        <v>0.45599999999999996</v>
      </c>
      <c r="H108" s="15"/>
      <c r="I108" s="40" t="str">
        <f t="shared" si="18"/>
        <v>F-brutto x F-bælg-N x P-fix</v>
      </c>
      <c r="J108" s="48">
        <f>VLOOKUP($B$9,'N fixation formula'!$B$5:$N$44,2,FALSE)*J107*VLOOKUP($B$9,'N fixation formula'!$B$5:$N$44,6,FALSE)</f>
        <v>0.45599999999999996</v>
      </c>
      <c r="K108" s="48">
        <f>VLOOKUP($B$9,'N fixation formula'!$B$5:$N$44,2,FALSE)*K107*VLOOKUP($B$9,'N fixation formula'!$B$5:$N$44,6,FALSE)</f>
        <v>0.45599999999999996</v>
      </c>
      <c r="L108" s="48">
        <f>VLOOKUP($B$9,'N fixation formula'!$B$5:$N$44,2,FALSE)*L107*VLOOKUP($B$9,'N fixation formula'!$B$5:$N$44,6,FALSE)</f>
        <v>0.45599999999999996</v>
      </c>
      <c r="M108" s="48">
        <f>VLOOKUP($B$9,'N fixation formula'!$B$5:$N$44,2,FALSE)*M107*VLOOKUP($B$9,'N fixation formula'!$B$5:$N$44,6,FALSE)</f>
        <v>0.45599999999999996</v>
      </c>
      <c r="N108" s="48">
        <f>VLOOKUP($B$9,'N fixation formula'!$B$5:$N$44,2,FALSE)*N107*VLOOKUP($B$9,'N fixation formula'!$B$5:$N$44,6,FALSE)</f>
        <v>0.45599999999999996</v>
      </c>
      <c r="O108" s="48">
        <f>VLOOKUP($B$9,'N fixation formula'!$B$5:$N$44,2,FALSE)*O107*VLOOKUP($B$9,'N fixation formula'!$B$5:$N$44,6,FALSE)</f>
        <v>0.45599999999999996</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formula'!$J$5:$O$44,MATCH(Late_grain_whole_crop_US_Gr!$B$9,'N fixation formula'!$B$5:$B$44,0),MATCH(Late_grain_whole_crop_US_Gr!J104,'N fixation formula'!$J$4:$O$4,0))</f>
        <v>#N/A</v>
      </c>
      <c r="K109" s="48" t="e">
        <f>VLOOKUP($B$9,'N fixation formula'!$B$5:$O$44,7,FALSE)+VLOOKUP($B$9,'N fixation formula'!$B$5:$O$44,8,FALSE)+INDEX('N fixation formula'!$J$5:$O$44,MATCH(Late_grain_whole_crop_US_Gr!$B$9,'N fixation formula'!$B$5:$B$44,0),MATCH(Late_grain_whole_crop_US_Gr!K104,'N fixation formula'!$J$4:$O$4,0))</f>
        <v>#N/A</v>
      </c>
      <c r="L109" s="48" t="e">
        <f>VLOOKUP($B$9,'N fixation formula'!$B$5:$O$44,7,FALSE)+VLOOKUP($B$9,'N fixation formula'!$B$5:$O$44,8,FALSE)+INDEX('N fixation formula'!$J$5:$O$44,MATCH(Late_grain_whole_crop_US_Gr!$B$9,'N fixation formula'!$B$5:$B$44,0),MATCH(Late_grain_whole_crop_US_Gr!L104,'N fixation formula'!$J$4:$O$4,0))</f>
        <v>#N/A</v>
      </c>
      <c r="M109" s="48" t="e">
        <f>VLOOKUP($B$9,'N fixation formula'!$B$5:$O$44,7,FALSE)+VLOOKUP($B$9,'N fixation formula'!$B$5:$O$44,8,FALSE)+INDEX('N fixation formula'!$J$5:$O$44,MATCH(Late_grain_whole_crop_US_Gr!$B$9,'N fixation formula'!$B$5:$B$44,0),MATCH(Late_grain_whole_crop_US_Gr!M104,'N fixation formula'!$J$4:$O$4,0))</f>
        <v>#N/A</v>
      </c>
      <c r="N109" s="48" t="e">
        <f>VLOOKUP($B$9,'N fixation formula'!$B$5:$O$44,7,FALSE)+VLOOKUP($B$9,'N fixation formula'!$B$5:$O$44,8,FALSE)+INDEX('N fixation formula'!$J$5:$O$44,MATCH(Late_grain_whole_crop_US_Gr!$B$9,'N fixation formula'!$B$5:$B$44,0),MATCH(Late_grain_whole_crop_US_Gr!N104,'N fixation formula'!$J$4:$O$4,0))</f>
        <v>#N/A</v>
      </c>
      <c r="O109" s="48" t="e">
        <f>VLOOKUP($B$9,'N fixation formula'!$B$5:$O$44,7,FALSE)+VLOOKUP($B$9,'N fixation formula'!$B$5:$O$44,8,FALSE)+INDEX('N fixation formula'!$J$5:$O$44,MATCH(Late_grain_whole_crop_US_Gr!$B$9,'N fixation formula'!$B$5:$B$44,0),MATCH(Late_grain_whole_crop_US_Gr!O104,'N fixation formula'!$J$4:$O$4,0))</f>
        <v>#N/A</v>
      </c>
    </row>
    <row r="110" spans="1:15" ht="15.6" x14ac:dyDescent="0.3">
      <c r="A110" s="40" t="s">
        <v>152</v>
      </c>
      <c r="B110" s="47" t="e">
        <f t="shared" ref="B110:G110" si="22">B106*B108*(1+B109)</f>
        <v>#N/A</v>
      </c>
      <c r="C110" s="47" t="e">
        <f t="shared" si="22"/>
        <v>#N/A</v>
      </c>
      <c r="D110" s="144"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144"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76"/>
      <c r="C116" s="76"/>
      <c r="D116" s="76"/>
      <c r="E116" s="76"/>
      <c r="F116" s="76"/>
      <c r="G116" s="70"/>
      <c r="I116" s="29" t="str">
        <f>IF(A116="","",A116)</f>
        <v>Skårlægning*</v>
      </c>
      <c r="J116" s="60"/>
      <c r="K116" s="60"/>
      <c r="L116" s="60"/>
      <c r="M116" s="60"/>
      <c r="N116" s="60"/>
      <c r="O116" s="61"/>
    </row>
    <row r="117" spans="1:15" x14ac:dyDescent="0.25">
      <c r="A117" s="34" t="s">
        <v>100</v>
      </c>
      <c r="B117" s="70"/>
      <c r="C117" s="70"/>
      <c r="D117" s="70"/>
      <c r="E117" s="70"/>
      <c r="F117" s="70"/>
      <c r="G117" s="70"/>
      <c r="I117" s="29" t="str">
        <f t="shared" ref="I117:I130" si="24">IF(A117="","",A117)</f>
        <v>Sammenrivning*</v>
      </c>
      <c r="J117" s="60"/>
      <c r="K117" s="60"/>
      <c r="L117" s="60"/>
      <c r="M117" s="60"/>
      <c r="N117" s="60"/>
      <c r="O117" s="61"/>
    </row>
    <row r="118" spans="1:15" x14ac:dyDescent="0.25">
      <c r="A118" s="34" t="s">
        <v>99</v>
      </c>
      <c r="B118" s="70"/>
      <c r="C118" s="70"/>
      <c r="D118" s="70"/>
      <c r="E118" s="70"/>
      <c r="F118" s="70"/>
      <c r="G118" s="70"/>
      <c r="I118" s="29" t="str">
        <f t="shared" si="24"/>
        <v>Stængelbrydning*</v>
      </c>
      <c r="J118" s="60"/>
      <c r="K118" s="60"/>
      <c r="L118" s="60"/>
      <c r="M118" s="60"/>
      <c r="N118" s="60"/>
      <c r="O118" s="61"/>
    </row>
    <row r="119" spans="1:15" x14ac:dyDescent="0.25">
      <c r="A119" s="34" t="s">
        <v>101</v>
      </c>
      <c r="B119" s="70"/>
      <c r="C119" s="70"/>
      <c r="D119" s="70"/>
      <c r="E119" s="70"/>
      <c r="F119" s="70"/>
      <c r="G119" s="70"/>
      <c r="I119" s="29" t="str">
        <f t="shared" si="24"/>
        <v>Snitning*</v>
      </c>
      <c r="J119" s="60"/>
      <c r="K119" s="60"/>
      <c r="L119" s="60"/>
      <c r="M119" s="60"/>
      <c r="N119" s="60"/>
      <c r="O119" s="61"/>
    </row>
    <row r="120" spans="1:15" x14ac:dyDescent="0.25">
      <c r="A120" s="34" t="s">
        <v>83</v>
      </c>
      <c r="B120" s="70">
        <v>1</v>
      </c>
      <c r="C120" s="70">
        <v>1</v>
      </c>
      <c r="D120" s="70">
        <v>1</v>
      </c>
      <c r="E120" s="70">
        <v>1</v>
      </c>
      <c r="F120" s="70">
        <v>1</v>
      </c>
      <c r="G120" s="70">
        <v>1</v>
      </c>
      <c r="I120" s="29" t="str">
        <f t="shared" si="24"/>
        <v>Pløjning, forår*</v>
      </c>
      <c r="J120" s="60">
        <v>1</v>
      </c>
      <c r="K120" s="60">
        <v>1</v>
      </c>
      <c r="L120" s="60">
        <v>1</v>
      </c>
      <c r="M120" s="60">
        <v>1</v>
      </c>
      <c r="N120" s="60">
        <v>1</v>
      </c>
      <c r="O120" s="61">
        <v>1</v>
      </c>
    </row>
    <row r="121" spans="1:15" x14ac:dyDescent="0.25">
      <c r="A121" s="34" t="s">
        <v>89</v>
      </c>
      <c r="B121" s="70">
        <v>2</v>
      </c>
      <c r="C121" s="70">
        <v>2</v>
      </c>
      <c r="D121" s="70">
        <v>2</v>
      </c>
      <c r="E121" s="70">
        <v>2</v>
      </c>
      <c r="F121" s="70">
        <v>2</v>
      </c>
      <c r="G121" s="70">
        <v>2</v>
      </c>
      <c r="I121" s="29" t="str">
        <f t="shared" si="24"/>
        <v>Kunstgødskning*</v>
      </c>
      <c r="J121" s="60"/>
      <c r="K121" s="60"/>
      <c r="L121" s="60"/>
      <c r="M121" s="60"/>
      <c r="N121" s="60"/>
      <c r="O121" s="61"/>
    </row>
    <row r="122" spans="1:15" x14ac:dyDescent="0.25">
      <c r="A122" s="34" t="s">
        <v>155</v>
      </c>
      <c r="B122" s="70">
        <v>1</v>
      </c>
      <c r="C122" s="70">
        <v>1</v>
      </c>
      <c r="D122" s="70">
        <v>1</v>
      </c>
      <c r="E122" s="70">
        <v>1</v>
      </c>
      <c r="F122" s="70">
        <v>1</v>
      </c>
      <c r="G122" s="70">
        <v>1</v>
      </c>
      <c r="I122" s="29" t="str">
        <f t="shared" si="24"/>
        <v>Såning med såsæt"</v>
      </c>
      <c r="J122" s="60">
        <v>1</v>
      </c>
      <c r="K122" s="60">
        <v>1</v>
      </c>
      <c r="L122" s="60">
        <v>1</v>
      </c>
      <c r="M122" s="60">
        <v>1</v>
      </c>
      <c r="N122" s="60">
        <v>1</v>
      </c>
      <c r="O122" s="61">
        <v>1</v>
      </c>
    </row>
    <row r="123" spans="1:15" x14ac:dyDescent="0.25">
      <c r="A123" s="34" t="s">
        <v>87</v>
      </c>
      <c r="B123" s="70">
        <v>1</v>
      </c>
      <c r="C123" s="70">
        <v>1</v>
      </c>
      <c r="D123" s="70">
        <v>1</v>
      </c>
      <c r="E123" s="70">
        <v>1</v>
      </c>
      <c r="F123" s="70">
        <v>1</v>
      </c>
      <c r="G123" s="70">
        <v>1</v>
      </c>
      <c r="I123" s="29" t="str">
        <f t="shared" si="24"/>
        <v>Tromling*</v>
      </c>
      <c r="J123" s="60">
        <v>1</v>
      </c>
      <c r="K123" s="60">
        <v>1</v>
      </c>
      <c r="L123" s="60">
        <v>1</v>
      </c>
      <c r="M123" s="60">
        <v>1</v>
      </c>
      <c r="N123" s="60">
        <v>1</v>
      </c>
      <c r="O123" s="61">
        <v>1</v>
      </c>
    </row>
    <row r="124" spans="1:15" x14ac:dyDescent="0.25">
      <c r="A124" s="34" t="s">
        <v>92</v>
      </c>
      <c r="B124" s="70">
        <v>1</v>
      </c>
      <c r="C124" s="70">
        <v>1</v>
      </c>
      <c r="D124" s="70">
        <v>1</v>
      </c>
      <c r="E124" s="70">
        <v>1</v>
      </c>
      <c r="F124" s="70">
        <v>1</v>
      </c>
      <c r="G124" s="70">
        <v>1</v>
      </c>
      <c r="I124" s="29" t="str">
        <f t="shared" si="24"/>
        <v>Sprøjtning*</v>
      </c>
      <c r="J124" s="60"/>
      <c r="K124" s="60"/>
      <c r="L124" s="60"/>
      <c r="M124" s="60"/>
      <c r="N124" s="60"/>
      <c r="O124" s="61"/>
    </row>
    <row r="125" spans="1:15" x14ac:dyDescent="0.25">
      <c r="A125" s="34" t="s">
        <v>91</v>
      </c>
      <c r="B125" s="70"/>
      <c r="C125" s="70"/>
      <c r="D125" s="70"/>
      <c r="E125" s="70"/>
      <c r="F125" s="70"/>
      <c r="G125" s="70"/>
      <c r="I125" s="29" t="str">
        <f t="shared" si="24"/>
        <v>Ukrudstharvning*</v>
      </c>
      <c r="J125" s="60">
        <v>1</v>
      </c>
      <c r="K125" s="60">
        <v>1</v>
      </c>
      <c r="L125" s="60">
        <v>1</v>
      </c>
      <c r="M125" s="60">
        <v>1</v>
      </c>
      <c r="N125" s="60">
        <v>1</v>
      </c>
      <c r="O125" s="61">
        <v>1</v>
      </c>
    </row>
    <row r="126" spans="1:15" x14ac:dyDescent="0.25">
      <c r="A126" s="34" t="s">
        <v>88</v>
      </c>
      <c r="B126" s="70">
        <v>1</v>
      </c>
      <c r="C126" s="70">
        <v>1</v>
      </c>
      <c r="D126" s="70">
        <v>1</v>
      </c>
      <c r="E126" s="70">
        <v>1</v>
      </c>
      <c r="F126" s="70">
        <v>1</v>
      </c>
      <c r="G126" s="70">
        <v>1</v>
      </c>
      <c r="I126" s="29" t="str">
        <f t="shared" si="24"/>
        <v>Såning*</v>
      </c>
      <c r="J126" s="60">
        <v>1</v>
      </c>
      <c r="K126" s="60">
        <v>1</v>
      </c>
      <c r="L126" s="60">
        <v>1</v>
      </c>
      <c r="M126" s="60">
        <v>1</v>
      </c>
      <c r="N126" s="60">
        <v>1</v>
      </c>
      <c r="O126" s="61">
        <v>1</v>
      </c>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17.282307309485649</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19.734562284747298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21.788399851502508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20.139958259045727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21.136001780311805</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19.734562284747298</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13.240248434325611</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15.057585928282863</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16.600015410370677</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15.149386809008709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15.836656838682298</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15.057585928282863</v>
      </c>
    </row>
    <row r="133" spans="1:15" x14ac:dyDescent="0.25">
      <c r="A133" s="20" t="str">
        <f t="shared" ref="A133:A146" si="25">IF(A117="","",A117)</f>
        <v>Sammenrivning*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17.282307309485649</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19.734562284747298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21.788399851502508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20.139958259045727</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21.136001780311805</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19.734562284747298</v>
      </c>
      <c r="I133" s="29" t="str">
        <f t="shared" ref="I133:I147" si="26">A133</f>
        <v>Sammenrivning*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13.240248434325611</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15.057585928282863</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16.600015410370677</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15.149386809008709</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15.836656838682298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15.057585928282863</v>
      </c>
    </row>
    <row r="134" spans="1:15" x14ac:dyDescent="0.25">
      <c r="A134" s="20" t="str">
        <f t="shared" si="25"/>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6.9129229237942589</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7.8938249138989187</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8.7153599406010045</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8.0559833036182908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8.4544007121247216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7.8938249138989187</v>
      </c>
      <c r="I134" s="29" t="str">
        <f t="shared" si="26"/>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5.2960993737302458</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6.0230343713131456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6.6400061641482715</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6.0597547236034837</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6.3346627354729197</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6.0230343713131456</v>
      </c>
    </row>
    <row r="135" spans="1:15" x14ac:dyDescent="0.25">
      <c r="A135" s="20" t="str">
        <f t="shared" si="25"/>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34.564614618971298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39.469124569494596</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43.576799703005015</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40.279916518091454</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42.27200356062361</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39.469124569494596</v>
      </c>
      <c r="I135" s="29" t="str">
        <f t="shared" si="26"/>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26.480496868651223</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30.115171856565727</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33.200030820741354</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30.298773618017417</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31.673313677364597</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30.115171856565727</v>
      </c>
    </row>
    <row r="136" spans="1:15" x14ac:dyDescent="0.25">
      <c r="A136" s="20" t="str">
        <f t="shared" si="25"/>
        <v>Pløjning, forår*</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18.125999999999998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18.125999999999998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18.125999999999998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20.139999999999997</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22.153999999999996</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22.153999999999996</v>
      </c>
      <c r="I136" s="29" t="str">
        <f t="shared" si="26"/>
        <v>Pløjning, forår*</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18.125999999999998</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18.125999999999998</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18.125999999999998</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20.139999999999997</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22.153999999999996</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22.153999999999996</v>
      </c>
    </row>
    <row r="137" spans="1:15" x14ac:dyDescent="0.25">
      <c r="A137" s="20" t="str">
        <f t="shared" si="25"/>
        <v>Kunstgødskning*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4.0279999999999996</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4.0279999999999996</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4.0279999999999996</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4.0279999999999996</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4.0279999999999996</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4.0279999999999996</v>
      </c>
      <c r="I137" s="29" t="str">
        <f t="shared" si="26"/>
        <v>Kunstgødskning*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Såning med såsæt"</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7.2503999999999991</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7.2503999999999991</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7.2503999999999991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8.0559999999999992</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8.8615999999999993</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8.8615999999999993</v>
      </c>
      <c r="I138" s="29" t="str">
        <f t="shared" si="26"/>
        <v>Såning med såsæt"</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7.2503999999999991</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7.2503999999999991</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7.2503999999999991</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8.0559999999999992</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8.8615999999999993</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8.8615999999999993</v>
      </c>
    </row>
    <row r="139" spans="1:15" x14ac:dyDescent="0.25">
      <c r="A139" s="20" t="str">
        <f t="shared" si="25"/>
        <v>Tromling*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1.8125999999999998</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1.8125999999999998</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1.8125999999999998</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2.0139999999999998</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2.2153999999999998</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2.2153999999999998</v>
      </c>
      <c r="I139" s="29" t="str">
        <f t="shared" si="26"/>
        <v>Tromling*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1.8125999999999998</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1.8125999999999998</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1.8125999999999998</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2.0139999999999998</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2.2153999999999998</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2.2153999999999998</v>
      </c>
    </row>
    <row r="140" spans="1:15" x14ac:dyDescent="0.25">
      <c r="A140" s="20" t="str">
        <f t="shared" si="25"/>
        <v>Sprøjtning*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1.5105</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1.5105</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1.5105</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1.5105</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1.5105</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1.5105</v>
      </c>
      <c r="I140" s="29" t="str">
        <f t="shared" si="26"/>
        <v>Sprøjtning*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Ukrudstharvning*</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Ukrudstharvning*</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1.8125999999999998</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1.8125999999999998</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1.8125999999999998</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2.0139999999999998</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2.2153999999999998</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2.2153999999999998</v>
      </c>
    </row>
    <row r="142" spans="1:15" x14ac:dyDescent="0.25">
      <c r="A142" s="20" t="str">
        <f t="shared" si="25"/>
        <v>Såning*</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2.7189000000000001</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2.7189000000000001</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2.7189000000000001</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3.0209999999999999</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3.3230999999999997</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3.3230999999999997</v>
      </c>
      <c r="I142" s="29" t="str">
        <f t="shared" si="26"/>
        <v>Såning*</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2.7189000000000001</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2.7189000000000001</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2.7189000000000001</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3.0209999999999999</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3.3230999999999997</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3.3230999999999997</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111.48855216173686</v>
      </c>
      <c r="C147" s="25">
        <f t="shared" ref="C147:O147" si="27">SUM(C132:C146)</f>
        <v>122.27847405288813</v>
      </c>
      <c r="D147" s="143">
        <f t="shared" si="27"/>
        <v>131.31535934661105</v>
      </c>
      <c r="E147" s="25">
        <f t="shared" si="27"/>
        <v>127.38531633980119</v>
      </c>
      <c r="F147" s="25">
        <f t="shared" si="27"/>
        <v>135.09100783337195</v>
      </c>
      <c r="G147" s="25">
        <f t="shared" si="27"/>
        <v>128.92467405288812</v>
      </c>
      <c r="H147" s="5"/>
      <c r="I147" s="30" t="str">
        <f t="shared" si="26"/>
        <v>Dieselforbrug i alt per ha</v>
      </c>
      <c r="J147" s="25">
        <f t="shared" si="27"/>
        <v>89.977593111032689</v>
      </c>
      <c r="K147" s="25">
        <f t="shared" si="27"/>
        <v>97.973878084444607</v>
      </c>
      <c r="L147" s="143">
        <f t="shared" si="27"/>
        <v>104.76056780563098</v>
      </c>
      <c r="M147" s="25">
        <f t="shared" si="27"/>
        <v>101.90230195963831</v>
      </c>
      <c r="N147" s="25">
        <f t="shared" si="27"/>
        <v>108.4507900902021</v>
      </c>
      <c r="O147" s="25">
        <f t="shared" si="27"/>
        <v>105.0228780844446</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2600-000000000000}">
      <formula1>"Ja, Nej / Ikke relevant"</formula1>
    </dataValidation>
    <dataValidation type="list" allowBlank="1" showInputMessage="1" showErrorMessage="1" sqref="E13:E17" xr:uid="{00000000-0002-0000-2600-000001000000}">
      <formula1>"Ja,Nej"</formula1>
    </dataValidation>
    <dataValidation type="list" allowBlank="1" showInputMessage="1" showErrorMessage="1" sqref="E5" xr:uid="{00000000-0002-0000-26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600-000003000000}">
          <x14:formula1>
            <xm:f>Other_tabels!$F$5:$F$14</xm:f>
          </x14:formula1>
          <xm:sqref>E4</xm:sqref>
        </x14:dataValidation>
        <x14:dataValidation type="list" allowBlank="1" showInputMessage="1" showErrorMessage="1" xr:uid="{00000000-0002-0000-2600-000004000000}">
          <x14:formula1>
            <xm:f>'N fixation formula'!$B$5:$B$44</xm:f>
          </x14:formula1>
          <xm:sqref>B9</xm:sqref>
        </x14:dataValidation>
        <x14:dataValidation type="list" allowBlank="1" showInputMessage="1" showErrorMessage="1" xr:uid="{00000000-0002-0000-2600-000007000000}">
          <x14:formula1>
            <xm:f>'Crop definitions'!$B$5:$B$63</xm:f>
          </x14:formula1>
          <xm:sqref>B13:B17</xm:sqref>
        </x14:dataValidation>
        <x14:dataValidation type="list" allowBlank="1" showInputMessage="1" showErrorMessage="1" xr:uid="{00000000-0002-0000-2600-000006000000}">
          <x14:formula1>
            <xm:f>Seed!$B$5:$B$28</xm:f>
          </x14:formula1>
          <xm:sqref>B20:B23</xm:sqref>
        </x14:dataValidation>
        <x14:dataValidation type="list" allowBlank="1" showInputMessage="1" showErrorMessage="1" xr:uid="{00000000-0002-0000-2600-000005000000}">
          <x14:formula1>
            <xm:f>'Diesel consumption for field op'!$D$4:$D$77</xm:f>
          </x14:formula1>
          <xm:sqref>A116:A130</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8">
    <tabColor theme="9" tint="-0.249977111117893"/>
  </sheetPr>
  <dimension ref="A1:O147"/>
  <sheetViews>
    <sheetView showGridLines="0" topLeftCell="F118"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1216</v>
      </c>
      <c r="D4" s="20" t="s">
        <v>484</v>
      </c>
      <c r="E4" s="44" t="s">
        <v>487</v>
      </c>
    </row>
    <row r="5" spans="1:6" x14ac:dyDescent="0.25">
      <c r="A5" s="20" t="s">
        <v>50</v>
      </c>
      <c r="B5" s="44" t="s">
        <v>399</v>
      </c>
      <c r="D5" s="20" t="s">
        <v>582</v>
      </c>
      <c r="E5" s="44" t="s">
        <v>208</v>
      </c>
    </row>
    <row r="6" spans="1:6" x14ac:dyDescent="0.25">
      <c r="A6" s="20" t="s">
        <v>0</v>
      </c>
      <c r="B6" s="45" t="s">
        <v>509</v>
      </c>
    </row>
    <row r="7" spans="1:6" x14ac:dyDescent="0.25">
      <c r="A7" s="20" t="s">
        <v>76</v>
      </c>
      <c r="B7" s="45" t="s">
        <v>158</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399</v>
      </c>
      <c r="C13" s="19" t="str">
        <f>IF(B13="","",VLOOKUP(B13,'Crop definitions'!$B$5:$G$63,6,FALSE))</f>
        <v>Feed units</v>
      </c>
      <c r="D13" s="19" t="str">
        <f>IF(B13="","",VLOOKUP(B13,'Crop definitions'!$B$5:$G$63,3,FALSE))</f>
        <v>Grøn</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510</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Maize_whole_crop</v>
      </c>
      <c r="B30" s="200"/>
      <c r="C30" s="200"/>
      <c r="D30" s="200"/>
      <c r="E30" s="200"/>
      <c r="F30" s="200"/>
      <c r="G30" s="27"/>
      <c r="I30" s="201" t="str">
        <f>A30</f>
        <v>Gødningsnorm - Main product: Maize_whole_crop</v>
      </c>
      <c r="J30" s="202"/>
      <c r="K30" s="202"/>
      <c r="L30" s="202"/>
      <c r="M30" s="202"/>
      <c r="N30" s="202"/>
      <c r="O30" s="203"/>
    </row>
    <row r="31" spans="1:15" x14ac:dyDescent="0.25">
      <c r="A31" s="20" t="s">
        <v>54</v>
      </c>
      <c r="B31" s="26">
        <v>168</v>
      </c>
      <c r="C31" s="26">
        <v>153</v>
      </c>
      <c r="D31" s="26">
        <v>184</v>
      </c>
      <c r="E31" s="26">
        <v>157</v>
      </c>
      <c r="F31" s="26">
        <v>165</v>
      </c>
      <c r="G31" s="26">
        <v>103</v>
      </c>
      <c r="I31" s="20" t="s">
        <v>54</v>
      </c>
      <c r="J31" s="26">
        <f>(B31-$B$10)*('Crop definitions'!$Z$5/100)</f>
        <v>90.72</v>
      </c>
      <c r="K31" s="26">
        <f>(C31-$B$10)*('Crop definitions'!$Z$5/100)</f>
        <v>82.62</v>
      </c>
      <c r="L31" s="26">
        <f>(D31-$B$10)*('Crop definitions'!$Z$5/100)</f>
        <v>99.360000000000014</v>
      </c>
      <c r="M31" s="26">
        <f>(E31-$B$10)*('Crop definitions'!$Z$5/100)</f>
        <v>84.78</v>
      </c>
      <c r="N31" s="26">
        <f>(F31-$B$10)*('Crop definitions'!$Z$5/100)</f>
        <v>89.100000000000009</v>
      </c>
      <c r="O31" s="59">
        <f>(G31-$B$10)*('Crop definitions'!$Z$5/100)</f>
        <v>55.620000000000005</v>
      </c>
    </row>
    <row r="32" spans="1:15" x14ac:dyDescent="0.25">
      <c r="A32" s="20" t="s">
        <v>55</v>
      </c>
      <c r="B32" s="26">
        <v>45</v>
      </c>
      <c r="C32" s="26">
        <v>45</v>
      </c>
      <c r="D32" s="26">
        <v>45</v>
      </c>
      <c r="E32" s="26">
        <v>45</v>
      </c>
      <c r="F32" s="26">
        <v>45</v>
      </c>
      <c r="G32" s="26">
        <v>45</v>
      </c>
      <c r="I32" s="20" t="s">
        <v>55</v>
      </c>
      <c r="J32" s="26">
        <f>IF($B$13="","",VLOOKUP($B$13,'Crop definitions'!$V$5:$X$63,2,FALSE)*B32)</f>
        <v>31.049999999999997</v>
      </c>
      <c r="K32" s="26">
        <f>IF($B$13="","",VLOOKUP($B$13,'Crop definitions'!$V$5:$X$63,2,FALSE)*C32)</f>
        <v>31.049999999999997</v>
      </c>
      <c r="L32" s="26">
        <f>IF($B$13="","",VLOOKUP($B$13,'Crop definitions'!$V$5:$X$63,2,FALSE)*D32)</f>
        <v>31.049999999999997</v>
      </c>
      <c r="M32" s="26">
        <f>IF($B$13="","",VLOOKUP($B$13,'Crop definitions'!$V$5:$X$63,2,FALSE)*E32)</f>
        <v>31.049999999999997</v>
      </c>
      <c r="N32" s="26">
        <f>IF($B$13="","",VLOOKUP($B$13,'Crop definitions'!$V$5:$X$63,2,FALSE)*F32)</f>
        <v>31.049999999999997</v>
      </c>
      <c r="O32" s="59">
        <f>IF($B$13="","",VLOOKUP($B$13,'Crop definitions'!$V$5:$X$63,2,FALSE)*G32)</f>
        <v>31.049999999999997</v>
      </c>
    </row>
    <row r="33" spans="1:15" x14ac:dyDescent="0.25">
      <c r="A33" s="20" t="s">
        <v>56</v>
      </c>
      <c r="B33" s="26">
        <v>137</v>
      </c>
      <c r="C33" s="26">
        <v>137</v>
      </c>
      <c r="D33" s="26">
        <v>137</v>
      </c>
      <c r="E33" s="26">
        <v>137</v>
      </c>
      <c r="F33" s="26">
        <v>137</v>
      </c>
      <c r="G33" s="26">
        <v>137</v>
      </c>
      <c r="I33" s="20" t="s">
        <v>56</v>
      </c>
      <c r="J33" s="26">
        <f>IF($B$13="","",VLOOKUP($B$13,'Crop definitions'!$V$5:$X$63,2,FALSE)*B33)</f>
        <v>94.529999999999987</v>
      </c>
      <c r="K33" s="26">
        <f>IF($B$13="","",VLOOKUP($B$13,'Crop definitions'!$V$5:$X$63,2,FALSE)*C33)</f>
        <v>94.529999999999987</v>
      </c>
      <c r="L33" s="26">
        <f>IF($B$13="","",VLOOKUP($B$13,'Crop definitions'!$V$5:$X$63,2,FALSE)*D33)</f>
        <v>94.529999999999987</v>
      </c>
      <c r="M33" s="26">
        <f>IF($B$13="","",VLOOKUP($B$13,'Crop definitions'!$V$5:$X$63,2,FALSE)*E33)</f>
        <v>94.529999999999987</v>
      </c>
      <c r="N33" s="26">
        <f>IF($B$13="","",VLOOKUP($B$13,'Crop definitions'!$V$5:$X$63,2,FALSE)*F33)</f>
        <v>94.529999999999987</v>
      </c>
      <c r="O33" s="59">
        <f>IF($B$13="","",VLOOKUP($B$13,'Crop definitions'!$V$5:$X$63,2,FALSE)*G33)</f>
        <v>94.529999999999987</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168</v>
      </c>
      <c r="C51" s="21">
        <f t="shared" si="0"/>
        <v>153</v>
      </c>
      <c r="D51" s="21">
        <f t="shared" si="0"/>
        <v>184</v>
      </c>
      <c r="E51" s="21">
        <f t="shared" si="0"/>
        <v>157</v>
      </c>
      <c r="F51" s="21">
        <f t="shared" si="0"/>
        <v>165</v>
      </c>
      <c r="G51" s="21">
        <f t="shared" si="0"/>
        <v>103</v>
      </c>
      <c r="I51" s="20" t="str">
        <f>A51</f>
        <v>N - før reduktion, kg / ha</v>
      </c>
      <c r="J51" s="21">
        <f t="shared" ref="J51:O51" si="1">J31+J35+J39+J43+J47</f>
        <v>90.72</v>
      </c>
      <c r="K51" s="21">
        <f t="shared" si="1"/>
        <v>82.62</v>
      </c>
      <c r="L51" s="21">
        <f t="shared" si="1"/>
        <v>99.360000000000014</v>
      </c>
      <c r="M51" s="21">
        <f t="shared" si="1"/>
        <v>84.78</v>
      </c>
      <c r="N51" s="21">
        <f t="shared" si="1"/>
        <v>89.100000000000009</v>
      </c>
      <c r="O51" s="21">
        <f t="shared" si="1"/>
        <v>55.620000000000005</v>
      </c>
    </row>
    <row r="52" spans="1:15" x14ac:dyDescent="0.25">
      <c r="A52" s="20" t="s">
        <v>126</v>
      </c>
      <c r="B52" s="21">
        <f t="shared" ref="B52:G52" si="2">IF($B$10="",B51,B51-$B$10)</f>
        <v>168</v>
      </c>
      <c r="C52" s="21">
        <f t="shared" si="2"/>
        <v>153</v>
      </c>
      <c r="D52" s="21">
        <f t="shared" si="2"/>
        <v>184</v>
      </c>
      <c r="E52" s="21">
        <f t="shared" si="2"/>
        <v>157</v>
      </c>
      <c r="F52" s="21">
        <f t="shared" si="2"/>
        <v>165</v>
      </c>
      <c r="G52" s="21">
        <f t="shared" si="2"/>
        <v>103</v>
      </c>
      <c r="I52" s="20" t="str">
        <f>A52</f>
        <v>N - efter reduktion, kg / ha</v>
      </c>
      <c r="J52" s="21">
        <f>IF($B$10="",J51,J51)</f>
        <v>90.72</v>
      </c>
      <c r="K52" s="21">
        <f t="shared" ref="K52:O52" si="3">IF($B$10="",K51,K51)</f>
        <v>82.62</v>
      </c>
      <c r="L52" s="21">
        <f t="shared" si="3"/>
        <v>99.360000000000014</v>
      </c>
      <c r="M52" s="21">
        <f t="shared" si="3"/>
        <v>84.78</v>
      </c>
      <c r="N52" s="21">
        <f t="shared" si="3"/>
        <v>89.100000000000009</v>
      </c>
      <c r="O52" s="21">
        <f t="shared" si="3"/>
        <v>55.620000000000005</v>
      </c>
    </row>
    <row r="53" spans="1:15" x14ac:dyDescent="0.25">
      <c r="A53" s="20" t="s">
        <v>55</v>
      </c>
      <c r="B53" s="21">
        <f t="shared" ref="B53:G54" si="4">B32+B36+B40+B44+B48</f>
        <v>45</v>
      </c>
      <c r="C53" s="21">
        <f t="shared" si="4"/>
        <v>45</v>
      </c>
      <c r="D53" s="21">
        <f t="shared" si="4"/>
        <v>45</v>
      </c>
      <c r="E53" s="21">
        <f t="shared" si="4"/>
        <v>45</v>
      </c>
      <c r="F53" s="21">
        <f t="shared" si="4"/>
        <v>45</v>
      </c>
      <c r="G53" s="21">
        <f t="shared" si="4"/>
        <v>45</v>
      </c>
      <c r="I53" s="20" t="s">
        <v>55</v>
      </c>
      <c r="J53" s="21">
        <f t="shared" ref="J53:O54" si="5">J32+J36+J40+J44+J48</f>
        <v>31.049999999999997</v>
      </c>
      <c r="K53" s="21">
        <f t="shared" si="5"/>
        <v>31.049999999999997</v>
      </c>
      <c r="L53" s="21">
        <f t="shared" si="5"/>
        <v>31.049999999999997</v>
      </c>
      <c r="M53" s="21">
        <f t="shared" si="5"/>
        <v>31.049999999999997</v>
      </c>
      <c r="N53" s="21">
        <f t="shared" si="5"/>
        <v>31.049999999999997</v>
      </c>
      <c r="O53" s="21">
        <f t="shared" si="5"/>
        <v>31.049999999999997</v>
      </c>
    </row>
    <row r="54" spans="1:15" x14ac:dyDescent="0.25">
      <c r="A54" s="20" t="s">
        <v>56</v>
      </c>
      <c r="B54" s="21">
        <f t="shared" si="4"/>
        <v>137</v>
      </c>
      <c r="C54" s="21">
        <f t="shared" si="4"/>
        <v>137</v>
      </c>
      <c r="D54" s="21">
        <f t="shared" si="4"/>
        <v>137</v>
      </c>
      <c r="E54" s="21">
        <f t="shared" si="4"/>
        <v>137</v>
      </c>
      <c r="F54" s="21">
        <f t="shared" si="4"/>
        <v>137</v>
      </c>
      <c r="G54" s="21">
        <f t="shared" si="4"/>
        <v>137</v>
      </c>
      <c r="I54" s="20" t="s">
        <v>56</v>
      </c>
      <c r="J54" s="21">
        <f t="shared" si="5"/>
        <v>94.529999999999987</v>
      </c>
      <c r="K54" s="21">
        <f t="shared" si="5"/>
        <v>94.529999999999987</v>
      </c>
      <c r="L54" s="21">
        <f t="shared" si="5"/>
        <v>94.529999999999987</v>
      </c>
      <c r="M54" s="21">
        <f t="shared" si="5"/>
        <v>94.529999999999987</v>
      </c>
      <c r="N54" s="21">
        <f t="shared" si="5"/>
        <v>94.529999999999987</v>
      </c>
      <c r="O54" s="21">
        <f t="shared" si="5"/>
        <v>94.529999999999987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Maize_seed</v>
      </c>
      <c r="B60" s="26">
        <v>28</v>
      </c>
      <c r="C60" s="26">
        <v>28</v>
      </c>
      <c r="D60" s="26">
        <v>28</v>
      </c>
      <c r="E60" s="26">
        <v>28</v>
      </c>
      <c r="F60" s="26">
        <v>28</v>
      </c>
      <c r="G60" s="26">
        <v>28</v>
      </c>
      <c r="I60" s="20" t="str">
        <f>A60</f>
        <v>Maize_seed</v>
      </c>
      <c r="J60" s="26">
        <v>28</v>
      </c>
      <c r="K60" s="26">
        <v>28</v>
      </c>
      <c r="L60" s="26">
        <v>28</v>
      </c>
      <c r="M60" s="26">
        <v>28</v>
      </c>
      <c r="N60" s="26">
        <v>28</v>
      </c>
      <c r="O60" s="59">
        <v>28</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70</v>
      </c>
      <c r="E66" s="26"/>
      <c r="F66" s="26"/>
      <c r="G66" s="26"/>
      <c r="I66" s="20" t="s">
        <v>43</v>
      </c>
      <c r="J66" s="26"/>
      <c r="K66" s="26"/>
      <c r="L66" s="26">
        <v>70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Maize_whole_crop, Feed units / ha</v>
      </c>
      <c r="B74" s="26">
        <v>10200</v>
      </c>
      <c r="C74" s="26">
        <v>10200</v>
      </c>
      <c r="D74" s="26">
        <v>11200</v>
      </c>
      <c r="E74" s="26">
        <v>11100</v>
      </c>
      <c r="F74" s="26">
        <v>11700</v>
      </c>
      <c r="G74" s="26">
        <v>10200</v>
      </c>
      <c r="I74" s="20" t="str">
        <f t="shared" ref="I74:I84" si="6">A74</f>
        <v>Maize_whole_crop, Feed units / ha</v>
      </c>
      <c r="J74" s="26">
        <f>IF($B$13="","",VLOOKUP($B$13,'Crop definitions'!$V$5:$X$63,2,FALSE)*B74)</f>
        <v>7037.9999999999991</v>
      </c>
      <c r="K74" s="26">
        <f>IF($B$13="","",VLOOKUP($B$13,'Crop definitions'!$V$5:$X$63,2,FALSE)*C74)</f>
        <v>7037.9999999999991</v>
      </c>
      <c r="L74" s="26">
        <f>IF($B$13="","",VLOOKUP($B$13,'Crop definitions'!$V$5:$X$63,2,FALSE)*D74)</f>
        <v>7727.9999999999991</v>
      </c>
      <c r="M74" s="26">
        <f>IF($B$13="","",VLOOKUP($B$13,'Crop definitions'!$V$5:$X$63,3,FALSE)*E74)</f>
        <v>7658.9999999999991</v>
      </c>
      <c r="N74" s="26">
        <f>IF($B$13="","",VLOOKUP($B$13,'Crop definitions'!$V$5:$X$63,3,FALSE)*F74)</f>
        <v>8072.9999999999991</v>
      </c>
      <c r="O74" s="26">
        <f>IF($B$13="","",VLOOKUP($B$13,'Crop definitions'!$V$5:$X$63,2,FALSE)*G74)</f>
        <v>7037.9999999999991</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Maize_whole_crop, kg TS / ha</v>
      </c>
      <c r="B80" s="21">
        <f>IF(B74="",0,IF($C13="Kg",B74*VLOOKUP($B13,'Crop definitions'!$B$5:$N$63,5,FALSE)/1000,IF($C13="Kg TS",B74,B74/VLOOKUP($B13,'Crop definitions'!$B$5:$N$63,8,FALSE))))</f>
        <v>12000</v>
      </c>
      <c r="C80" s="21">
        <f>IF(C74="",0,IF($C13="Kg",C74*VLOOKUP($B13,'Crop definitions'!$B$5:$N$63,5,FALSE)/1000,IF($C13="Kg TS",C74,C74/VLOOKUP($B13,'Crop definitions'!$B$5:$N$63,8,FALSE))))</f>
        <v>12000</v>
      </c>
      <c r="D80" s="21">
        <f>IF(D74="",0,IF($C13="Kg",D74*VLOOKUP($B13,'Crop definitions'!$B$5:$N$63,5,FALSE)/1000,IF($C13="Kg TS",D74,D74/VLOOKUP($B13,'Crop definitions'!$B$5:$N$63,8,FALSE))))</f>
        <v>13176.470588235294</v>
      </c>
      <c r="E80" s="21">
        <f>IF(E74="",0,IF($C13="Kg",E74*VLOOKUP($B13,'Crop definitions'!$B$5:$N$63,5,FALSE)/1000,IF($C13="Kg TS",E74,E74/VLOOKUP($B13,'Crop definitions'!$B$5:$N$63,8,FALSE))))</f>
        <v>13058.823529411766</v>
      </c>
      <c r="F80" s="21">
        <f>IF(F74="",0,IF($C13="Kg",F74*VLOOKUP($B13,'Crop definitions'!$B$5:$N$63,5,FALSE)/1000,IF($C13="Kg TS",F74,F74/VLOOKUP($B13,'Crop definitions'!$B$5:$N$63,8,FALSE))))</f>
        <v>13764.705882352942</v>
      </c>
      <c r="G80" s="21">
        <f>IF(G74="",0,IF($C13="Kg",G74*VLOOKUP($B13,'Crop definitions'!$B$5:$N$63,5,FALSE)/1000,IF($C13="Kg TS",G74,G74/VLOOKUP($B13,'Crop definitions'!$B$5:$N$63,8,FALSE))))</f>
        <v>12000</v>
      </c>
      <c r="I80" s="20" t="str">
        <f t="shared" si="6"/>
        <v>Maize_whole_crop, kg TS / ha</v>
      </c>
      <c r="J80" s="21">
        <f>IF(J74="",0,IF($C13="Kg",J74*VLOOKUP($B13,'Crop definitions'!$B$5:$N$63,5,FALSE)/1000,IF($C13="Kg TS",J74,J74/VLOOKUP($B13,'Crop definitions'!$B$5:$N$63,8,FALSE))))</f>
        <v>8280</v>
      </c>
      <c r="K80" s="21">
        <f>IF(K74="",0,IF($C13="Kg",K74*VLOOKUP($B13,'Crop definitions'!$B$5:$N$63,5,FALSE)/1000,IF($C13="Kg TS",K74,K74/VLOOKUP($B13,'Crop definitions'!$B$5:$N$63,8,FALSE))))</f>
        <v>8280</v>
      </c>
      <c r="L80" s="21">
        <f>IF(L74="",0,IF($C13="Kg",L74*VLOOKUP($B13,'Crop definitions'!$B$5:$N$63,5,FALSE)/1000,IF($C13="Kg TS",L74,L74/VLOOKUP($B13,'Crop definitions'!$B$5:$N$63,8,FALSE))))</f>
        <v>9091.7647058823513</v>
      </c>
      <c r="M80" s="21">
        <f>IF(M74="",0,IF($C13="Kg",M74*VLOOKUP($B13,'Crop definitions'!$B$5:$N$63,5,FALSE)/1000,IF($C13="Kg TS",M74,M74/VLOOKUP($B13,'Crop definitions'!$B$5:$N$63,8,FALSE))))</f>
        <v>9010.5882352941171</v>
      </c>
      <c r="N80" s="21">
        <f>IF(N74="",0,IF($C13="Kg",N74*VLOOKUP($B13,'Crop definitions'!$B$5:$N$63,5,FALSE)/1000,IF($C13="Kg TS",N74,N74/VLOOKUP($B13,'Crop definitions'!$B$5:$N$63,8,FALSE))))</f>
        <v>9497.6470588235279</v>
      </c>
      <c r="O80" s="21">
        <f>IF(O74="",0,IF($C13="Kg",O74*VLOOKUP($B13,'Crop definitions'!$B$5:$N$63,5,FALSE)/1000,IF($C13="Kg TS",O74,O74/VLOOKUP($B13,'Crop definitions'!$B$5:$N$63,8,FALSE))))</f>
        <v>8280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12000</v>
      </c>
      <c r="C85" s="25">
        <f t="shared" si="7"/>
        <v>12000</v>
      </c>
      <c r="D85" s="25">
        <f t="shared" si="7"/>
        <v>13176.470588235294</v>
      </c>
      <c r="E85" s="25">
        <f t="shared" si="7"/>
        <v>13058.823529411766</v>
      </c>
      <c r="F85" s="25">
        <f t="shared" si="7"/>
        <v>13764.705882352942</v>
      </c>
      <c r="G85" s="25">
        <f t="shared" si="7"/>
        <v>12000</v>
      </c>
      <c r="I85" s="24" t="s">
        <v>69</v>
      </c>
      <c r="J85" s="25">
        <f t="shared" ref="J85:O85" si="8">SUM(J80:J84)</f>
        <v>8280</v>
      </c>
      <c r="K85" s="25">
        <f t="shared" si="8"/>
        <v>8280</v>
      </c>
      <c r="L85" s="25">
        <f t="shared" si="8"/>
        <v>9091.7647058823513</v>
      </c>
      <c r="M85" s="25">
        <f t="shared" si="8"/>
        <v>9010.5882352941171</v>
      </c>
      <c r="N85" s="25">
        <f t="shared" si="8"/>
        <v>9497.6470588235279</v>
      </c>
      <c r="O85" s="25">
        <f t="shared" si="8"/>
        <v>8280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Maize_whole_crop, kg / ha</v>
      </c>
      <c r="B87" s="21">
        <f>IF(B80=0,0,B80/(VLOOKUP($B13,'Crop definitions'!$B$5:$N$63,5,FALSE)/1000))</f>
        <v>37735.849056603773</v>
      </c>
      <c r="C87" s="21">
        <f>IF(C80=0,0,C80/(VLOOKUP($B13,'Crop definitions'!$B$5:$N$63,5,FALSE)/1000))</f>
        <v>37735.849056603773</v>
      </c>
      <c r="D87" s="21">
        <f>IF(D80=0,0,D80/(VLOOKUP($B13,'Crop definitions'!$B$5:$N$63,5,FALSE)/1000))</f>
        <v>41435.442101368848</v>
      </c>
      <c r="E87" s="21">
        <f>IF(E80=0,0,E80/(VLOOKUP($B13,'Crop definitions'!$B$5:$N$63,5,FALSE)/1000))</f>
        <v>41065.482796892342</v>
      </c>
      <c r="F87" s="21">
        <f>IF(F80=0,0,F80/(VLOOKUP($B13,'Crop definitions'!$B$5:$N$63,5,FALSE)/1000))</f>
        <v>43285.238623751393</v>
      </c>
      <c r="G87" s="21">
        <f>IF(G80=0,0,G80/(VLOOKUP($B13,'Crop definitions'!$B$5:$N$63,5,FALSE)/1000))</f>
        <v>37735.849056603773</v>
      </c>
      <c r="I87" s="20" t="str">
        <f>A87</f>
        <v>Maize_whole_crop, kg / ha</v>
      </c>
      <c r="J87" s="21">
        <f>IF(J80=0,0,J80/(VLOOKUP($B13,'Crop definitions'!$B$5:$N$63,5,FALSE)/1000))</f>
        <v>26037.735849056604</v>
      </c>
      <c r="K87" s="21">
        <f>IF(K80=0,0,K80/(VLOOKUP($B13,'Crop definitions'!$B$5:$N$63,5,FALSE)/1000))</f>
        <v>26037.735849056604</v>
      </c>
      <c r="L87" s="21">
        <f>IF(L80=0,0,L80/(VLOOKUP($B13,'Crop definitions'!$B$5:$N$63,5,FALSE)/1000))</f>
        <v>28590.455049944499</v>
      </c>
      <c r="M87" s="21">
        <f>IF(M80=0,0,M80/(VLOOKUP($B13,'Crop definitions'!$B$5:$N$63,5,FALSE)/1000))</f>
        <v>28335.183129855715</v>
      </c>
      <c r="N87" s="21">
        <f>IF(N80=0,0,N80/(VLOOKUP($B13,'Crop definitions'!$B$5:$N$63,5,FALSE)/1000))</f>
        <v>29866.814650388453</v>
      </c>
      <c r="O87" s="21">
        <f>IF(O80=0,0,O80/(VLOOKUP($B13,'Crop definitions'!$B$5:$N$63,5,FALSE)/1000))</f>
        <v>26037.735849056604</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37735.849056603773</v>
      </c>
      <c r="C92" s="25">
        <f t="shared" si="10"/>
        <v>37735.849056603773</v>
      </c>
      <c r="D92" s="25">
        <f t="shared" si="10"/>
        <v>41435.442101368848</v>
      </c>
      <c r="E92" s="25">
        <f t="shared" si="10"/>
        <v>41065.482796892342</v>
      </c>
      <c r="F92" s="25">
        <f t="shared" si="10"/>
        <v>43285.238623751393</v>
      </c>
      <c r="G92" s="25">
        <f t="shared" si="10"/>
        <v>37735.849056603773</v>
      </c>
      <c r="I92" s="24" t="str">
        <f t="shared" si="9"/>
        <v>Udbytte i alt, kg / ha</v>
      </c>
      <c r="J92" s="25">
        <f t="shared" ref="J92:O92" si="11">SUM(J87:J91)</f>
        <v>26037.735849056604</v>
      </c>
      <c r="K92" s="25">
        <f t="shared" si="11"/>
        <v>26037.735849056604</v>
      </c>
      <c r="L92" s="25">
        <f t="shared" si="11"/>
        <v>28590.455049944499</v>
      </c>
      <c r="M92" s="25">
        <f t="shared" si="11"/>
        <v>28335.183129855715</v>
      </c>
      <c r="N92" s="25">
        <f t="shared" si="11"/>
        <v>29866.814650388453</v>
      </c>
      <c r="O92" s="25">
        <f t="shared" si="11"/>
        <v>26037.735849056604</v>
      </c>
    </row>
    <row r="93" spans="1:15" x14ac:dyDescent="0.25">
      <c r="A93" s="27" t="s">
        <v>120</v>
      </c>
      <c r="B93" s="32">
        <f t="shared" ref="B93:G93" si="12">SUMIF($D$13:$D$17,"Grøn",B87:B91)</f>
        <v>37735.849056603773</v>
      </c>
      <c r="C93" s="32">
        <f t="shared" si="12"/>
        <v>37735.849056603773</v>
      </c>
      <c r="D93" s="32">
        <f t="shared" si="12"/>
        <v>41435.442101368848</v>
      </c>
      <c r="E93" s="32">
        <f t="shared" si="12"/>
        <v>41065.482796892342</v>
      </c>
      <c r="F93" s="32">
        <f t="shared" si="12"/>
        <v>43285.238623751393</v>
      </c>
      <c r="G93" s="32">
        <f t="shared" si="12"/>
        <v>37735.849056603773</v>
      </c>
      <c r="I93" s="27" t="str">
        <f t="shared" si="9"/>
        <v>Udbytte der høstes grøn i alt, kg / ha</v>
      </c>
      <c r="J93" s="32">
        <f t="shared" ref="J93:O93" si="13">SUMIF($D$13:$D$17,"Grøn",J87:J91)</f>
        <v>26037.735849056604</v>
      </c>
      <c r="K93" s="32">
        <f t="shared" si="13"/>
        <v>26037.735849056604</v>
      </c>
      <c r="L93" s="32">
        <f t="shared" si="13"/>
        <v>28590.455049944499</v>
      </c>
      <c r="M93" s="32">
        <f t="shared" si="13"/>
        <v>28335.183129855715</v>
      </c>
      <c r="N93" s="32">
        <f t="shared" si="13"/>
        <v>29866.814650388453</v>
      </c>
      <c r="O93" s="32">
        <f t="shared" si="13"/>
        <v>26037.735849056604</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Maize_whole_crop, kg N / ha</v>
      </c>
      <c r="B95" s="21">
        <f>IF(B80=0,0,B80*VLOOKUP($B13,'Crop definitions'!$B$5:$K$63,10,FALSE)/1000)</f>
        <v>140.16</v>
      </c>
      <c r="C95" s="21">
        <f>IF(C80=0,0,C80*VLOOKUP($B13,'Crop definitions'!$B$5:$K$63,10,FALSE)/1000)</f>
        <v>140.16</v>
      </c>
      <c r="D95" s="21">
        <f>IF(D80=0,0,D80*VLOOKUP($B13,'Crop definitions'!$B$5:$K$63,10,FALSE)/1000)</f>
        <v>153.90117647058821</v>
      </c>
      <c r="E95" s="21">
        <f>IF(E80=0,0,E80*VLOOKUP($B13,'Crop definitions'!$B$5:$K$63,10,FALSE)/1000)</f>
        <v>152.52705882352942</v>
      </c>
      <c r="F95" s="21">
        <f>IF(F80=0,0,F80*VLOOKUP($B13,'Crop definitions'!$B$5:$K$63,10,FALSE)/1000)</f>
        <v>160.77176470588236</v>
      </c>
      <c r="G95" s="21">
        <f>IF(G80=0,0,G80*VLOOKUP($B13,'Crop definitions'!$B$5:$K$63,10,FALSE)/1000)</f>
        <v>140.16</v>
      </c>
      <c r="I95" s="20" t="str">
        <f t="shared" ref="I95:I100" si="14">A95</f>
        <v>Maize_whole_crop, kg N / ha</v>
      </c>
      <c r="J95" s="21">
        <f>IF(J80=0,0,J80*VLOOKUP($B13,'Crop definitions'!$B$5:$K$63,10,FALSE)/1000)</f>
        <v>96.710399999999993</v>
      </c>
      <c r="K95" s="21">
        <f>IF(K80=0,0,K80*VLOOKUP($B13,'Crop definitions'!$B$5:$K$63,10,FALSE)/1000)</f>
        <v>96.710399999999993</v>
      </c>
      <c r="L95" s="21">
        <f>IF(L80=0,0,L80*VLOOKUP($B13,'Crop definitions'!$B$5:$K$63,10,FALSE)/1000)</f>
        <v>106.19181176470588</v>
      </c>
      <c r="M95" s="21">
        <f>IF(M80=0,0,M80*VLOOKUP($B13,'Crop definitions'!$B$5:$K$63,10,FALSE)/1000)</f>
        <v>105.24367058823529</v>
      </c>
      <c r="N95" s="21">
        <f>IF(N80=0,0,N80*VLOOKUP($B13,'Crop definitions'!$B$5:$K$63,10,FALSE)/1000)</f>
        <v>110.9325176470588</v>
      </c>
      <c r="O95" s="21">
        <f>IF(O80=0,0,O80*VLOOKUP($B13,'Crop definitions'!$B$5:$K$63,10,FALSE)/1000)</f>
        <v>96.710399999999993</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140.16</v>
      </c>
      <c r="C100" s="25">
        <f t="shared" si="15"/>
        <v>140.16</v>
      </c>
      <c r="D100" s="25">
        <f t="shared" si="15"/>
        <v>153.90117647058821</v>
      </c>
      <c r="E100" s="25">
        <f t="shared" si="15"/>
        <v>152.52705882352942</v>
      </c>
      <c r="F100" s="25">
        <f t="shared" si="15"/>
        <v>160.77176470588236</v>
      </c>
      <c r="G100" s="25">
        <f t="shared" si="15"/>
        <v>140.16</v>
      </c>
      <c r="I100" s="24" t="str">
        <f t="shared" si="14"/>
        <v>Udbytte i alt, kg N / ha</v>
      </c>
      <c r="J100" s="25">
        <f t="shared" ref="J100:O100" si="16">SUM(J95:J99)</f>
        <v>96.710399999999993</v>
      </c>
      <c r="K100" s="25">
        <f t="shared" si="16"/>
        <v>96.710399999999993</v>
      </c>
      <c r="L100" s="25">
        <f t="shared" si="16"/>
        <v>106.19181176470588</v>
      </c>
      <c r="M100" s="25">
        <f t="shared" si="16"/>
        <v>105.24367058823529</v>
      </c>
      <c r="N100" s="25">
        <f t="shared" si="16"/>
        <v>110.9325176470588</v>
      </c>
      <c r="O100" s="25">
        <f t="shared" si="16"/>
        <v>96.710399999999993</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formula'!$J$5:$O$44,MATCH(Maize_whole_crop!$B$9,'N fixation formula'!$B$5:$B$44,0),MATCH(Maize_whole_crop!B104,'N fixation formula'!$J$4:$O$4,0))</f>
        <v>#N/A</v>
      </c>
      <c r="C109" s="48" t="e">
        <f>VLOOKUP($B$9,'N fixation formula'!$B$5:$O$44,7,FALSE)+VLOOKUP($B$9,'N fixation formula'!$B$5:$O$44,8,FALSE)+INDEX('N fixation formula'!$J$5:$O$44,MATCH(Maize_whole_crop!$B$9,'N fixation formula'!$B$5:$B$44,0),MATCH(Maize_whole_crop!C104,'N fixation formula'!$J$4:$O$4,0))</f>
        <v>#N/A</v>
      </c>
      <c r="D109" s="48" t="e">
        <f>VLOOKUP($B$9,'N fixation formula'!$B$5:$O$44,7,FALSE)+VLOOKUP($B$9,'N fixation formula'!$B$5:$O$44,8,FALSE)+INDEX('N fixation formula'!$J$5:$O$44,MATCH(Maize_whole_crop!$B$9,'N fixation formula'!$B$5:$B$44,0),MATCH(Maize_whole_crop!D104,'N fixation formula'!$J$4:$O$4,0))</f>
        <v>#N/A</v>
      </c>
      <c r="E109" s="48" t="e">
        <f>VLOOKUP($B$9,'N fixation formula'!$B$5:$O$44,7,FALSE)+VLOOKUP($B$9,'N fixation formula'!$B$5:$O$44,8,FALSE)+INDEX('N fixation formula'!$J$5:$O$44,MATCH(Maize_whole_crop!$B$9,'N fixation formula'!$B$5:$B$44,0),MATCH(Maize_whole_crop!E104,'N fixation formula'!$J$4:$O$4,0))</f>
        <v>#N/A</v>
      </c>
      <c r="F109" s="48" t="e">
        <f>VLOOKUP($B$9,'N fixation formula'!$B$5:$O$44,7,FALSE)+VLOOKUP($B$9,'N fixation formula'!$B$5:$O$44,8,FALSE)+INDEX('N fixation formula'!$J$5:$O$44,MATCH(Maize_whole_crop!$B$9,'N fixation formula'!$B$5:$B$44,0),MATCH(Maize_whole_crop!F104,'N fixation formula'!$J$4:$O$4,0))</f>
        <v>#N/A</v>
      </c>
      <c r="G109" s="48" t="e">
        <f>VLOOKUP($B$9,'N fixation formula'!$B$5:$O$44,7,FALSE)+VLOOKUP($B$9,'N fixation formula'!$B$5:$O$44,8,FALSE)+INDEX('N fixation formula'!$J$5:$O$44,MATCH(Maize_whole_crop!$B$9,'N fixation formula'!$B$5:$B$44,0),MATCH(Maize_whole_crop!G104,'N fixation formula'!$J$4:$O$4,0))</f>
        <v>#N/A</v>
      </c>
      <c r="H109" s="15"/>
      <c r="I109" s="40" t="str">
        <f t="shared" si="18"/>
        <v>P-rod+stub + P-trans-jord + P-immob</v>
      </c>
      <c r="J109" s="48" t="e">
        <f>VLOOKUP($B$9,'N fixation formula'!$B$5:$O$44,7,FALSE)+VLOOKUP($B$9,'N fixation formula'!$B$5:$O$44,8,FALSE)+INDEX('N fixation formula'!$J$5:$O$44,MATCH(Maize_whole_crop!$B$9,'N fixation formula'!$B$5:$B$44,0),MATCH(Maize_whole_crop!J104,'N fixation formula'!$J$4:$O$4,0))</f>
        <v>#N/A</v>
      </c>
      <c r="K109" s="48" t="e">
        <f>VLOOKUP($B$9,'N fixation formula'!$B$5:$O$44,7,FALSE)+VLOOKUP($B$9,'N fixation formula'!$B$5:$O$44,8,FALSE)+INDEX('N fixation formula'!$J$5:$O$44,MATCH(Maize_whole_crop!$B$9,'N fixation formula'!$B$5:$B$44,0),MATCH(Maize_whole_crop!K104,'N fixation formula'!$J$4:$O$4,0))</f>
        <v>#N/A</v>
      </c>
      <c r="L109" s="48" t="e">
        <f>VLOOKUP($B$9,'N fixation formula'!$B$5:$O$44,7,FALSE)+VLOOKUP($B$9,'N fixation formula'!$B$5:$O$44,8,FALSE)+INDEX('N fixation formula'!$J$5:$O$44,MATCH(Maize_whole_crop!$B$9,'N fixation formula'!$B$5:$B$44,0),MATCH(Maize_whole_crop!L104,'N fixation formula'!$J$4:$O$4,0))</f>
        <v>#N/A</v>
      </c>
      <c r="M109" s="48" t="e">
        <f>VLOOKUP($B$9,'N fixation formula'!$B$5:$O$44,7,FALSE)+VLOOKUP($B$9,'N fixation formula'!$B$5:$O$44,8,FALSE)+INDEX('N fixation formula'!$J$5:$O$44,MATCH(Maize_whole_crop!$B$9,'N fixation formula'!$B$5:$B$44,0),MATCH(Maize_whole_crop!M104,'N fixation formula'!$J$4:$O$4,0))</f>
        <v>#N/A</v>
      </c>
      <c r="N109" s="48" t="e">
        <f>VLOOKUP($B$9,'N fixation formula'!$B$5:$O$44,7,FALSE)+VLOOKUP($B$9,'N fixation formula'!$B$5:$O$44,8,FALSE)+INDEX('N fixation formula'!$J$5:$O$44,MATCH(Maize_whole_crop!$B$9,'N fixation formula'!$B$5:$B$44,0),MATCH(Maize_whole_crop!N104,'N fixation formula'!$J$4:$O$4,0))</f>
        <v>#N/A</v>
      </c>
      <c r="O109" s="48" t="e">
        <f>VLOOKUP($B$9,'N fixation formula'!$B$5:$O$44,7,FALSE)+VLOOKUP($B$9,'N fixation formula'!$B$5:$O$44,8,FALSE)+INDEX('N fixation formula'!$J$5:$O$44,MATCH(Maize_whole_crop!$B$9,'N fixation formula'!$B$5:$B$44,0),MATCH(Maize_whole_crop!O104,'N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60">
        <v>1</v>
      </c>
      <c r="K116" s="60">
        <v>1</v>
      </c>
      <c r="L116" s="60">
        <v>1</v>
      </c>
      <c r="M116" s="60">
        <v>1</v>
      </c>
      <c r="N116" s="60">
        <v>1</v>
      </c>
      <c r="O116" s="61">
        <v>1</v>
      </c>
    </row>
    <row r="117" spans="1:15" x14ac:dyDescent="0.25">
      <c r="A117" s="34" t="s">
        <v>86</v>
      </c>
      <c r="B117" s="3">
        <v>1</v>
      </c>
      <c r="C117" s="3">
        <v>1</v>
      </c>
      <c r="D117" s="3">
        <v>1</v>
      </c>
      <c r="E117" s="3">
        <v>1</v>
      </c>
      <c r="F117" s="3">
        <v>1</v>
      </c>
      <c r="G117" s="3">
        <v>1</v>
      </c>
      <c r="I117" s="29" t="str">
        <f t="shared" ref="I117:I130" si="24">IF(A117="","",A117)</f>
        <v>Såbedsharvning, tung*</v>
      </c>
      <c r="J117" s="60">
        <v>1</v>
      </c>
      <c r="K117" s="60">
        <v>1</v>
      </c>
      <c r="L117" s="60">
        <v>1</v>
      </c>
      <c r="M117" s="60">
        <v>1</v>
      </c>
      <c r="N117" s="60">
        <v>1</v>
      </c>
      <c r="O117" s="61">
        <v>1</v>
      </c>
    </row>
    <row r="118" spans="1:15" x14ac:dyDescent="0.25">
      <c r="A118" s="34" t="s">
        <v>88</v>
      </c>
      <c r="B118" s="3">
        <v>1</v>
      </c>
      <c r="C118" s="3">
        <v>1</v>
      </c>
      <c r="D118" s="3">
        <v>1</v>
      </c>
      <c r="E118" s="3">
        <v>1</v>
      </c>
      <c r="F118" s="3">
        <v>1</v>
      </c>
      <c r="G118" s="3">
        <v>1</v>
      </c>
      <c r="I118" s="29" t="str">
        <f t="shared" si="24"/>
        <v>Såning*</v>
      </c>
      <c r="J118" s="60">
        <v>1</v>
      </c>
      <c r="K118" s="60">
        <v>1</v>
      </c>
      <c r="L118" s="60">
        <v>1</v>
      </c>
      <c r="M118" s="60">
        <v>1</v>
      </c>
      <c r="N118" s="60">
        <v>1</v>
      </c>
      <c r="O118" s="61">
        <v>1</v>
      </c>
    </row>
    <row r="119" spans="1:15" x14ac:dyDescent="0.25">
      <c r="A119" s="34" t="s">
        <v>87</v>
      </c>
      <c r="B119" s="3">
        <v>1</v>
      </c>
      <c r="C119" s="3">
        <v>1</v>
      </c>
      <c r="D119" s="3">
        <v>1</v>
      </c>
      <c r="E119" s="3">
        <v>1</v>
      </c>
      <c r="F119" s="3">
        <v>1</v>
      </c>
      <c r="G119" s="3">
        <v>1</v>
      </c>
      <c r="I119" s="29" t="str">
        <f t="shared" si="24"/>
        <v>Tromling*</v>
      </c>
      <c r="J119" s="60">
        <v>1</v>
      </c>
      <c r="K119" s="60">
        <v>1</v>
      </c>
      <c r="L119" s="60">
        <v>1</v>
      </c>
      <c r="M119" s="60">
        <v>1</v>
      </c>
      <c r="N119" s="60">
        <v>1</v>
      </c>
      <c r="O119" s="61">
        <v>1</v>
      </c>
    </row>
    <row r="120" spans="1:15" x14ac:dyDescent="0.25">
      <c r="A120" s="34" t="s">
        <v>89</v>
      </c>
      <c r="B120" s="3">
        <v>1</v>
      </c>
      <c r="C120" s="3">
        <v>1</v>
      </c>
      <c r="D120" s="3">
        <v>1</v>
      </c>
      <c r="E120" s="3">
        <v>1</v>
      </c>
      <c r="F120" s="3">
        <v>1</v>
      </c>
      <c r="G120" s="3">
        <v>1</v>
      </c>
      <c r="I120" s="29" t="str">
        <f t="shared" si="24"/>
        <v>Kunstgødskning*</v>
      </c>
      <c r="J120" s="60"/>
      <c r="K120" s="60"/>
      <c r="L120" s="60"/>
      <c r="M120" s="60"/>
      <c r="N120" s="60"/>
      <c r="O120" s="61"/>
    </row>
    <row r="121" spans="1:15" x14ac:dyDescent="0.25">
      <c r="A121" s="34" t="s">
        <v>92</v>
      </c>
      <c r="B121" s="3">
        <v>2</v>
      </c>
      <c r="C121" s="3">
        <v>2</v>
      </c>
      <c r="D121" s="3">
        <v>2</v>
      </c>
      <c r="E121" s="3">
        <v>2</v>
      </c>
      <c r="F121" s="3">
        <v>2</v>
      </c>
      <c r="G121" s="3">
        <v>2</v>
      </c>
      <c r="I121" s="29" t="str">
        <f t="shared" si="24"/>
        <v>Sprøjtning*</v>
      </c>
      <c r="J121" s="60"/>
      <c r="K121" s="60"/>
      <c r="L121" s="60"/>
      <c r="M121" s="60"/>
      <c r="N121" s="60"/>
      <c r="O121" s="61"/>
    </row>
    <row r="122" spans="1:15" x14ac:dyDescent="0.25">
      <c r="A122" s="34" t="s">
        <v>101</v>
      </c>
      <c r="B122" s="3"/>
      <c r="C122" s="26"/>
      <c r="D122" s="26"/>
      <c r="E122" s="26"/>
      <c r="F122" s="26"/>
      <c r="G122" s="26"/>
      <c r="I122" s="29" t="str">
        <f t="shared" si="24"/>
        <v>Snitning*</v>
      </c>
      <c r="J122" s="60"/>
      <c r="K122" s="60"/>
      <c r="L122" s="60"/>
      <c r="M122" s="60"/>
      <c r="N122" s="60"/>
      <c r="O122" s="61"/>
    </row>
    <row r="123" spans="1:15" x14ac:dyDescent="0.25">
      <c r="A123" s="34" t="s">
        <v>90</v>
      </c>
      <c r="B123" s="3"/>
      <c r="C123" s="3"/>
      <c r="D123" s="3"/>
      <c r="E123" s="3"/>
      <c r="F123" s="3"/>
      <c r="G123" s="3"/>
      <c r="I123" s="29" t="str">
        <f t="shared" si="24"/>
        <v>Radrensning*</v>
      </c>
      <c r="J123" s="60">
        <v>1</v>
      </c>
      <c r="K123" s="60">
        <v>1</v>
      </c>
      <c r="L123" s="60">
        <v>1</v>
      </c>
      <c r="M123" s="60">
        <v>1</v>
      </c>
      <c r="N123" s="60">
        <v>1</v>
      </c>
      <c r="O123" s="61">
        <v>1</v>
      </c>
    </row>
    <row r="124" spans="1:15" x14ac:dyDescent="0.25">
      <c r="A124" s="34" t="s">
        <v>91</v>
      </c>
      <c r="B124" s="3"/>
      <c r="C124" s="3"/>
      <c r="D124" s="3"/>
      <c r="E124" s="3"/>
      <c r="F124" s="3"/>
      <c r="G124" s="3"/>
      <c r="I124" s="29" t="str">
        <f t="shared" si="24"/>
        <v>Ukrudstharvning*</v>
      </c>
      <c r="J124" s="60">
        <v>3</v>
      </c>
      <c r="K124" s="60">
        <v>3</v>
      </c>
      <c r="L124" s="60">
        <v>3</v>
      </c>
      <c r="M124" s="60">
        <v>3</v>
      </c>
      <c r="N124" s="60">
        <v>3</v>
      </c>
      <c r="O124" s="61">
        <v>3</v>
      </c>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Såbedsharvning, tung*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5.4378000000000002</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5.4378000000000002</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5.4378000000000002</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6.0419999999999998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6.6461999999999994</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6.6461999999999994</v>
      </c>
      <c r="I133" s="29" t="str">
        <f t="shared" ref="I133:I147" si="26">A133</f>
        <v>Såbedsharvning, tung*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5.4378000000000002</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5.4378000000000002</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5.4378000000000002</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6.0419999999999998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6.6461999999999994</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6.6461999999999994</v>
      </c>
    </row>
    <row r="134" spans="1:15" x14ac:dyDescent="0.25">
      <c r="A134" s="20" t="str">
        <f t="shared" si="25"/>
        <v>Såning*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2.7189000000000001</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2.7189000000000001</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2.7189000000000001</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3.0209999999999999</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3.3230999999999997</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3.3230999999999997</v>
      </c>
      <c r="I134" s="29" t="str">
        <f t="shared" si="26"/>
        <v>Såning*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2.7189000000000001</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2.7189000000000001</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2.7189000000000001</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3.0209999999999999</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3.3230999999999997</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3.3230999999999997</v>
      </c>
    </row>
    <row r="135" spans="1:15" x14ac:dyDescent="0.25">
      <c r="A135" s="20" t="str">
        <f t="shared" si="25"/>
        <v>Tromling*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1.8125999999999998</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1.8125999999999998</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1.8125999999999998</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2.0139999999999998</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2.2153999999999998</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2.2153999999999998</v>
      </c>
      <c r="I135" s="29" t="str">
        <f t="shared" si="26"/>
        <v>Tromling*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1.8125999999999998</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1.8125999999999998</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1.8125999999999998</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2.0139999999999998</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2.2153999999999998</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2.2153999999999998</v>
      </c>
    </row>
    <row r="136" spans="1:15" x14ac:dyDescent="0.25">
      <c r="A136" s="20" t="str">
        <f t="shared" si="25"/>
        <v>Kunstgødskning*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2.0139999999999998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2.0139999999999998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2.0139999999999998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2.0139999999999998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2.0139999999999998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2.0139999999999998</v>
      </c>
      <c r="I136" s="29" t="str">
        <f t="shared" si="26"/>
        <v>Kunstgødskning*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Sprøjtning*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3.0209999999999999</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3.0209999999999999</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3.0209999999999999</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3.0209999999999999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3.0209999999999999</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3.0209999999999999</v>
      </c>
      <c r="I137" s="29" t="str">
        <f t="shared" si="26"/>
        <v>Sprøjtning*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Snitning*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38</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38</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41.725490196078425</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41.35294117647058</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43.588235294117645</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38</v>
      </c>
      <c r="I138" s="29" t="str">
        <f t="shared" si="26"/>
        <v>Snitning*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26.219999999999995</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26.219999999999995</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28.790588235294106</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28.5335294117647</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30.075882352941168</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26.219999999999995</v>
      </c>
    </row>
    <row r="139" spans="1:15" x14ac:dyDescent="0.25">
      <c r="A139" s="20" t="str">
        <f t="shared" si="25"/>
        <v>Radrensning*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Radrensning*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2.7189000000000001</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2.7189000000000001</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2.7189000000000001</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3.0209999999999999</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3.3230999999999997</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3.3230999999999997</v>
      </c>
    </row>
    <row r="140" spans="1:15" x14ac:dyDescent="0.25">
      <c r="A140" s="20" t="str">
        <f t="shared" si="25"/>
        <v>Ukrudstharvning*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Ukrudstharvning*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5.4378000000000002</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5.4378000000000002</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5.4378000000000002</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6.0419999999999998</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6.6461999999999994</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6.6461999999999994</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71.130300000000005</v>
      </c>
      <c r="C147" s="25">
        <f t="shared" ref="C147:O147" si="27">SUM(C132:C146)</f>
        <v>71.130300000000005</v>
      </c>
      <c r="D147" s="25">
        <f t="shared" si="27"/>
        <v>74.855790196078431</v>
      </c>
      <c r="E147" s="25">
        <f t="shared" si="27"/>
        <v>77.604941176470575</v>
      </c>
      <c r="F147" s="143">
        <f t="shared" si="27"/>
        <v>82.961935294117637</v>
      </c>
      <c r="G147" s="25">
        <f t="shared" si="27"/>
        <v>77.373699999999999</v>
      </c>
      <c r="H147" s="5"/>
      <c r="I147" s="30" t="str">
        <f t="shared" si="26"/>
        <v>Dieselforbrug i alt per ha</v>
      </c>
      <c r="J147" s="25">
        <f t="shared" si="27"/>
        <v>62.471999999999994</v>
      </c>
      <c r="K147" s="25">
        <f t="shared" si="27"/>
        <v>62.471999999999994</v>
      </c>
      <c r="L147" s="25">
        <f t="shared" si="27"/>
        <v>65.042588235294104</v>
      </c>
      <c r="M147" s="25">
        <f t="shared" si="27"/>
        <v>68.813529411764691</v>
      </c>
      <c r="N147" s="143">
        <f t="shared" si="27"/>
        <v>74.383882352941157</v>
      </c>
      <c r="O147" s="25">
        <f t="shared" si="27"/>
        <v>70.527999999999977</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700-000000000000}">
      <formula1>"Ja,Nej"</formula1>
    </dataValidation>
    <dataValidation type="list" allowBlank="1" showInputMessage="1" showErrorMessage="1" sqref="F13:F17" xr:uid="{00000000-0002-0000-2700-000001000000}">
      <formula1>"Ja, Nej / Ikke relevant"</formula1>
    </dataValidation>
    <dataValidation type="list" allowBlank="1" showInputMessage="1" showErrorMessage="1" sqref="E5" xr:uid="{00000000-0002-0000-27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700-000003000000}">
          <x14:formula1>
            <xm:f>'N fixation formula'!$B$5:$B$44</xm:f>
          </x14:formula1>
          <xm:sqref>B9</xm:sqref>
        </x14:dataValidation>
        <x14:dataValidation type="list" allowBlank="1" showInputMessage="1" showErrorMessage="1" xr:uid="{00000000-0002-0000-2700-000007000000}">
          <x14:formula1>
            <xm:f>Other_tabels!$F$5:$F$14</xm:f>
          </x14:formula1>
          <xm:sqref>E4</xm:sqref>
        </x14:dataValidation>
        <x14:dataValidation type="list" allowBlank="1" showInputMessage="1" showErrorMessage="1" xr:uid="{00000000-0002-0000-2700-000006000000}">
          <x14:formula1>
            <xm:f>'Crop definitions'!$B$5:$B$63</xm:f>
          </x14:formula1>
          <xm:sqref>B13:B17</xm:sqref>
        </x14:dataValidation>
        <x14:dataValidation type="list" allowBlank="1" showInputMessage="1" showErrorMessage="1" xr:uid="{00000000-0002-0000-2700-000005000000}">
          <x14:formula1>
            <xm:f>Seed!$B$5:$B$28</xm:f>
          </x14:formula1>
          <xm:sqref>B20:B23</xm:sqref>
        </x14:dataValidation>
        <x14:dataValidation type="list" allowBlank="1" showInputMessage="1" showErrorMessage="1" xr:uid="{00000000-0002-0000-2700-000004000000}">
          <x14:formula1>
            <xm:f>'Diesel consumption for field op'!$D$4:$D$77</xm:f>
          </x14:formula1>
          <xm:sqref>A116:A130</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9">
    <tabColor theme="9" tint="-0.249977111117893"/>
  </sheetPr>
  <dimension ref="A1:O147"/>
  <sheetViews>
    <sheetView showGridLines="0" topLeftCell="F126" workbookViewId="0">
      <selection activeCell="L155" sqref="L155"/>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1151</v>
      </c>
      <c r="D4" s="20" t="s">
        <v>484</v>
      </c>
      <c r="E4" s="44" t="s">
        <v>487</v>
      </c>
    </row>
    <row r="5" spans="1:6" x14ac:dyDescent="0.25">
      <c r="A5" s="20" t="s">
        <v>50</v>
      </c>
      <c r="B5" s="44" t="s">
        <v>432</v>
      </c>
      <c r="D5" s="20" t="s">
        <v>582</v>
      </c>
      <c r="E5" s="44" t="s">
        <v>208</v>
      </c>
    </row>
    <row r="6" spans="1:6" ht="27.6" x14ac:dyDescent="0.25">
      <c r="A6" s="20" t="s">
        <v>0</v>
      </c>
      <c r="B6" s="45" t="s">
        <v>511</v>
      </c>
    </row>
    <row r="7" spans="1:6" x14ac:dyDescent="0.25">
      <c r="A7" s="20" t="s">
        <v>76</v>
      </c>
      <c r="B7" s="45" t="s">
        <v>158</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432</v>
      </c>
      <c r="C13" s="19" t="str">
        <f>IF(B13="","",VLOOKUP(B13,'Crop definitions'!$B$5:$G$63,6,FALSE))</f>
        <v>Kg</v>
      </c>
      <c r="D13" s="19" t="str">
        <f>IF(B13="","",VLOOKUP(B13,'Crop definitions'!$B$5:$G$63,3,FALSE))</f>
        <v>Tubers_and_roots_factory</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512</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42" t="s">
        <v>51</v>
      </c>
      <c r="C29" s="142" t="s">
        <v>52</v>
      </c>
      <c r="D29" s="17" t="s">
        <v>53</v>
      </c>
      <c r="E29" s="17" t="s">
        <v>36</v>
      </c>
      <c r="F29" s="17" t="s">
        <v>37</v>
      </c>
      <c r="G29" s="17" t="s">
        <v>156</v>
      </c>
      <c r="I29" s="16"/>
      <c r="J29" s="142" t="s">
        <v>51</v>
      </c>
      <c r="K29" s="142" t="s">
        <v>52</v>
      </c>
      <c r="L29" s="142" t="s">
        <v>53</v>
      </c>
      <c r="M29" s="142" t="s">
        <v>36</v>
      </c>
      <c r="N29" s="142" t="s">
        <v>37</v>
      </c>
      <c r="O29" s="176" t="s">
        <v>156</v>
      </c>
    </row>
    <row r="30" spans="1:15" x14ac:dyDescent="0.25">
      <c r="A30" s="200" t="str">
        <f>IF(B13="",CONCATENATE("Gødningsnorm - ",A13,": Intet valgt"),CONCATENATE("Gødningsnorm - ",A13,": ",B13))</f>
        <v>Gødningsnorm - Main product: Potato_starch</v>
      </c>
      <c r="B30" s="200"/>
      <c r="C30" s="200"/>
      <c r="D30" s="200"/>
      <c r="E30" s="200"/>
      <c r="F30" s="200"/>
      <c r="G30" s="27"/>
      <c r="I30" s="201" t="str">
        <f>A30</f>
        <v>Gødningsnorm - Main product: Potato_starch</v>
      </c>
      <c r="J30" s="202"/>
      <c r="K30" s="202"/>
      <c r="L30" s="202"/>
      <c r="M30" s="202"/>
      <c r="N30" s="202"/>
      <c r="O30" s="203"/>
    </row>
    <row r="31" spans="1:15" x14ac:dyDescent="0.25">
      <c r="A31" s="20" t="s">
        <v>54</v>
      </c>
      <c r="B31" s="26">
        <v>206</v>
      </c>
      <c r="C31" s="26">
        <v>202</v>
      </c>
      <c r="D31" s="26">
        <v>227</v>
      </c>
      <c r="E31" s="26">
        <v>202</v>
      </c>
      <c r="F31" s="26">
        <v>202</v>
      </c>
      <c r="G31" s="26">
        <v>152</v>
      </c>
      <c r="I31" s="20" t="s">
        <v>54</v>
      </c>
      <c r="J31" s="26">
        <f>(B31-$B$10)*('Crop definitions'!$Z$5/100)</f>
        <v>111.24000000000001</v>
      </c>
      <c r="K31" s="26">
        <f>(C31-$B$10)*('Crop definitions'!$Z$5/100)</f>
        <v>109.08000000000001</v>
      </c>
      <c r="L31" s="26">
        <f>(D31-$B$10)*('Crop definitions'!$Z$5/100)</f>
        <v>122.58000000000001</v>
      </c>
      <c r="M31" s="26">
        <f>(E31-$B$10)*('Crop definitions'!$Z$5/100)</f>
        <v>109.08000000000001</v>
      </c>
      <c r="N31" s="26">
        <f>(F31-$B$10)*('Crop definitions'!$Z$5/100)</f>
        <v>109.08000000000001</v>
      </c>
      <c r="O31" s="26">
        <f>(G31-$B$10)*('Crop definitions'!$Z$5/100)</f>
        <v>82.080000000000013</v>
      </c>
    </row>
    <row r="32" spans="1:15" x14ac:dyDescent="0.25">
      <c r="A32" s="20" t="s">
        <v>55</v>
      </c>
      <c r="B32" s="26">
        <v>47</v>
      </c>
      <c r="C32" s="26">
        <v>47</v>
      </c>
      <c r="D32" s="26">
        <v>47</v>
      </c>
      <c r="E32" s="26">
        <v>47</v>
      </c>
      <c r="F32" s="26">
        <v>47</v>
      </c>
      <c r="G32" s="26">
        <v>47</v>
      </c>
      <c r="I32" s="20" t="s">
        <v>55</v>
      </c>
      <c r="J32" s="26">
        <f>IF($B$13="","",VLOOKUP($B$13,'Crop definitions'!$V$5:$X$63,2,FALSE)*B32)</f>
        <v>27.259999999999998</v>
      </c>
      <c r="K32" s="26">
        <f>IF($B$13="","",VLOOKUP($B$13,'Crop definitions'!$V$5:$X$63,2,FALSE)*C32)</f>
        <v>27.259999999999998</v>
      </c>
      <c r="L32" s="26">
        <f>IF($B$13="","",VLOOKUP($B$13,'Crop definitions'!$V$5:$X$63,2,FALSE)*D32)</f>
        <v>27.259999999999998</v>
      </c>
      <c r="M32" s="26">
        <f>IF($B$13="","",VLOOKUP($B$13,'Crop definitions'!$V$5:$X$63,2,FALSE)*E32)</f>
        <v>27.259999999999998</v>
      </c>
      <c r="N32" s="26">
        <f>IF($B$13="","",VLOOKUP($B$13,'Crop definitions'!$V$5:$X$63,2,FALSE)*F32)</f>
        <v>27.259999999999998</v>
      </c>
      <c r="O32" s="26">
        <f>IF($B$13="","",VLOOKUP($B$13,'Crop definitions'!$V$5:$X$63,2,FALSE)*G32)</f>
        <v>27.259999999999998</v>
      </c>
    </row>
    <row r="33" spans="1:15" x14ac:dyDescent="0.25">
      <c r="A33" s="20" t="s">
        <v>56</v>
      </c>
      <c r="B33" s="26">
        <v>150</v>
      </c>
      <c r="C33" s="26">
        <v>150</v>
      </c>
      <c r="D33" s="26">
        <v>150</v>
      </c>
      <c r="E33" s="26">
        <v>150</v>
      </c>
      <c r="F33" s="26">
        <v>150</v>
      </c>
      <c r="G33" s="26">
        <v>150</v>
      </c>
      <c r="I33" s="20" t="s">
        <v>56</v>
      </c>
      <c r="J33" s="26">
        <f>IF($B$13="","",VLOOKUP($B$13,'Crop definitions'!$V$5:$X$63,2,FALSE)*B33)</f>
        <v>87</v>
      </c>
      <c r="K33" s="26">
        <f>IF($B$13="","",VLOOKUP($B$13,'Crop definitions'!$V$5:$X$63,2,FALSE)*C33)</f>
        <v>87</v>
      </c>
      <c r="L33" s="26">
        <f>IF($B$13="","",VLOOKUP($B$13,'Crop definitions'!$V$5:$X$63,2,FALSE)*D33)</f>
        <v>87</v>
      </c>
      <c r="M33" s="26">
        <f>IF($B$13="","",VLOOKUP($B$13,'Crop definitions'!$V$5:$X$63,2,FALSE)*E33)</f>
        <v>87</v>
      </c>
      <c r="N33" s="26">
        <f>IF($B$13="","",VLOOKUP($B$13,'Crop definitions'!$V$5:$X$63,2,FALSE)*F33)</f>
        <v>87</v>
      </c>
      <c r="O33" s="26">
        <f>IF($B$13="","",VLOOKUP($B$13,'Crop definitions'!$V$5:$X$63,2,FALSE)*G33)</f>
        <v>87</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206</v>
      </c>
      <c r="C51" s="21">
        <f t="shared" si="0"/>
        <v>202</v>
      </c>
      <c r="D51" s="21">
        <f t="shared" si="0"/>
        <v>227</v>
      </c>
      <c r="E51" s="21">
        <f t="shared" si="0"/>
        <v>202</v>
      </c>
      <c r="F51" s="21">
        <f t="shared" si="0"/>
        <v>202</v>
      </c>
      <c r="G51" s="21">
        <f t="shared" si="0"/>
        <v>152</v>
      </c>
      <c r="I51" s="20" t="str">
        <f>A51</f>
        <v>N - før reduktion, kg / ha</v>
      </c>
      <c r="J51" s="21">
        <f t="shared" ref="J51:O51" si="1">J31+J35+J39+J43+J47</f>
        <v>111.24000000000001</v>
      </c>
      <c r="K51" s="21">
        <f t="shared" si="1"/>
        <v>109.08000000000001</v>
      </c>
      <c r="L51" s="21">
        <f t="shared" si="1"/>
        <v>122.58000000000001</v>
      </c>
      <c r="M51" s="21">
        <f t="shared" si="1"/>
        <v>109.08000000000001</v>
      </c>
      <c r="N51" s="21">
        <f t="shared" si="1"/>
        <v>109.08000000000001</v>
      </c>
      <c r="O51" s="21">
        <f t="shared" si="1"/>
        <v>82.080000000000013</v>
      </c>
    </row>
    <row r="52" spans="1:15" x14ac:dyDescent="0.25">
      <c r="A52" s="20" t="s">
        <v>126</v>
      </c>
      <c r="B52" s="21">
        <f t="shared" ref="B52:G52" si="2">IF($B$10="",B51,B51-$B$10)</f>
        <v>206</v>
      </c>
      <c r="C52" s="21">
        <f t="shared" si="2"/>
        <v>202</v>
      </c>
      <c r="D52" s="21">
        <f t="shared" si="2"/>
        <v>227</v>
      </c>
      <c r="E52" s="21">
        <f t="shared" si="2"/>
        <v>202</v>
      </c>
      <c r="F52" s="21">
        <f t="shared" si="2"/>
        <v>202</v>
      </c>
      <c r="G52" s="21">
        <f t="shared" si="2"/>
        <v>152</v>
      </c>
      <c r="I52" s="20" t="str">
        <f>A52</f>
        <v>N - efter reduktion, kg / ha</v>
      </c>
      <c r="J52" s="21">
        <f>IF($B$10="",J51,J51)</f>
        <v>111.24000000000001</v>
      </c>
      <c r="K52" s="21">
        <f t="shared" ref="K52:O52" si="3">IF($B$10="",K51,K51)</f>
        <v>109.08000000000001</v>
      </c>
      <c r="L52" s="21">
        <f t="shared" si="3"/>
        <v>122.58000000000001</v>
      </c>
      <c r="M52" s="21">
        <f t="shared" si="3"/>
        <v>109.08000000000001</v>
      </c>
      <c r="N52" s="21">
        <f t="shared" si="3"/>
        <v>109.08000000000001</v>
      </c>
      <c r="O52" s="21">
        <f t="shared" si="3"/>
        <v>82.080000000000013</v>
      </c>
    </row>
    <row r="53" spans="1:15" x14ac:dyDescent="0.25">
      <c r="A53" s="20" t="s">
        <v>55</v>
      </c>
      <c r="B53" s="21">
        <f t="shared" ref="B53:G54" si="4">B32+B36+B40+B44+B48</f>
        <v>47</v>
      </c>
      <c r="C53" s="21">
        <f t="shared" si="4"/>
        <v>47</v>
      </c>
      <c r="D53" s="21">
        <f t="shared" si="4"/>
        <v>47</v>
      </c>
      <c r="E53" s="21">
        <f t="shared" si="4"/>
        <v>47</v>
      </c>
      <c r="F53" s="21">
        <f t="shared" si="4"/>
        <v>47</v>
      </c>
      <c r="G53" s="21">
        <f t="shared" si="4"/>
        <v>47</v>
      </c>
      <c r="I53" s="20" t="s">
        <v>55</v>
      </c>
      <c r="J53" s="21">
        <f t="shared" ref="J53:O54" si="5">J32+J36+J40+J44+J48</f>
        <v>27.259999999999998</v>
      </c>
      <c r="K53" s="21">
        <f t="shared" si="5"/>
        <v>27.259999999999998</v>
      </c>
      <c r="L53" s="21">
        <f t="shared" si="5"/>
        <v>27.259999999999998</v>
      </c>
      <c r="M53" s="21">
        <f t="shared" si="5"/>
        <v>27.259999999999998</v>
      </c>
      <c r="N53" s="21">
        <f t="shared" si="5"/>
        <v>27.259999999999998</v>
      </c>
      <c r="O53" s="21">
        <f t="shared" si="5"/>
        <v>27.259999999999998</v>
      </c>
    </row>
    <row r="54" spans="1:15" x14ac:dyDescent="0.25">
      <c r="A54" s="20" t="s">
        <v>56</v>
      </c>
      <c r="B54" s="21">
        <f t="shared" si="4"/>
        <v>150</v>
      </c>
      <c r="C54" s="21">
        <f t="shared" si="4"/>
        <v>150</v>
      </c>
      <c r="D54" s="21">
        <f t="shared" si="4"/>
        <v>150</v>
      </c>
      <c r="E54" s="21">
        <f t="shared" si="4"/>
        <v>150</v>
      </c>
      <c r="F54" s="21">
        <f t="shared" si="4"/>
        <v>150</v>
      </c>
      <c r="G54" s="21">
        <f t="shared" si="4"/>
        <v>150</v>
      </c>
      <c r="I54" s="20" t="s">
        <v>56</v>
      </c>
      <c r="J54" s="21">
        <f t="shared" si="5"/>
        <v>87</v>
      </c>
      <c r="K54" s="21">
        <f t="shared" si="5"/>
        <v>87</v>
      </c>
      <c r="L54" s="21">
        <f t="shared" si="5"/>
        <v>87</v>
      </c>
      <c r="M54" s="21">
        <f t="shared" si="5"/>
        <v>87</v>
      </c>
      <c r="N54" s="21">
        <f t="shared" si="5"/>
        <v>87</v>
      </c>
      <c r="O54" s="21">
        <f t="shared" si="5"/>
        <v>87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Potatoes</v>
      </c>
      <c r="B60" s="26">
        <v>2300</v>
      </c>
      <c r="C60" s="26">
        <v>2300</v>
      </c>
      <c r="D60" s="26">
        <v>2300</v>
      </c>
      <c r="E60" s="26">
        <v>2300</v>
      </c>
      <c r="F60" s="26">
        <v>2300</v>
      </c>
      <c r="G60" s="26">
        <v>2300</v>
      </c>
      <c r="I60" s="20" t="str">
        <f>A60</f>
        <v>Potatoes</v>
      </c>
      <c r="J60" s="26">
        <v>2300</v>
      </c>
      <c r="K60" s="26">
        <v>2300</v>
      </c>
      <c r="L60" s="26">
        <v>2300</v>
      </c>
      <c r="M60" s="26">
        <v>2300</v>
      </c>
      <c r="N60" s="26">
        <v>2300</v>
      </c>
      <c r="O60" s="4">
        <v>2300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100</v>
      </c>
      <c r="E66" s="26"/>
      <c r="F66" s="26"/>
      <c r="G66" s="26"/>
      <c r="I66" s="20" t="s">
        <v>43</v>
      </c>
      <c r="J66" s="26"/>
      <c r="K66" s="26"/>
      <c r="L66" s="26">
        <v>100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Potato_starch, Kg / ha</v>
      </c>
      <c r="B74" s="26">
        <v>47500</v>
      </c>
      <c r="C74" s="26">
        <v>52600</v>
      </c>
      <c r="D74" s="26">
        <v>57700</v>
      </c>
      <c r="E74" s="26">
        <v>57700</v>
      </c>
      <c r="F74" s="26">
        <v>57700</v>
      </c>
      <c r="G74" s="26">
        <v>52600</v>
      </c>
      <c r="I74" s="20" t="str">
        <f t="shared" ref="I74:I84" si="6">A74</f>
        <v>Potato_starch, Kg / ha</v>
      </c>
      <c r="J74" s="26">
        <f>IF($B$13="","",VLOOKUP($B$13,'Crop definitions'!$V$5:$X$63,2,FALSE)*B74)</f>
        <v>27549.999999999996</v>
      </c>
      <c r="K74" s="26">
        <f>IF($B$13="","",VLOOKUP($B$13,'Crop definitions'!$V$5:$X$63,2,FALSE)*C74)</f>
        <v>30507.999999999996</v>
      </c>
      <c r="L74" s="26">
        <f>IF($B$13="","",VLOOKUP($B$13,'Crop definitions'!$V$5:$X$63,2,FALSE)*D74)</f>
        <v>33466</v>
      </c>
      <c r="M74" s="26">
        <f>IF($B$13="","",VLOOKUP($B$13,'Crop definitions'!$V$5:$X$63,3,FALSE)*E74)</f>
        <v>33466</v>
      </c>
      <c r="N74" s="26">
        <f>IF($B$13="","",VLOOKUP($B$13,'Crop definitions'!$V$5:$X$63,3,FALSE)*F74)</f>
        <v>33466</v>
      </c>
      <c r="O74" s="4">
        <f>IF($B$13="","",VLOOKUP($B$13,'Crop definitions'!$V$5:$X$63,2,FALSE)*G74)</f>
        <v>30507.999999999996</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Potato_starch, kg TS / ha</v>
      </c>
      <c r="B80" s="21">
        <f>IF(B74="",0,IF($C13="Kg",B74*VLOOKUP($B13,'Crop definitions'!$B$5:$N$63,5,FALSE)/1000,IF($C13="Kg TS",B74,B74/VLOOKUP($B13,'Crop definitions'!$B$5:$N$63,8,FALSE))))</f>
        <v>11400</v>
      </c>
      <c r="C80" s="21">
        <f>IF(C74="",0,IF($C13="Kg",C74*VLOOKUP($B13,'Crop definitions'!$B$5:$N$63,5,FALSE)/1000,IF($C13="Kg TS",C74,C74/VLOOKUP($B13,'Crop definitions'!$B$5:$N$63,8,FALSE))))</f>
        <v>12624</v>
      </c>
      <c r="D80" s="21">
        <f>IF(D74="",0,IF($C13="Kg",D74*VLOOKUP($B13,'Crop definitions'!$B$5:$N$63,5,FALSE)/1000,IF($C13="Kg TS",D74,D74/VLOOKUP($B13,'Crop definitions'!$B$5:$N$63,8,FALSE))))</f>
        <v>13848</v>
      </c>
      <c r="E80" s="21">
        <f>IF(E74="",0,IF($C13="Kg",E74*VLOOKUP($B13,'Crop definitions'!$B$5:$N$63,5,FALSE)/1000,IF($C13="Kg TS",E74,E74/VLOOKUP($B13,'Crop definitions'!$B$5:$N$63,8,FALSE))))</f>
        <v>13848</v>
      </c>
      <c r="F80" s="21">
        <f>IF(F74="",0,IF($C13="Kg",F74*VLOOKUP($B13,'Crop definitions'!$B$5:$N$63,5,FALSE)/1000,IF($C13="Kg TS",F74,F74/VLOOKUP($B13,'Crop definitions'!$B$5:$N$63,8,FALSE))))</f>
        <v>13848</v>
      </c>
      <c r="G80" s="21">
        <f>IF(G74="",0,IF($C13="Kg",G74*VLOOKUP($B13,'Crop definitions'!$B$5:$N$63,5,FALSE)/1000,IF($C13="Kg TS",G74,G74/VLOOKUP($B13,'Crop definitions'!$B$5:$N$63,8,FALSE))))</f>
        <v>12624</v>
      </c>
      <c r="I80" s="20" t="str">
        <f t="shared" si="6"/>
        <v>Potato_starch, kg TS / ha</v>
      </c>
      <c r="J80" s="21">
        <f>IF(J74="",0,IF($C13="Kg",J74*VLOOKUP($B13,'Crop definitions'!$B$5:$N$63,5,FALSE)/1000,IF($C13="Kg TS",J74,J74/VLOOKUP($B13,'Crop definitions'!$B$5:$N$63,8,FALSE))))</f>
        <v>6611.9999999999991</v>
      </c>
      <c r="K80" s="21">
        <f>IF(K74="",0,IF($C13="Kg",K74*VLOOKUP($B13,'Crop definitions'!$B$5:$N$63,5,FALSE)/1000,IF($C13="Kg TS",K74,K74/VLOOKUP($B13,'Crop definitions'!$B$5:$N$63,8,FALSE))))</f>
        <v>7321.9199999999992</v>
      </c>
      <c r="L80" s="21">
        <f>IF(L74="",0,IF($C13="Kg",L74*VLOOKUP($B13,'Crop definitions'!$B$5:$N$63,5,FALSE)/1000,IF($C13="Kg TS",L74,L74/VLOOKUP($B13,'Crop definitions'!$B$5:$N$63,8,FALSE))))</f>
        <v>8031.84</v>
      </c>
      <c r="M80" s="21">
        <f>IF(M74="",0,IF($C13="Kg",M74*VLOOKUP($B13,'Crop definitions'!$B$5:$N$63,5,FALSE)/1000,IF($C13="Kg TS",M74,M74/VLOOKUP($B13,'Crop definitions'!$B$5:$N$63,8,FALSE))))</f>
        <v>8031.84</v>
      </c>
      <c r="N80" s="21">
        <f>IF(N74="",0,IF($C13="Kg",N74*VLOOKUP($B13,'Crop definitions'!$B$5:$N$63,5,FALSE)/1000,IF($C13="Kg TS",N74,N74/VLOOKUP($B13,'Crop definitions'!$B$5:$N$63,8,FALSE))))</f>
        <v>8031.84</v>
      </c>
      <c r="O80" s="21">
        <f>IF(O74="",0,IF($C13="Kg",O74*VLOOKUP($B13,'Crop definitions'!$B$5:$N$63,5,FALSE)/1000,IF($C13="Kg TS",O74,O74/VLOOKUP($B13,'Crop definitions'!$B$5:$N$63,8,FALSE))))</f>
        <v>7321.9199999999992</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11400</v>
      </c>
      <c r="C85" s="25">
        <f t="shared" si="7"/>
        <v>12624</v>
      </c>
      <c r="D85" s="25">
        <f t="shared" si="7"/>
        <v>13848</v>
      </c>
      <c r="E85" s="25">
        <f t="shared" si="7"/>
        <v>13848</v>
      </c>
      <c r="F85" s="25">
        <f t="shared" si="7"/>
        <v>13848</v>
      </c>
      <c r="G85" s="25">
        <f t="shared" si="7"/>
        <v>12624</v>
      </c>
      <c r="I85" s="24" t="s">
        <v>69</v>
      </c>
      <c r="J85" s="25">
        <f t="shared" ref="J85:O85" si="8">SUM(J80:J84)</f>
        <v>6611.9999999999991</v>
      </c>
      <c r="K85" s="25">
        <f t="shared" si="8"/>
        <v>7321.9199999999992</v>
      </c>
      <c r="L85" s="25">
        <f t="shared" si="8"/>
        <v>8031.84</v>
      </c>
      <c r="M85" s="25">
        <f t="shared" si="8"/>
        <v>8031.84</v>
      </c>
      <c r="N85" s="25">
        <f t="shared" si="8"/>
        <v>8031.84</v>
      </c>
      <c r="O85" s="25">
        <f t="shared" si="8"/>
        <v>7321.9199999999992</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Potato_starch, kg / ha</v>
      </c>
      <c r="B87" s="21">
        <f>IF(B80=0,0,B80/(VLOOKUP($B13,'Crop definitions'!$B$5:$N$63,5,FALSE)/1000))</f>
        <v>47500</v>
      </c>
      <c r="C87" s="21">
        <f>IF(C80=0,0,C80/(VLOOKUP($B13,'Crop definitions'!$B$5:$N$63,5,FALSE)/1000))</f>
        <v>52600</v>
      </c>
      <c r="D87" s="21">
        <f>IF(D80=0,0,D80/(VLOOKUP($B13,'Crop definitions'!$B$5:$N$63,5,FALSE)/1000))</f>
        <v>57700</v>
      </c>
      <c r="E87" s="21">
        <f>IF(E80=0,0,E80/(VLOOKUP($B13,'Crop definitions'!$B$5:$N$63,5,FALSE)/1000))</f>
        <v>57700</v>
      </c>
      <c r="F87" s="21">
        <f>IF(F80=0,0,F80/(VLOOKUP($B13,'Crop definitions'!$B$5:$N$63,5,FALSE)/1000))</f>
        <v>57700</v>
      </c>
      <c r="G87" s="21">
        <f>IF(G80=0,0,G80/(VLOOKUP($B13,'Crop definitions'!$B$5:$N$63,5,FALSE)/1000))</f>
        <v>52600</v>
      </c>
      <c r="I87" s="20" t="str">
        <f>A87</f>
        <v>Potato_starch, kg / ha</v>
      </c>
      <c r="J87" s="21">
        <f>IF(J80=0,0,J80/(VLOOKUP($B13,'Crop definitions'!$B$5:$N$63,5,FALSE)/1000))</f>
        <v>27549.999999999996</v>
      </c>
      <c r="K87" s="21">
        <f>IF(K80=0,0,K80/(VLOOKUP($B13,'Crop definitions'!$B$5:$N$63,5,FALSE)/1000))</f>
        <v>30507.999999999996</v>
      </c>
      <c r="L87" s="21">
        <f>IF(L80=0,0,L80/(VLOOKUP($B13,'Crop definitions'!$B$5:$N$63,5,FALSE)/1000))</f>
        <v>33466</v>
      </c>
      <c r="M87" s="21">
        <f>IF(M80=0,0,M80/(VLOOKUP($B13,'Crop definitions'!$B$5:$N$63,5,FALSE)/1000))</f>
        <v>33466</v>
      </c>
      <c r="N87" s="21">
        <f>IF(N80=0,0,N80/(VLOOKUP($B13,'Crop definitions'!$B$5:$N$63,5,FALSE)/1000))</f>
        <v>33466</v>
      </c>
      <c r="O87" s="21">
        <f>IF(O80=0,0,O80/(VLOOKUP($B13,'Crop definitions'!$B$5:$N$63,5,FALSE)/1000))</f>
        <v>30507.999999999996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47500</v>
      </c>
      <c r="C92" s="25">
        <f t="shared" si="10"/>
        <v>52600</v>
      </c>
      <c r="D92" s="25">
        <f t="shared" si="10"/>
        <v>57700</v>
      </c>
      <c r="E92" s="25">
        <f t="shared" si="10"/>
        <v>57700</v>
      </c>
      <c r="F92" s="25">
        <f t="shared" si="10"/>
        <v>57700</v>
      </c>
      <c r="G92" s="25">
        <f t="shared" si="10"/>
        <v>52600</v>
      </c>
      <c r="I92" s="24" t="str">
        <f t="shared" si="9"/>
        <v>Udbytte i alt, kg / ha</v>
      </c>
      <c r="J92" s="25">
        <f t="shared" ref="J92:O92" si="11">SUM(J87:J91)</f>
        <v>27549.999999999996</v>
      </c>
      <c r="K92" s="25">
        <f t="shared" si="11"/>
        <v>30507.999999999996</v>
      </c>
      <c r="L92" s="25">
        <f t="shared" si="11"/>
        <v>33466</v>
      </c>
      <c r="M92" s="25">
        <f t="shared" si="11"/>
        <v>33466</v>
      </c>
      <c r="N92" s="25">
        <f t="shared" si="11"/>
        <v>33466</v>
      </c>
      <c r="O92" s="25">
        <f t="shared" si="11"/>
        <v>30507.999999999996</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Potato_starch, kg N / ha</v>
      </c>
      <c r="B95" s="21">
        <f>IF(B80=0,0,B80*VLOOKUP($B13,'Crop definitions'!$B$5:$K$63,10,FALSE)/1000)</f>
        <v>167.80799999999999</v>
      </c>
      <c r="C95" s="21">
        <f>IF(C80=0,0,C80*VLOOKUP($B13,'Crop definitions'!$B$5:$K$63,10,FALSE)/1000)</f>
        <v>185.82527999999999</v>
      </c>
      <c r="D95" s="21">
        <f>IF(D80=0,0,D80*VLOOKUP($B13,'Crop definitions'!$B$5:$K$63,10,FALSE)/1000)</f>
        <v>203.84255999999999</v>
      </c>
      <c r="E95" s="21">
        <f>IF(E80=0,0,E80*VLOOKUP($B13,'Crop definitions'!$B$5:$K$63,10,FALSE)/1000)</f>
        <v>203.84255999999999</v>
      </c>
      <c r="F95" s="21">
        <f>IF(F80=0,0,F80*VLOOKUP($B13,'Crop definitions'!$B$5:$K$63,10,FALSE)/1000)</f>
        <v>203.84255999999999</v>
      </c>
      <c r="G95" s="21">
        <f>IF(G80=0,0,G80*VLOOKUP($B13,'Crop definitions'!$B$5:$K$63,10,FALSE)/1000)</f>
        <v>185.82527999999999</v>
      </c>
      <c r="I95" s="20" t="str">
        <f t="shared" ref="I95:I100" si="14">A95</f>
        <v>Potato_starch, kg N / ha</v>
      </c>
      <c r="J95" s="21">
        <f>IF(J80=0,0,J80*VLOOKUP($B13,'Crop definitions'!$B$5:$K$63,10,FALSE)/1000)</f>
        <v>97.328639999999979</v>
      </c>
      <c r="K95" s="21">
        <f>IF(K80=0,0,K80*VLOOKUP($B13,'Crop definitions'!$B$5:$K$63,10,FALSE)/1000)</f>
        <v>107.77866239999999</v>
      </c>
      <c r="L95" s="21">
        <f>IF(L80=0,0,L80*VLOOKUP($B13,'Crop definitions'!$B$5:$K$63,10,FALSE)/1000)</f>
        <v>118.2286848</v>
      </c>
      <c r="M95" s="21">
        <f>IF(M80=0,0,M80*VLOOKUP($B13,'Crop definitions'!$B$5:$K$63,10,FALSE)/1000)</f>
        <v>118.2286848</v>
      </c>
      <c r="N95" s="21">
        <f>IF(N80=0,0,N80*VLOOKUP($B13,'Crop definitions'!$B$5:$K$63,10,FALSE)/1000)</f>
        <v>118.2286848</v>
      </c>
      <c r="O95" s="21">
        <f>IF(O80=0,0,O80*VLOOKUP($B13,'Crop definitions'!$B$5:$K$63,10,FALSE)/1000)</f>
        <v>107.77866239999999</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167.80799999999999</v>
      </c>
      <c r="C100" s="25">
        <f t="shared" si="15"/>
        <v>185.82527999999999</v>
      </c>
      <c r="D100" s="25">
        <f t="shared" si="15"/>
        <v>203.84255999999999</v>
      </c>
      <c r="E100" s="25">
        <f t="shared" si="15"/>
        <v>203.84255999999999</v>
      </c>
      <c r="F100" s="25">
        <f t="shared" si="15"/>
        <v>203.84255999999999</v>
      </c>
      <c r="G100" s="25">
        <f t="shared" si="15"/>
        <v>185.82527999999999</v>
      </c>
      <c r="I100" s="24" t="str">
        <f t="shared" si="14"/>
        <v>Udbytte i alt, kg N / ha</v>
      </c>
      <c r="J100" s="25">
        <f t="shared" ref="J100:O100" si="16">SUM(J95:J99)</f>
        <v>97.328639999999979</v>
      </c>
      <c r="K100" s="25">
        <f t="shared" si="16"/>
        <v>107.77866239999999</v>
      </c>
      <c r="L100" s="25">
        <f t="shared" si="16"/>
        <v>118.2286848</v>
      </c>
      <c r="M100" s="25">
        <f t="shared" si="16"/>
        <v>118.2286848</v>
      </c>
      <c r="N100" s="25">
        <f t="shared" si="16"/>
        <v>118.2286848</v>
      </c>
      <c r="O100" s="25">
        <f t="shared" si="16"/>
        <v>107.77866239999999</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formula'!$J$5:$O$44,MATCH(Potato_starch!$B$9,'N fixation formula'!$B$5:$B$44,0),MATCH(Potato_starch!B104,'N fixation formula'!$J$4:$O$4,0))</f>
        <v>#N/A</v>
      </c>
      <c r="C109" s="48" t="e">
        <f>VLOOKUP($B$9,'N fixation formula'!$B$5:$O$44,7,FALSE)+VLOOKUP($B$9,'N fixation formula'!$B$5:$O$44,8,FALSE)+INDEX('N fixation formula'!$J$5:$O$44,MATCH(Potato_starch!$B$9,'N fixation formula'!$B$5:$B$44,0),MATCH(Potato_starch!C104,'N fixation formula'!$J$4:$O$4,0))</f>
        <v>#N/A</v>
      </c>
      <c r="D109" s="48" t="e">
        <f>VLOOKUP($B$9,'N fixation formula'!$B$5:$O$44,7,FALSE)+VLOOKUP($B$9,'N fixation formula'!$B$5:$O$44,8,FALSE)+INDEX('N fixation formula'!$J$5:$O$44,MATCH(Potato_starch!$B$9,'N fixation formula'!$B$5:$B$44,0),MATCH(Potato_starch!D104,'N fixation formula'!$J$4:$O$4,0))</f>
        <v>#N/A</v>
      </c>
      <c r="E109" s="48" t="e">
        <f>VLOOKUP($B$9,'N fixation formula'!$B$5:$O$44,7,FALSE)+VLOOKUP($B$9,'N fixation formula'!$B$5:$O$44,8,FALSE)+INDEX('N fixation formula'!$J$5:$O$44,MATCH(Potato_starch!$B$9,'N fixation formula'!$B$5:$B$44,0),MATCH(Potato_starch!E104,'N fixation formula'!$J$4:$O$4,0))</f>
        <v>#N/A</v>
      </c>
      <c r="F109" s="48" t="e">
        <f>VLOOKUP($B$9,'N fixation formula'!$B$5:$O$44,7,FALSE)+VLOOKUP($B$9,'N fixation formula'!$B$5:$O$44,8,FALSE)+INDEX('N fixation formula'!$J$5:$O$44,MATCH(Potato_starch!$B$9,'N fixation formula'!$B$5:$B$44,0),MATCH(Potato_starch!F104,'N fixation formula'!$J$4:$O$4,0))</f>
        <v>#N/A</v>
      </c>
      <c r="G109" s="48" t="e">
        <f>VLOOKUP($B$9,'N fixation formula'!$B$5:$O$44,7,FALSE)+VLOOKUP($B$9,'N fixation formula'!$B$5:$O$44,8,FALSE)+INDEX('N fixation formula'!$J$5:$O$44,MATCH(Potato_starch!$B$9,'N fixation formula'!$B$5:$B$44,0),MATCH(Potato_starch!G104,'N fixation formula'!$J$4:$O$4,0))</f>
        <v>#N/A</v>
      </c>
      <c r="H109" s="15"/>
      <c r="I109" s="40" t="str">
        <f t="shared" si="18"/>
        <v>P-rod+stub + P-trans-jord + P-immob</v>
      </c>
      <c r="J109" s="48" t="e">
        <f>VLOOKUP($B$9,'N fixation formula'!$B$5:$O$44,7,FALSE)+VLOOKUP($B$9,'N fixation formula'!$B$5:$O$44,8,FALSE)+INDEX('N fixation formula'!$J$5:$O$44,MATCH(Potato_starch!$B$9,'N fixation formula'!$B$5:$B$44,0),MATCH(Potato_starch!J104,'N fixation formula'!$J$4:$O$4,0))</f>
        <v>#N/A</v>
      </c>
      <c r="K109" s="48" t="e">
        <f>VLOOKUP($B$9,'N fixation formula'!$B$5:$O$44,7,FALSE)+VLOOKUP($B$9,'N fixation formula'!$B$5:$O$44,8,FALSE)+INDEX('N fixation formula'!$J$5:$O$44,MATCH(Potato_starch!$B$9,'N fixation formula'!$B$5:$B$44,0),MATCH(Potato_starch!K104,'N fixation formula'!$J$4:$O$4,0))</f>
        <v>#N/A</v>
      </c>
      <c r="L109" s="48" t="e">
        <f>VLOOKUP($B$9,'N fixation formula'!$B$5:$O$44,7,FALSE)+VLOOKUP($B$9,'N fixation formula'!$B$5:$O$44,8,FALSE)+INDEX('N fixation formula'!$J$5:$O$44,MATCH(Potato_starch!$B$9,'N fixation formula'!$B$5:$B$44,0),MATCH(Potato_starch!L104,'N fixation formula'!$J$4:$O$4,0))</f>
        <v>#N/A</v>
      </c>
      <c r="M109" s="48" t="e">
        <f>VLOOKUP($B$9,'N fixation formula'!$B$5:$O$44,7,FALSE)+VLOOKUP($B$9,'N fixation formula'!$B$5:$O$44,8,FALSE)+INDEX('N fixation formula'!$J$5:$O$44,MATCH(Potato_starch!$B$9,'N fixation formula'!$B$5:$B$44,0),MATCH(Potato_starch!M104,'N fixation formula'!$J$4:$O$4,0))</f>
        <v>#N/A</v>
      </c>
      <c r="N109" s="48" t="e">
        <f>VLOOKUP($B$9,'N fixation formula'!$B$5:$O$44,7,FALSE)+VLOOKUP($B$9,'N fixation formula'!$B$5:$O$44,8,FALSE)+INDEX('N fixation formula'!$J$5:$O$44,MATCH(Potato_starch!$B$9,'N fixation formula'!$B$5:$B$44,0),MATCH(Potato_starch!N104,'N fixation formula'!$J$4:$O$4,0))</f>
        <v>#N/A</v>
      </c>
      <c r="O109" s="48" t="e">
        <f>VLOOKUP($B$9,'N fixation formula'!$B$5:$O$44,7,FALSE)+VLOOKUP($B$9,'N fixation formula'!$B$5:$O$44,8,FALSE)+INDEX('N fixation formula'!$J$5:$O$44,MATCH(Potato_starch!$B$9,'N fixation formula'!$B$5:$B$44,0),MATCH(Potato_starch!O104,'N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26">
        <v>1</v>
      </c>
      <c r="K116" s="26">
        <v>1</v>
      </c>
      <c r="L116" s="26">
        <v>1</v>
      </c>
      <c r="M116" s="26">
        <v>1</v>
      </c>
      <c r="N116" s="26">
        <v>1</v>
      </c>
      <c r="O116" s="4">
        <v>1</v>
      </c>
    </row>
    <row r="117" spans="1:15" x14ac:dyDescent="0.25">
      <c r="A117" s="34" t="s">
        <v>86</v>
      </c>
      <c r="B117" s="3">
        <v>3</v>
      </c>
      <c r="C117" s="3">
        <v>3</v>
      </c>
      <c r="D117" s="3">
        <v>3</v>
      </c>
      <c r="E117" s="3">
        <v>3</v>
      </c>
      <c r="F117" s="3">
        <v>3</v>
      </c>
      <c r="G117" s="3">
        <v>3</v>
      </c>
      <c r="I117" s="29" t="str">
        <f t="shared" ref="I117:I130" si="24">IF(A117="","",A117)</f>
        <v>Såbedsharvning, tung*</v>
      </c>
      <c r="J117" s="26">
        <v>3</v>
      </c>
      <c r="K117" s="26">
        <v>3</v>
      </c>
      <c r="L117" s="26">
        <v>3</v>
      </c>
      <c r="M117" s="26">
        <v>3</v>
      </c>
      <c r="N117" s="26">
        <v>3</v>
      </c>
      <c r="O117" s="4">
        <v>3</v>
      </c>
    </row>
    <row r="118" spans="1:15" x14ac:dyDescent="0.25">
      <c r="A118" s="34" t="s">
        <v>89</v>
      </c>
      <c r="B118" s="3">
        <v>1</v>
      </c>
      <c r="C118" s="3">
        <v>1</v>
      </c>
      <c r="D118" s="3">
        <v>1</v>
      </c>
      <c r="E118" s="3">
        <v>1</v>
      </c>
      <c r="F118" s="3">
        <v>1</v>
      </c>
      <c r="G118" s="3">
        <v>1</v>
      </c>
      <c r="I118" s="29" t="str">
        <f t="shared" si="24"/>
        <v>Kunstgødskning*</v>
      </c>
      <c r="J118" s="26"/>
      <c r="K118" s="26"/>
      <c r="L118" s="26"/>
      <c r="M118" s="26"/>
      <c r="N118" s="26"/>
      <c r="O118" s="4"/>
    </row>
    <row r="119" spans="1:15" x14ac:dyDescent="0.25">
      <c r="A119" s="34" t="s">
        <v>92</v>
      </c>
      <c r="B119" s="3">
        <v>15</v>
      </c>
      <c r="C119" s="3">
        <v>15</v>
      </c>
      <c r="D119" s="3">
        <v>15</v>
      </c>
      <c r="E119" s="3">
        <v>15</v>
      </c>
      <c r="F119" s="3">
        <v>15</v>
      </c>
      <c r="G119" s="3">
        <v>15</v>
      </c>
      <c r="I119" s="29" t="str">
        <f t="shared" si="24"/>
        <v>Sprøjtning*</v>
      </c>
      <c r="J119" s="26"/>
      <c r="K119" s="26"/>
      <c r="L119" s="26"/>
      <c r="M119" s="26"/>
      <c r="N119" s="26"/>
      <c r="O119" s="4"/>
    </row>
    <row r="120" spans="1:15" x14ac:dyDescent="0.25">
      <c r="A120" s="34" t="s">
        <v>94</v>
      </c>
      <c r="B120" s="3">
        <v>1</v>
      </c>
      <c r="C120" s="3">
        <v>1</v>
      </c>
      <c r="D120" s="3">
        <v>1</v>
      </c>
      <c r="E120" s="3">
        <v>1</v>
      </c>
      <c r="F120" s="3">
        <v>1</v>
      </c>
      <c r="G120" s="3">
        <v>1</v>
      </c>
      <c r="I120" s="29" t="str">
        <f t="shared" si="24"/>
        <v>Roeoptagning*</v>
      </c>
      <c r="J120" s="26">
        <v>1</v>
      </c>
      <c r="K120" s="26">
        <v>1</v>
      </c>
      <c r="L120" s="26">
        <v>1</v>
      </c>
      <c r="M120" s="26">
        <v>1</v>
      </c>
      <c r="N120" s="26">
        <v>1</v>
      </c>
      <c r="O120" s="4">
        <v>1</v>
      </c>
    </row>
    <row r="121" spans="1:15" x14ac:dyDescent="0.25">
      <c r="A121" s="34" t="s">
        <v>90</v>
      </c>
      <c r="B121" s="3"/>
      <c r="C121" s="3"/>
      <c r="D121" s="3"/>
      <c r="E121" s="3"/>
      <c r="F121" s="3"/>
      <c r="G121" s="3"/>
      <c r="I121" s="29" t="str">
        <f t="shared" si="24"/>
        <v>Radrensning*</v>
      </c>
      <c r="J121" s="26">
        <v>5</v>
      </c>
      <c r="K121" s="26">
        <v>5</v>
      </c>
      <c r="L121" s="26">
        <v>5</v>
      </c>
      <c r="M121" s="26">
        <v>5</v>
      </c>
      <c r="N121" s="26">
        <v>5</v>
      </c>
      <c r="O121" s="4">
        <v>5</v>
      </c>
    </row>
    <row r="122" spans="1:15" x14ac:dyDescent="0.25">
      <c r="A122" s="34" t="s">
        <v>91</v>
      </c>
      <c r="B122" s="3"/>
      <c r="C122" s="26"/>
      <c r="D122" s="26"/>
      <c r="E122" s="26"/>
      <c r="F122" s="26"/>
      <c r="G122" s="26"/>
      <c r="I122" s="29" t="str">
        <f t="shared" si="24"/>
        <v>Ukrudstharvning*</v>
      </c>
      <c r="J122" s="26">
        <v>2</v>
      </c>
      <c r="K122" s="26">
        <v>2</v>
      </c>
      <c r="L122" s="26">
        <v>2</v>
      </c>
      <c r="M122" s="26">
        <v>2</v>
      </c>
      <c r="N122" s="26">
        <v>2</v>
      </c>
      <c r="O122" s="4">
        <v>2</v>
      </c>
    </row>
    <row r="123" spans="1:15" x14ac:dyDescent="0.25">
      <c r="A123" s="34"/>
      <c r="B123" s="3"/>
      <c r="C123" s="3"/>
      <c r="D123" s="3"/>
      <c r="E123" s="3"/>
      <c r="F123" s="3"/>
      <c r="G123" s="3"/>
      <c r="I123" s="29" t="str">
        <f t="shared" si="24"/>
        <v/>
      </c>
      <c r="J123" s="3"/>
      <c r="K123" s="3"/>
      <c r="L123" s="3"/>
      <c r="M123" s="3"/>
      <c r="N123" s="3"/>
      <c r="O123" s="4"/>
    </row>
    <row r="124" spans="1:15" x14ac:dyDescent="0.25">
      <c r="A124" s="34"/>
      <c r="B124" s="3"/>
      <c r="C124" s="3"/>
      <c r="D124" s="3"/>
      <c r="E124" s="3"/>
      <c r="F124" s="3"/>
      <c r="G124" s="3"/>
      <c r="I124" s="29" t="str">
        <f t="shared" si="24"/>
        <v/>
      </c>
      <c r="J124" s="3"/>
      <c r="K124" s="3"/>
      <c r="L124" s="3"/>
      <c r="M124" s="3"/>
      <c r="N124" s="3"/>
      <c r="O124" s="4"/>
    </row>
    <row r="125" spans="1:15" x14ac:dyDescent="0.25">
      <c r="A125" s="34"/>
      <c r="B125" s="3"/>
      <c r="C125" s="3"/>
      <c r="D125" s="3"/>
      <c r="E125" s="3"/>
      <c r="F125" s="3"/>
      <c r="G125" s="3"/>
      <c r="I125" s="29" t="str">
        <f t="shared" si="24"/>
        <v/>
      </c>
      <c r="J125" s="3"/>
      <c r="K125" s="3"/>
      <c r="L125" s="3"/>
      <c r="M125" s="3"/>
      <c r="N125" s="3"/>
      <c r="O125" s="4"/>
    </row>
    <row r="126" spans="1:15" x14ac:dyDescent="0.25">
      <c r="A126" s="34"/>
      <c r="B126" s="3"/>
      <c r="C126" s="3"/>
      <c r="D126" s="3"/>
      <c r="E126" s="3"/>
      <c r="F126" s="3"/>
      <c r="G126" s="3"/>
      <c r="I126" s="29" t="str">
        <f t="shared" si="24"/>
        <v/>
      </c>
      <c r="J126" s="3"/>
      <c r="K126" s="3"/>
      <c r="L126" s="3"/>
      <c r="M126" s="3"/>
      <c r="N126" s="3"/>
      <c r="O126" s="4"/>
    </row>
    <row r="127" spans="1:15" x14ac:dyDescent="0.25">
      <c r="A127" s="34"/>
      <c r="B127" s="3"/>
      <c r="C127" s="3"/>
      <c r="D127" s="3"/>
      <c r="E127" s="3"/>
      <c r="F127" s="3"/>
      <c r="G127" s="3"/>
      <c r="I127" s="29" t="str">
        <f t="shared" si="24"/>
        <v/>
      </c>
      <c r="J127" s="3"/>
      <c r="K127" s="3"/>
      <c r="L127" s="3"/>
      <c r="M127" s="3"/>
      <c r="N127" s="3"/>
      <c r="O127" s="4"/>
    </row>
    <row r="128" spans="1:15" x14ac:dyDescent="0.25">
      <c r="A128" s="34"/>
      <c r="B128" s="3"/>
      <c r="C128" s="3"/>
      <c r="D128" s="3"/>
      <c r="E128" s="3"/>
      <c r="F128" s="3"/>
      <c r="G128" s="3"/>
      <c r="I128" s="29" t="str">
        <f t="shared" si="24"/>
        <v/>
      </c>
      <c r="J128" s="3"/>
      <c r="K128" s="3"/>
      <c r="L128" s="3"/>
      <c r="M128" s="3"/>
      <c r="N128" s="3"/>
      <c r="O128" s="4"/>
    </row>
    <row r="129" spans="1:15" x14ac:dyDescent="0.25">
      <c r="A129" s="34"/>
      <c r="B129" s="3"/>
      <c r="C129" s="3"/>
      <c r="D129" s="3"/>
      <c r="E129" s="3"/>
      <c r="F129" s="3"/>
      <c r="G129" s="3"/>
      <c r="I129" s="29" t="str">
        <f t="shared" si="24"/>
        <v/>
      </c>
      <c r="J129" s="3"/>
      <c r="K129" s="3"/>
      <c r="L129" s="3"/>
      <c r="M129" s="3"/>
      <c r="N129" s="3"/>
      <c r="O129" s="4"/>
    </row>
    <row r="130" spans="1:15" x14ac:dyDescent="0.25">
      <c r="A130" s="55"/>
      <c r="B130" s="56"/>
      <c r="C130" s="56"/>
      <c r="D130" s="56"/>
      <c r="E130" s="56"/>
      <c r="F130" s="56"/>
      <c r="G130" s="3"/>
      <c r="I130" s="29" t="str">
        <f t="shared" si="24"/>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Såbedsharvning, tung*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16.313399999999998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16.313399999999998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16.313399999999998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18.125999999999998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19.938599999999997</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19.938599999999997</v>
      </c>
      <c r="I133" s="29" t="str">
        <f t="shared" ref="I133:I147" si="26">A133</f>
        <v>Såbedsharvning, tung*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16.313399999999998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16.313399999999998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16.313399999999998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18.125999999999998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19.938599999999997</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19.938599999999997</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22.657499999999999</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22.657499999999999</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22.657499999999999</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22.657499999999999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22.657499999999999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22.657499999999999</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Roeoptagning*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15.4071</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15.4071</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15.4071</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17.119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18.8309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18.8309</v>
      </c>
      <c r="I136" s="29" t="str">
        <f t="shared" si="26"/>
        <v>Roeoptagning*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15.4071</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15.4071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15.4071</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17.119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18.8309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18.8309</v>
      </c>
    </row>
    <row r="137" spans="1:15" x14ac:dyDescent="0.25">
      <c r="A137" s="20" t="str">
        <f t="shared" si="25"/>
        <v>Radrensning*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Radrensning*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13.594499999999998</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13.594499999999998</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13.594499999999998</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15.104999999999999</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16.615499999999997</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16.615499999999997</v>
      </c>
    </row>
    <row r="138" spans="1:15" x14ac:dyDescent="0.25">
      <c r="A138" s="20" t="str">
        <f t="shared" si="25"/>
        <v>Ukrudstharvning*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Ukrudstharvning*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3.6251999999999995</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3.6251999999999995</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3.6251999999999995</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4.0279999999999996</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4.4307999999999996</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4.4307999999999996</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74.518000000000001</v>
      </c>
      <c r="C147" s="25">
        <f t="shared" ref="C147:O147" si="27">SUM(C132:C146)</f>
        <v>74.518000000000001</v>
      </c>
      <c r="D147" s="25">
        <f t="shared" si="27"/>
        <v>74.518000000000001</v>
      </c>
      <c r="E147" s="25">
        <f t="shared" si="27"/>
        <v>80.0565</v>
      </c>
      <c r="F147" s="25">
        <f t="shared" si="27"/>
        <v>85.594999999999985</v>
      </c>
      <c r="G147" s="25">
        <f t="shared" si="27"/>
        <v>85.594999999999985</v>
      </c>
      <c r="H147" s="5"/>
      <c r="I147" s="30" t="str">
        <f t="shared" si="26"/>
        <v>Dieselforbrug i alt per ha</v>
      </c>
      <c r="J147" s="25">
        <f t="shared" si="27"/>
        <v>67.066199999999981</v>
      </c>
      <c r="K147" s="25">
        <f t="shared" si="27"/>
        <v>67.066199999999981</v>
      </c>
      <c r="L147" s="25">
        <f t="shared" si="27"/>
        <v>67.066199999999981</v>
      </c>
      <c r="M147" s="25">
        <f t="shared" si="27"/>
        <v>74.518000000000001</v>
      </c>
      <c r="N147" s="25">
        <f t="shared" si="27"/>
        <v>81.969799999999992</v>
      </c>
      <c r="O147" s="25">
        <f t="shared" si="27"/>
        <v>81.969799999999992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800-000000000000}">
      <formula1>"Ja,Nej"</formula1>
    </dataValidation>
    <dataValidation type="list" allowBlank="1" showInputMessage="1" showErrorMessage="1" sqref="F13:F17" xr:uid="{00000000-0002-0000-2800-000001000000}">
      <formula1>"Ja, Nej / Ikke relevant"</formula1>
    </dataValidation>
    <dataValidation type="list" allowBlank="1" showInputMessage="1" showErrorMessage="1" sqref="E5" xr:uid="{00000000-0002-0000-28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800-000003000000}">
          <x14:formula1>
            <xm:f>'N fixation formula'!$B$5:$B$44</xm:f>
          </x14:formula1>
          <xm:sqref>B9</xm:sqref>
        </x14:dataValidation>
        <x14:dataValidation type="list" allowBlank="1" showInputMessage="1" showErrorMessage="1" xr:uid="{00000000-0002-0000-2800-000007000000}">
          <x14:formula1>
            <xm:f>Other_tabels!$F$5:$F$14</xm:f>
          </x14:formula1>
          <xm:sqref>E4</xm:sqref>
        </x14:dataValidation>
        <x14:dataValidation type="list" allowBlank="1" showInputMessage="1" showErrorMessage="1" xr:uid="{00000000-0002-0000-2800-000006000000}">
          <x14:formula1>
            <xm:f>'Crop definitions'!$B$5:$B$63</xm:f>
          </x14:formula1>
          <xm:sqref>B13:B17</xm:sqref>
        </x14:dataValidation>
        <x14:dataValidation type="list" allowBlank="1" showInputMessage="1" showErrorMessage="1" xr:uid="{00000000-0002-0000-2800-000005000000}">
          <x14:formula1>
            <xm:f>Seed!$B$5:$B$28</xm:f>
          </x14:formula1>
          <xm:sqref>B20:B23</xm:sqref>
        </x14:dataValidation>
        <x14:dataValidation type="list" allowBlank="1" showInputMessage="1" showErrorMessage="1" xr:uid="{00000000-0002-0000-2800-000004000000}">
          <x14:formula1>
            <xm:f>'Diesel consumption for field op'!$D$4:$D$77</xm:f>
          </x14:formula1>
          <xm:sqref>A116:A130</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0">
    <tabColor theme="9" tint="-0.249977111117893"/>
  </sheetPr>
  <dimension ref="A1:O147"/>
  <sheetViews>
    <sheetView showGridLines="0" topLeftCell="F123"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1154</v>
      </c>
      <c r="D4" s="20" t="s">
        <v>484</v>
      </c>
      <c r="E4" s="44" t="s">
        <v>487</v>
      </c>
    </row>
    <row r="5" spans="1:6" x14ac:dyDescent="0.25">
      <c r="A5" s="20" t="s">
        <v>50</v>
      </c>
      <c r="B5" s="44" t="s">
        <v>513</v>
      </c>
      <c r="D5" s="20" t="s">
        <v>582</v>
      </c>
      <c r="E5" s="44" t="s">
        <v>208</v>
      </c>
    </row>
    <row r="6" spans="1:6" ht="27.6" x14ac:dyDescent="0.25">
      <c r="A6" s="20" t="s">
        <v>0</v>
      </c>
      <c r="B6" s="45" t="s">
        <v>514</v>
      </c>
    </row>
    <row r="7" spans="1:6" x14ac:dyDescent="0.25">
      <c r="A7" s="20" t="s">
        <v>76</v>
      </c>
      <c r="B7" s="45" t="s">
        <v>158</v>
      </c>
    </row>
    <row r="8" spans="1:6" x14ac:dyDescent="0.25">
      <c r="A8" s="20" t="s">
        <v>57</v>
      </c>
      <c r="B8" s="45" t="s">
        <v>73</v>
      </c>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513</v>
      </c>
      <c r="C13" s="19" t="str">
        <f>IF(B13="","",VLOOKUP(B13,'Crop definitions'!$B$5:$G$63,6,FALSE))</f>
        <v>Kg</v>
      </c>
      <c r="D13" s="19" t="str">
        <f>IF(B13="","",VLOOKUP(B13,'Crop definitions'!$B$5:$G$63,3,FALSE))</f>
        <v>Tubers_and_roots_factory</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512</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M26" s="134"/>
      <c r="N26" s="134"/>
      <c r="O26" s="5"/>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42" t="s">
        <v>51</v>
      </c>
      <c r="C29" s="142" t="s">
        <v>52</v>
      </c>
      <c r="D29" s="17" t="s">
        <v>53</v>
      </c>
      <c r="E29" s="17" t="s">
        <v>36</v>
      </c>
      <c r="F29" s="17" t="s">
        <v>37</v>
      </c>
      <c r="G29" s="17" t="s">
        <v>156</v>
      </c>
      <c r="I29" s="16"/>
      <c r="J29" s="17" t="s">
        <v>51</v>
      </c>
      <c r="K29" s="17" t="s">
        <v>52</v>
      </c>
      <c r="L29" s="17" t="s">
        <v>53</v>
      </c>
      <c r="M29" s="17" t="s">
        <v>36</v>
      </c>
      <c r="N29" s="17" t="s">
        <v>37</v>
      </c>
      <c r="O29" s="17" t="s">
        <v>156</v>
      </c>
    </row>
    <row r="30" spans="1:15" x14ac:dyDescent="0.25">
      <c r="A30" s="200" t="str">
        <f>IF(B13="",CONCATENATE("Gødningsnorm - ",A13,": Intet valgt"),CONCATENATE("Gødningsnorm - ",A13,": ",B13))</f>
        <v>Gødningsnorm - Main product: Potato_other</v>
      </c>
      <c r="B30" s="200"/>
      <c r="C30" s="200"/>
      <c r="D30" s="200"/>
      <c r="E30" s="200"/>
      <c r="F30" s="200"/>
      <c r="G30" s="27"/>
      <c r="I30" s="201" t="str">
        <f>A30</f>
        <v>Gødningsnorm - Main product: Potato_other</v>
      </c>
      <c r="J30" s="202"/>
      <c r="K30" s="202"/>
      <c r="L30" s="202"/>
      <c r="M30" s="202"/>
      <c r="N30" s="202"/>
      <c r="O30" s="203"/>
    </row>
    <row r="31" spans="1:15" x14ac:dyDescent="0.25">
      <c r="A31" s="20" t="s">
        <v>54</v>
      </c>
      <c r="B31" s="26">
        <v>169</v>
      </c>
      <c r="C31" s="26">
        <v>170</v>
      </c>
      <c r="D31" s="26">
        <v>190</v>
      </c>
      <c r="E31" s="26">
        <v>165</v>
      </c>
      <c r="F31" s="26">
        <v>165</v>
      </c>
      <c r="G31" s="26">
        <v>120</v>
      </c>
      <c r="I31" s="20" t="s">
        <v>54</v>
      </c>
      <c r="J31" s="26">
        <f>(B31-$B$10)*('Crop definitions'!$Z$5/100)</f>
        <v>91.26</v>
      </c>
      <c r="K31" s="26">
        <f>(C31-$B$10)*('Crop definitions'!$Z$5/100)</f>
        <v>91.800000000000011</v>
      </c>
      <c r="L31" s="26">
        <f>(D31-$B$10)*('Crop definitions'!$Z$5/100)</f>
        <v>102.60000000000001</v>
      </c>
      <c r="M31" s="26">
        <f>(E31-$B$10)*('Crop definitions'!$Z$5/100)</f>
        <v>89.100000000000009</v>
      </c>
      <c r="N31" s="26">
        <f>(F31-$B$10)*('Crop definitions'!$Z$5/100)</f>
        <v>89.100000000000009</v>
      </c>
      <c r="O31" s="26">
        <f>(G31-$B$10)*('Crop definitions'!$Z$5/100)</f>
        <v>64.800000000000011</v>
      </c>
    </row>
    <row r="32" spans="1:15" x14ac:dyDescent="0.25">
      <c r="A32" s="20" t="s">
        <v>55</v>
      </c>
      <c r="B32" s="26">
        <v>37</v>
      </c>
      <c r="C32" s="26">
        <v>37</v>
      </c>
      <c r="D32" s="26">
        <v>37</v>
      </c>
      <c r="E32" s="26">
        <v>37</v>
      </c>
      <c r="F32" s="26">
        <v>37</v>
      </c>
      <c r="G32" s="26">
        <v>37</v>
      </c>
      <c r="I32" s="20" t="s">
        <v>55</v>
      </c>
      <c r="J32" s="26">
        <f>IF($B$13="","",VLOOKUP($B$13,'Crop definitions'!$V$5:$X$63,2,FALSE)*B32)</f>
        <v>21.459999999999997</v>
      </c>
      <c r="K32" s="26">
        <f>IF($B$13="","",VLOOKUP($B$13,'Crop definitions'!$V$5:$X$63,2,FALSE)*C32)</f>
        <v>21.459999999999997</v>
      </c>
      <c r="L32" s="26">
        <f>IF($B$13="","",VLOOKUP($B$13,'Crop definitions'!$V$5:$X$63,2,FALSE)*D32)</f>
        <v>21.459999999999997</v>
      </c>
      <c r="M32" s="26">
        <f>IF($B$13="","",VLOOKUP($B$13,'Crop definitions'!$V$5:$X$63,2,FALSE)*E32)</f>
        <v>21.459999999999997</v>
      </c>
      <c r="N32" s="26">
        <f>IF($B$13="","",VLOOKUP($B$13,'Crop definitions'!$V$5:$X$63,2,FALSE)*F32)</f>
        <v>21.459999999999997</v>
      </c>
      <c r="O32" s="26">
        <f>IF($B$13="","",VLOOKUP($B$13,'Crop definitions'!$V$5:$X$63,2,FALSE)*G32)</f>
        <v>21.459999999999997</v>
      </c>
    </row>
    <row r="33" spans="1:15" x14ac:dyDescent="0.25">
      <c r="A33" s="20" t="s">
        <v>56</v>
      </c>
      <c r="B33" s="26">
        <v>150</v>
      </c>
      <c r="C33" s="26">
        <v>150</v>
      </c>
      <c r="D33" s="26">
        <v>150</v>
      </c>
      <c r="E33" s="26">
        <v>150</v>
      </c>
      <c r="F33" s="26">
        <v>150</v>
      </c>
      <c r="G33" s="26">
        <v>150</v>
      </c>
      <c r="I33" s="20" t="s">
        <v>56</v>
      </c>
      <c r="J33" s="26">
        <f>IF($B$13="","",VLOOKUP($B$13,'Crop definitions'!$V$5:$X$63,2,FALSE)*B33)</f>
        <v>87</v>
      </c>
      <c r="K33" s="26">
        <f>IF($B$13="","",VLOOKUP($B$13,'Crop definitions'!$V$5:$X$63,2,FALSE)*C33)</f>
        <v>87</v>
      </c>
      <c r="L33" s="26">
        <f>IF($B$13="","",VLOOKUP($B$13,'Crop definitions'!$V$5:$X$63,2,FALSE)*D33)</f>
        <v>87</v>
      </c>
      <c r="M33" s="26">
        <f>IF($B$13="","",VLOOKUP($B$13,'Crop definitions'!$V$5:$X$63,2,FALSE)*E33)</f>
        <v>87</v>
      </c>
      <c r="N33" s="26">
        <f>IF($B$13="","",VLOOKUP($B$13,'Crop definitions'!$V$5:$X$63,2,FALSE)*F33)</f>
        <v>87</v>
      </c>
      <c r="O33" s="26">
        <f>IF($B$13="","",VLOOKUP($B$13,'Crop definitions'!$V$5:$X$63,2,FALSE)*G33)</f>
        <v>87</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169</v>
      </c>
      <c r="C51" s="21">
        <f t="shared" si="0"/>
        <v>170</v>
      </c>
      <c r="D51" s="21">
        <f t="shared" si="0"/>
        <v>190</v>
      </c>
      <c r="E51" s="21">
        <f t="shared" si="0"/>
        <v>165</v>
      </c>
      <c r="F51" s="21">
        <f t="shared" si="0"/>
        <v>165</v>
      </c>
      <c r="G51" s="21">
        <f t="shared" si="0"/>
        <v>120</v>
      </c>
      <c r="I51" s="20" t="str">
        <f>A51</f>
        <v>N - før reduktion, kg / ha</v>
      </c>
      <c r="J51" s="21">
        <f t="shared" ref="J51:O51" si="1">J31+J35+J39+J43+J47</f>
        <v>91.26</v>
      </c>
      <c r="K51" s="21">
        <f t="shared" si="1"/>
        <v>91.800000000000011</v>
      </c>
      <c r="L51" s="21">
        <f t="shared" si="1"/>
        <v>102.60000000000001</v>
      </c>
      <c r="M51" s="21">
        <f t="shared" si="1"/>
        <v>89.100000000000009</v>
      </c>
      <c r="N51" s="21">
        <f t="shared" si="1"/>
        <v>89.100000000000009</v>
      </c>
      <c r="O51" s="21">
        <f t="shared" si="1"/>
        <v>64.800000000000011</v>
      </c>
    </row>
    <row r="52" spans="1:15" x14ac:dyDescent="0.25">
      <c r="A52" s="20" t="s">
        <v>126</v>
      </c>
      <c r="B52" s="21">
        <f t="shared" ref="B52:G52" si="2">IF($B$10="",B51,B51-$B$10)</f>
        <v>169</v>
      </c>
      <c r="C52" s="21">
        <f t="shared" si="2"/>
        <v>170</v>
      </c>
      <c r="D52" s="21">
        <f t="shared" si="2"/>
        <v>190</v>
      </c>
      <c r="E52" s="21">
        <f t="shared" si="2"/>
        <v>165</v>
      </c>
      <c r="F52" s="21">
        <f t="shared" si="2"/>
        <v>165</v>
      </c>
      <c r="G52" s="21">
        <f t="shared" si="2"/>
        <v>120</v>
      </c>
      <c r="I52" s="20" t="str">
        <f>A52</f>
        <v>N - efter reduktion, kg / ha</v>
      </c>
      <c r="J52" s="21">
        <f>IF($B$10="",J51,J51)</f>
        <v>91.26</v>
      </c>
      <c r="K52" s="21">
        <f t="shared" ref="K52:O52" si="3">IF($B$10="",K51,K51)</f>
        <v>91.800000000000011</v>
      </c>
      <c r="L52" s="21">
        <f t="shared" si="3"/>
        <v>102.60000000000001</v>
      </c>
      <c r="M52" s="21">
        <f t="shared" si="3"/>
        <v>89.100000000000009</v>
      </c>
      <c r="N52" s="21">
        <f t="shared" si="3"/>
        <v>89.100000000000009</v>
      </c>
      <c r="O52" s="21">
        <f t="shared" si="3"/>
        <v>64.800000000000011</v>
      </c>
    </row>
    <row r="53" spans="1:15" x14ac:dyDescent="0.25">
      <c r="A53" s="20" t="s">
        <v>55</v>
      </c>
      <c r="B53" s="21">
        <f t="shared" ref="B53:G54" si="4">B32+B36+B40+B44+B48</f>
        <v>37</v>
      </c>
      <c r="C53" s="21">
        <f t="shared" si="4"/>
        <v>37</v>
      </c>
      <c r="D53" s="21">
        <f t="shared" si="4"/>
        <v>37</v>
      </c>
      <c r="E53" s="21">
        <f t="shared" si="4"/>
        <v>37</v>
      </c>
      <c r="F53" s="21">
        <f t="shared" si="4"/>
        <v>37</v>
      </c>
      <c r="G53" s="21">
        <f t="shared" si="4"/>
        <v>37</v>
      </c>
      <c r="I53" s="20" t="s">
        <v>55</v>
      </c>
      <c r="J53" s="21">
        <f t="shared" ref="J53:O54" si="5">J32+J36+J40+J44+J48</f>
        <v>21.459999999999997</v>
      </c>
      <c r="K53" s="21">
        <f t="shared" si="5"/>
        <v>21.459999999999997</v>
      </c>
      <c r="L53" s="21">
        <f t="shared" si="5"/>
        <v>21.459999999999997</v>
      </c>
      <c r="M53" s="21">
        <f t="shared" si="5"/>
        <v>21.459999999999997</v>
      </c>
      <c r="N53" s="21">
        <f t="shared" si="5"/>
        <v>21.459999999999997</v>
      </c>
      <c r="O53" s="21">
        <f t="shared" si="5"/>
        <v>21.459999999999997</v>
      </c>
    </row>
    <row r="54" spans="1:15" x14ac:dyDescent="0.25">
      <c r="A54" s="20" t="s">
        <v>56</v>
      </c>
      <c r="B54" s="21">
        <f t="shared" si="4"/>
        <v>150</v>
      </c>
      <c r="C54" s="21">
        <f t="shared" si="4"/>
        <v>150</v>
      </c>
      <c r="D54" s="21">
        <f t="shared" si="4"/>
        <v>150</v>
      </c>
      <c r="E54" s="21">
        <f t="shared" si="4"/>
        <v>150</v>
      </c>
      <c r="F54" s="21">
        <f t="shared" si="4"/>
        <v>150</v>
      </c>
      <c r="G54" s="21">
        <f t="shared" si="4"/>
        <v>150</v>
      </c>
      <c r="I54" s="20" t="s">
        <v>56</v>
      </c>
      <c r="J54" s="21">
        <f t="shared" si="5"/>
        <v>87</v>
      </c>
      <c r="K54" s="21">
        <f t="shared" si="5"/>
        <v>87</v>
      </c>
      <c r="L54" s="21">
        <f t="shared" si="5"/>
        <v>87</v>
      </c>
      <c r="M54" s="21">
        <f t="shared" si="5"/>
        <v>87</v>
      </c>
      <c r="N54" s="21">
        <f t="shared" si="5"/>
        <v>87</v>
      </c>
      <c r="O54" s="21">
        <f t="shared" si="5"/>
        <v>87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Potatoes</v>
      </c>
      <c r="B60" s="26">
        <v>3200</v>
      </c>
      <c r="C60" s="26">
        <v>3200</v>
      </c>
      <c r="D60" s="26">
        <v>3200</v>
      </c>
      <c r="E60" s="26">
        <v>3200</v>
      </c>
      <c r="F60" s="26">
        <v>3200</v>
      </c>
      <c r="G60" s="26">
        <v>3200</v>
      </c>
      <c r="I60" s="20" t="str">
        <f>A60</f>
        <v>Potatoes</v>
      </c>
      <c r="J60" s="26">
        <v>2200</v>
      </c>
      <c r="K60" s="26">
        <v>2200</v>
      </c>
      <c r="L60" s="26">
        <v>2200</v>
      </c>
      <c r="M60" s="26">
        <v>2200</v>
      </c>
      <c r="N60" s="26">
        <v>2200</v>
      </c>
      <c r="O60" s="4">
        <v>2200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v>100</v>
      </c>
      <c r="E66" s="26"/>
      <c r="F66" s="26"/>
      <c r="G66" s="26"/>
      <c r="I66" s="20" t="s">
        <v>43</v>
      </c>
      <c r="J66" s="26"/>
      <c r="K66" s="26"/>
      <c r="L66" s="26">
        <v>100</v>
      </c>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Potato_other, Kg / ha</v>
      </c>
      <c r="B74" s="26">
        <v>33000</v>
      </c>
      <c r="C74" s="26">
        <v>40700</v>
      </c>
      <c r="D74" s="26">
        <v>43200</v>
      </c>
      <c r="E74" s="26">
        <v>43200</v>
      </c>
      <c r="F74" s="26">
        <v>43200</v>
      </c>
      <c r="G74" s="26">
        <v>40700</v>
      </c>
      <c r="I74" s="20" t="str">
        <f t="shared" ref="I74:I84" si="6">A74</f>
        <v>Potato_other, Kg / ha</v>
      </c>
      <c r="J74" s="26">
        <f>IF($B$13="","",VLOOKUP($B$13,'Crop definitions'!$V$5:$X$63,2,FALSE)*B74)</f>
        <v>19140</v>
      </c>
      <c r="K74" s="26">
        <f>IF($B$13="","",VLOOKUP($B$13,'Crop definitions'!$V$5:$X$63,2,FALSE)*C74)</f>
        <v>23606</v>
      </c>
      <c r="L74" s="26">
        <f>IF($B$13="","",VLOOKUP($B$13,'Crop definitions'!$V$5:$X$63,2,FALSE)*D74)</f>
        <v>25056</v>
      </c>
      <c r="M74" s="26">
        <f>IF($B$13="","",VLOOKUP($B$13,'Crop definitions'!$V$5:$X$63,3,FALSE)*E74)</f>
        <v>25056</v>
      </c>
      <c r="N74" s="26">
        <f>IF($B$13="","",VLOOKUP($B$13,'Crop definitions'!$V$5:$X$63,3,FALSE)*F74)</f>
        <v>25056</v>
      </c>
      <c r="O74" s="26">
        <f>IF($B$13="","",VLOOKUP($B$13,'Crop definitions'!$V$5:$X$63,2,FALSE)*G74)</f>
        <v>23606</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Potato_other, kg TS / ha</v>
      </c>
      <c r="B80" s="21">
        <f>IF(B74="",0,IF($C13="Kg",B74*VLOOKUP($B13,'Crop definitions'!$B$5:$N$63,5,FALSE)/1000,IF($C13="Kg TS",B74,B74/VLOOKUP($B13,'Crop definitions'!$B$5:$N$63,8,FALSE))))</f>
        <v>7920</v>
      </c>
      <c r="C80" s="21">
        <f>IF(C74="",0,IF($C13="Kg",C74*VLOOKUP($B13,'Crop definitions'!$B$5:$N$63,5,FALSE)/1000,IF($C13="Kg TS",C74,C74/VLOOKUP($B13,'Crop definitions'!$B$5:$N$63,8,FALSE))))</f>
        <v>9768</v>
      </c>
      <c r="D80" s="21">
        <f>IF(D74="",0,IF($C13="Kg",D74*VLOOKUP($B13,'Crop definitions'!$B$5:$N$63,5,FALSE)/1000,IF($C13="Kg TS",D74,D74/VLOOKUP($B13,'Crop definitions'!$B$5:$N$63,8,FALSE))))</f>
        <v>10368</v>
      </c>
      <c r="E80" s="21">
        <f>IF(E74="",0,IF($C13="Kg",E74*VLOOKUP($B13,'Crop definitions'!$B$5:$N$63,5,FALSE)/1000,IF($C13="Kg TS",E74,E74/VLOOKUP($B13,'Crop definitions'!$B$5:$N$63,8,FALSE))))</f>
        <v>10368</v>
      </c>
      <c r="F80" s="21">
        <f>IF(F74="",0,IF($C13="Kg",F74*VLOOKUP($B13,'Crop definitions'!$B$5:$N$63,5,FALSE)/1000,IF($C13="Kg TS",F74,F74/VLOOKUP($B13,'Crop definitions'!$B$5:$N$63,8,FALSE))))</f>
        <v>10368</v>
      </c>
      <c r="G80" s="21">
        <f>IF(G74="",0,IF($C13="Kg",G74*VLOOKUP($B13,'Crop definitions'!$B$5:$N$63,5,FALSE)/1000,IF($C13="Kg TS",G74,G74/VLOOKUP($B13,'Crop definitions'!$B$5:$N$63,8,FALSE))))</f>
        <v>9768</v>
      </c>
      <c r="I80" s="20" t="str">
        <f t="shared" si="6"/>
        <v>Potato_other, kg TS / ha</v>
      </c>
      <c r="J80" s="21">
        <f>IF(J74="",0,IF($C13="Kg",J74*VLOOKUP($B13,'Crop definitions'!$B$5:$N$63,5,FALSE)/1000,IF($C13="Kg TS",J74,J74/VLOOKUP($B13,'Crop definitions'!$B$5:$N$63,8,FALSE))))</f>
        <v>4593.6000000000004</v>
      </c>
      <c r="K80" s="21">
        <f>IF(K74="",0,IF($C13="Kg",K74*VLOOKUP($B13,'Crop definitions'!$B$5:$N$63,5,FALSE)/1000,IF($C13="Kg TS",K74,K74/VLOOKUP($B13,'Crop definitions'!$B$5:$N$63,8,FALSE))))</f>
        <v>5665.44</v>
      </c>
      <c r="L80" s="21">
        <f>IF(L74="",0,IF($C13="Kg",L74*VLOOKUP($B13,'Crop definitions'!$B$5:$N$63,5,FALSE)/1000,IF($C13="Kg TS",L74,L74/VLOOKUP($B13,'Crop definitions'!$B$5:$N$63,8,FALSE))))</f>
        <v>6013.44</v>
      </c>
      <c r="M80" s="21">
        <f>IF(M74="",0,IF($C13="Kg",M74*VLOOKUP($B13,'Crop definitions'!$B$5:$N$63,5,FALSE)/1000,IF($C13="Kg TS",M74,M74/VLOOKUP($B13,'Crop definitions'!$B$5:$N$63,8,FALSE))))</f>
        <v>6013.44</v>
      </c>
      <c r="N80" s="21">
        <f>IF(N74="",0,IF($C13="Kg",N74*VLOOKUP($B13,'Crop definitions'!$B$5:$N$63,5,FALSE)/1000,IF($C13="Kg TS",N74,N74/VLOOKUP($B13,'Crop definitions'!$B$5:$N$63,8,FALSE))))</f>
        <v>6013.44</v>
      </c>
      <c r="O80" s="21">
        <f>IF(O74="",0,IF($C13="Kg",O74*VLOOKUP($B13,'Crop definitions'!$B$5:$N$63,5,FALSE)/1000,IF($C13="Kg TS",O74,O74/VLOOKUP($B13,'Crop definitions'!$B$5:$N$63,8,FALSE))))</f>
        <v>5665.44</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7920</v>
      </c>
      <c r="C85" s="25">
        <f t="shared" si="7"/>
        <v>9768</v>
      </c>
      <c r="D85" s="25">
        <f t="shared" si="7"/>
        <v>10368</v>
      </c>
      <c r="E85" s="25">
        <f t="shared" si="7"/>
        <v>10368</v>
      </c>
      <c r="F85" s="25">
        <f t="shared" si="7"/>
        <v>10368</v>
      </c>
      <c r="G85" s="25">
        <f t="shared" si="7"/>
        <v>9768</v>
      </c>
      <c r="I85" s="24" t="s">
        <v>69</v>
      </c>
      <c r="J85" s="25">
        <f t="shared" ref="J85:O85" si="8">SUM(J80:J84)</f>
        <v>4593.6000000000004</v>
      </c>
      <c r="K85" s="25">
        <f t="shared" si="8"/>
        <v>5665.44</v>
      </c>
      <c r="L85" s="25">
        <f t="shared" si="8"/>
        <v>6013.44</v>
      </c>
      <c r="M85" s="25">
        <f t="shared" si="8"/>
        <v>6013.44</v>
      </c>
      <c r="N85" s="25">
        <f t="shared" si="8"/>
        <v>6013.44</v>
      </c>
      <c r="O85" s="25">
        <f t="shared" si="8"/>
        <v>5665.44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Potato_other, kg / ha</v>
      </c>
      <c r="B87" s="21">
        <f>IF(B80=0,0,B80/(VLOOKUP($B13,'Crop definitions'!$B$5:$N$63,5,FALSE)/1000))</f>
        <v>33000</v>
      </c>
      <c r="C87" s="21">
        <f>IF(C80=0,0,C80/(VLOOKUP($B13,'Crop definitions'!$B$5:$N$63,5,FALSE)/1000))</f>
        <v>40700</v>
      </c>
      <c r="D87" s="21">
        <f>IF(D80=0,0,D80/(VLOOKUP($B13,'Crop definitions'!$B$5:$N$63,5,FALSE)/1000))</f>
        <v>43200</v>
      </c>
      <c r="E87" s="21">
        <f>IF(E80=0,0,E80/(VLOOKUP($B13,'Crop definitions'!$B$5:$N$63,5,FALSE)/1000))</f>
        <v>43200</v>
      </c>
      <c r="F87" s="21">
        <f>IF(F80=0,0,F80/(VLOOKUP($B13,'Crop definitions'!$B$5:$N$63,5,FALSE)/1000))</f>
        <v>43200</v>
      </c>
      <c r="G87" s="21">
        <f>IF(G80=0,0,G80/(VLOOKUP($B13,'Crop definitions'!$B$5:$N$63,5,FALSE)/1000))</f>
        <v>40700</v>
      </c>
      <c r="I87" s="20" t="str">
        <f>A87</f>
        <v>Potato_other, kg / ha</v>
      </c>
      <c r="J87" s="21">
        <f>IF(J80=0,0,J80/(VLOOKUP($B13,'Crop definitions'!$B$5:$N$63,5,FALSE)/1000))</f>
        <v>19140.000000000004</v>
      </c>
      <c r="K87" s="21">
        <f>IF(K80=0,0,K80/(VLOOKUP($B13,'Crop definitions'!$B$5:$N$63,5,FALSE)/1000))</f>
        <v>23606</v>
      </c>
      <c r="L87" s="21">
        <f>IF(L80=0,0,L80/(VLOOKUP($B13,'Crop definitions'!$B$5:$N$63,5,FALSE)/1000))</f>
        <v>25056</v>
      </c>
      <c r="M87" s="21">
        <f>IF(M80=0,0,M80/(VLOOKUP($B13,'Crop definitions'!$B$5:$N$63,5,FALSE)/1000))</f>
        <v>25056</v>
      </c>
      <c r="N87" s="21">
        <f>IF(N80=0,0,N80/(VLOOKUP($B13,'Crop definitions'!$B$5:$N$63,5,FALSE)/1000))</f>
        <v>25056</v>
      </c>
      <c r="O87" s="21">
        <f>IF(O80=0,0,O80/(VLOOKUP($B13,'Crop definitions'!$B$5:$N$63,5,FALSE)/1000))</f>
        <v>23606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33000</v>
      </c>
      <c r="C92" s="25">
        <f t="shared" si="10"/>
        <v>40700</v>
      </c>
      <c r="D92" s="25">
        <f t="shared" si="10"/>
        <v>43200</v>
      </c>
      <c r="E92" s="25">
        <f t="shared" si="10"/>
        <v>43200</v>
      </c>
      <c r="F92" s="25">
        <f t="shared" si="10"/>
        <v>43200</v>
      </c>
      <c r="G92" s="25">
        <f t="shared" si="10"/>
        <v>40700</v>
      </c>
      <c r="I92" s="24" t="str">
        <f t="shared" si="9"/>
        <v>Udbytte i alt, kg / ha</v>
      </c>
      <c r="J92" s="25">
        <f t="shared" ref="J92:O92" si="11">SUM(J87:J91)</f>
        <v>19140.000000000004</v>
      </c>
      <c r="K92" s="25">
        <f t="shared" si="11"/>
        <v>23606</v>
      </c>
      <c r="L92" s="25">
        <f t="shared" si="11"/>
        <v>25056</v>
      </c>
      <c r="M92" s="25">
        <f t="shared" si="11"/>
        <v>25056</v>
      </c>
      <c r="N92" s="25">
        <f t="shared" si="11"/>
        <v>25056</v>
      </c>
      <c r="O92" s="25">
        <f t="shared" si="11"/>
        <v>23606</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Potato_other, kg N / ha</v>
      </c>
      <c r="B95" s="21">
        <f>IF(B80=0,0,B80*VLOOKUP($B13,'Crop definitions'!$B$5:$K$63,10,FALSE)/1000)</f>
        <v>116.58240000000001</v>
      </c>
      <c r="C95" s="21">
        <f>IF(C80=0,0,C80*VLOOKUP($B13,'Crop definitions'!$B$5:$K$63,10,FALSE)/1000)</f>
        <v>143.78495999999998</v>
      </c>
      <c r="D95" s="21">
        <f>IF(D80=0,0,D80*VLOOKUP($B13,'Crop definitions'!$B$5:$K$63,10,FALSE)/1000)</f>
        <v>152.61696000000003</v>
      </c>
      <c r="E95" s="21">
        <f>IF(E80=0,0,E80*VLOOKUP($B13,'Crop definitions'!$B$5:$K$63,10,FALSE)/1000)</f>
        <v>152.61696000000003</v>
      </c>
      <c r="F95" s="21">
        <f>IF(F80=0,0,F80*VLOOKUP($B13,'Crop definitions'!$B$5:$K$63,10,FALSE)/1000)</f>
        <v>152.61696000000003</v>
      </c>
      <c r="G95" s="21">
        <f>IF(G80=0,0,G80*VLOOKUP($B13,'Crop definitions'!$B$5:$K$63,10,FALSE)/1000)</f>
        <v>143.78495999999998</v>
      </c>
      <c r="I95" s="20" t="str">
        <f t="shared" ref="I95:I100" si="14">A95</f>
        <v>Potato_other, kg N / ha</v>
      </c>
      <c r="J95" s="21">
        <f>IF(J80=0,0,J80*VLOOKUP($B13,'Crop definitions'!$B$5:$K$63,10,FALSE)/1000)</f>
        <v>67.617791999999994</v>
      </c>
      <c r="K95" s="21">
        <f>IF(K80=0,0,K80*VLOOKUP($B13,'Crop definitions'!$B$5:$K$63,10,FALSE)/1000)</f>
        <v>83.395276799999991</v>
      </c>
      <c r="L95" s="21">
        <f>IF(L80=0,0,L80*VLOOKUP($B13,'Crop definitions'!$B$5:$K$63,10,FALSE)/1000)</f>
        <v>88.517836799999998</v>
      </c>
      <c r="M95" s="21">
        <f>IF(M80=0,0,M80*VLOOKUP($B13,'Crop definitions'!$B$5:$K$63,10,FALSE)/1000)</f>
        <v>88.517836799999998</v>
      </c>
      <c r="N95" s="21">
        <f>IF(N80=0,0,N80*VLOOKUP($B13,'Crop definitions'!$B$5:$K$63,10,FALSE)/1000)</f>
        <v>88.517836799999998</v>
      </c>
      <c r="O95" s="21">
        <f>IF(O80=0,0,O80*VLOOKUP($B13,'Crop definitions'!$B$5:$K$63,10,FALSE)/1000)</f>
        <v>83.395276799999991</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116.58240000000001</v>
      </c>
      <c r="C100" s="25">
        <f t="shared" si="15"/>
        <v>143.78495999999998</v>
      </c>
      <c r="D100" s="25">
        <f t="shared" si="15"/>
        <v>152.61696000000003</v>
      </c>
      <c r="E100" s="25">
        <f t="shared" si="15"/>
        <v>152.61696000000003</v>
      </c>
      <c r="F100" s="25">
        <f t="shared" si="15"/>
        <v>152.61696000000003</v>
      </c>
      <c r="G100" s="25">
        <f t="shared" si="15"/>
        <v>143.78495999999998</v>
      </c>
      <c r="I100" s="24" t="str">
        <f t="shared" si="14"/>
        <v>Udbytte i alt, kg N / ha</v>
      </c>
      <c r="J100" s="25">
        <f t="shared" ref="J100:O100" si="16">SUM(J95:J99)</f>
        <v>67.617791999999994</v>
      </c>
      <c r="K100" s="25">
        <f t="shared" si="16"/>
        <v>83.395276799999991</v>
      </c>
      <c r="L100" s="25">
        <f t="shared" si="16"/>
        <v>88.517836799999998</v>
      </c>
      <c r="M100" s="25">
        <f t="shared" si="16"/>
        <v>88.517836799999998</v>
      </c>
      <c r="N100" s="25">
        <f t="shared" si="16"/>
        <v>88.517836799999998</v>
      </c>
      <c r="O100" s="25">
        <f t="shared" si="16"/>
        <v>83.395276799999991</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formula'!$J$5:$O$44,MATCH(Potato_other!$B$9,'N fixation formula'!$B$5:$B$44,0),MATCH(Potato_other!B104,'N fixation formula'!$J$4:$O$4,0))</f>
        <v>#N/A</v>
      </c>
      <c r="C109" s="48" t="e">
        <f>VLOOKUP($B$9,'N fixation formula'!$B$5:$O$44,7,FALSE)+VLOOKUP($B$9,'N fixation formula'!$B$5:$O$44,8,FALSE)+INDEX('N fixation formula'!$J$5:$O$44,MATCH(Potato_other!$B$9,'N fixation formula'!$B$5:$B$44,0),MATCH(Potato_other!C104,'N fixation formula'!$J$4:$O$4,0))</f>
        <v>#N/A</v>
      </c>
      <c r="D109" s="48" t="e">
        <f>VLOOKUP($B$9,'N fixation formula'!$B$5:$O$44,7,FALSE)+VLOOKUP($B$9,'N fixation formula'!$B$5:$O$44,8,FALSE)+INDEX('N fixation formula'!$J$5:$O$44,MATCH(Potato_other!$B$9,'N fixation formula'!$B$5:$B$44,0),MATCH(Potato_other!D104,'N fixation formula'!$J$4:$O$4,0))</f>
        <v>#N/A</v>
      </c>
      <c r="E109" s="48" t="e">
        <f>VLOOKUP($B$9,'N fixation formula'!$B$5:$O$44,7,FALSE)+VLOOKUP($B$9,'N fixation formula'!$B$5:$O$44,8,FALSE)+INDEX('N fixation formula'!$J$5:$O$44,MATCH(Potato_other!$B$9,'N fixation formula'!$B$5:$B$44,0),MATCH(Potato_other!E104,'N fixation formula'!$J$4:$O$4,0))</f>
        <v>#N/A</v>
      </c>
      <c r="F109" s="48" t="e">
        <f>VLOOKUP($B$9,'N fixation formula'!$B$5:$O$44,7,FALSE)+VLOOKUP($B$9,'N fixation formula'!$B$5:$O$44,8,FALSE)+INDEX('N fixation formula'!$J$5:$O$44,MATCH(Potato_other!$B$9,'N fixation formula'!$B$5:$B$44,0),MATCH(Potato_other!F104,'N fixation formula'!$J$4:$O$4,0))</f>
        <v>#N/A</v>
      </c>
      <c r="G109" s="48" t="e">
        <f>VLOOKUP($B$9,'N fixation formula'!$B$5:$O$44,7,FALSE)+VLOOKUP($B$9,'N fixation formula'!$B$5:$O$44,8,FALSE)+INDEX('N fixation formula'!$J$5:$O$44,MATCH(Potato_other!$B$9,'N fixation formula'!$B$5:$B$44,0),MATCH(Potato_other!G104,'N fixation formula'!$J$4:$O$4,0))</f>
        <v>#N/A</v>
      </c>
      <c r="H109" s="15"/>
      <c r="I109" s="40" t="str">
        <f t="shared" si="18"/>
        <v>P-rod+stub + P-trans-jord + P-immob</v>
      </c>
      <c r="J109" s="48" t="e">
        <f>VLOOKUP($B$9,'N fixation formula'!$B$5:$O$44,7,FALSE)+VLOOKUP($B$9,'N fixation formula'!$B$5:$O$44,8,FALSE)+INDEX('N fixation formula'!$J$5:$O$44,MATCH(Potato_other!$B$9,'N fixation formula'!$B$5:$B$44,0),MATCH(Potato_other!J104,'N fixation formula'!$J$4:$O$4,0))</f>
        <v>#N/A</v>
      </c>
      <c r="K109" s="48" t="e">
        <f>VLOOKUP($B$9,'N fixation formula'!$B$5:$O$44,7,FALSE)+VLOOKUP($B$9,'N fixation formula'!$B$5:$O$44,8,FALSE)+INDEX('N fixation formula'!$J$5:$O$44,MATCH(Potato_other!$B$9,'N fixation formula'!$B$5:$B$44,0),MATCH(Potato_other!K104,'N fixation formula'!$J$4:$O$4,0))</f>
        <v>#N/A</v>
      </c>
      <c r="L109" s="48" t="e">
        <f>VLOOKUP($B$9,'N fixation formula'!$B$5:$O$44,7,FALSE)+VLOOKUP($B$9,'N fixation formula'!$B$5:$O$44,8,FALSE)+INDEX('N fixation formula'!$J$5:$O$44,MATCH(Potato_other!$B$9,'N fixation formula'!$B$5:$B$44,0),MATCH(Potato_other!L104,'N fixation formula'!$J$4:$O$4,0))</f>
        <v>#N/A</v>
      </c>
      <c r="M109" s="48" t="e">
        <f>VLOOKUP($B$9,'N fixation formula'!$B$5:$O$44,7,FALSE)+VLOOKUP($B$9,'N fixation formula'!$B$5:$O$44,8,FALSE)+INDEX('N fixation formula'!$J$5:$O$44,MATCH(Potato_other!$B$9,'N fixation formula'!$B$5:$B$44,0),MATCH(Potato_other!M104,'N fixation formula'!$J$4:$O$4,0))</f>
        <v>#N/A</v>
      </c>
      <c r="N109" s="48" t="e">
        <f>VLOOKUP($B$9,'N fixation formula'!$B$5:$O$44,7,FALSE)+VLOOKUP($B$9,'N fixation formula'!$B$5:$O$44,8,FALSE)+INDEX('N fixation formula'!$J$5:$O$44,MATCH(Potato_other!$B$9,'N fixation formula'!$B$5:$B$44,0),MATCH(Potato_other!N104,'N fixation formula'!$J$4:$O$4,0))</f>
        <v>#N/A</v>
      </c>
      <c r="O109" s="48" t="e">
        <f>VLOOKUP($B$9,'N fixation formula'!$B$5:$O$44,7,FALSE)+VLOOKUP($B$9,'N fixation formula'!$B$5:$O$44,8,FALSE)+INDEX('N fixation formula'!$J$5:$O$44,MATCH(Potato_other!$B$9,'N fixation formula'!$B$5:$B$44,0),MATCH(Potato_other!O104,'N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54">
        <v>1</v>
      </c>
      <c r="C116" s="54">
        <v>1</v>
      </c>
      <c r="D116" s="54">
        <v>1</v>
      </c>
      <c r="E116" s="54">
        <v>1</v>
      </c>
      <c r="F116" s="54">
        <v>1</v>
      </c>
      <c r="G116" s="3">
        <v>1</v>
      </c>
      <c r="I116" s="29" t="str">
        <f>IF(A116="","",A116)</f>
        <v>Pløjning, forår*</v>
      </c>
      <c r="J116" s="26">
        <v>1</v>
      </c>
      <c r="K116" s="26">
        <v>1</v>
      </c>
      <c r="L116" s="26">
        <v>1</v>
      </c>
      <c r="M116" s="26">
        <v>1</v>
      </c>
      <c r="N116" s="26">
        <v>1</v>
      </c>
      <c r="O116" s="59">
        <v>1</v>
      </c>
    </row>
    <row r="117" spans="1:15" x14ac:dyDescent="0.25">
      <c r="A117" s="34" t="s">
        <v>86</v>
      </c>
      <c r="B117" s="3">
        <v>4</v>
      </c>
      <c r="C117" s="3">
        <v>4</v>
      </c>
      <c r="D117" s="3">
        <v>4</v>
      </c>
      <c r="E117" s="3">
        <v>4</v>
      </c>
      <c r="F117" s="3">
        <v>4</v>
      </c>
      <c r="G117" s="3">
        <v>4</v>
      </c>
      <c r="I117" s="29" t="str">
        <f t="shared" ref="I117:I130" si="24">IF(A117="","",A117)</f>
        <v>Såbedsharvning, tung*</v>
      </c>
      <c r="J117" s="26">
        <v>8</v>
      </c>
      <c r="K117" s="26">
        <v>8</v>
      </c>
      <c r="L117" s="26">
        <v>8</v>
      </c>
      <c r="M117" s="26">
        <v>8</v>
      </c>
      <c r="N117" s="26">
        <v>8</v>
      </c>
      <c r="O117" s="59">
        <v>8</v>
      </c>
    </row>
    <row r="118" spans="1:15" x14ac:dyDescent="0.25">
      <c r="A118" s="34" t="s">
        <v>89</v>
      </c>
      <c r="B118" s="3">
        <v>1</v>
      </c>
      <c r="C118" s="3">
        <v>1</v>
      </c>
      <c r="D118" s="3">
        <v>1</v>
      </c>
      <c r="E118" s="3">
        <v>1</v>
      </c>
      <c r="F118" s="3">
        <v>1</v>
      </c>
      <c r="G118" s="3">
        <v>1</v>
      </c>
      <c r="I118" s="29" t="str">
        <f t="shared" si="24"/>
        <v>Kunstgødskning*</v>
      </c>
      <c r="J118" s="26"/>
      <c r="K118" s="26"/>
      <c r="L118" s="26"/>
      <c r="M118" s="26"/>
      <c r="N118" s="26"/>
      <c r="O118" s="59"/>
    </row>
    <row r="119" spans="1:15" x14ac:dyDescent="0.25">
      <c r="A119" s="34" t="s">
        <v>92</v>
      </c>
      <c r="B119" s="3">
        <v>10</v>
      </c>
      <c r="C119" s="3">
        <v>10</v>
      </c>
      <c r="D119" s="3">
        <v>10</v>
      </c>
      <c r="E119" s="3">
        <v>10</v>
      </c>
      <c r="F119" s="3">
        <v>10</v>
      </c>
      <c r="G119" s="3">
        <v>10</v>
      </c>
      <c r="I119" s="29" t="str">
        <f t="shared" si="24"/>
        <v>Sprøjtning*</v>
      </c>
      <c r="J119" s="26"/>
      <c r="K119" s="26"/>
      <c r="L119" s="26"/>
      <c r="M119" s="26"/>
      <c r="N119" s="26"/>
      <c r="O119" s="59"/>
    </row>
    <row r="120" spans="1:15" x14ac:dyDescent="0.25">
      <c r="A120" s="34" t="s">
        <v>94</v>
      </c>
      <c r="B120" s="3">
        <v>1</v>
      </c>
      <c r="C120" s="3">
        <v>1</v>
      </c>
      <c r="D120" s="3">
        <v>1</v>
      </c>
      <c r="E120" s="3">
        <v>1</v>
      </c>
      <c r="F120" s="3">
        <v>1</v>
      </c>
      <c r="G120" s="3">
        <v>1</v>
      </c>
      <c r="I120" s="29" t="str">
        <f t="shared" si="24"/>
        <v>Roeoptagning*</v>
      </c>
      <c r="J120" s="26">
        <v>1</v>
      </c>
      <c r="K120" s="26">
        <v>1</v>
      </c>
      <c r="L120" s="26">
        <v>1</v>
      </c>
      <c r="M120" s="26">
        <v>1</v>
      </c>
      <c r="N120" s="26">
        <v>1</v>
      </c>
      <c r="O120" s="59">
        <v>1</v>
      </c>
    </row>
    <row r="121" spans="1:15" x14ac:dyDescent="0.25">
      <c r="A121" s="34" t="s">
        <v>91</v>
      </c>
      <c r="B121" s="3"/>
      <c r="C121" s="3"/>
      <c r="D121" s="3"/>
      <c r="E121" s="3"/>
      <c r="F121" s="3"/>
      <c r="G121" s="3"/>
      <c r="I121" s="29" t="str">
        <f t="shared" si="24"/>
        <v>Ukrudstharvning*</v>
      </c>
      <c r="J121" s="26">
        <v>3</v>
      </c>
      <c r="K121" s="26">
        <v>3</v>
      </c>
      <c r="L121" s="26">
        <v>3</v>
      </c>
      <c r="M121" s="26">
        <v>3</v>
      </c>
      <c r="N121" s="26">
        <v>3</v>
      </c>
      <c r="O121" s="59">
        <v>3</v>
      </c>
    </row>
    <row r="122" spans="1:15" x14ac:dyDescent="0.25">
      <c r="A122" s="34" t="s">
        <v>95</v>
      </c>
      <c r="B122" s="3"/>
      <c r="C122" s="26"/>
      <c r="D122" s="26"/>
      <c r="E122" s="26"/>
      <c r="F122" s="26"/>
      <c r="G122" s="26"/>
      <c r="I122" s="29" t="str">
        <f t="shared" si="24"/>
        <v>Roeaftopning*</v>
      </c>
      <c r="J122" s="26">
        <v>0.5</v>
      </c>
      <c r="K122" s="26">
        <v>0.5</v>
      </c>
      <c r="L122" s="26">
        <v>0.5</v>
      </c>
      <c r="M122" s="26">
        <v>0.5</v>
      </c>
      <c r="N122" s="26">
        <v>0.5</v>
      </c>
      <c r="O122" s="59">
        <v>0.5</v>
      </c>
    </row>
    <row r="123" spans="1:15" x14ac:dyDescent="0.25">
      <c r="A123" s="34"/>
      <c r="B123" s="3"/>
      <c r="C123" s="3"/>
      <c r="D123" s="3"/>
      <c r="E123" s="3"/>
      <c r="F123" s="3"/>
      <c r="G123" s="3"/>
      <c r="I123" s="29" t="str">
        <f t="shared" si="24"/>
        <v/>
      </c>
      <c r="J123" s="26"/>
      <c r="K123" s="26"/>
      <c r="L123" s="26"/>
      <c r="M123" s="26"/>
      <c r="N123" s="26"/>
      <c r="O123" s="59"/>
    </row>
    <row r="124" spans="1:15" x14ac:dyDescent="0.25">
      <c r="A124" s="34"/>
      <c r="B124" s="3"/>
      <c r="C124" s="3"/>
      <c r="D124" s="3"/>
      <c r="E124" s="3"/>
      <c r="F124" s="3"/>
      <c r="G124" s="3"/>
      <c r="I124" s="29" t="str">
        <f t="shared" si="24"/>
        <v/>
      </c>
      <c r="J124" s="26"/>
      <c r="K124" s="26"/>
      <c r="L124" s="26"/>
      <c r="M124" s="26"/>
      <c r="N124" s="26"/>
      <c r="O124" s="59"/>
    </row>
    <row r="125" spans="1:15" x14ac:dyDescent="0.25">
      <c r="A125" s="34"/>
      <c r="B125" s="3"/>
      <c r="C125" s="3"/>
      <c r="D125" s="3"/>
      <c r="E125" s="3"/>
      <c r="F125" s="3"/>
      <c r="G125" s="3"/>
      <c r="I125" s="29" t="str">
        <f t="shared" si="24"/>
        <v/>
      </c>
      <c r="J125" s="26"/>
      <c r="K125" s="26"/>
      <c r="L125" s="26"/>
      <c r="M125" s="26"/>
      <c r="N125" s="26"/>
      <c r="O125" s="59"/>
    </row>
    <row r="126" spans="1:15" x14ac:dyDescent="0.25">
      <c r="A126" s="34"/>
      <c r="B126" s="3"/>
      <c r="C126" s="3"/>
      <c r="D126" s="3"/>
      <c r="E126" s="3"/>
      <c r="F126" s="3"/>
      <c r="G126" s="3"/>
      <c r="I126" s="29" t="str">
        <f t="shared" si="24"/>
        <v/>
      </c>
      <c r="J126" s="26"/>
      <c r="K126" s="26"/>
      <c r="L126" s="26"/>
      <c r="M126" s="26"/>
      <c r="N126" s="26"/>
      <c r="O126" s="59"/>
    </row>
    <row r="127" spans="1:15" x14ac:dyDescent="0.25">
      <c r="A127" s="34"/>
      <c r="B127" s="3"/>
      <c r="C127" s="3"/>
      <c r="D127" s="3"/>
      <c r="E127" s="3"/>
      <c r="F127" s="3"/>
      <c r="G127" s="3"/>
      <c r="I127" s="29" t="str">
        <f t="shared" si="24"/>
        <v/>
      </c>
      <c r="J127" s="26"/>
      <c r="K127" s="26"/>
      <c r="L127" s="26"/>
      <c r="M127" s="26"/>
      <c r="N127" s="26"/>
      <c r="O127" s="59"/>
    </row>
    <row r="128" spans="1:15" x14ac:dyDescent="0.25">
      <c r="A128" s="34"/>
      <c r="B128" s="3"/>
      <c r="C128" s="3"/>
      <c r="D128" s="3"/>
      <c r="E128" s="3"/>
      <c r="F128" s="3"/>
      <c r="G128" s="3"/>
      <c r="I128" s="29" t="str">
        <f t="shared" si="24"/>
        <v/>
      </c>
      <c r="J128" s="26"/>
      <c r="K128" s="26"/>
      <c r="L128" s="26"/>
      <c r="M128" s="26"/>
      <c r="N128" s="26"/>
      <c r="O128" s="59"/>
    </row>
    <row r="129" spans="1:15" x14ac:dyDescent="0.25">
      <c r="A129" s="34"/>
      <c r="B129" s="3"/>
      <c r="C129" s="3"/>
      <c r="D129" s="3"/>
      <c r="E129" s="3"/>
      <c r="F129" s="3"/>
      <c r="G129" s="3"/>
      <c r="I129" s="29" t="str">
        <f t="shared" si="24"/>
        <v/>
      </c>
      <c r="J129" s="26"/>
      <c r="K129" s="26"/>
      <c r="L129" s="26"/>
      <c r="M129" s="26"/>
      <c r="N129" s="26"/>
      <c r="O129" s="59"/>
    </row>
    <row r="130" spans="1:15" x14ac:dyDescent="0.25">
      <c r="A130" s="55"/>
      <c r="B130" s="56"/>
      <c r="C130" s="56"/>
      <c r="D130" s="56"/>
      <c r="E130" s="56"/>
      <c r="F130" s="56"/>
      <c r="G130" s="3"/>
      <c r="I130" s="29" t="str">
        <f t="shared" si="24"/>
        <v/>
      </c>
      <c r="J130" s="26"/>
      <c r="K130" s="26"/>
      <c r="L130" s="26"/>
      <c r="M130" s="26"/>
      <c r="N130" s="26"/>
      <c r="O130" s="59"/>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Såbedsharvning, tung*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21.751200000000001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21.751200000000001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21.751200000000001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24.167999999999999</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26.584799999999998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26.584799999999998</v>
      </c>
      <c r="I133" s="29" t="str">
        <f t="shared" ref="I133:I147" si="26">A133</f>
        <v>Såbedsharvning, tung*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43.502400000000002</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43.502400000000002</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43.502400000000002</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48.335999999999999</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53.169599999999996</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53.169599999999996</v>
      </c>
    </row>
    <row r="134" spans="1:15" x14ac:dyDescent="0.25">
      <c r="A134" s="20" t="str">
        <f t="shared" si="25"/>
        <v>Kunstgødskning*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2.0139999999999998</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2.0139999999999998</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2.0139999999999998</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2.0139999999999998</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2.0139999999999998</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2.0139999999999998</v>
      </c>
      <c r="I134" s="29" t="str">
        <f t="shared" si="26"/>
        <v>Kunstgødskning*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Sprøjtning*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15.104999999999999</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15.104999999999999</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15.104999999999999</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15.104999999999999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15.104999999999999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15.104999999999999</v>
      </c>
      <c r="I135" s="29" t="str">
        <f t="shared" si="26"/>
        <v>Sprøjtning*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Roeoptagning*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15.4071</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15.4071</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15.4071</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17.119</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18.8309</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18.8309</v>
      </c>
      <c r="I136" s="29" t="str">
        <f t="shared" si="26"/>
        <v>Roeoptagning*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15.4071</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15.4071</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15.4071</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17.119</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18.8309</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18.8309</v>
      </c>
    </row>
    <row r="137" spans="1:15" x14ac:dyDescent="0.25">
      <c r="A137" s="20" t="str">
        <f t="shared" si="25"/>
        <v>Ukrudstharvning*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Ukrudstharvning*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5.4378000000000002</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5.4378000000000002</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5.4378000000000002</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6.0419999999999998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6.6461999999999994</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6.6461999999999994</v>
      </c>
    </row>
    <row r="138" spans="1:15" x14ac:dyDescent="0.25">
      <c r="A138" s="20" t="str">
        <f t="shared" si="25"/>
        <v>Roeaftopning*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Roeaftopning*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5.0349999999999993</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5.0349999999999993</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5.0349999999999993</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5.0349999999999993</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5.0349999999999993</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5.0349999999999993</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72.403300000000002</v>
      </c>
      <c r="C147" s="25">
        <f t="shared" ref="C147:O147" si="27">SUM(C132:C146)</f>
        <v>72.403300000000002</v>
      </c>
      <c r="D147" s="25">
        <f t="shared" si="27"/>
        <v>72.403300000000002</v>
      </c>
      <c r="E147" s="25">
        <f t="shared" si="27"/>
        <v>78.545999999999992</v>
      </c>
      <c r="F147" s="25">
        <f t="shared" si="27"/>
        <v>84.688699999999997</v>
      </c>
      <c r="G147" s="25">
        <f t="shared" si="27"/>
        <v>84.688699999999997</v>
      </c>
      <c r="H147" s="5"/>
      <c r="I147" s="30" t="str">
        <f t="shared" si="26"/>
        <v>Dieselforbrug i alt per ha</v>
      </c>
      <c r="J147" s="25">
        <f t="shared" si="27"/>
        <v>87.508299999999991</v>
      </c>
      <c r="K147" s="25">
        <f t="shared" si="27"/>
        <v>87.508299999999991</v>
      </c>
      <c r="L147" s="25">
        <f t="shared" si="27"/>
        <v>87.508299999999991</v>
      </c>
      <c r="M147" s="25">
        <f t="shared" si="27"/>
        <v>96.671999999999997</v>
      </c>
      <c r="N147" s="25">
        <f t="shared" si="27"/>
        <v>105.83569999999999</v>
      </c>
      <c r="O147" s="25">
        <f t="shared" si="27"/>
        <v>105.83569999999999</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2900-000000000000}">
      <formula1>"Ja, Nej / Ikke relevant"</formula1>
    </dataValidation>
    <dataValidation type="list" allowBlank="1" showInputMessage="1" showErrorMessage="1" sqref="E13:E17" xr:uid="{00000000-0002-0000-2900-000001000000}">
      <formula1>"Ja,Nej"</formula1>
    </dataValidation>
    <dataValidation type="list" allowBlank="1" showInputMessage="1" showErrorMessage="1" sqref="E5" xr:uid="{00000000-0002-0000-29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2900-000003000000}">
          <x14:formula1>
            <xm:f>Other_tabels!$F$5:$F$14</xm:f>
          </x14:formula1>
          <xm:sqref>E4</xm:sqref>
        </x14:dataValidation>
        <x14:dataValidation type="list" allowBlank="1" showInputMessage="1" showErrorMessage="1" xr:uid="{00000000-0002-0000-2900-000007000000}">
          <x14:formula1>
            <xm:f>'N fixation formula'!$B$5:$B$44</xm:f>
          </x14:formula1>
          <xm:sqref>B9</xm:sqref>
        </x14:dataValidation>
        <x14:dataValidation type="list" allowBlank="1" showInputMessage="1" showErrorMessage="1" xr:uid="{00000000-0002-0000-2900-000004000000}">
          <x14:formula1>
            <xm:f>'Crop definitions'!$B$5:$B$63</xm:f>
          </x14:formula1>
          <xm:sqref>B13:B17</xm:sqref>
        </x14:dataValidation>
        <x14:dataValidation type="list" allowBlank="1" showInputMessage="1" showErrorMessage="1" xr:uid="{00000000-0002-0000-2900-000008000000}">
          <x14:formula1>
            <xm:f>'Crop definitions'!$V$5:$V$63</xm:f>
          </x14:formula1>
          <xm:sqref>O26</xm:sqref>
        </x14:dataValidation>
        <x14:dataValidation type="list" allowBlank="1" showInputMessage="1" showErrorMessage="1" xr:uid="{00000000-0002-0000-2900-000005000000}">
          <x14:formula1>
            <xm:f>Seed!$B$5:$B$28</xm:f>
          </x14:formula1>
          <xm:sqref>B20:B23</xm:sqref>
        </x14:dataValidation>
        <x14:dataValidation type="list" allowBlank="1" showInputMessage="1" showErrorMessage="1" xr:uid="{00000000-0002-0000-2900-000006000000}">
          <x14:formula1>
            <xm:f>'Diesel consumption for field op'!$D$4:$D$77</xm:f>
          </x14:formula1>
          <xm:sqref>A116:A130</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7">
    <tabColor theme="9" tint="-0.249977111117893"/>
  </sheetPr>
  <dimension ref="A1:O147"/>
  <sheetViews>
    <sheetView showGridLines="0" topLeftCell="F121" workbookViewId="0">
      <selection activeCell="K150" sqref="K150"/>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532</v>
      </c>
      <c r="D4" s="20" t="s">
        <v>484</v>
      </c>
      <c r="E4" s="44" t="s">
        <v>487</v>
      </c>
    </row>
    <row r="5" spans="1:6" x14ac:dyDescent="0.25">
      <c r="A5" s="20" t="s">
        <v>50</v>
      </c>
      <c r="B5" s="44" t="s">
        <v>533</v>
      </c>
      <c r="D5" s="20" t="s">
        <v>582</v>
      </c>
      <c r="E5" s="44" t="s">
        <v>208</v>
      </c>
    </row>
    <row r="6" spans="1:6" x14ac:dyDescent="0.25">
      <c r="A6" s="20" t="s">
        <v>0</v>
      </c>
      <c r="B6" s="45" t="s">
        <v>531</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v>3</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419</v>
      </c>
      <c r="C13" s="19" t="str">
        <f>IF(B13="","",VLOOKUP(B13,'Crop definitions'!$B$5:$G$63,6,FALSE))</f>
        <v>Kg</v>
      </c>
      <c r="D13" s="19" t="str">
        <f>IF(B13="","",VLOOKUP(B13,'Crop definitions'!$B$5:$G$63,3,FALSE))</f>
        <v>Tubers_and_roots_factory</v>
      </c>
      <c r="E13" s="3" t="s">
        <v>114</v>
      </c>
      <c r="F13" s="3" t="s">
        <v>113</v>
      </c>
    </row>
    <row r="14" spans="1:6" x14ac:dyDescent="0.25">
      <c r="A14" s="20" t="s">
        <v>458</v>
      </c>
      <c r="B14" s="3" t="s">
        <v>420</v>
      </c>
      <c r="C14" s="19" t="str">
        <f>IF(B14="","",VLOOKUP(B14,'Crop definitions'!$B$5:$G$63,6,FALSE))</f>
        <v>Kg</v>
      </c>
      <c r="D14" s="19" t="str">
        <f>IF(B14="","",VLOOKUP(B14,'Crop definitions'!$B$5:$G$63,3,FALSE))</f>
        <v>Crop_residue</v>
      </c>
      <c r="E14" s="3" t="s">
        <v>114</v>
      </c>
      <c r="F14" s="3" t="s">
        <v>345</v>
      </c>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510</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Sugar_beets_roots</v>
      </c>
      <c r="B30" s="200"/>
      <c r="C30" s="200"/>
      <c r="D30" s="200"/>
      <c r="E30" s="200"/>
      <c r="F30" s="200"/>
      <c r="G30" s="27"/>
      <c r="I30" s="201" t="str">
        <f>A30</f>
        <v>Gødningsnorm - Main product: Sugar_beets_roots</v>
      </c>
      <c r="J30" s="202"/>
      <c r="K30" s="202"/>
      <c r="L30" s="202"/>
      <c r="M30" s="202"/>
      <c r="N30" s="202"/>
      <c r="O30" s="203"/>
    </row>
    <row r="31" spans="1:15" x14ac:dyDescent="0.25">
      <c r="A31" s="20" t="s">
        <v>54</v>
      </c>
      <c r="B31" s="26">
        <v>135</v>
      </c>
      <c r="C31" s="26">
        <v>125</v>
      </c>
      <c r="D31" s="26">
        <v>140</v>
      </c>
      <c r="E31" s="26">
        <v>127</v>
      </c>
      <c r="F31" s="26">
        <v>133</v>
      </c>
      <c r="G31" s="26">
        <v>75</v>
      </c>
      <c r="I31" s="20" t="s">
        <v>54</v>
      </c>
      <c r="J31" s="26">
        <f>(B31-$B$10)*('Crop definitions'!$Z$5/100)</f>
        <v>71.28</v>
      </c>
      <c r="K31" s="26">
        <f>(C31-$B$10)*('Crop definitions'!$Z$5/100)</f>
        <v>65.88000000000001</v>
      </c>
      <c r="L31" s="26">
        <f>(D31-$B$10)*('Crop definitions'!$Z$5/100)</f>
        <v>73.98</v>
      </c>
      <c r="M31" s="26">
        <f>(E31-$B$10)*('Crop definitions'!$Z$5/100)</f>
        <v>66.960000000000008</v>
      </c>
      <c r="N31" s="26">
        <f>(F31-$B$10)*('Crop definitions'!$Z$5/100)</f>
        <v>70.2</v>
      </c>
      <c r="O31" s="26">
        <f>(G31-$B$10)*('Crop definitions'!$Z$5/100)</f>
        <v>38.880000000000003</v>
      </c>
    </row>
    <row r="32" spans="1:15" x14ac:dyDescent="0.25">
      <c r="A32" s="20" t="s">
        <v>55</v>
      </c>
      <c r="B32" s="26">
        <v>44</v>
      </c>
      <c r="C32" s="26">
        <v>44</v>
      </c>
      <c r="D32" s="26">
        <v>44</v>
      </c>
      <c r="E32" s="26">
        <v>44</v>
      </c>
      <c r="F32" s="26">
        <v>44</v>
      </c>
      <c r="G32" s="26">
        <v>44</v>
      </c>
      <c r="I32" s="20" t="s">
        <v>55</v>
      </c>
      <c r="J32" s="26">
        <f>IF($B$13="","",VLOOKUP($B$13,'Crop definitions'!$V$5:$X$63,2,FALSE)*B32)</f>
        <v>25.52</v>
      </c>
      <c r="K32" s="26">
        <f>IF($B$13="","",VLOOKUP($B$13,'Crop definitions'!$V$5:$X$63,2,FALSE)*C32)</f>
        <v>25.52</v>
      </c>
      <c r="L32" s="26">
        <f>IF($B$13="","",VLOOKUP($B$13,'Crop definitions'!$V$5:$X$63,2,FALSE)*D32)</f>
        <v>25.52</v>
      </c>
      <c r="M32" s="26">
        <f>IF($B$13="","",VLOOKUP($B$13,'Crop definitions'!$V$5:$X$63,2,FALSE)*E32)</f>
        <v>25.52</v>
      </c>
      <c r="N32" s="26">
        <f>IF($B$13="","",VLOOKUP($B$13,'Crop definitions'!$V$5:$X$63,2,FALSE)*F32)</f>
        <v>25.52</v>
      </c>
      <c r="O32" s="4">
        <f>IF($B$13="","",VLOOKUP($B$13,'Crop definitions'!$V$5:$X$63,2,FALSE)*G32)</f>
        <v>25.52</v>
      </c>
    </row>
    <row r="33" spans="1:15" x14ac:dyDescent="0.25">
      <c r="A33" s="20" t="s">
        <v>56</v>
      </c>
      <c r="B33" s="26">
        <v>150</v>
      </c>
      <c r="C33" s="26">
        <v>150</v>
      </c>
      <c r="D33" s="26">
        <v>150</v>
      </c>
      <c r="E33" s="26">
        <v>150</v>
      </c>
      <c r="F33" s="26">
        <v>150</v>
      </c>
      <c r="G33" s="26">
        <v>150</v>
      </c>
      <c r="I33" s="20" t="s">
        <v>56</v>
      </c>
      <c r="J33" s="26">
        <f>IF($B$13="","",VLOOKUP($B$13,'Crop definitions'!$V$5:$X$63,2,FALSE)*B33)</f>
        <v>87</v>
      </c>
      <c r="K33" s="26">
        <f>IF($B$13="","",VLOOKUP($B$13,'Crop definitions'!$V$5:$X$63,2,FALSE)*C33)</f>
        <v>87</v>
      </c>
      <c r="L33" s="26">
        <f>IF($B$13="","",VLOOKUP($B$13,'Crop definitions'!$V$5:$X$63,2,FALSE)*D33)</f>
        <v>87</v>
      </c>
      <c r="M33" s="26">
        <f>IF($B$13="","",VLOOKUP($B$13,'Crop definitions'!$V$5:$X$63,2,FALSE)*E33)</f>
        <v>87</v>
      </c>
      <c r="N33" s="26">
        <f>IF($B$13="","",VLOOKUP($B$13,'Crop definitions'!$V$5:$X$63,2,FALSE)*F33)</f>
        <v>87</v>
      </c>
      <c r="O33" s="4">
        <f>IF($B$13="","",VLOOKUP($B$13,'Crop definitions'!$V$5:$X$63,2,FALSE)*G33)</f>
        <v>87</v>
      </c>
    </row>
    <row r="34" spans="1:15" x14ac:dyDescent="0.25">
      <c r="A34" s="200" t="str">
        <f>IF(B14="",CONCATENATE("Gødningsnorm - ",A14,": Intet valgt"),CONCATENATE("Gødningsnorm - ",A14,": ",B14))</f>
        <v>Gødningsnorm - Straw product: Sugar_beets_top</v>
      </c>
      <c r="B34" s="200"/>
      <c r="C34" s="200"/>
      <c r="D34" s="200"/>
      <c r="E34" s="200"/>
      <c r="F34" s="200"/>
      <c r="G34" s="200"/>
      <c r="I34" s="201" t="str">
        <f>A34</f>
        <v>Gødningsnorm - Straw product: Sugar_beets_top</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135</v>
      </c>
      <c r="C51" s="21">
        <f t="shared" si="0"/>
        <v>125</v>
      </c>
      <c r="D51" s="21">
        <f t="shared" si="0"/>
        <v>140</v>
      </c>
      <c r="E51" s="21">
        <f t="shared" si="0"/>
        <v>127</v>
      </c>
      <c r="F51" s="21">
        <f t="shared" si="0"/>
        <v>133</v>
      </c>
      <c r="G51" s="21">
        <f t="shared" si="0"/>
        <v>75</v>
      </c>
      <c r="I51" s="20" t="str">
        <f>A51</f>
        <v>N - før reduktion, kg / ha</v>
      </c>
      <c r="J51" s="21">
        <f t="shared" ref="J51:O51" si="1">J31+J35+J39+J43+J47</f>
        <v>71.28</v>
      </c>
      <c r="K51" s="21">
        <f t="shared" si="1"/>
        <v>65.88000000000001</v>
      </c>
      <c r="L51" s="21">
        <f t="shared" si="1"/>
        <v>73.98</v>
      </c>
      <c r="M51" s="21">
        <f t="shared" si="1"/>
        <v>66.960000000000008</v>
      </c>
      <c r="N51" s="21">
        <f t="shared" si="1"/>
        <v>70.2</v>
      </c>
      <c r="O51" s="21">
        <f t="shared" si="1"/>
        <v>38.880000000000003</v>
      </c>
    </row>
    <row r="52" spans="1:15" x14ac:dyDescent="0.25">
      <c r="A52" s="20" t="s">
        <v>126</v>
      </c>
      <c r="B52" s="21">
        <f t="shared" ref="B52:G52" si="2">IF($B$10="",B51,B51-$B$10)</f>
        <v>132</v>
      </c>
      <c r="C52" s="21">
        <f t="shared" si="2"/>
        <v>122</v>
      </c>
      <c r="D52" s="21">
        <f t="shared" si="2"/>
        <v>137</v>
      </c>
      <c r="E52" s="21">
        <f t="shared" si="2"/>
        <v>124</v>
      </c>
      <c r="F52" s="21">
        <f t="shared" si="2"/>
        <v>130</v>
      </c>
      <c r="G52" s="21">
        <f t="shared" si="2"/>
        <v>72</v>
      </c>
      <c r="I52" s="20" t="str">
        <f>A52</f>
        <v>N - efter reduktion, kg / ha</v>
      </c>
      <c r="J52" s="21">
        <f>IF($B$10="",J51,J51)</f>
        <v>71.28</v>
      </c>
      <c r="K52" s="21">
        <f t="shared" ref="K52:O52" si="3">IF($B$10="",K51,K51)</f>
        <v>65.88000000000001</v>
      </c>
      <c r="L52" s="21">
        <f t="shared" si="3"/>
        <v>73.98</v>
      </c>
      <c r="M52" s="21">
        <f t="shared" si="3"/>
        <v>66.960000000000008</v>
      </c>
      <c r="N52" s="21">
        <f t="shared" si="3"/>
        <v>70.2</v>
      </c>
      <c r="O52" s="21">
        <f t="shared" si="3"/>
        <v>38.880000000000003</v>
      </c>
    </row>
    <row r="53" spans="1:15" x14ac:dyDescent="0.25">
      <c r="A53" s="20" t="s">
        <v>55</v>
      </c>
      <c r="B53" s="21">
        <f t="shared" ref="B53:G54" si="4">B32+B36+B40+B44+B48</f>
        <v>44</v>
      </c>
      <c r="C53" s="21">
        <f t="shared" si="4"/>
        <v>44</v>
      </c>
      <c r="D53" s="21">
        <f t="shared" si="4"/>
        <v>44</v>
      </c>
      <c r="E53" s="21">
        <f t="shared" si="4"/>
        <v>44</v>
      </c>
      <c r="F53" s="21">
        <f t="shared" si="4"/>
        <v>44</v>
      </c>
      <c r="G53" s="21">
        <f t="shared" si="4"/>
        <v>44</v>
      </c>
      <c r="I53" s="20" t="s">
        <v>55</v>
      </c>
      <c r="J53" s="21">
        <f t="shared" ref="J53:O54" si="5">J32+J36+J40+J44+J48</f>
        <v>25.52</v>
      </c>
      <c r="K53" s="21">
        <f t="shared" si="5"/>
        <v>25.52</v>
      </c>
      <c r="L53" s="21">
        <f t="shared" si="5"/>
        <v>25.52</v>
      </c>
      <c r="M53" s="21">
        <f t="shared" si="5"/>
        <v>25.52</v>
      </c>
      <c r="N53" s="21">
        <f t="shared" si="5"/>
        <v>25.52</v>
      </c>
      <c r="O53" s="21">
        <f t="shared" si="5"/>
        <v>25.52</v>
      </c>
    </row>
    <row r="54" spans="1:15" x14ac:dyDescent="0.25">
      <c r="A54" s="20" t="s">
        <v>56</v>
      </c>
      <c r="B54" s="21">
        <f t="shared" si="4"/>
        <v>150</v>
      </c>
      <c r="C54" s="21">
        <f t="shared" si="4"/>
        <v>150</v>
      </c>
      <c r="D54" s="21">
        <f t="shared" si="4"/>
        <v>150</v>
      </c>
      <c r="E54" s="21">
        <f t="shared" si="4"/>
        <v>150</v>
      </c>
      <c r="F54" s="21">
        <f t="shared" si="4"/>
        <v>150</v>
      </c>
      <c r="G54" s="21">
        <f t="shared" si="4"/>
        <v>150</v>
      </c>
      <c r="I54" s="20" t="s">
        <v>56</v>
      </c>
      <c r="J54" s="21">
        <f t="shared" si="5"/>
        <v>87</v>
      </c>
      <c r="K54" s="21">
        <f t="shared" si="5"/>
        <v>87</v>
      </c>
      <c r="L54" s="21">
        <f t="shared" si="5"/>
        <v>87</v>
      </c>
      <c r="M54" s="21">
        <f t="shared" si="5"/>
        <v>87</v>
      </c>
      <c r="N54" s="21">
        <f t="shared" si="5"/>
        <v>87</v>
      </c>
      <c r="O54" s="21">
        <f t="shared" si="5"/>
        <v>87</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Maize_seed</v>
      </c>
      <c r="B60" s="26">
        <v>1.7</v>
      </c>
      <c r="C60" s="26">
        <v>1.7</v>
      </c>
      <c r="D60" s="26">
        <v>1.7</v>
      </c>
      <c r="E60" s="26">
        <v>1.7</v>
      </c>
      <c r="F60" s="26">
        <v>1.7</v>
      </c>
      <c r="G60" s="26">
        <v>1.7</v>
      </c>
      <c r="I60" s="20" t="str">
        <f>A60</f>
        <v>Maize_seed</v>
      </c>
      <c r="J60" s="26">
        <v>1.7</v>
      </c>
      <c r="K60" s="26">
        <v>1.7</v>
      </c>
      <c r="L60" s="26">
        <v>1.7</v>
      </c>
      <c r="M60" s="26">
        <v>1.7</v>
      </c>
      <c r="N60" s="26">
        <v>1.7</v>
      </c>
      <c r="O60" s="64">
        <v>1.7</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Sugar_beets_roots, Kg / ha</v>
      </c>
      <c r="B74" s="26">
        <v>48500</v>
      </c>
      <c r="C74" s="26">
        <v>53500</v>
      </c>
      <c r="D74" s="26">
        <v>53500</v>
      </c>
      <c r="E74" s="26">
        <v>65500</v>
      </c>
      <c r="F74" s="26">
        <v>71500</v>
      </c>
      <c r="G74" s="26">
        <v>53500</v>
      </c>
      <c r="I74" s="20" t="str">
        <f t="shared" ref="I74:I84" si="6">A74</f>
        <v>Sugar_beets_roots, Kg / ha</v>
      </c>
      <c r="J74" s="26">
        <f>IF($B$13="","",VLOOKUP($B$13,'Crop definitions'!$V$5:$X$63,2,FALSE)*B74)</f>
        <v>28129.999999999996</v>
      </c>
      <c r="K74" s="26">
        <f>IF($B$13="","",VLOOKUP($B$13,'Crop definitions'!$V$5:$X$63,2,FALSE)*C74)</f>
        <v>31029.999999999996</v>
      </c>
      <c r="L74" s="26">
        <f>IF($B$13="","",VLOOKUP($B$13,'Crop definitions'!$V$5:$X$63,2,FALSE)*D74)</f>
        <v>31029.999999999996</v>
      </c>
      <c r="M74" s="26">
        <f>IF($B$13="","",VLOOKUP($B$13,'Crop definitions'!$V$5:$X$63,3,FALSE)*E74)</f>
        <v>37990</v>
      </c>
      <c r="N74" s="26">
        <f>IF($B$13="","",VLOOKUP($B$13,'Crop definitions'!$V$5:$X$63,3,FALSE)*F74)</f>
        <v>41470</v>
      </c>
      <c r="O74" s="64">
        <f>IF($B$13="","",VLOOKUP($B$13,'Crop definitions'!$V$5:$X$63,2,FALSE)*G74)</f>
        <v>31029.999999999996</v>
      </c>
    </row>
    <row r="75" spans="1:15" x14ac:dyDescent="0.25">
      <c r="A75" s="20" t="str">
        <f>IF(B14="",CONCATENATE(A14,": Intet valgt"),CONCATENATE(B14,", ",C14," / ha"))</f>
        <v>Sugar_beets_top, Kg / ha</v>
      </c>
      <c r="B75" s="135">
        <f>IF($B$14="","",B81/(VLOOKUP($B$14,'Crop definitions'!$B$5:$F$63,5,FALSE)/1000))</f>
        <v>30231.666666666668</v>
      </c>
      <c r="C75" s="135">
        <f>IF($B$14="","",C81/(VLOOKUP($B$14,'Crop definitions'!$B$5:$F$63,5,FALSE)/1000))</f>
        <v>33348.333333333336</v>
      </c>
      <c r="D75" s="135">
        <f>IF($B$14="","",D81/(VLOOKUP($B$14,'Crop definitions'!$B$5:$F$63,5,FALSE)/1000))</f>
        <v>33348.333333333336</v>
      </c>
      <c r="E75" s="135">
        <f>IF($B$14="","",E81/(VLOOKUP($B$14,'Crop definitions'!$B$5:$F$63,5,FALSE)/1000))</f>
        <v>40828.333333333336</v>
      </c>
      <c r="F75" s="135">
        <f>IF($B$14="","",F81/(VLOOKUP($B$14,'Crop definitions'!$B$5:$F$63,5,FALSE)/1000))</f>
        <v>44568.333333333343</v>
      </c>
      <c r="G75" s="135">
        <f>IF($B$14="","",G81/(VLOOKUP($B$14,'Crop definitions'!$B$5:$F$63,5,FALSE)/1000))</f>
        <v>33348.333333333336</v>
      </c>
      <c r="I75" s="20" t="str">
        <f t="shared" si="6"/>
        <v>Sugar_beets_top, Kg / ha</v>
      </c>
      <c r="J75" s="135">
        <f>IF($B$14="","",J81/(VLOOKUP($B$14,'Crop definitions'!$B$5:$F$63,5,FALSE)/1000))</f>
        <v>17534.366666666665</v>
      </c>
      <c r="K75" s="135">
        <f>IF($B$14="","",K81/(VLOOKUP($B$14,'Crop definitions'!$B$5:$F$63,5,FALSE)/1000))</f>
        <v>19342.033333333333</v>
      </c>
      <c r="L75" s="135">
        <f>IF($B$14="","",L81/(VLOOKUP($B$14,'Crop definitions'!$B$5:$F$63,5,FALSE)/1000))</f>
        <v>19342.033333333333</v>
      </c>
      <c r="M75" s="135">
        <f>IF($B$14="","",M81/(VLOOKUP($B$14,'Crop definitions'!$B$5:$F$63,5,FALSE)/1000))</f>
        <v>23680.433333333334</v>
      </c>
      <c r="N75" s="135">
        <f>IF($B$14="","",N81/(VLOOKUP($B$14,'Crop definitions'!$B$5:$F$63,5,FALSE)/1000))</f>
        <v>25849.633333333335</v>
      </c>
      <c r="O75" s="136">
        <f>IF($B$14="","",O81/(VLOOKUP($B$14,'Crop definitions'!$B$5:$F$63,5,FALSE)/1000))</f>
        <v>19342.033333333333</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6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6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6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Sugar_beets_roots, kg TS / ha</v>
      </c>
      <c r="B80" s="21">
        <f>IF(B74="",0,IF($C13="Kg",B74*VLOOKUP($B13,'Crop definitions'!$B$5:$N$63,5,FALSE)/1000,IF($C13="Kg TS",B74,B74/VLOOKUP($B13,'Crop definitions'!$B$5:$N$63,8,FALSE))))</f>
        <v>10670</v>
      </c>
      <c r="C80" s="21">
        <f>IF(C74="",0,IF($C13="Kg",C74*VLOOKUP($B13,'Crop definitions'!$B$5:$N$63,5,FALSE)/1000,IF($C13="Kg TS",C74,C74/VLOOKUP($B13,'Crop definitions'!$B$5:$N$63,8,FALSE))))</f>
        <v>11770</v>
      </c>
      <c r="D80" s="21">
        <f>IF(D74="",0,IF($C13="Kg",D74*VLOOKUP($B13,'Crop definitions'!$B$5:$N$63,5,FALSE)/1000,IF($C13="Kg TS",D74,D74/VLOOKUP($B13,'Crop definitions'!$B$5:$N$63,8,FALSE))))</f>
        <v>11770</v>
      </c>
      <c r="E80" s="21">
        <f>IF(E74="",0,IF($C13="Kg",E74*VLOOKUP($B13,'Crop definitions'!$B$5:$N$63,5,FALSE)/1000,IF($C13="Kg TS",E74,E74/VLOOKUP($B13,'Crop definitions'!$B$5:$N$63,8,FALSE))))</f>
        <v>14410</v>
      </c>
      <c r="F80" s="21">
        <f>IF(F74="",0,IF($C13="Kg",F74*VLOOKUP($B13,'Crop definitions'!$B$5:$N$63,5,FALSE)/1000,IF($C13="Kg TS",F74,F74/VLOOKUP($B13,'Crop definitions'!$B$5:$N$63,8,FALSE))))</f>
        <v>15730</v>
      </c>
      <c r="G80" s="21">
        <f>IF(G74="",0,IF($C13="Kg",G74*VLOOKUP($B13,'Crop definitions'!$B$5:$N$63,5,FALSE)/1000,IF($C13="Kg TS",G74,G74/VLOOKUP($B13,'Crop definitions'!$B$5:$N$63,8,FALSE))))</f>
        <v>11770</v>
      </c>
      <c r="I80" s="20" t="str">
        <f t="shared" si="6"/>
        <v>Sugar_beets_roots, kg TS / ha</v>
      </c>
      <c r="J80" s="21">
        <f>IF(J74="",0,IF($C13="Kg",J74*VLOOKUP($B13,'Crop definitions'!$B$5:$N$63,5,FALSE)/1000,IF($C13="Kg TS",J74,J74/VLOOKUP($B13,'Crop definitions'!$B$5:$N$63,8,FALSE))))</f>
        <v>6188.5999999999995</v>
      </c>
      <c r="K80" s="21">
        <f>IF(K74="",0,IF($C13="Kg",K74*VLOOKUP($B13,'Crop definitions'!$B$5:$N$63,5,FALSE)/1000,IF($C13="Kg TS",K74,K74/VLOOKUP($B13,'Crop definitions'!$B$5:$N$63,8,FALSE))))</f>
        <v>6826.5999999999995</v>
      </c>
      <c r="L80" s="21">
        <f>IF(L74="",0,IF($C13="Kg",L74*VLOOKUP($B13,'Crop definitions'!$B$5:$N$63,5,FALSE)/1000,IF($C13="Kg TS",L74,L74/VLOOKUP($B13,'Crop definitions'!$B$5:$N$63,8,FALSE))))</f>
        <v>6826.5999999999995</v>
      </c>
      <c r="M80" s="21">
        <f>IF(M74="",0,IF($C13="Kg",M74*VLOOKUP($B13,'Crop definitions'!$B$5:$N$63,5,FALSE)/1000,IF($C13="Kg TS",M74,M74/VLOOKUP($B13,'Crop definitions'!$B$5:$N$63,8,FALSE))))</f>
        <v>8357.7999999999993</v>
      </c>
      <c r="N80" s="21">
        <f>IF(N74="",0,IF($C13="Kg",N74*VLOOKUP($B13,'Crop definitions'!$B$5:$N$63,5,FALSE)/1000,IF($C13="Kg TS",N74,N74/VLOOKUP($B13,'Crop definitions'!$B$5:$N$63,8,FALSE))))</f>
        <v>9123.4</v>
      </c>
      <c r="O80" s="21">
        <f>IF(O74="",0,IF($C13="Kg",O74*VLOOKUP($B13,'Crop definitions'!$B$5:$N$63,5,FALSE)/1000,IF($C13="Kg TS",O74,O74/VLOOKUP($B13,'Crop definitions'!$B$5:$N$63,8,FALSE))))</f>
        <v>6826.5999999999995</v>
      </c>
    </row>
    <row r="81" spans="1:15" x14ac:dyDescent="0.25">
      <c r="A81" s="20" t="str">
        <f>IF(B14="",CONCATENATE(A14,": Intet valgt"),CONCATENATE(B14,", kg TS / ha"))</f>
        <v>Sugar_beets_top, kg TS / ha</v>
      </c>
      <c r="B81" s="21">
        <f>IF($B$14="",0,VLOOKUP($B$14,'Crop definitions'!$B$5:$T$63,19,FALSE)*B80)</f>
        <v>3627.8</v>
      </c>
      <c r="C81" s="21">
        <f>IF($B$14="",0,VLOOKUP($B$14,'Crop definitions'!$B$5:$T$63,19,FALSE)*C80)</f>
        <v>4001.8</v>
      </c>
      <c r="D81" s="21">
        <f>IF($B$14="",0,VLOOKUP($B$14,'Crop definitions'!$B$5:$T$63,19,FALSE)*D80)</f>
        <v>4001.8</v>
      </c>
      <c r="E81" s="21">
        <f>IF($B$14="",0,VLOOKUP($B$14,'Crop definitions'!$B$5:$T$63,19,FALSE)*E80)</f>
        <v>4899.4000000000005</v>
      </c>
      <c r="F81" s="21">
        <f>IF($B$14="",0,VLOOKUP($B$14,'Crop definitions'!$B$5:$T$63,19,FALSE)*F80)</f>
        <v>5348.2000000000007</v>
      </c>
      <c r="G81" s="21">
        <f>IF($B$14="",0,VLOOKUP($B$14,'Crop definitions'!$B$5:$T$63,19,FALSE)*G80)</f>
        <v>4001.8</v>
      </c>
      <c r="I81" s="20" t="str">
        <f t="shared" si="6"/>
        <v>Sugar_beets_top, kg TS / ha</v>
      </c>
      <c r="J81" s="21">
        <f>IF($B$14="",0,VLOOKUP($B$14,'Crop definitions'!$B$5:$T$63,19,FALSE)*J80)</f>
        <v>2104.1239999999998</v>
      </c>
      <c r="K81" s="21">
        <f>IF($B$14="",0,VLOOKUP($B$14,'Crop definitions'!$B$5:$T$63,19,FALSE)*K80)</f>
        <v>2321.0439999999999</v>
      </c>
      <c r="L81" s="21">
        <f>IF($B$14="",0,VLOOKUP($B$14,'Crop definitions'!$B$5:$T$63,19,FALSE)*L80)</f>
        <v>2321.0439999999999</v>
      </c>
      <c r="M81" s="21">
        <f>IF($B$14="",0,VLOOKUP($B$14,'Crop definitions'!$B$5:$T$63,19,FALSE)*M80)</f>
        <v>2841.652</v>
      </c>
      <c r="N81" s="21">
        <f>IF($B$14="",0,VLOOKUP($B$14,'Crop definitions'!$B$5:$T$63,19,FALSE)*N80)</f>
        <v>3101.9560000000001</v>
      </c>
      <c r="O81" s="21">
        <f>IF($B$14="",0,VLOOKUP($B$14,'Crop definitions'!$B$5:$T$63,19,FALSE)*O80)</f>
        <v>2321.0439999999999</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14297.8</v>
      </c>
      <c r="C85" s="25">
        <f t="shared" si="7"/>
        <v>15771.8</v>
      </c>
      <c r="D85" s="25">
        <f t="shared" si="7"/>
        <v>15771.8</v>
      </c>
      <c r="E85" s="25">
        <f t="shared" si="7"/>
        <v>19309.400000000001</v>
      </c>
      <c r="F85" s="25">
        <f t="shared" si="7"/>
        <v>21078.2</v>
      </c>
      <c r="G85" s="25">
        <f t="shared" si="7"/>
        <v>15771.8</v>
      </c>
      <c r="I85" s="24" t="s">
        <v>69</v>
      </c>
      <c r="J85" s="25">
        <f t="shared" ref="J85:O85" si="8">SUM(J80:J84)</f>
        <v>8292.7239999999983</v>
      </c>
      <c r="K85" s="25">
        <f t="shared" si="8"/>
        <v>9147.6440000000002</v>
      </c>
      <c r="L85" s="25">
        <f t="shared" si="8"/>
        <v>9147.6440000000002</v>
      </c>
      <c r="M85" s="25">
        <f t="shared" si="8"/>
        <v>11199.451999999999</v>
      </c>
      <c r="N85" s="25">
        <f t="shared" si="8"/>
        <v>12225.356</v>
      </c>
      <c r="O85" s="25">
        <f t="shared" si="8"/>
        <v>9147.6440000000002</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Sugar_beets_roots, kg / ha</v>
      </c>
      <c r="B87" s="21">
        <f>IF(B80=0,0,B80/(VLOOKUP($B13,'Crop definitions'!$B$5:$N$63,5,FALSE)/1000))</f>
        <v>48500</v>
      </c>
      <c r="C87" s="21">
        <f>IF(C80=0,0,C80/(VLOOKUP($B13,'Crop definitions'!$B$5:$N$63,5,FALSE)/1000))</f>
        <v>53500</v>
      </c>
      <c r="D87" s="21">
        <f>IF(D80=0,0,D80/(VLOOKUP($B13,'Crop definitions'!$B$5:$N$63,5,FALSE)/1000))</f>
        <v>53500</v>
      </c>
      <c r="E87" s="21">
        <f>IF(E80=0,0,E80/(VLOOKUP($B13,'Crop definitions'!$B$5:$N$63,5,FALSE)/1000))</f>
        <v>65500</v>
      </c>
      <c r="F87" s="21">
        <f>IF(F80=0,0,F80/(VLOOKUP($B13,'Crop definitions'!$B$5:$N$63,5,FALSE)/1000))</f>
        <v>71500</v>
      </c>
      <c r="G87" s="21">
        <f>IF(G80=0,0,G80/(VLOOKUP($B13,'Crop definitions'!$B$5:$N$63,5,FALSE)/1000))</f>
        <v>53500</v>
      </c>
      <c r="I87" s="20" t="str">
        <f>A87</f>
        <v>Sugar_beets_roots, kg / ha</v>
      </c>
      <c r="J87" s="21">
        <f>IF(J80=0,0,J80/(VLOOKUP($B13,'Crop definitions'!$B$5:$N$63,5,FALSE)/1000))</f>
        <v>28129.999999999996</v>
      </c>
      <c r="K87" s="21">
        <f>IF(K80=0,0,K80/(VLOOKUP($B13,'Crop definitions'!$B$5:$N$63,5,FALSE)/1000))</f>
        <v>31029.999999999996</v>
      </c>
      <c r="L87" s="21">
        <f>IF(L80=0,0,L80/(VLOOKUP($B13,'Crop definitions'!$B$5:$N$63,5,FALSE)/1000))</f>
        <v>31029.999999999996</v>
      </c>
      <c r="M87" s="21">
        <f>IF(M80=0,0,M80/(VLOOKUP($B13,'Crop definitions'!$B$5:$N$63,5,FALSE)/1000))</f>
        <v>37990</v>
      </c>
      <c r="N87" s="21">
        <f>IF(N80=0,0,N80/(VLOOKUP($B13,'Crop definitions'!$B$5:$N$63,5,FALSE)/1000))</f>
        <v>41470</v>
      </c>
      <c r="O87" s="21">
        <f>IF(O80=0,0,O80/(VLOOKUP($B13,'Crop definitions'!$B$5:$N$63,5,FALSE)/1000))</f>
        <v>31029.999999999996</v>
      </c>
    </row>
    <row r="88" spans="1:15" x14ac:dyDescent="0.25">
      <c r="A88" s="20" t="str">
        <f>IF(B14="",CONCATENATE(A14,": Intet valgt"),CONCATENATE(B14,", kg / ha"))</f>
        <v>Sugar_beets_top, kg / ha</v>
      </c>
      <c r="B88" s="21">
        <f>IF(B81=0,0,B81/(VLOOKUP($B14,'Crop definitions'!$B$5:$N$63,5,FALSE)/1000))</f>
        <v>30231.666666666668</v>
      </c>
      <c r="C88" s="21">
        <f>IF(C81=0,0,C81/(VLOOKUP($B14,'Crop definitions'!$B$5:$N$63,5,FALSE)/1000))</f>
        <v>33348.333333333336</v>
      </c>
      <c r="D88" s="21">
        <f>IF(D81=0,0,D81/(VLOOKUP($B14,'Crop definitions'!$B$5:$N$63,5,FALSE)/1000))</f>
        <v>33348.333333333336</v>
      </c>
      <c r="E88" s="21">
        <f>IF(E81=0,0,E81/(VLOOKUP($B14,'Crop definitions'!$B$5:$N$63,5,FALSE)/1000))</f>
        <v>40828.333333333336</v>
      </c>
      <c r="F88" s="21">
        <f>IF(F81=0,0,F81/(VLOOKUP($B14,'Crop definitions'!$B$5:$N$63,5,FALSE)/1000))</f>
        <v>44568.333333333343</v>
      </c>
      <c r="G88" s="21">
        <f>IF(G81=0,0,G81/(VLOOKUP($B14,'Crop definitions'!$B$5:$N$63,5,FALSE)/1000))</f>
        <v>33348.333333333336</v>
      </c>
      <c r="I88" s="20" t="str">
        <f t="shared" ref="I88:I93" si="9">A88</f>
        <v>Sugar_beets_top, kg / ha</v>
      </c>
      <c r="J88" s="21">
        <f>IF(J81=0,0,J81/(VLOOKUP($B14,'Crop definitions'!$B$5:$N$63,5,FALSE)/1000))</f>
        <v>17534.366666666665</v>
      </c>
      <c r="K88" s="21">
        <f>IF(K81=0,0,K81/(VLOOKUP($B14,'Crop definitions'!$B$5:$N$63,5,FALSE)/1000))</f>
        <v>19342.033333333333</v>
      </c>
      <c r="L88" s="21">
        <f>IF(L81=0,0,L81/(VLOOKUP($B14,'Crop definitions'!$B$5:$N$63,5,FALSE)/1000))</f>
        <v>19342.033333333333</v>
      </c>
      <c r="M88" s="21">
        <f>IF(M81=0,0,M81/(VLOOKUP($B14,'Crop definitions'!$B$5:$N$63,5,FALSE)/1000))</f>
        <v>23680.433333333334</v>
      </c>
      <c r="N88" s="21">
        <f>IF(N81=0,0,N81/(VLOOKUP($B14,'Crop definitions'!$B$5:$N$63,5,FALSE)/1000))</f>
        <v>25849.633333333335</v>
      </c>
      <c r="O88" s="21">
        <f>IF(O81=0,0,O81/(VLOOKUP($B14,'Crop definitions'!$B$5:$N$63,5,FALSE)/1000))</f>
        <v>19342.033333333333</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78731.666666666672</v>
      </c>
      <c r="C92" s="25">
        <f t="shared" si="10"/>
        <v>86848.333333333343</v>
      </c>
      <c r="D92" s="25">
        <f t="shared" si="10"/>
        <v>86848.333333333343</v>
      </c>
      <c r="E92" s="25">
        <f t="shared" si="10"/>
        <v>106328.33333333334</v>
      </c>
      <c r="F92" s="25">
        <f t="shared" si="10"/>
        <v>116068.33333333334</v>
      </c>
      <c r="G92" s="25">
        <f t="shared" si="10"/>
        <v>86848.333333333343</v>
      </c>
      <c r="I92" s="24" t="str">
        <f t="shared" si="9"/>
        <v>Udbytte i alt, kg / ha</v>
      </c>
      <c r="J92" s="25">
        <f t="shared" ref="J92:O92" si="11">SUM(J87:J91)</f>
        <v>45664.366666666661</v>
      </c>
      <c r="K92" s="25">
        <f t="shared" si="11"/>
        <v>50372.033333333326</v>
      </c>
      <c r="L92" s="25">
        <f t="shared" si="11"/>
        <v>50372.033333333326</v>
      </c>
      <c r="M92" s="25">
        <f t="shared" si="11"/>
        <v>61670.433333333334</v>
      </c>
      <c r="N92" s="25">
        <f t="shared" si="11"/>
        <v>67319.633333333331</v>
      </c>
      <c r="O92" s="25">
        <f t="shared" si="11"/>
        <v>50372.033333333326</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Sugar_beets_roots, kg N / ha</v>
      </c>
      <c r="B95" s="21">
        <f>IF(B80=0,0,B80*VLOOKUP($B13,'Crop definitions'!$B$5:$K$63,10,FALSE)/1000)</f>
        <v>100.72479999999999</v>
      </c>
      <c r="C95" s="21">
        <f>IF(C80=0,0,C80*VLOOKUP($B13,'Crop definitions'!$B$5:$K$63,10,FALSE)/1000)</f>
        <v>111.10879999999999</v>
      </c>
      <c r="D95" s="21">
        <f>IF(D80=0,0,D80*VLOOKUP($B13,'Crop definitions'!$B$5:$K$63,10,FALSE)/1000)</f>
        <v>111.10879999999999</v>
      </c>
      <c r="E95" s="21">
        <f>IF(E80=0,0,E80*VLOOKUP($B13,'Crop definitions'!$B$5:$K$63,10,FALSE)/1000)</f>
        <v>136.03039999999999</v>
      </c>
      <c r="F95" s="21">
        <f>IF(F80=0,0,F80*VLOOKUP($B13,'Crop definitions'!$B$5:$K$63,10,FALSE)/1000)</f>
        <v>148.49119999999999</v>
      </c>
      <c r="G95" s="21">
        <f>IF(G80=0,0,G80*VLOOKUP($B13,'Crop definitions'!$B$5:$K$63,10,FALSE)/1000)</f>
        <v>111.10879999999999</v>
      </c>
      <c r="I95" s="20" t="str">
        <f t="shared" ref="I95:I100" si="14">A95</f>
        <v>Sugar_beets_roots, kg N / ha</v>
      </c>
      <c r="J95" s="21">
        <f>IF(J80=0,0,J80*VLOOKUP($B13,'Crop definitions'!$B$5:$K$63,10,FALSE)/1000)</f>
        <v>58.420383999999991</v>
      </c>
      <c r="K95" s="21">
        <f>IF(K80=0,0,K80*VLOOKUP($B13,'Crop definitions'!$B$5:$K$63,10,FALSE)/1000)</f>
        <v>64.443103999999991</v>
      </c>
      <c r="L95" s="21">
        <f>IF(L80=0,0,L80*VLOOKUP($B13,'Crop definitions'!$B$5:$K$63,10,FALSE)/1000)</f>
        <v>64.443103999999991</v>
      </c>
      <c r="M95" s="21">
        <f>IF(M80=0,0,M80*VLOOKUP($B13,'Crop definitions'!$B$5:$K$63,10,FALSE)/1000)</f>
        <v>78.897631999999987</v>
      </c>
      <c r="N95" s="21">
        <f>IF(N80=0,0,N80*VLOOKUP($B13,'Crop definitions'!$B$5:$K$63,10,FALSE)/1000)</f>
        <v>86.124895999999993</v>
      </c>
      <c r="O95" s="21">
        <f>IF(O80=0,0,O80*VLOOKUP($B13,'Crop definitions'!$B$5:$K$63,10,FALSE)/1000)</f>
        <v>64.443103999999991</v>
      </c>
    </row>
    <row r="96" spans="1:15" x14ac:dyDescent="0.25">
      <c r="A96" s="20" t="str">
        <f>IF(B14="",CONCATENATE(A14,": Intet valgt"),CONCATENATE(B14,", kg N / ha"))</f>
        <v>Sugar_beets_top, kg N / ha</v>
      </c>
      <c r="B96" s="21">
        <f>IF(B81=0,0,B81*VLOOKUP($B14,'Crop definitions'!$B$5:$K$63,10,FALSE)/1000)</f>
        <v>95.193472</v>
      </c>
      <c r="C96" s="21">
        <f>IF(C81=0,0,C81*VLOOKUP($B14,'Crop definitions'!$B$5:$K$63,10,FALSE)/1000)</f>
        <v>105.007232</v>
      </c>
      <c r="D96" s="21">
        <f>IF(D81=0,0,D81*VLOOKUP($B14,'Crop definitions'!$B$5:$K$63,10,FALSE)/1000)</f>
        <v>105.007232</v>
      </c>
      <c r="E96" s="21">
        <f>IF(E81=0,0,E81*VLOOKUP($B14,'Crop definitions'!$B$5:$K$63,10,FALSE)/1000)</f>
        <v>128.56025600000001</v>
      </c>
      <c r="F96" s="21">
        <f>IF(F81=0,0,F81*VLOOKUP($B14,'Crop definitions'!$B$5:$K$63,10,FALSE)/1000)</f>
        <v>140.33676800000001</v>
      </c>
      <c r="G96" s="21">
        <f>IF(G81=0,0,G81*VLOOKUP($B14,'Crop definitions'!$B$5:$K$63,10,FALSE)/1000)</f>
        <v>105.007232</v>
      </c>
      <c r="I96" s="20" t="str">
        <f t="shared" si="14"/>
        <v>Sugar_beets_top, kg N / ha</v>
      </c>
      <c r="J96" s="21">
        <f>IF(J81=0,0,J81*VLOOKUP($B14,'Crop definitions'!$B$5:$K$63,10,FALSE)/1000)</f>
        <v>55.21221375999999</v>
      </c>
      <c r="K96" s="21">
        <f>IF(K81=0,0,K81*VLOOKUP($B14,'Crop definitions'!$B$5:$K$63,10,FALSE)/1000)</f>
        <v>60.904194559999993</v>
      </c>
      <c r="L96" s="21">
        <f>IF(L81=0,0,L81*VLOOKUP($B14,'Crop definitions'!$B$5:$K$63,10,FALSE)/1000)</f>
        <v>60.904194559999993</v>
      </c>
      <c r="M96" s="21">
        <f>IF(M81=0,0,M81*VLOOKUP($B14,'Crop definitions'!$B$5:$K$63,10,FALSE)/1000)</f>
        <v>74.564948479999998</v>
      </c>
      <c r="N96" s="21">
        <f>IF(N81=0,0,N81*VLOOKUP($B14,'Crop definitions'!$B$5:$K$63,10,FALSE)/1000)</f>
        <v>81.395325439999993</v>
      </c>
      <c r="O96" s="21">
        <f>IF(O81=0,0,O81*VLOOKUP($B14,'Crop definitions'!$B$5:$K$63,10,FALSE)/1000)</f>
        <v>60.904194559999993</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195.918272</v>
      </c>
      <c r="C100" s="25">
        <f t="shared" si="15"/>
        <v>216.11603199999999</v>
      </c>
      <c r="D100" s="25">
        <f t="shared" si="15"/>
        <v>216.11603199999999</v>
      </c>
      <c r="E100" s="25">
        <f t="shared" si="15"/>
        <v>264.59065599999997</v>
      </c>
      <c r="F100" s="25">
        <f t="shared" si="15"/>
        <v>288.827968</v>
      </c>
      <c r="G100" s="25">
        <f t="shared" si="15"/>
        <v>216.11603199999999</v>
      </c>
      <c r="I100" s="24" t="str">
        <f t="shared" si="14"/>
        <v>Udbytte i alt, kg N / ha</v>
      </c>
      <c r="J100" s="25">
        <f t="shared" ref="J100:O100" si="16">SUM(J95:J99)</f>
        <v>113.63259775999998</v>
      </c>
      <c r="K100" s="25">
        <f t="shared" si="16"/>
        <v>125.34729855999998</v>
      </c>
      <c r="L100" s="25">
        <f t="shared" si="16"/>
        <v>125.34729855999998</v>
      </c>
      <c r="M100" s="25">
        <f t="shared" si="16"/>
        <v>153.46258047999999</v>
      </c>
      <c r="N100" s="25">
        <f t="shared" si="16"/>
        <v>167.52022144</v>
      </c>
      <c r="O100" s="25">
        <f t="shared" si="16"/>
        <v>125.34729855999998</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formula'!$J$5:$O$44,MATCH(Sugar_beets_a!$B$9,'N fixation formula'!$B$5:$B$44,0),MATCH(Sugar_beets_a!J104,'N fixation formula'!$J$4:$O$4,0))</f>
        <v>#N/A</v>
      </c>
      <c r="K109" s="48" t="e">
        <f>VLOOKUP($B$9,'N fixation formula'!$B$5:$O$44,7,FALSE)+VLOOKUP($B$9,'N fixation formula'!$B$5:$O$44,8,FALSE)+INDEX('N fixation formula'!$J$5:$O$44,MATCH(Sugar_beets_a!$B$9,'N fixation formula'!$B$5:$B$44,0),MATCH(Sugar_beets_a!K104,'N fixation formula'!$J$4:$O$4,0))</f>
        <v>#N/A</v>
      </c>
      <c r="L109" s="48" t="e">
        <f>VLOOKUP($B$9,'N fixation formula'!$B$5:$O$44,7,FALSE)+VLOOKUP($B$9,'N fixation formula'!$B$5:$O$44,8,FALSE)+INDEX('N fixation formula'!$J$5:$O$44,MATCH(Sugar_beets_a!$B$9,'N fixation formula'!$B$5:$B$44,0),MATCH(Sugar_beets_a!L104,'N fixation formula'!$J$4:$O$4,0))</f>
        <v>#N/A</v>
      </c>
      <c r="M109" s="48" t="e">
        <f>VLOOKUP($B$9,'N fixation formula'!$B$5:$O$44,7,FALSE)+VLOOKUP($B$9,'N fixation formula'!$B$5:$O$44,8,FALSE)+INDEX('N fixation formula'!$J$5:$O$44,MATCH(Sugar_beets_a!$B$9,'N fixation formula'!$B$5:$B$44,0),MATCH(Sugar_beets_a!M104,'N fixation formula'!$J$4:$O$4,0))</f>
        <v>#N/A</v>
      </c>
      <c r="N109" s="48" t="e">
        <f>VLOOKUP($B$9,'N fixation formula'!$B$5:$O$44,7,FALSE)+VLOOKUP($B$9,'N fixation formula'!$B$5:$O$44,8,FALSE)+INDEX('N fixation formula'!$J$5:$O$44,MATCH(Sugar_beets_a!$B$9,'N fixation formula'!$B$5:$B$44,0),MATCH(Sugar_beets_a!N104,'N fixation formula'!$J$4:$O$4,0))</f>
        <v>#N/A</v>
      </c>
      <c r="O109" s="48" t="e">
        <f>VLOOKUP($B$9,'N fixation formula'!$B$5:$O$44,7,FALSE)+VLOOKUP($B$9,'N fixation formula'!$B$5:$O$44,8,FALSE)+INDEX('N fixation formula'!$J$5:$O$44,MATCH(Sugar_beets_a!$B$9,'N fixation formula'!$B$5:$B$44,0),MATCH(Sugar_beets_a!O104,'N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83</v>
      </c>
      <c r="B116" s="76">
        <v>1</v>
      </c>
      <c r="C116" s="76">
        <v>1</v>
      </c>
      <c r="D116" s="76">
        <v>1</v>
      </c>
      <c r="E116" s="76">
        <v>1</v>
      </c>
      <c r="F116" s="76">
        <v>1</v>
      </c>
      <c r="G116" s="70">
        <v>1</v>
      </c>
      <c r="I116" s="29" t="str">
        <f>IF(A116="","",A116)</f>
        <v>Pløjning, forår*</v>
      </c>
      <c r="J116" s="60">
        <v>1</v>
      </c>
      <c r="K116" s="60">
        <v>1</v>
      </c>
      <c r="L116" s="60">
        <v>1</v>
      </c>
      <c r="M116" s="60">
        <v>1</v>
      </c>
      <c r="N116" s="60">
        <v>1</v>
      </c>
      <c r="O116" s="61">
        <v>1</v>
      </c>
    </row>
    <row r="117" spans="1:15" x14ac:dyDescent="0.25">
      <c r="A117" s="34" t="s">
        <v>89</v>
      </c>
      <c r="B117" s="70">
        <v>1</v>
      </c>
      <c r="C117" s="70">
        <v>1</v>
      </c>
      <c r="D117" s="70">
        <v>1</v>
      </c>
      <c r="E117" s="70">
        <v>1</v>
      </c>
      <c r="F117" s="70">
        <v>1</v>
      </c>
      <c r="G117" s="70">
        <v>1</v>
      </c>
      <c r="I117" s="29" t="str">
        <f t="shared" ref="I117:I130" si="24">IF(A117="","",A117)</f>
        <v>Kunstgødskning*</v>
      </c>
      <c r="J117" s="60"/>
      <c r="K117" s="60"/>
      <c r="L117" s="60"/>
      <c r="M117" s="60"/>
      <c r="N117" s="60"/>
      <c r="O117" s="61"/>
    </row>
    <row r="118" spans="1:15" x14ac:dyDescent="0.25">
      <c r="A118" s="34" t="s">
        <v>86</v>
      </c>
      <c r="B118" s="70">
        <v>2</v>
      </c>
      <c r="C118" s="70">
        <v>2</v>
      </c>
      <c r="D118" s="70">
        <v>2</v>
      </c>
      <c r="E118" s="70">
        <v>2</v>
      </c>
      <c r="F118" s="70">
        <v>2</v>
      </c>
      <c r="G118" s="70">
        <v>2</v>
      </c>
      <c r="I118" s="29" t="str">
        <f t="shared" si="24"/>
        <v>Såbedsharvning, tung*</v>
      </c>
      <c r="J118" s="60">
        <v>2</v>
      </c>
      <c r="K118" s="60">
        <v>2</v>
      </c>
      <c r="L118" s="60">
        <v>2</v>
      </c>
      <c r="M118" s="60">
        <v>2</v>
      </c>
      <c r="N118" s="60">
        <v>2</v>
      </c>
      <c r="O118" s="61">
        <v>2</v>
      </c>
    </row>
    <row r="119" spans="1:15" x14ac:dyDescent="0.25">
      <c r="A119" s="34" t="s">
        <v>88</v>
      </c>
      <c r="B119" s="70">
        <v>1</v>
      </c>
      <c r="C119" s="70">
        <v>1</v>
      </c>
      <c r="D119" s="70">
        <v>1</v>
      </c>
      <c r="E119" s="70">
        <v>1</v>
      </c>
      <c r="F119" s="70">
        <v>1</v>
      </c>
      <c r="G119" s="70">
        <v>1</v>
      </c>
      <c r="I119" s="29" t="str">
        <f t="shared" si="24"/>
        <v>Såning*</v>
      </c>
      <c r="J119" s="60">
        <v>1</v>
      </c>
      <c r="K119" s="60">
        <v>1</v>
      </c>
      <c r="L119" s="60">
        <v>1</v>
      </c>
      <c r="M119" s="60">
        <v>1</v>
      </c>
      <c r="N119" s="60">
        <v>1</v>
      </c>
      <c r="O119" s="61">
        <v>1</v>
      </c>
    </row>
    <row r="120" spans="1:15" x14ac:dyDescent="0.25">
      <c r="A120" s="34" t="s">
        <v>92</v>
      </c>
      <c r="B120" s="70">
        <v>6</v>
      </c>
      <c r="C120" s="70">
        <v>6</v>
      </c>
      <c r="D120" s="70">
        <v>6</v>
      </c>
      <c r="E120" s="70">
        <v>6</v>
      </c>
      <c r="F120" s="70">
        <v>6</v>
      </c>
      <c r="G120" s="70">
        <v>6</v>
      </c>
      <c r="I120" s="29" t="str">
        <f t="shared" si="24"/>
        <v>Sprøjtning*</v>
      </c>
      <c r="J120" s="60"/>
      <c r="K120" s="60"/>
      <c r="L120" s="60"/>
      <c r="M120" s="60"/>
      <c r="N120" s="60"/>
      <c r="O120" s="61"/>
    </row>
    <row r="121" spans="1:15" x14ac:dyDescent="0.25">
      <c r="A121" s="34" t="s">
        <v>90</v>
      </c>
      <c r="B121" s="70">
        <v>1</v>
      </c>
      <c r="C121" s="70">
        <v>1</v>
      </c>
      <c r="D121" s="70">
        <v>1</v>
      </c>
      <c r="E121" s="70">
        <v>1</v>
      </c>
      <c r="F121" s="70">
        <v>1</v>
      </c>
      <c r="G121" s="70">
        <v>1</v>
      </c>
      <c r="I121" s="29" t="str">
        <f t="shared" si="24"/>
        <v>Radrensning*</v>
      </c>
      <c r="J121" s="60">
        <v>2</v>
      </c>
      <c r="K121" s="60">
        <v>2</v>
      </c>
      <c r="L121" s="60">
        <v>2</v>
      </c>
      <c r="M121" s="60">
        <v>2</v>
      </c>
      <c r="N121" s="60">
        <v>2</v>
      </c>
      <c r="O121" s="61">
        <v>2</v>
      </c>
    </row>
    <row r="122" spans="1:15" x14ac:dyDescent="0.25">
      <c r="A122" s="34" t="s">
        <v>94</v>
      </c>
      <c r="B122" s="70">
        <v>1</v>
      </c>
      <c r="C122" s="70">
        <v>1</v>
      </c>
      <c r="D122" s="70">
        <v>1</v>
      </c>
      <c r="E122" s="70">
        <v>1</v>
      </c>
      <c r="F122" s="70">
        <v>1</v>
      </c>
      <c r="G122" s="70">
        <v>1</v>
      </c>
      <c r="I122" s="29" t="str">
        <f t="shared" si="24"/>
        <v>Roeoptagning*</v>
      </c>
      <c r="J122" s="60">
        <v>1</v>
      </c>
      <c r="K122" s="60">
        <v>1</v>
      </c>
      <c r="L122" s="60">
        <v>1</v>
      </c>
      <c r="M122" s="60">
        <v>1</v>
      </c>
      <c r="N122" s="60">
        <v>1</v>
      </c>
      <c r="O122" s="61">
        <v>1</v>
      </c>
    </row>
    <row r="123" spans="1:15" x14ac:dyDescent="0.25">
      <c r="A123" s="34" t="s">
        <v>95</v>
      </c>
      <c r="B123" s="70">
        <v>1</v>
      </c>
      <c r="C123" s="70">
        <v>1</v>
      </c>
      <c r="D123" s="70">
        <v>1</v>
      </c>
      <c r="E123" s="70">
        <v>1</v>
      </c>
      <c r="F123" s="70">
        <v>1</v>
      </c>
      <c r="G123" s="70">
        <v>1</v>
      </c>
      <c r="I123" s="29" t="str">
        <f t="shared" si="24"/>
        <v>Roeaftopning*</v>
      </c>
      <c r="J123" s="60">
        <v>1</v>
      </c>
      <c r="K123" s="60">
        <v>1</v>
      </c>
      <c r="L123" s="60">
        <v>1</v>
      </c>
      <c r="M123" s="60">
        <v>1</v>
      </c>
      <c r="N123" s="60">
        <v>1</v>
      </c>
      <c r="O123" s="61">
        <v>1</v>
      </c>
    </row>
    <row r="124" spans="1:15" x14ac:dyDescent="0.25">
      <c r="A124" s="34" t="s">
        <v>91</v>
      </c>
      <c r="B124" s="70"/>
      <c r="C124" s="70"/>
      <c r="D124" s="70"/>
      <c r="E124" s="70"/>
      <c r="F124" s="70"/>
      <c r="G124" s="70"/>
      <c r="I124" s="29" t="str">
        <f t="shared" si="24"/>
        <v>Ukrudstharvning*</v>
      </c>
      <c r="J124" s="60">
        <v>2</v>
      </c>
      <c r="K124" s="60">
        <v>2</v>
      </c>
      <c r="L124" s="60">
        <v>2</v>
      </c>
      <c r="M124" s="60">
        <v>2</v>
      </c>
      <c r="N124" s="60">
        <v>2</v>
      </c>
      <c r="O124" s="61">
        <v>2</v>
      </c>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Pløjning, forår*</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18.125999999999998</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18.125999999999998</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18.125999999999998</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20.139999999999997</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22.153999999999996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22.153999999999996</v>
      </c>
      <c r="I132" s="29" t="str">
        <f>A132</f>
        <v>Pløjning, forår*</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18.125999999999998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18.125999999999998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18.125999999999998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20.139999999999997</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22.153999999999996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22.153999999999996</v>
      </c>
    </row>
    <row r="133" spans="1:15" x14ac:dyDescent="0.25">
      <c r="A133" s="20" t="str">
        <f t="shared" ref="A133:A146" si="25">IF(A117="","",A117)</f>
        <v>Kunstgødskning*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2.0139999999999998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2.0139999999999998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2.0139999999999998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2.0139999999999998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2.0139999999999998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2.0139999999999998</v>
      </c>
      <c r="I133" s="29" t="str">
        <f t="shared" ref="I133:I147" si="26">A133</f>
        <v>Kunstgødskning*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Såbedsharvning, tung*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10.8756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10.8756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10.8756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12.084</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13.292399999999999</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13.292399999999999</v>
      </c>
      <c r="I134" s="29" t="str">
        <f t="shared" si="26"/>
        <v>Såbedsharvning, tung*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10.8756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10.8756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10.8756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12.084</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13.292399999999999</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13.292399999999999</v>
      </c>
    </row>
    <row r="135" spans="1:15" x14ac:dyDescent="0.25">
      <c r="A135" s="20" t="str">
        <f t="shared" si="25"/>
        <v>Såning*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2.7189000000000001</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2.7189000000000001</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2.7189000000000001</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3.0209999999999999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3.3230999999999997</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3.3230999999999997</v>
      </c>
      <c r="I135" s="29" t="str">
        <f t="shared" si="26"/>
        <v>Såning*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2.7189000000000001</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2.7189000000000001</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2.7189000000000001</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3.0209999999999999</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3.3230999999999997</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3.3230999999999997</v>
      </c>
    </row>
    <row r="136" spans="1:15" x14ac:dyDescent="0.25">
      <c r="A136" s="20" t="str">
        <f t="shared" si="25"/>
        <v>Sprøjtning*</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9.0629999999999988</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9.0629999999999988</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9.0629999999999988</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9.0629999999999988</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9.0629999999999988</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9.0629999999999988</v>
      </c>
      <c r="I136" s="29" t="str">
        <f t="shared" si="26"/>
        <v>Sprøjtning*</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Radrensning*</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2.7189000000000001</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2.7189000000000001</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2.7189000000000001</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3.0209999999999999</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3.3230999999999997</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3.3230999999999997</v>
      </c>
      <c r="I137" s="29" t="str">
        <f t="shared" si="26"/>
        <v>Radrensning*</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5.4378000000000002</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5.4378000000000002</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5.4378000000000002</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6.0419999999999998</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6.6461999999999994</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6.6461999999999994</v>
      </c>
    </row>
    <row r="138" spans="1:15" x14ac:dyDescent="0.25">
      <c r="A138" s="20" t="str">
        <f t="shared" si="25"/>
        <v>Roeoptagning*</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15.4071</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15.4071</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15.4071</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17.119</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18.8309</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18.8309</v>
      </c>
      <c r="I138" s="29" t="str">
        <f t="shared" si="26"/>
        <v>Roeoptagning*</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15.4071</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15.4071</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15.4071</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17.119</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18.8309</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18.8309</v>
      </c>
    </row>
    <row r="139" spans="1:15" x14ac:dyDescent="0.25">
      <c r="A139" s="20" t="str">
        <f t="shared" si="25"/>
        <v>Roeaftopning*</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10.069999999999999</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10.069999999999999</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10.069999999999999</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10.069999999999999</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10.069999999999999</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10.069999999999999</v>
      </c>
      <c r="I139" s="29" t="str">
        <f t="shared" si="26"/>
        <v>Roeaftopning*</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10.069999999999999</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10.069999999999999</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10.069999999999999</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10.069999999999999</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10.069999999999999</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10.069999999999999</v>
      </c>
    </row>
    <row r="140" spans="1:15" x14ac:dyDescent="0.25">
      <c r="A140" s="20" t="str">
        <f t="shared" si="25"/>
        <v>Ukrudstharvning*</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Ukrudstharvning*</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3.6251999999999995</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3.6251999999999995</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3.6251999999999995</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4.0279999999999996</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4.4307999999999996</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4.4307999999999996</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70.993499999999997</v>
      </c>
      <c r="C147" s="25">
        <f t="shared" ref="C147:O147" si="27">SUM(C132:C146)</f>
        <v>70.993499999999997</v>
      </c>
      <c r="D147" s="25">
        <f t="shared" si="27"/>
        <v>70.993499999999997</v>
      </c>
      <c r="E147" s="25">
        <f t="shared" si="27"/>
        <v>76.531999999999996</v>
      </c>
      <c r="F147" s="25">
        <f t="shared" si="27"/>
        <v>82.070499999999981</v>
      </c>
      <c r="G147" s="25">
        <f t="shared" si="27"/>
        <v>82.070499999999981</v>
      </c>
      <c r="H147" s="5"/>
      <c r="I147" s="30" t="str">
        <f t="shared" si="26"/>
        <v>Dieselforbrug i alt per ha</v>
      </c>
      <c r="J147" s="25">
        <f t="shared" si="27"/>
        <v>66.260599999999997</v>
      </c>
      <c r="K147" s="25">
        <f t="shared" si="27"/>
        <v>66.260599999999997</v>
      </c>
      <c r="L147" s="25">
        <f t="shared" si="27"/>
        <v>66.260599999999997</v>
      </c>
      <c r="M147" s="25">
        <f t="shared" si="27"/>
        <v>72.504000000000005</v>
      </c>
      <c r="N147" s="25">
        <f t="shared" si="27"/>
        <v>78.747399999999999</v>
      </c>
      <c r="O147" s="25">
        <f t="shared" si="27"/>
        <v>78.747399999999999</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2A00-000000000000}">
      <formula1>"Ja, Nej / Ikke relevant"</formula1>
    </dataValidation>
    <dataValidation type="list" allowBlank="1" showInputMessage="1" showErrorMessage="1" sqref="E13:E17" xr:uid="{00000000-0002-0000-2A00-000001000000}">
      <formula1>"Ja,Nej"</formula1>
    </dataValidation>
    <dataValidation type="list" allowBlank="1" showInputMessage="1" showErrorMessage="1" sqref="E5" xr:uid="{00000000-0002-0000-2A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A00-000003000000}">
          <x14:formula1>
            <xm:f>Other_tabels!$F$5:$F$14</xm:f>
          </x14:formula1>
          <xm:sqref>E4</xm:sqref>
        </x14:dataValidation>
        <x14:dataValidation type="list" allowBlank="1" showInputMessage="1" showErrorMessage="1" xr:uid="{00000000-0002-0000-2A00-000004000000}">
          <x14:formula1>
            <xm:f>'N fixation formula'!$B$5:$B$44</xm:f>
          </x14:formula1>
          <xm:sqref>B9</xm:sqref>
        </x14:dataValidation>
        <x14:dataValidation type="list" allowBlank="1" showInputMessage="1" showErrorMessage="1" xr:uid="{00000000-0002-0000-2A00-000007000000}">
          <x14:formula1>
            <xm:f>'Crop definitions'!$B$5:$B$63</xm:f>
          </x14:formula1>
          <xm:sqref>B13:B17</xm:sqref>
        </x14:dataValidation>
        <x14:dataValidation type="list" allowBlank="1" showInputMessage="1" showErrorMessage="1" xr:uid="{00000000-0002-0000-2A00-000006000000}">
          <x14:formula1>
            <xm:f>Seed!$B$5:$B$28</xm:f>
          </x14:formula1>
          <xm:sqref>B20:B23</xm:sqref>
        </x14:dataValidation>
        <x14:dataValidation type="list" allowBlank="1" showInputMessage="1" showErrorMessage="1" xr:uid="{00000000-0002-0000-2A00-000005000000}">
          <x14:formula1>
            <xm:f>'Diesel consumption for field op'!$D$4:$D$77</xm:f>
          </x14:formula1>
          <xm:sqref>A116:A130</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78BAE-0730-4DFF-8853-26EA7A87D1AC}">
  <sheetPr>
    <tabColor theme="9" tint="0.39997558519241921"/>
  </sheetPr>
  <dimension ref="A1:O147"/>
  <sheetViews>
    <sheetView showGridLines="0" topLeftCell="A120" workbookViewId="0">
      <selection activeCell="J105" sqref="J105:O105"/>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772</v>
      </c>
      <c r="D4" s="20" t="s">
        <v>484</v>
      </c>
      <c r="E4" s="44" t="s">
        <v>486</v>
      </c>
    </row>
    <row r="5" spans="1:6" x14ac:dyDescent="0.25">
      <c r="A5" s="20" t="s">
        <v>50</v>
      </c>
      <c r="B5" s="44" t="s">
        <v>780</v>
      </c>
      <c r="D5" s="20" t="s">
        <v>582</v>
      </c>
      <c r="E5" s="44" t="s">
        <v>208</v>
      </c>
    </row>
    <row r="6" spans="1:6" ht="27.6" x14ac:dyDescent="0.25">
      <c r="A6" s="20" t="s">
        <v>0</v>
      </c>
      <c r="B6" s="45" t="s">
        <v>771</v>
      </c>
    </row>
    <row r="7" spans="1:6" x14ac:dyDescent="0.25">
      <c r="A7" s="20" t="s">
        <v>76</v>
      </c>
      <c r="B7" s="45"/>
    </row>
    <row r="8" spans="1:6" x14ac:dyDescent="0.25">
      <c r="A8" s="20" t="s">
        <v>57</v>
      </c>
      <c r="B8" s="45"/>
    </row>
    <row r="9" spans="1:6" x14ac:dyDescent="0.25">
      <c r="A9" s="46" t="s">
        <v>125</v>
      </c>
      <c r="B9" s="44" t="s">
        <v>144</v>
      </c>
      <c r="C9" s="41" t="str">
        <f>IF(B9="","",IF(OR(E13="Ja",E14="Ja",E15="Ja",E16="Ja",E17="Ja"),"","Husk at koble minimum et produkt med fiksering"))</f>
        <v/>
      </c>
    </row>
    <row r="10" spans="1:6" x14ac:dyDescent="0.25">
      <c r="A10" s="20" t="s">
        <v>153</v>
      </c>
      <c r="B10" s="44">
        <v>115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385</v>
      </c>
      <c r="C13" s="19" t="str">
        <f>IF(B13="","",VLOOKUP(B13,'Crop definitions'!$B$5:$G$63,6,FALSE))</f>
        <v>Feed units</v>
      </c>
      <c r="D13" s="19" t="str">
        <f>IF(B13="","",VLOOKUP(B13,'Crop definitions'!$B$5:$G$63,3,FALSE))</f>
        <v>Grøn</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Grass_clover</v>
      </c>
      <c r="B30" s="200"/>
      <c r="C30" s="200"/>
      <c r="D30" s="200"/>
      <c r="E30" s="200"/>
      <c r="F30" s="200"/>
      <c r="G30" s="27"/>
      <c r="I30" s="201" t="str">
        <f>A30</f>
        <v>Gødningsnorm - Main product: Grass_clover</v>
      </c>
      <c r="J30" s="202"/>
      <c r="K30" s="202"/>
      <c r="L30" s="202"/>
      <c r="M30" s="202"/>
      <c r="N30" s="202"/>
      <c r="O30" s="203"/>
    </row>
    <row r="31" spans="1:15" x14ac:dyDescent="0.25">
      <c r="A31" s="20" t="s">
        <v>54</v>
      </c>
      <c r="B31" s="26">
        <v>180</v>
      </c>
      <c r="C31" s="26">
        <v>180</v>
      </c>
      <c r="D31" s="26">
        <v>180</v>
      </c>
      <c r="E31" s="26">
        <v>180</v>
      </c>
      <c r="F31" s="26">
        <v>180</v>
      </c>
      <c r="G31" s="26">
        <v>130</v>
      </c>
      <c r="I31" s="20" t="s">
        <v>54</v>
      </c>
      <c r="J31" s="26">
        <f>(B31-$B$10)*('Crop definitions'!$Z$5/100)</f>
        <v>35.1</v>
      </c>
      <c r="K31" s="26">
        <f>(C31-$B$10)*('Crop definitions'!$Z$5/100)</f>
        <v>35.1</v>
      </c>
      <c r="L31" s="26">
        <f>(D31-$B$10)*('Crop definitions'!$Z$5/100)</f>
        <v>35.1</v>
      </c>
      <c r="M31" s="26">
        <f>(E31-$B$10)*('Crop definitions'!$Z$5/100)</f>
        <v>35.1</v>
      </c>
      <c r="N31" s="26">
        <f>(F31-$B$10)*('Crop definitions'!$Z$5/100)</f>
        <v>35.1</v>
      </c>
      <c r="O31" s="26">
        <f>(G31-$B$10)*('Crop definitions'!$Z$5/100)</f>
        <v>8.1000000000000014</v>
      </c>
    </row>
    <row r="32" spans="1:15" x14ac:dyDescent="0.25">
      <c r="A32" s="20" t="s">
        <v>55</v>
      </c>
      <c r="B32" s="26">
        <v>25</v>
      </c>
      <c r="C32" s="26">
        <v>25</v>
      </c>
      <c r="D32" s="26">
        <v>25</v>
      </c>
      <c r="E32" s="26">
        <v>25</v>
      </c>
      <c r="F32" s="26">
        <v>25</v>
      </c>
      <c r="G32" s="26">
        <v>25</v>
      </c>
      <c r="I32" s="20" t="s">
        <v>55</v>
      </c>
      <c r="J32" s="26">
        <f>IF($B$13="","",VLOOKUP($B$13,'Crop definitions'!$V$5:$X$63,2,FALSE)*B32)</f>
        <v>22</v>
      </c>
      <c r="K32" s="26">
        <f>IF($B$13="","",VLOOKUP($B$13,'Crop definitions'!$V$5:$X$63,2,FALSE)*C32)</f>
        <v>22</v>
      </c>
      <c r="L32" s="26">
        <f>IF($B$13="","",VLOOKUP($B$13,'Crop definitions'!$V$5:$X$63,2,FALSE)*D32)</f>
        <v>22</v>
      </c>
      <c r="M32" s="26">
        <f>IF($B$13="","",VLOOKUP($B$13,'Crop definitions'!$V$5:$X$63,2,FALSE)*E32)</f>
        <v>22</v>
      </c>
      <c r="N32" s="26">
        <f>IF($B$13="","",VLOOKUP($B$13,'Crop definitions'!$V$5:$X$63,2,FALSE)*F32)</f>
        <v>22</v>
      </c>
      <c r="O32" s="64">
        <f>IF($B$13="","",VLOOKUP($B$13,'Crop definitions'!$V$5:$X$63,2,FALSE)*G32)</f>
        <v>22</v>
      </c>
    </row>
    <row r="33" spans="1:15" x14ac:dyDescent="0.25">
      <c r="A33" s="20" t="s">
        <v>56</v>
      </c>
      <c r="B33" s="26">
        <v>170</v>
      </c>
      <c r="C33" s="26">
        <v>170</v>
      </c>
      <c r="D33" s="26">
        <v>170</v>
      </c>
      <c r="E33" s="26">
        <v>170</v>
      </c>
      <c r="F33" s="26">
        <v>170</v>
      </c>
      <c r="G33" s="26">
        <v>170</v>
      </c>
      <c r="I33" s="20" t="s">
        <v>56</v>
      </c>
      <c r="J33" s="26">
        <f>IF($B$13="","",VLOOKUP($B$13,'Crop definitions'!$V$5:$X$63,2,FALSE)*B33)</f>
        <v>149.6</v>
      </c>
      <c r="K33" s="26">
        <f>IF($B$13="","",VLOOKUP($B$13,'Crop definitions'!$V$5:$X$63,2,FALSE)*C33)</f>
        <v>149.6</v>
      </c>
      <c r="L33" s="26">
        <f>IF($B$13="","",VLOOKUP($B$13,'Crop definitions'!$V$5:$X$63,2,FALSE)*D33)</f>
        <v>149.6</v>
      </c>
      <c r="M33" s="26">
        <f>IF($B$13="","",VLOOKUP($B$13,'Crop definitions'!$V$5:$X$63,2,FALSE)*E33)</f>
        <v>149.6</v>
      </c>
      <c r="N33" s="26">
        <f>IF($B$13="","",VLOOKUP($B$13,'Crop definitions'!$V$5:$X$63,2,FALSE)*F33)</f>
        <v>149.6</v>
      </c>
      <c r="O33" s="64">
        <f>IF($B$13="","",VLOOKUP($B$13,'Crop definitions'!$V$5:$X$63,2,FALSE)*G33)</f>
        <v>149.6</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180</v>
      </c>
      <c r="C51" s="21">
        <f t="shared" si="0"/>
        <v>180</v>
      </c>
      <c r="D51" s="21">
        <f t="shared" si="0"/>
        <v>180</v>
      </c>
      <c r="E51" s="21">
        <f t="shared" si="0"/>
        <v>180</v>
      </c>
      <c r="F51" s="21">
        <f t="shared" si="0"/>
        <v>180</v>
      </c>
      <c r="G51" s="21">
        <f t="shared" si="0"/>
        <v>130</v>
      </c>
      <c r="I51" s="20" t="str">
        <f>A51</f>
        <v>N - før reduktion, kg / ha</v>
      </c>
      <c r="J51" s="21">
        <f t="shared" ref="J51:O51" si="1">J31+J35+J39+J43+J47</f>
        <v>35.1</v>
      </c>
      <c r="K51" s="21">
        <f t="shared" si="1"/>
        <v>35.1</v>
      </c>
      <c r="L51" s="21">
        <f t="shared" si="1"/>
        <v>35.1</v>
      </c>
      <c r="M51" s="21">
        <f t="shared" si="1"/>
        <v>35.1</v>
      </c>
      <c r="N51" s="21">
        <f t="shared" si="1"/>
        <v>35.1</v>
      </c>
      <c r="O51" s="21">
        <f t="shared" si="1"/>
        <v>8.1000000000000014</v>
      </c>
    </row>
    <row r="52" spans="1:15" x14ac:dyDescent="0.25">
      <c r="A52" s="20" t="s">
        <v>126</v>
      </c>
      <c r="B52" s="21">
        <f t="shared" ref="B52:G52" si="2">IF($B$10="",B51,B51-$B$10)</f>
        <v>65</v>
      </c>
      <c r="C52" s="21">
        <f t="shared" si="2"/>
        <v>65</v>
      </c>
      <c r="D52" s="21">
        <f t="shared" si="2"/>
        <v>65</v>
      </c>
      <c r="E52" s="21">
        <f t="shared" si="2"/>
        <v>65</v>
      </c>
      <c r="F52" s="21">
        <f t="shared" si="2"/>
        <v>65</v>
      </c>
      <c r="G52" s="21">
        <f t="shared" si="2"/>
        <v>15</v>
      </c>
      <c r="I52" s="20" t="str">
        <f>A52</f>
        <v>N - efter reduktion, kg / ha</v>
      </c>
      <c r="J52" s="21">
        <f>IF($B$10="",J51,J51)</f>
        <v>35.1</v>
      </c>
      <c r="K52" s="21">
        <f t="shared" ref="K52:O52" si="3">IF($B$10="",K51,K51)</f>
        <v>35.1</v>
      </c>
      <c r="L52" s="21">
        <f t="shared" si="3"/>
        <v>35.1</v>
      </c>
      <c r="M52" s="21">
        <f t="shared" si="3"/>
        <v>35.1</v>
      </c>
      <c r="N52" s="21">
        <f t="shared" si="3"/>
        <v>35.1</v>
      </c>
      <c r="O52" s="21">
        <f t="shared" si="3"/>
        <v>8.1000000000000014</v>
      </c>
    </row>
    <row r="53" spans="1:15" x14ac:dyDescent="0.25">
      <c r="A53" s="20" t="s">
        <v>55</v>
      </c>
      <c r="B53" s="21">
        <f t="shared" ref="B53:F54" si="4">B32+B36+B40+B44+B48</f>
        <v>25</v>
      </c>
      <c r="C53" s="21">
        <f t="shared" si="4"/>
        <v>25</v>
      </c>
      <c r="D53" s="21">
        <f t="shared" si="4"/>
        <v>25</v>
      </c>
      <c r="E53" s="21">
        <f t="shared" si="4"/>
        <v>25</v>
      </c>
      <c r="F53" s="21">
        <f t="shared" si="4"/>
        <v>25</v>
      </c>
      <c r="G53" s="21">
        <f>G32+G36+G40+G44+G48</f>
        <v>25</v>
      </c>
      <c r="I53" s="20" t="s">
        <v>55</v>
      </c>
      <c r="J53" s="21">
        <f t="shared" ref="J53:O54" si="5">J32+J36+J40+J44+J48</f>
        <v>22</v>
      </c>
      <c r="K53" s="21">
        <f t="shared" si="5"/>
        <v>22</v>
      </c>
      <c r="L53" s="21">
        <f t="shared" si="5"/>
        <v>22</v>
      </c>
      <c r="M53" s="21">
        <f t="shared" si="5"/>
        <v>22</v>
      </c>
      <c r="N53" s="21">
        <f t="shared" si="5"/>
        <v>22</v>
      </c>
      <c r="O53" s="21">
        <f t="shared" si="5"/>
        <v>22</v>
      </c>
    </row>
    <row r="54" spans="1:15" x14ac:dyDescent="0.25">
      <c r="A54" s="20" t="s">
        <v>56</v>
      </c>
      <c r="B54" s="21">
        <f t="shared" si="4"/>
        <v>170</v>
      </c>
      <c r="C54" s="21">
        <f t="shared" si="4"/>
        <v>170</v>
      </c>
      <c r="D54" s="21">
        <f t="shared" si="4"/>
        <v>170</v>
      </c>
      <c r="E54" s="21">
        <f t="shared" si="4"/>
        <v>170</v>
      </c>
      <c r="F54" s="21">
        <f t="shared" si="4"/>
        <v>170</v>
      </c>
      <c r="G54" s="21">
        <f>G33+G37+G41+G45+G49</f>
        <v>170</v>
      </c>
      <c r="I54" s="20" t="s">
        <v>56</v>
      </c>
      <c r="J54" s="21">
        <f t="shared" si="5"/>
        <v>149.6</v>
      </c>
      <c r="K54" s="21">
        <f t="shared" si="5"/>
        <v>149.6</v>
      </c>
      <c r="L54" s="21">
        <f t="shared" si="5"/>
        <v>149.6</v>
      </c>
      <c r="M54" s="21">
        <f t="shared" si="5"/>
        <v>149.6</v>
      </c>
      <c r="N54" s="21">
        <f t="shared" si="5"/>
        <v>149.6</v>
      </c>
      <c r="O54" s="21">
        <f t="shared" si="5"/>
        <v>149.6</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v>0</v>
      </c>
      <c r="C60" s="26">
        <v>0</v>
      </c>
      <c r="D60" s="26">
        <v>0</v>
      </c>
      <c r="E60" s="26">
        <v>0</v>
      </c>
      <c r="F60" s="26">
        <v>0</v>
      </c>
      <c r="G60" s="26">
        <v>0</v>
      </c>
      <c r="I60" s="20" t="str">
        <f>A60</f>
        <v>Såsæd-1: Intet valgt</v>
      </c>
      <c r="J60" s="26">
        <v>0</v>
      </c>
      <c r="K60" s="26">
        <v>0</v>
      </c>
      <c r="L60" s="26">
        <v>0</v>
      </c>
      <c r="M60" s="26">
        <v>0</v>
      </c>
      <c r="N60" s="26">
        <v>0</v>
      </c>
      <c r="O60" s="64">
        <v>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Grass_clover, Feed units / ha</v>
      </c>
      <c r="B74" s="26">
        <v>100</v>
      </c>
      <c r="C74" s="26">
        <v>100</v>
      </c>
      <c r="D74" s="26">
        <v>100</v>
      </c>
      <c r="E74" s="26">
        <v>100</v>
      </c>
      <c r="F74" s="26">
        <v>100</v>
      </c>
      <c r="G74" s="26">
        <v>100</v>
      </c>
      <c r="I74" s="20" t="str">
        <f t="shared" ref="I74:I84" si="6">A74</f>
        <v>Grass_clover, Feed units / ha</v>
      </c>
      <c r="J74" s="26">
        <v>100</v>
      </c>
      <c r="K74" s="26">
        <v>100</v>
      </c>
      <c r="L74" s="26">
        <v>100</v>
      </c>
      <c r="M74" s="26">
        <v>100</v>
      </c>
      <c r="N74" s="26">
        <v>100</v>
      </c>
      <c r="O74" s="4">
        <v>100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Grass_clover, kg TS / ha</v>
      </c>
      <c r="B80" s="21">
        <f>IF(B74="",0,IF($C13="Kg",B74*VLOOKUP($B13,'Crop definitions'!$B$5:$N$63,5,FALSE)/1000,IF($C13="Kg TS",B74,B74/VLOOKUP($B13,'Crop definitions'!$B$5:$N$63,8,FALSE))))</f>
        <v>125</v>
      </c>
      <c r="C80" s="21">
        <f>IF(C74="",0,IF($C13="Kg",C74*VLOOKUP($B13,'Crop definitions'!$B$5:$N$63,5,FALSE)/1000,IF($C13="Kg TS",C74,C74/VLOOKUP($B13,'Crop definitions'!$B$5:$N$63,8,FALSE))))</f>
        <v>125</v>
      </c>
      <c r="D80" s="21">
        <f>IF(D74="",0,IF($C13="Kg",D74*VLOOKUP($B13,'Crop definitions'!$B$5:$N$63,5,FALSE)/1000,IF($C13="Kg TS",D74,D74/VLOOKUP($B13,'Crop definitions'!$B$5:$N$63,8,FALSE))))</f>
        <v>125</v>
      </c>
      <c r="E80" s="21">
        <f>IF(E74="",0,IF($C13="Kg",E74*VLOOKUP($B13,'Crop definitions'!$B$5:$N$63,5,FALSE)/1000,IF($C13="Kg TS",E74,E74/VLOOKUP($B13,'Crop definitions'!$B$5:$N$63,8,FALSE))))</f>
        <v>125</v>
      </c>
      <c r="F80" s="21">
        <f>IF(F74="",0,IF($C13="Kg",F74*VLOOKUP($B13,'Crop definitions'!$B$5:$N$63,5,FALSE)/1000,IF($C13="Kg TS",F74,F74/VLOOKUP($B13,'Crop definitions'!$B$5:$N$63,8,FALSE))))</f>
        <v>125</v>
      </c>
      <c r="G80" s="21">
        <f>IF(G74="",0,IF($C13="Kg",G74*VLOOKUP($B13,'Crop definitions'!$B$5:$N$63,5,FALSE)/1000,IF($C13="Kg TS",G74,G74/VLOOKUP($B13,'Crop definitions'!$B$5:$N$63,8,FALSE))))</f>
        <v>125</v>
      </c>
      <c r="I80" s="20" t="str">
        <f t="shared" si="6"/>
        <v>Grass_clover, kg TS / ha</v>
      </c>
      <c r="J80" s="21">
        <f>IF(J74="",0,IF($C13="Kg",J74*VLOOKUP($B13,'Crop definitions'!$B$5:$N$63,5,FALSE)/1000,IF($C13="Kg TS",J74,J74/VLOOKUP($B13,'Crop definitions'!$B$5:$N$63,8,FALSE))))</f>
        <v>125</v>
      </c>
      <c r="K80" s="21">
        <f>IF(K74="",0,IF($C13="Kg",K74*VLOOKUP($B13,'Crop definitions'!$B$5:$N$63,5,FALSE)/1000,IF($C13="Kg TS",K74,K74/VLOOKUP($B13,'Crop definitions'!$B$5:$N$63,8,FALSE))))</f>
        <v>125</v>
      </c>
      <c r="L80" s="21">
        <f>IF(L74="",0,IF($C13="Kg",L74*VLOOKUP($B13,'Crop definitions'!$B$5:$N$63,5,FALSE)/1000,IF($C13="Kg TS",L74,L74/VLOOKUP($B13,'Crop definitions'!$B$5:$N$63,8,FALSE))))</f>
        <v>125</v>
      </c>
      <c r="M80" s="21">
        <f>IF(M74="",0,IF($C13="Kg",M74*VLOOKUP($B13,'Crop definitions'!$B$5:$N$63,5,FALSE)/1000,IF($C13="Kg TS",M74,M74/VLOOKUP($B13,'Crop definitions'!$B$5:$N$63,8,FALSE))))</f>
        <v>125</v>
      </c>
      <c r="N80" s="21">
        <f>IF(N74="",0,IF($C13="Kg",N74*VLOOKUP($B13,'Crop definitions'!$B$5:$N$63,5,FALSE)/1000,IF($C13="Kg TS",N74,N74/VLOOKUP($B13,'Crop definitions'!$B$5:$N$63,8,FALSE))))</f>
        <v>125</v>
      </c>
      <c r="O80" s="21">
        <f>IF(O74="",0,IF($C13="Kg",O74*VLOOKUP($B13,'Crop definitions'!$B$5:$N$63,5,FALSE)/1000,IF($C13="Kg TS",O74,O74/VLOOKUP($B13,'Crop definitions'!$B$5:$N$63,8,FALSE))))</f>
        <v>125</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125</v>
      </c>
      <c r="C85" s="25">
        <f t="shared" si="7"/>
        <v>125</v>
      </c>
      <c r="D85" s="25">
        <f t="shared" si="7"/>
        <v>125</v>
      </c>
      <c r="E85" s="25">
        <f t="shared" si="7"/>
        <v>125</v>
      </c>
      <c r="F85" s="25">
        <f t="shared" si="7"/>
        <v>125</v>
      </c>
      <c r="G85" s="25">
        <f t="shared" si="7"/>
        <v>125</v>
      </c>
      <c r="I85" s="24" t="s">
        <v>69</v>
      </c>
      <c r="J85" s="25">
        <f t="shared" ref="J85:O85" si="8">SUM(J80:J84)</f>
        <v>125</v>
      </c>
      <c r="K85" s="25">
        <f t="shared" si="8"/>
        <v>125</v>
      </c>
      <c r="L85" s="25">
        <f t="shared" si="8"/>
        <v>125</v>
      </c>
      <c r="M85" s="25">
        <f t="shared" si="8"/>
        <v>125</v>
      </c>
      <c r="N85" s="25">
        <f t="shared" si="8"/>
        <v>125</v>
      </c>
      <c r="O85" s="25">
        <f t="shared" si="8"/>
        <v>125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Grass_clover, kg / ha</v>
      </c>
      <c r="B87" s="21">
        <f>IF(B80=0,0,B80/(VLOOKUP($B13,'Crop definitions'!$B$5:$N$63,5,FALSE)/1000))</f>
        <v>694.44444444444446</v>
      </c>
      <c r="C87" s="21">
        <f>IF(C80=0,0,C80/(VLOOKUP($B13,'Crop definitions'!$B$5:$N$63,5,FALSE)/1000))</f>
        <v>694.44444444444446</v>
      </c>
      <c r="D87" s="21">
        <f>IF(D80=0,0,D80/(VLOOKUP($B13,'Crop definitions'!$B$5:$N$63,5,FALSE)/1000))</f>
        <v>694.44444444444446</v>
      </c>
      <c r="E87" s="21">
        <f>IF(E80=0,0,E80/(VLOOKUP($B13,'Crop definitions'!$B$5:$N$63,5,FALSE)/1000))</f>
        <v>694.44444444444446</v>
      </c>
      <c r="F87" s="21">
        <f>IF(F80=0,0,F80/(VLOOKUP($B13,'Crop definitions'!$B$5:$N$63,5,FALSE)/1000))</f>
        <v>694.44444444444446</v>
      </c>
      <c r="G87" s="21">
        <f>IF(G80=0,0,G80/(VLOOKUP($B13,'Crop definitions'!$B$5:$N$63,5,FALSE)/1000))</f>
        <v>694.44444444444446</v>
      </c>
      <c r="I87" s="20" t="str">
        <f>A87</f>
        <v>Grass_clover, kg / ha</v>
      </c>
      <c r="J87" s="21">
        <f>IF(J80=0,0,J80/(VLOOKUP($B13,'Crop definitions'!$B$5:$N$63,5,FALSE)/1000))</f>
        <v>694.44444444444446</v>
      </c>
      <c r="K87" s="21">
        <f>IF(K80=0,0,K80/(VLOOKUP($B13,'Crop definitions'!$B$5:$N$63,5,FALSE)/1000))</f>
        <v>694.44444444444446</v>
      </c>
      <c r="L87" s="21">
        <f>IF(L80=0,0,L80/(VLOOKUP($B13,'Crop definitions'!$B$5:$N$63,5,FALSE)/1000))</f>
        <v>694.44444444444446</v>
      </c>
      <c r="M87" s="21">
        <f>IF(M80=0,0,M80/(VLOOKUP($B13,'Crop definitions'!$B$5:$N$63,5,FALSE)/1000))</f>
        <v>694.44444444444446</v>
      </c>
      <c r="N87" s="21">
        <f>IF(N80=0,0,N80/(VLOOKUP($B13,'Crop definitions'!$B$5:$N$63,5,FALSE)/1000))</f>
        <v>694.44444444444446</v>
      </c>
      <c r="O87" s="21">
        <f>IF(O80=0,0,O80/(VLOOKUP($B13,'Crop definitions'!$B$5:$N$63,5,FALSE)/1000))</f>
        <v>694.44444444444446</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694.44444444444446</v>
      </c>
      <c r="C92" s="25">
        <f t="shared" si="10"/>
        <v>694.44444444444446</v>
      </c>
      <c r="D92" s="25">
        <f t="shared" si="10"/>
        <v>694.44444444444446</v>
      </c>
      <c r="E92" s="25">
        <f t="shared" si="10"/>
        <v>694.44444444444446</v>
      </c>
      <c r="F92" s="25">
        <f t="shared" si="10"/>
        <v>694.44444444444446</v>
      </c>
      <c r="G92" s="25">
        <f t="shared" si="10"/>
        <v>694.44444444444446</v>
      </c>
      <c r="I92" s="24" t="str">
        <f t="shared" si="9"/>
        <v>Udbytte i alt, kg / ha</v>
      </c>
      <c r="J92" s="25">
        <f t="shared" ref="J92:O92" si="11">SUM(J87:J91)</f>
        <v>694.44444444444446</v>
      </c>
      <c r="K92" s="25">
        <f t="shared" si="11"/>
        <v>694.44444444444446</v>
      </c>
      <c r="L92" s="25">
        <f t="shared" si="11"/>
        <v>694.44444444444446</v>
      </c>
      <c r="M92" s="25">
        <f t="shared" si="11"/>
        <v>694.44444444444446</v>
      </c>
      <c r="N92" s="25">
        <f t="shared" si="11"/>
        <v>694.44444444444446</v>
      </c>
      <c r="O92" s="25">
        <f t="shared" si="11"/>
        <v>694.44444444444446</v>
      </c>
    </row>
    <row r="93" spans="1:15" x14ac:dyDescent="0.25">
      <c r="A93" s="27" t="s">
        <v>120</v>
      </c>
      <c r="B93" s="32">
        <f t="shared" ref="B93:G93" si="12">SUMIF($D$13:$D$17,"Grøn",B87:B91)</f>
        <v>694.44444444444446</v>
      </c>
      <c r="C93" s="32">
        <f t="shared" si="12"/>
        <v>694.44444444444446</v>
      </c>
      <c r="D93" s="32">
        <f t="shared" si="12"/>
        <v>694.44444444444446</v>
      </c>
      <c r="E93" s="32">
        <f t="shared" si="12"/>
        <v>694.44444444444446</v>
      </c>
      <c r="F93" s="32">
        <f t="shared" si="12"/>
        <v>694.44444444444446</v>
      </c>
      <c r="G93" s="32">
        <f t="shared" si="12"/>
        <v>694.44444444444446</v>
      </c>
      <c r="I93" s="27" t="str">
        <f t="shared" si="9"/>
        <v>Udbytte der høstes grøn i alt, kg / ha</v>
      </c>
      <c r="J93" s="32">
        <f t="shared" ref="J93:O93" si="13">SUMIF($D$13:$D$17,"Grøn",J87:J91)</f>
        <v>694.44444444444446</v>
      </c>
      <c r="K93" s="32">
        <f t="shared" si="13"/>
        <v>694.44444444444446</v>
      </c>
      <c r="L93" s="32">
        <f t="shared" si="13"/>
        <v>694.44444444444446</v>
      </c>
      <c r="M93" s="32">
        <f t="shared" si="13"/>
        <v>694.44444444444446</v>
      </c>
      <c r="N93" s="32">
        <f t="shared" si="13"/>
        <v>694.44444444444446</v>
      </c>
      <c r="O93" s="32">
        <f t="shared" si="13"/>
        <v>694.44444444444446</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Grass_clover, kg N / ha</v>
      </c>
      <c r="B95" s="21">
        <f>IF(B80=0,0,B80*VLOOKUP($B13,'Crop definitions'!$B$5:$K$63,10,FALSE)/1000)</f>
        <v>3.1424000000000003</v>
      </c>
      <c r="C95" s="21">
        <f>IF(C80=0,0,C80*VLOOKUP($B13,'Crop definitions'!$B$5:$K$63,10,FALSE)/1000)</f>
        <v>3.1424000000000003</v>
      </c>
      <c r="D95" s="21">
        <f>IF(D80=0,0,D80*VLOOKUP($B13,'Crop definitions'!$B$5:$K$63,10,FALSE)/1000)</f>
        <v>3.1424000000000003</v>
      </c>
      <c r="E95" s="21">
        <f>IF(E80=0,0,E80*VLOOKUP($B13,'Crop definitions'!$B$5:$K$63,10,FALSE)/1000)</f>
        <v>3.1424000000000003</v>
      </c>
      <c r="F95" s="21">
        <f>IF(F80=0,0,F80*VLOOKUP($B13,'Crop definitions'!$B$5:$K$63,10,FALSE)/1000)</f>
        <v>3.1424000000000003</v>
      </c>
      <c r="G95" s="21">
        <f>IF(G80=0,0,G80*VLOOKUP($B13,'Crop definitions'!$B$5:$K$63,10,FALSE)/1000)</f>
        <v>3.1424000000000003</v>
      </c>
      <c r="I95" s="20" t="str">
        <f t="shared" ref="I95:I100" si="14">A95</f>
        <v>Grass_clover, kg N / ha</v>
      </c>
      <c r="J95" s="21">
        <f>IF(J80=0,0,J80*VLOOKUP($B13,'Crop definitions'!$B$5:$K$63,10,FALSE)/1000)</f>
        <v>3.1424000000000003</v>
      </c>
      <c r="K95" s="21">
        <f>IF(K80=0,0,K80*VLOOKUP($B13,'Crop definitions'!$B$5:$K$63,10,FALSE)/1000)</f>
        <v>3.1424000000000003</v>
      </c>
      <c r="L95" s="21">
        <f>IF(L80=0,0,L80*VLOOKUP($B13,'Crop definitions'!$B$5:$K$63,10,FALSE)/1000)</f>
        <v>3.1424000000000003</v>
      </c>
      <c r="M95" s="21">
        <f>IF(M80=0,0,M80*VLOOKUP($B13,'Crop definitions'!$B$5:$K$63,10,FALSE)/1000)</f>
        <v>3.1424000000000003</v>
      </c>
      <c r="N95" s="21">
        <f>IF(N80=0,0,N80*VLOOKUP($B13,'Crop definitions'!$B$5:$K$63,10,FALSE)/1000)</f>
        <v>3.1424000000000003</v>
      </c>
      <c r="O95" s="21">
        <f>IF(O80=0,0,O80*VLOOKUP($B13,'Crop definitions'!$B$5:$K$63,10,FALSE)/1000)</f>
        <v>3.1424000000000003</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3.1424000000000003</v>
      </c>
      <c r="C100" s="25">
        <f t="shared" si="15"/>
        <v>3.1424000000000003</v>
      </c>
      <c r="D100" s="25">
        <f t="shared" si="15"/>
        <v>3.1424000000000003</v>
      </c>
      <c r="E100" s="25">
        <f t="shared" si="15"/>
        <v>3.1424000000000003</v>
      </c>
      <c r="F100" s="25">
        <f t="shared" si="15"/>
        <v>3.1424000000000003</v>
      </c>
      <c r="G100" s="25">
        <f t="shared" si="15"/>
        <v>3.1424000000000003</v>
      </c>
      <c r="I100" s="24" t="str">
        <f t="shared" si="14"/>
        <v>Udbytte i alt, kg N / ha</v>
      </c>
      <c r="J100" s="25">
        <f t="shared" ref="J100:O100" si="16">SUM(J95:J99)</f>
        <v>3.1424000000000003</v>
      </c>
      <c r="K100" s="25">
        <f t="shared" si="16"/>
        <v>3.1424000000000003</v>
      </c>
      <c r="L100" s="25">
        <f t="shared" si="16"/>
        <v>3.1424000000000003</v>
      </c>
      <c r="M100" s="25">
        <f t="shared" si="16"/>
        <v>3.1424000000000003</v>
      </c>
      <c r="N100" s="25">
        <f t="shared" si="16"/>
        <v>3.1424000000000003</v>
      </c>
      <c r="O100" s="25">
        <f t="shared" si="16"/>
        <v>3.1424000000000003</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180</v>
      </c>
      <c r="C105" s="47">
        <f t="shared" si="17"/>
        <v>180</v>
      </c>
      <c r="D105" s="47">
        <f t="shared" si="17"/>
        <v>180</v>
      </c>
      <c r="E105" s="47">
        <f t="shared" si="17"/>
        <v>180</v>
      </c>
      <c r="F105" s="47">
        <f t="shared" si="17"/>
        <v>180</v>
      </c>
      <c r="G105" s="47">
        <f t="shared" si="17"/>
        <v>130</v>
      </c>
      <c r="H105" s="15"/>
      <c r="I105" s="40" t="str">
        <f t="shared" ref="I105:I110" si="18">A105</f>
        <v>N-norm til beregning, kg / ha</v>
      </c>
      <c r="J105" s="47">
        <f>IF($E13="Ja",B31*('Crop definitions'!$Z$5/100),0)+IF($E14="Ja",B35*('Crop definitions'!$Z$5/100),0)+IF($E15="Ja",B39*('Crop definitions'!$Z$5/100),0)+IF($E16="Ja",B43*('Crop definitions'!$Z$5/100),0)+IF($E17="Ja",B47*('Crop definitions'!$Z$5/100),0)</f>
        <v>97.2</v>
      </c>
      <c r="K105" s="47">
        <f>IF($E13="Ja",C31*('Crop definitions'!$Z$5/100),0)+IF($E14="Ja",C35*('Crop definitions'!$Z$5/100),0)+IF($E15="Ja",C39*('Crop definitions'!$Z$5/100),0)+IF($E16="Ja",C43*('Crop definitions'!$Z$5/100),0)+IF($E17="Ja",C47*('Crop definitions'!$Z$5/100),0)</f>
        <v>97.2</v>
      </c>
      <c r="L105" s="47">
        <f>IF($E13="Ja",D31*('Crop definitions'!$Z$5/100),0)+IF($E14="Ja",D35*('Crop definitions'!$Z$5/100),0)+IF($E15="Ja",D39*('Crop definitions'!$Z$5/100),0)+IF($E16="Ja",D43*('Crop definitions'!$Z$5/100),0)+IF($E17="Ja",D47*('Crop definitions'!$Z$5/100),0)</f>
        <v>97.2</v>
      </c>
      <c r="M105" s="47">
        <f>IF($E13="Ja",E31*('Crop definitions'!$Z$5/100),0)+IF($E14="Ja",E35*('Crop definitions'!$Z$5/100),0)+IF($E15="Ja",E39*('Crop definitions'!$Z$5/100),0)+IF($E16="Ja",E43*('Crop definitions'!$Z$5/100),0)+IF($E17="Ja",E47*('Crop definitions'!$Z$5/100),0)</f>
        <v>97.2</v>
      </c>
      <c r="N105" s="47">
        <f>IF($E13="Ja",F31*('Crop definitions'!$Z$5/100),0)+IF($E14="Ja",F35*('Crop definitions'!$Z$5/100),0)+IF($E15="Ja",F39*('Crop definitions'!$Z$5/100),0)+IF($E16="Ja",F43*('Crop definitions'!$Z$5/100),0)+IF($E17="Ja",F47*('Crop definitions'!$Z$5/100),0)</f>
        <v>97.2</v>
      </c>
      <c r="O105" s="47">
        <f>IF($E13="Ja",G31*('Crop definitions'!$Z$5/100),0)+IF($E14="Ja",G35*('Crop definitions'!$Z$5/100),0)+IF($E15="Ja",G39*('Crop definitions'!$Z$5/100),0)+IF($E16="Ja",G43*('Crop definitions'!$Z$5/100),0)+IF($E17="Ja",G47*('Crop definitions'!$Z$5/100),0)</f>
        <v>70.2</v>
      </c>
    </row>
    <row r="106" spans="1:15" ht="15.6" x14ac:dyDescent="0.3">
      <c r="A106" s="40" t="s">
        <v>129</v>
      </c>
      <c r="B106" s="47">
        <f t="shared" ref="B106:G106" si="19">SUMIF($E$13:$E$17,"Ja",B95:B99)</f>
        <v>3.1424000000000003</v>
      </c>
      <c r="C106" s="47">
        <f t="shared" si="19"/>
        <v>3.1424000000000003</v>
      </c>
      <c r="D106" s="47">
        <f t="shared" si="19"/>
        <v>3.1424000000000003</v>
      </c>
      <c r="E106" s="47">
        <f t="shared" si="19"/>
        <v>3.1424000000000003</v>
      </c>
      <c r="F106" s="47">
        <f t="shared" si="19"/>
        <v>3.1424000000000003</v>
      </c>
      <c r="G106" s="47">
        <f t="shared" si="19"/>
        <v>3.1424000000000003</v>
      </c>
      <c r="H106" s="15"/>
      <c r="I106" s="40" t="str">
        <f t="shared" si="18"/>
        <v>N-udbytte til beregning, kg / ha</v>
      </c>
      <c r="J106" s="47">
        <f t="shared" ref="J106:O106" si="20">SUMIF($E$13:$E$17,"Ja",J95:J99)</f>
        <v>3.1424000000000003</v>
      </c>
      <c r="K106" s="47">
        <f t="shared" si="20"/>
        <v>3.1424000000000003</v>
      </c>
      <c r="L106" s="47">
        <f t="shared" si="20"/>
        <v>3.1424000000000003</v>
      </c>
      <c r="M106" s="47">
        <f t="shared" si="20"/>
        <v>3.1424000000000003</v>
      </c>
      <c r="N106" s="47">
        <f t="shared" si="20"/>
        <v>3.1424000000000003</v>
      </c>
      <c r="O106" s="47">
        <f t="shared" si="20"/>
        <v>3.1424000000000003</v>
      </c>
    </row>
    <row r="107" spans="1:15" ht="15.6" x14ac:dyDescent="0.3">
      <c r="A107" t="s">
        <v>150</v>
      </c>
      <c r="B107" s="48">
        <f>IF(VLOOKUP($B$9,'N fixation formula'!$B$5:$N$44,3,FALSE)="",VLOOKUP($B$9,'N fixation formula'!$B$5:$N$44,4,FALSE)*B105+VLOOKUP($B$9,'N fixation formula'!$B$5:$N$44,5,FALSE),VLOOKUP($B$9,'N fixation formula'!$B$5:$N$44,3,FALSE))</f>
        <v>0.32999999999999996</v>
      </c>
      <c r="C107" s="48">
        <f>IF(VLOOKUP($B$9,'N fixation formula'!$B$5:$N$44,3,FALSE)="",VLOOKUP($B$9,'N fixation formula'!$B$5:$N$44,4,FALSE)*C105+VLOOKUP($B$9,'N fixation formula'!$B$5:$N$44,5,FALSE),VLOOKUP($B$9,'N fixation formula'!$B$5:$N$44,3,FALSE))</f>
        <v>0.32999999999999996</v>
      </c>
      <c r="D107" s="48">
        <f>IF(VLOOKUP($B$9,'N fixation formula'!$B$5:$N$44,3,FALSE)="",VLOOKUP($B$9,'N fixation formula'!$B$5:$N$44,4,FALSE)*D105+VLOOKUP($B$9,'N fixation formula'!$B$5:$N$44,5,FALSE),VLOOKUP($B$9,'N fixation formula'!$B$5:$N$44,3,FALSE))</f>
        <v>0.32999999999999996</v>
      </c>
      <c r="E107" s="48">
        <f>IF(VLOOKUP($B$9,'N fixation formula'!$B$5:$N$44,3,FALSE)="",VLOOKUP($B$9,'N fixation formula'!$B$5:$N$44,4,FALSE)*E105+VLOOKUP($B$9,'N fixation formula'!$B$5:$N$44,5,FALSE),VLOOKUP($B$9,'N fixation formula'!$B$5:$N$44,3,FALSE))</f>
        <v>0.32999999999999996</v>
      </c>
      <c r="F107" s="48">
        <f>IF(VLOOKUP($B$9,'N fixation formula'!$B$5:$N$44,3,FALSE)="",VLOOKUP($B$9,'N fixation formula'!$B$5:$N$44,4,FALSE)*F105+VLOOKUP($B$9,'N fixation formula'!$B$5:$N$44,5,FALSE),VLOOKUP($B$9,'N fixation formula'!$B$5:$N$44,3,FALSE))</f>
        <v>0.32999999999999996</v>
      </c>
      <c r="G107" s="48">
        <f>IF(VLOOKUP($B$9,'N fixation formula'!$B$5:$N$44,3,FALSE)="",VLOOKUP($B$9,'N fixation formula'!$B$5:$N$44,4,FALSE)*G105+VLOOKUP($B$9,'N fixation formula'!$B$5:$N$44,5,FALSE),VLOOKUP($B$9,'N fixation formula'!$B$5:$N$44,3,FALSE))</f>
        <v>0.40499999999999997</v>
      </c>
      <c r="H107" s="15"/>
      <c r="I107" s="40" t="str">
        <f t="shared" si="18"/>
        <v>F-bælg-N</v>
      </c>
      <c r="J107" s="48">
        <f>IF(VLOOKUP($B$9,'N fixation formula'!$B$5:$N$44,3,FALSE)="",VLOOKUP($B$9,'N fixation formula'!$B$5:$N$44,4,FALSE)*J105+VLOOKUP($B$9,'N fixation formula'!$B$5:$N$44,5,FALSE),VLOOKUP($B$9,'N fixation formula'!$B$5:$N$44,3,FALSE))</f>
        <v>0.45419999999999994</v>
      </c>
      <c r="K107" s="48">
        <f>IF(VLOOKUP($B$9,'N fixation formula'!$B$5:$N$44,3,FALSE)="",VLOOKUP($B$9,'N fixation formula'!$B$5:$N$44,4,FALSE)*K105+VLOOKUP($B$9,'N fixation formula'!$B$5:$N$44,5,FALSE),VLOOKUP($B$9,'N fixation formula'!$B$5:$N$44,3,FALSE))</f>
        <v>0.45419999999999994</v>
      </c>
      <c r="L107" s="48">
        <f>IF(VLOOKUP($B$9,'N fixation formula'!$B$5:$N$44,3,FALSE)="",VLOOKUP($B$9,'N fixation formula'!$B$5:$N$44,4,FALSE)*L105+VLOOKUP($B$9,'N fixation formula'!$B$5:$N$44,5,FALSE),VLOOKUP($B$9,'N fixation formula'!$B$5:$N$44,3,FALSE))</f>
        <v>0.45419999999999994</v>
      </c>
      <c r="M107" s="48">
        <f>IF(VLOOKUP($B$9,'N fixation formula'!$B$5:$N$44,3,FALSE)="",VLOOKUP($B$9,'N fixation formula'!$B$5:$N$44,4,FALSE)*M105+VLOOKUP($B$9,'N fixation formula'!$B$5:$N$44,5,FALSE),VLOOKUP($B$9,'N fixation formula'!$B$5:$N$44,3,FALSE))</f>
        <v>0.45419999999999994</v>
      </c>
      <c r="N107" s="48">
        <f>IF(VLOOKUP($B$9,'N fixation formula'!$B$5:$N$44,3,FALSE)="",VLOOKUP($B$9,'N fixation formula'!$B$5:$N$44,4,FALSE)*N105+VLOOKUP($B$9,'N fixation formula'!$B$5:$N$44,5,FALSE),VLOOKUP($B$9,'N fixation formula'!$B$5:$N$44,3,FALSE))</f>
        <v>0.45419999999999994</v>
      </c>
      <c r="O107" s="48">
        <f>IF(VLOOKUP($B$9,'N fixation formula'!$B$5:$N$44,3,FALSE)="",VLOOKUP($B$9,'N fixation formula'!$B$5:$N$44,4,FALSE)*O105+VLOOKUP($B$9,'N fixation formula'!$B$5:$N$44,5,FALSE),VLOOKUP($B$9,'N fixation formula'!$B$5:$N$44,3,FALSE))</f>
        <v>0.49469999999999997</v>
      </c>
    </row>
    <row r="108" spans="1:15" ht="15.6" x14ac:dyDescent="0.3">
      <c r="A108" s="40" t="s">
        <v>149</v>
      </c>
      <c r="B108" s="48">
        <f>VLOOKUP($B$9,'N fixation formula'!$B$5:$N$44,2,FALSE)*B107*VLOOKUP($B$9,'N fixation formula'!$B$5:$N$44,6,FALSE)</f>
        <v>0.37619999999999992</v>
      </c>
      <c r="C108" s="48">
        <f>VLOOKUP($B$9,'N fixation formula'!$B$5:$N$44,2,FALSE)*C107*VLOOKUP($B$9,'N fixation formula'!$B$5:$N$44,6,FALSE)</f>
        <v>0.37619999999999992</v>
      </c>
      <c r="D108" s="48">
        <f>VLOOKUP($B$9,'N fixation formula'!$B$5:$N$44,2,FALSE)*D107*VLOOKUP($B$9,'N fixation formula'!$B$5:$N$44,6,FALSE)</f>
        <v>0.37619999999999992</v>
      </c>
      <c r="E108" s="48">
        <f>VLOOKUP($B$9,'N fixation formula'!$B$5:$N$44,2,FALSE)*E107*VLOOKUP($B$9,'N fixation formula'!$B$5:$N$44,6,FALSE)</f>
        <v>0.37619999999999992</v>
      </c>
      <c r="F108" s="48">
        <f>VLOOKUP($B$9,'N fixation formula'!$B$5:$N$44,2,FALSE)*F107*VLOOKUP($B$9,'N fixation formula'!$B$5:$N$44,6,FALSE)</f>
        <v>0.37619999999999992</v>
      </c>
      <c r="G108" s="48">
        <f>VLOOKUP($B$9,'N fixation formula'!$B$5:$N$44,2,FALSE)*G107*VLOOKUP($B$9,'N fixation formula'!$B$5:$N$44,6,FALSE)</f>
        <v>0.46169999999999989</v>
      </c>
      <c r="H108" s="15"/>
      <c r="I108" s="40" t="str">
        <f t="shared" si="18"/>
        <v>F-brutto x F-bælg-N x P-fix</v>
      </c>
      <c r="J108" s="48">
        <f>VLOOKUP($B$9,'N fixation formula'!$B$5:$N$44,2,FALSE)*J107*VLOOKUP($B$9,'N fixation formula'!$B$5:$N$44,6,FALSE)</f>
        <v>0.5177879999999998</v>
      </c>
      <c r="K108" s="48">
        <f>VLOOKUP($B$9,'N fixation formula'!$B$5:$N$44,2,FALSE)*K107*VLOOKUP($B$9,'N fixation formula'!$B$5:$N$44,6,FALSE)</f>
        <v>0.5177879999999998</v>
      </c>
      <c r="L108" s="48">
        <f>VLOOKUP($B$9,'N fixation formula'!$B$5:$N$44,2,FALSE)*L107*VLOOKUP($B$9,'N fixation formula'!$B$5:$N$44,6,FALSE)</f>
        <v>0.5177879999999998</v>
      </c>
      <c r="M108" s="48">
        <f>VLOOKUP($B$9,'N fixation formula'!$B$5:$N$44,2,FALSE)*M107*VLOOKUP($B$9,'N fixation formula'!$B$5:$N$44,6,FALSE)</f>
        <v>0.5177879999999998</v>
      </c>
      <c r="N108" s="48">
        <f>VLOOKUP($B$9,'N fixation formula'!$B$5:$N$44,2,FALSE)*N107*VLOOKUP($B$9,'N fixation formula'!$B$5:$N$44,6,FALSE)</f>
        <v>0.5177879999999998</v>
      </c>
      <c r="O108" s="48">
        <f>VLOOKUP($B$9,'N fixation formula'!$B$5:$N$44,2,FALSE)*O107*VLOOKUP($B$9,'N fixation formula'!$B$5:$N$44,6,FALSE)</f>
        <v>0.56395799999999996</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formula'!$J$5:$O$44,MATCH(Grass_for_outside_pigs_a!$B$9,'N fixation formula'!$B$5:$B$44,0),MATCH(Grass_for_outside_pigs_a!J104,'N fixation formula'!$J$4:$O$4,0))</f>
        <v>#N/A</v>
      </c>
      <c r="K109" s="48" t="e">
        <f>VLOOKUP($B$9,'N fixation formula'!$B$5:$O$44,7,FALSE)+VLOOKUP($B$9,'N fixation formula'!$B$5:$O$44,8,FALSE)+INDEX('N fixation formula'!$J$5:$O$44,MATCH(Grass_for_outside_pigs_a!$B$9,'N fixation formula'!$B$5:$B$44,0),MATCH(Grass_for_outside_pigs_a!K104,'N fixation formula'!$J$4:$O$4,0))</f>
        <v>#N/A</v>
      </c>
      <c r="L109" s="48" t="e">
        <f>VLOOKUP($B$9,'N fixation formula'!$B$5:$O$44,7,FALSE)+VLOOKUP($B$9,'N fixation formula'!$B$5:$O$44,8,FALSE)+INDEX('N fixation formula'!$J$5:$O$44,MATCH(Grass_for_outside_pigs_a!$B$9,'N fixation formula'!$B$5:$B$44,0),MATCH(Grass_for_outside_pigs_a!L104,'N fixation formula'!$J$4:$O$4,0))</f>
        <v>#N/A</v>
      </c>
      <c r="M109" s="48" t="e">
        <f>VLOOKUP($B$9,'N fixation formula'!$B$5:$O$44,7,FALSE)+VLOOKUP($B$9,'N fixation formula'!$B$5:$O$44,8,FALSE)+INDEX('N fixation formula'!$J$5:$O$44,MATCH(Grass_for_outside_pigs_a!$B$9,'N fixation formula'!$B$5:$B$44,0),MATCH(Grass_for_outside_pigs_a!M104,'N fixation formula'!$J$4:$O$4,0))</f>
        <v>#N/A</v>
      </c>
      <c r="N109" s="48" t="e">
        <f>VLOOKUP($B$9,'N fixation formula'!$B$5:$O$44,7,FALSE)+VLOOKUP($B$9,'N fixation formula'!$B$5:$O$44,8,FALSE)+INDEX('N fixation formula'!$J$5:$O$44,MATCH(Grass_for_outside_pigs_a!$B$9,'N fixation formula'!$B$5:$B$44,0),MATCH(Grass_for_outside_pigs_a!N104,'N fixation formula'!$J$4:$O$4,0))</f>
        <v>#N/A</v>
      </c>
      <c r="O109" s="48" t="e">
        <f>VLOOKUP($B$9,'N fixation formula'!$B$5:$O$44,7,FALSE)+VLOOKUP($B$9,'N fixation formula'!$B$5:$O$44,8,FALSE)+INDEX('N fixation formula'!$J$5:$O$44,MATCH(Grass_for_outside_pigs_a!$B$9,'N fixation formula'!$B$5:$B$44,0),MATCH(Grass_for_outside_pigs_a!O104,'N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76"/>
      <c r="C116" s="76"/>
      <c r="D116" s="76"/>
      <c r="E116" s="76"/>
      <c r="F116" s="76"/>
      <c r="G116" s="70"/>
      <c r="I116" s="29" t="str">
        <f>IF(A116="","",A116)</f>
        <v/>
      </c>
      <c r="J116" s="60"/>
      <c r="K116" s="60"/>
      <c r="L116" s="60"/>
      <c r="M116" s="60"/>
      <c r="N116" s="60"/>
      <c r="O116" s="61"/>
    </row>
    <row r="117" spans="1:15" x14ac:dyDescent="0.25">
      <c r="A117" s="34"/>
      <c r="B117" s="70"/>
      <c r="C117" s="70"/>
      <c r="D117" s="70"/>
      <c r="E117" s="70"/>
      <c r="F117" s="70"/>
      <c r="G117" s="70"/>
      <c r="I117" s="29" t="str">
        <f t="shared" ref="I117:I130" si="23">IF(A117="","",A117)</f>
        <v/>
      </c>
      <c r="J117" s="60"/>
      <c r="K117" s="60"/>
      <c r="L117" s="60"/>
      <c r="M117" s="60"/>
      <c r="N117" s="60"/>
      <c r="O117" s="61"/>
    </row>
    <row r="118" spans="1:15" x14ac:dyDescent="0.25">
      <c r="A118" s="34"/>
      <c r="B118" s="70"/>
      <c r="C118" s="70"/>
      <c r="D118" s="70"/>
      <c r="E118" s="70"/>
      <c r="F118" s="70"/>
      <c r="G118" s="70"/>
      <c r="I118" s="29" t="str">
        <f t="shared" si="23"/>
        <v/>
      </c>
      <c r="J118" s="60"/>
      <c r="K118" s="60"/>
      <c r="L118" s="60"/>
      <c r="M118" s="60"/>
      <c r="N118" s="60"/>
      <c r="O118" s="61"/>
    </row>
    <row r="119" spans="1:15" x14ac:dyDescent="0.25">
      <c r="A119" s="34"/>
      <c r="B119" s="70"/>
      <c r="C119" s="70"/>
      <c r="D119" s="70"/>
      <c r="E119" s="70"/>
      <c r="F119" s="70"/>
      <c r="G119" s="70"/>
      <c r="I119" s="29" t="str">
        <f t="shared" si="23"/>
        <v/>
      </c>
      <c r="J119" s="60"/>
      <c r="K119" s="60"/>
      <c r="L119" s="60"/>
      <c r="M119" s="60"/>
      <c r="N119" s="60"/>
      <c r="O119" s="61"/>
    </row>
    <row r="120" spans="1:15" x14ac:dyDescent="0.25">
      <c r="A120" s="34"/>
      <c r="B120" s="70"/>
      <c r="C120" s="70"/>
      <c r="D120" s="70"/>
      <c r="E120" s="70"/>
      <c r="F120" s="70"/>
      <c r="G120" s="70"/>
      <c r="I120" s="29" t="str">
        <f t="shared" si="23"/>
        <v/>
      </c>
      <c r="J120" s="60"/>
      <c r="K120" s="60"/>
      <c r="L120" s="60"/>
      <c r="M120" s="60"/>
      <c r="N120" s="60"/>
      <c r="O120" s="61"/>
    </row>
    <row r="121" spans="1:15" x14ac:dyDescent="0.25">
      <c r="A121" s="34"/>
      <c r="B121" s="70"/>
      <c r="C121" s="70"/>
      <c r="D121" s="70"/>
      <c r="E121" s="70"/>
      <c r="F121" s="70"/>
      <c r="G121" s="70"/>
      <c r="I121" s="29" t="str">
        <f t="shared" si="23"/>
        <v/>
      </c>
      <c r="J121" s="60"/>
      <c r="K121" s="60"/>
      <c r="L121" s="60"/>
      <c r="M121" s="60"/>
      <c r="N121" s="60"/>
      <c r="O121" s="61"/>
    </row>
    <row r="122" spans="1:15" x14ac:dyDescent="0.25">
      <c r="A122" s="34"/>
      <c r="B122" s="70"/>
      <c r="C122" s="70"/>
      <c r="D122" s="70"/>
      <c r="E122" s="70"/>
      <c r="F122" s="70"/>
      <c r="G122" s="70"/>
      <c r="I122" s="29" t="str">
        <f t="shared" si="23"/>
        <v/>
      </c>
      <c r="J122" s="60"/>
      <c r="K122" s="60"/>
      <c r="L122" s="60"/>
      <c r="M122" s="60"/>
      <c r="N122" s="60"/>
      <c r="O122" s="61"/>
    </row>
    <row r="123" spans="1:15" x14ac:dyDescent="0.25">
      <c r="A123" s="34"/>
      <c r="B123" s="70"/>
      <c r="C123" s="70"/>
      <c r="D123" s="70"/>
      <c r="E123" s="70"/>
      <c r="F123" s="70"/>
      <c r="G123" s="70"/>
      <c r="I123" s="29" t="str">
        <f t="shared" si="23"/>
        <v/>
      </c>
      <c r="J123" s="60"/>
      <c r="K123" s="60"/>
      <c r="L123" s="60"/>
      <c r="M123" s="60"/>
      <c r="N123" s="60"/>
      <c r="O123" s="61"/>
    </row>
    <row r="124" spans="1:15" x14ac:dyDescent="0.25">
      <c r="A124" s="34"/>
      <c r="B124" s="70"/>
      <c r="C124" s="70"/>
      <c r="D124" s="70"/>
      <c r="E124" s="70"/>
      <c r="F124" s="70"/>
      <c r="G124" s="70"/>
      <c r="I124" s="29" t="str">
        <f t="shared" si="23"/>
        <v/>
      </c>
      <c r="J124" s="60"/>
      <c r="K124" s="60"/>
      <c r="L124" s="60"/>
      <c r="M124" s="60"/>
      <c r="N124" s="60"/>
      <c r="O124" s="61"/>
    </row>
    <row r="125" spans="1:15" x14ac:dyDescent="0.25">
      <c r="A125" s="34"/>
      <c r="B125" s="70"/>
      <c r="C125" s="70"/>
      <c r="D125" s="70"/>
      <c r="E125" s="70"/>
      <c r="F125" s="70"/>
      <c r="G125" s="70"/>
      <c r="I125" s="29" t="str">
        <f t="shared" si="23"/>
        <v/>
      </c>
      <c r="J125" s="60"/>
      <c r="K125" s="60"/>
      <c r="L125" s="60"/>
      <c r="M125" s="60"/>
      <c r="N125" s="60"/>
      <c r="O125" s="61"/>
    </row>
    <row r="126" spans="1:15" x14ac:dyDescent="0.25">
      <c r="A126" s="34"/>
      <c r="B126" s="70"/>
      <c r="C126" s="70"/>
      <c r="D126" s="70"/>
      <c r="E126" s="70"/>
      <c r="F126" s="70"/>
      <c r="G126" s="70"/>
      <c r="I126" s="29" t="str">
        <f t="shared" si="23"/>
        <v/>
      </c>
      <c r="J126" s="60"/>
      <c r="K126" s="60"/>
      <c r="L126" s="60"/>
      <c r="M126" s="60"/>
      <c r="N126" s="60"/>
      <c r="O126" s="61"/>
    </row>
    <row r="127" spans="1:15" x14ac:dyDescent="0.25">
      <c r="A127" s="34"/>
      <c r="B127" s="70"/>
      <c r="C127" s="70"/>
      <c r="D127" s="70"/>
      <c r="E127" s="70"/>
      <c r="F127" s="70"/>
      <c r="G127" s="70"/>
      <c r="I127" s="29" t="str">
        <f t="shared" si="23"/>
        <v/>
      </c>
      <c r="J127" s="60"/>
      <c r="K127" s="60"/>
      <c r="L127" s="60"/>
      <c r="M127" s="60"/>
      <c r="N127" s="60"/>
      <c r="O127" s="61"/>
    </row>
    <row r="128" spans="1:15" x14ac:dyDescent="0.25">
      <c r="A128" s="34"/>
      <c r="B128" s="70"/>
      <c r="C128" s="70"/>
      <c r="D128" s="70"/>
      <c r="E128" s="70"/>
      <c r="F128" s="70"/>
      <c r="G128" s="70"/>
      <c r="I128" s="29" t="str">
        <f t="shared" si="23"/>
        <v/>
      </c>
      <c r="J128" s="60"/>
      <c r="K128" s="60"/>
      <c r="L128" s="60"/>
      <c r="M128" s="60"/>
      <c r="N128" s="60"/>
      <c r="O128" s="61"/>
    </row>
    <row r="129" spans="1:15" x14ac:dyDescent="0.25">
      <c r="A129" s="34"/>
      <c r="B129" s="70"/>
      <c r="C129" s="70"/>
      <c r="D129" s="70"/>
      <c r="E129" s="70"/>
      <c r="F129" s="70"/>
      <c r="G129" s="70"/>
      <c r="I129" s="29" t="str">
        <f t="shared" si="23"/>
        <v/>
      </c>
      <c r="J129" s="60"/>
      <c r="K129" s="60"/>
      <c r="L129" s="60"/>
      <c r="M129" s="60"/>
      <c r="N129" s="60"/>
      <c r="O129" s="61"/>
    </row>
    <row r="130" spans="1:15" x14ac:dyDescent="0.25">
      <c r="A130" s="55"/>
      <c r="B130" s="77"/>
      <c r="C130" s="77"/>
      <c r="D130" s="77"/>
      <c r="E130" s="77"/>
      <c r="F130" s="77"/>
      <c r="G130" s="70"/>
      <c r="I130" s="29" t="str">
        <f t="shared" si="23"/>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op'!$D$4:$G$77,3,FALSE)="L / ha",B116*VLOOKUP($A132,'Diesel consumption for field op'!$D$4:$G$77,2,FALSE),VLOOKUP($A132,'Diesel consumption for field op'!$D$4:$G$77,2,FALSE)*B$93/1000)*IF(VLOOKUP($A132,'Diesel consumption for field op'!$D$4:$G$77,4,FALSE)="Ja",HLOOKUP(B$29,'Diesel consumption for field op'!$L$17:$Q$19,2,FALSE),1)*HLOOKUP(B$29,'Diesel consumption for field op'!$L$17:$Q$19,3,FALSE))</f>
        <v>0</v>
      </c>
      <c r="C132" s="21">
        <f>IF($A132="",0,IF(VLOOKUP($A132,'Diesel consumption for field op'!$D$4:$G$77,3,FALSE)="L / ha",C116*VLOOKUP($A132,'Diesel consumption for field op'!$D$4:$G$77,2,FALSE),VLOOKUP($A132,'Diesel consumption for field op'!$D$4:$G$77,2,FALSE)*C$93/1000)*IF(VLOOKUP($A132,'Diesel consumption for field op'!$D$4:$G$77,4,FALSE)="Ja",HLOOKUP(C$29,'Diesel consumption for field op'!$L$17:$Q$19,2,FALSE),1)*HLOOKUP(C$29,'Diesel consumption for field op'!$L$17:$Q$19,3,FALSE))</f>
        <v>0</v>
      </c>
      <c r="D132" s="21">
        <f>IF($A132="",0,IF(VLOOKUP($A132,'Diesel consumption for field op'!$D$4:$G$77,3,FALSE)="L / ha",D116*VLOOKUP($A132,'Diesel consumption for field op'!$D$4:$G$77,2,FALSE),VLOOKUP($A132,'Diesel consumption for field op'!$D$4:$G$77,2,FALSE)*D$93/1000)*IF(VLOOKUP($A132,'Diesel consumption for field op'!$D$4:$G$77,4,FALSE)="Ja",HLOOKUP(D$29,'Diesel consumption for field op'!$L$17:$Q$19,2,FALSE),1)*HLOOKUP(D$29,'Diesel consumption for field op'!$L$17:$Q$19,3,FALSE))</f>
        <v>0</v>
      </c>
      <c r="E132" s="21">
        <f>IF($A132="",0,IF(VLOOKUP($A132,'Diesel consumption for field op'!$D$4:$G$77,3,FALSE)="L / ha",E116*VLOOKUP($A132,'Diesel consumption for field op'!$D$4:$G$77,2,FALSE),VLOOKUP($A132,'Diesel consumption for field op'!$D$4:$G$77,2,FALSE)*E$93/1000)*IF(VLOOKUP($A132,'Diesel consumption for field op'!$D$4:$G$77,4,FALSE)="Ja",HLOOKUP(E$29,'Diesel consumption for field op'!$L$17:$Q$19,2,FALSE),1)*HLOOKUP(E$29,'Diesel consumption for field op'!$L$17:$Q$19,3,FALSE))</f>
        <v>0</v>
      </c>
      <c r="F132" s="21">
        <f>IF($A132="",0,IF(VLOOKUP($A132,'Diesel consumption for field op'!$D$4:$G$77,3,FALSE)="L / ha",F116*VLOOKUP($A132,'Diesel consumption for field op'!$D$4:$G$77,2,FALSE),VLOOKUP($A132,'Diesel consumption for field op'!$D$4:$G$77,2,FALSE)*F$93/1000)*IF(VLOOKUP($A132,'Diesel consumption for field op'!$D$4:$G$77,4,FALSE)="Ja",HLOOKUP(F$29,'Diesel consumption for field op'!$L$17:$Q$19,2,FALSE),1)*HLOOKUP(F$29,'Diesel consumption for field op'!$L$17:$Q$19,3,FALSE))</f>
        <v>0</v>
      </c>
      <c r="G132" s="21">
        <f>IF($A132="",0,IF(VLOOKUP($A132,'Diesel consumption for field op'!$D$4:$G$77,3,FALSE)="L / ha",G116*VLOOKUP($A132,'Diesel consumption for field op'!$D$4:$G$77,2,FALSE),VLOOKUP($A132,'Diesel consumption for field op'!$D$4:$G$77,2,FALSE)*G$93/1000)*IF(VLOOKUP($A132,'Diesel consumption for field op'!$D$4:$G$77,4,FALSE)="Ja",HLOOKUP(G$29,'Diesel consumption for field op'!$L$17:$Q$19,2,FALSE),1)*HLOOKUP(G$29,'Diesel consumption for field op'!$L$17:$Q$19,3,FALSE))</f>
        <v>0</v>
      </c>
      <c r="I132" s="29" t="str">
        <f>A132</f>
        <v/>
      </c>
      <c r="J132" s="21">
        <f>IF($A132="",0,IF(VLOOKUP($A132,'Diesel consumption for field op'!$D$4:$G$77,3,FALSE)="L / ha",J116*VLOOKUP($A132,'Diesel consumption for field op'!$D$4:$G$77,2,FALSE),VLOOKUP($A132,'Diesel consumption for field op'!$D$4:$G$77,2,FALSE)*J$93/1000)*IF(VLOOKUP($A132,'Diesel consumption for field op'!$D$4:$G$77,4,FALSE)="Ja",HLOOKUP(J$29,'Diesel consumption for field op'!$L$17:$Q$19,2,FALSE),1)*HLOOKUP(J$29,'Diesel consumption for field op'!$L$17:$Q$19,3,FALSE))</f>
        <v>0</v>
      </c>
      <c r="K132" s="21">
        <f>IF($A132="",0,IF(VLOOKUP($A132,'Diesel consumption for field op'!$D$4:$G$77,3,FALSE)="L / ha",K116*VLOOKUP($A132,'Diesel consumption for field op'!$D$4:$G$77,2,FALSE),VLOOKUP($A132,'Diesel consumption for field op'!$D$4:$G$77,2,FALSE)*K$93/1000)*IF(VLOOKUP($A132,'Diesel consumption for field op'!$D$4:$G$77,4,FALSE)="Ja",HLOOKUP(K$29,'Diesel consumption for field op'!$L$17:$Q$19,2,FALSE),1)*HLOOKUP(K$29,'Diesel consumption for field op'!$L$17:$Q$19,3,FALSE))</f>
        <v>0</v>
      </c>
      <c r="L132" s="21">
        <f>IF($A132="",0,IF(VLOOKUP($A132,'Diesel consumption for field op'!$D$4:$G$77,3,FALSE)="L / ha",L116*VLOOKUP($A132,'Diesel consumption for field op'!$D$4:$G$77,2,FALSE),VLOOKUP($A132,'Diesel consumption for field op'!$D$4:$G$77,2,FALSE)*L$93/1000)*IF(VLOOKUP($A132,'Diesel consumption for field op'!$D$4:$G$77,4,FALSE)="Ja",HLOOKUP(L$29,'Diesel consumption for field op'!$L$17:$Q$19,2,FALSE),1)*HLOOKUP(L$29,'Diesel consumption for field op'!$L$17:$Q$19,3,FALSE))</f>
        <v>0</v>
      </c>
      <c r="M132" s="21">
        <f>IF($A132="",0,IF(VLOOKUP($A132,'Diesel consumption for field op'!$D$4:$G$77,3,FALSE)="L / ha",M116*VLOOKUP($A132,'Diesel consumption for field op'!$D$4:$G$77,2,FALSE),VLOOKUP($A132,'Diesel consumption for field op'!$D$4:$G$77,2,FALSE)*M$93/1000)*IF(VLOOKUP($A132,'Diesel consumption for field op'!$D$4:$G$77,4,FALSE)="Ja",HLOOKUP(M$29,'Diesel consumption for field op'!$L$17:$Q$19,2,FALSE),1)*HLOOKUP(M$29,'Diesel consumption for field op'!$L$17:$Q$19,3,FALSE))</f>
        <v>0</v>
      </c>
      <c r="N132" s="21">
        <f>IF($A132="",0,IF(VLOOKUP($A132,'Diesel consumption for field op'!$D$4:$G$77,3,FALSE)="L / ha",N116*VLOOKUP($A132,'Diesel consumption for field op'!$D$4:$G$77,2,FALSE),VLOOKUP($A132,'Diesel consumption for field op'!$D$4:$G$77,2,FALSE)*N$93/1000)*IF(VLOOKUP($A132,'Diesel consumption for field op'!$D$4:$G$77,4,FALSE)="Ja",HLOOKUP(N$29,'Diesel consumption for field op'!$L$17:$Q$19,2,FALSE),1)*HLOOKUP(N$29,'Diesel consumption for field op'!$L$17:$Q$19,3,FALSE))</f>
        <v>0</v>
      </c>
      <c r="O132" s="21">
        <f>IF($A132="",0,IF(VLOOKUP($A132,'Diesel consumption for field op'!$D$4:$G$77,3,FALSE)="L / ha",O116*VLOOKUP($A132,'Diesel consumption for field op'!$D$4:$G$77,2,FALSE),VLOOKUP($A132,'Diesel consumption for field op'!$D$4:$G$77,2,FALSE)*O$93/1000)*IF(VLOOKUP($A132,'Diesel consumption for field op'!$D$4:$G$77,4,FALSE)="Ja",HLOOKUP(O$29,'Diesel consumption for field op'!$L$17:$Q$19,2,FALSE),1)*HLOOKUP(O$29,'Diesel consumption for field op'!$L$17:$Q$19,3,FALSE))</f>
        <v>0</v>
      </c>
    </row>
    <row r="133" spans="1:15" x14ac:dyDescent="0.25">
      <c r="A133" s="20" t="str">
        <f t="shared" ref="A133:A146" si="24">IF(A117="","",A117)</f>
        <v/>
      </c>
      <c r="B133" s="21">
        <f>IF($A133="",0,IF(VLOOKUP($A133,'Diesel consumption for field op'!$D$4:$G$77,3,FALSE)="L / ha",B117*VLOOKUP($A133,'Diesel consumption for field op'!$D$4:$G$77,2,FALSE),VLOOKUP($A133,'Diesel consumption for field op'!$D$4:$G$77,2,FALSE)*B$93/1000)*IF(VLOOKUP($A133,'Diesel consumption for field op'!$D$4:$G$77,4,FALSE)="Ja",HLOOKUP(B$29,'Diesel consumption for field op'!$L$17:$Q$19,2,FALSE),1)*HLOOKUP(B$29,'Diesel consumption for field op'!$L$17:$Q$19,3,FALSE))</f>
        <v>0</v>
      </c>
      <c r="C133" s="21">
        <f>IF($A133="",0,IF(VLOOKUP($A133,'Diesel consumption for field op'!$D$4:$G$77,3,FALSE)="L / ha",C117*VLOOKUP($A133,'Diesel consumption for field op'!$D$4:$G$77,2,FALSE),VLOOKUP($A133,'Diesel consumption for field op'!$D$4:$G$77,2,FALSE)*C$93/1000)*IF(VLOOKUP($A133,'Diesel consumption for field op'!$D$4:$G$77,4,FALSE)="Ja",HLOOKUP(C$29,'Diesel consumption for field op'!$L$17:$Q$19,2,FALSE),1)*HLOOKUP(C$29,'Diesel consumption for field op'!$L$17:$Q$19,3,FALSE))</f>
        <v>0</v>
      </c>
      <c r="D133" s="21">
        <f>IF($A133="",0,IF(VLOOKUP($A133,'Diesel consumption for field op'!$D$4:$G$77,3,FALSE)="L / ha",D117*VLOOKUP($A133,'Diesel consumption for field op'!$D$4:$G$77,2,FALSE),VLOOKUP($A133,'Diesel consumption for field op'!$D$4:$G$77,2,FALSE)*D$93/1000)*IF(VLOOKUP($A133,'Diesel consumption for field op'!$D$4:$G$77,4,FALSE)="Ja",HLOOKUP(D$29,'Diesel consumption for field op'!$L$17:$Q$19,2,FALSE),1)*HLOOKUP(D$29,'Diesel consumption for field op'!$L$17:$Q$19,3,FALSE))</f>
        <v>0</v>
      </c>
      <c r="E133" s="21">
        <f>IF($A133="",0,IF(VLOOKUP($A133,'Diesel consumption for field op'!$D$4:$G$77,3,FALSE)="L / ha",E117*VLOOKUP($A133,'Diesel consumption for field op'!$D$4:$G$77,2,FALSE),VLOOKUP($A133,'Diesel consumption for field op'!$D$4:$G$77,2,FALSE)*E$93/1000)*IF(VLOOKUP($A133,'Diesel consumption for field op'!$D$4:$G$77,4,FALSE)="Ja",HLOOKUP(E$29,'Diesel consumption for field op'!$L$17:$Q$19,2,FALSE),1)*HLOOKUP(E$29,'Diesel consumption for field op'!$L$17:$Q$19,3,FALSE))</f>
        <v>0</v>
      </c>
      <c r="F133" s="21">
        <f>IF($A133="",0,IF(VLOOKUP($A133,'Diesel consumption for field op'!$D$4:$G$77,3,FALSE)="L / ha",F117*VLOOKUP($A133,'Diesel consumption for field op'!$D$4:$G$77,2,FALSE),VLOOKUP($A133,'Diesel consumption for field op'!$D$4:$G$77,2,FALSE)*F$93/1000)*IF(VLOOKUP($A133,'Diesel consumption for field op'!$D$4:$G$77,4,FALSE)="Ja",HLOOKUP(F$29,'Diesel consumption for field op'!$L$17:$Q$19,2,FALSE),1)*HLOOKUP(F$29,'Diesel consumption for field op'!$L$17:$Q$19,3,FALSE))</f>
        <v>0</v>
      </c>
      <c r="G133" s="21">
        <f>IF($A133="",0,IF(VLOOKUP($A133,'Diesel consumption for field op'!$D$4:$G$77,3,FALSE)="L / ha",G117*VLOOKUP($A133,'Diesel consumption for field op'!$D$4:$G$77,2,FALSE),VLOOKUP($A133,'Diesel consumption for field op'!$D$4:$G$77,2,FALSE)*G$93/1000)*IF(VLOOKUP($A133,'Diesel consumption for field op'!$D$4:$G$77,4,FALSE)="Ja",HLOOKUP(G$29,'Diesel consumption for field op'!$L$17:$Q$19,2,FALSE),1)*HLOOKUP(G$29,'Diesel consumption for field op'!$L$17:$Q$19,3,FALSE))</f>
        <v>0</v>
      </c>
      <c r="I133" s="29" t="str">
        <f t="shared" ref="I133:I147" si="25">A133</f>
        <v/>
      </c>
      <c r="J133" s="21">
        <f>IF($A133="",0,IF(VLOOKUP($A133,'Diesel consumption for field op'!$D$4:$G$77,3,FALSE)="L / ha",J117*VLOOKUP($A133,'Diesel consumption for field op'!$D$4:$G$77,2,FALSE),VLOOKUP($A133,'Diesel consumption for field op'!$D$4:$G$77,2,FALSE)*J$93/1000)*IF(VLOOKUP($A133,'Diesel consumption for field op'!$D$4:$G$77,4,FALSE)="Ja",HLOOKUP(J$29,'Diesel consumption for field op'!$L$17:$Q$19,2,FALSE),1)*HLOOKUP(J$29,'Diesel consumption for field op'!$L$17:$Q$19,3,FALSE))</f>
        <v>0</v>
      </c>
      <c r="K133" s="21">
        <f>IF($A133="",0,IF(VLOOKUP($A133,'Diesel consumption for field op'!$D$4:$G$77,3,FALSE)="L / ha",K117*VLOOKUP($A133,'Diesel consumption for field op'!$D$4:$G$77,2,FALSE),VLOOKUP($A133,'Diesel consumption for field op'!$D$4:$G$77,2,FALSE)*K$93/1000)*IF(VLOOKUP($A133,'Diesel consumption for field op'!$D$4:$G$77,4,FALSE)="Ja",HLOOKUP(K$29,'Diesel consumption for field op'!$L$17:$Q$19,2,FALSE),1)*HLOOKUP(K$29,'Diesel consumption for field op'!$L$17:$Q$19,3,FALSE))</f>
        <v>0</v>
      </c>
      <c r="L133" s="21">
        <f>IF($A133="",0,IF(VLOOKUP($A133,'Diesel consumption for field op'!$D$4:$G$77,3,FALSE)="L / ha",L117*VLOOKUP($A133,'Diesel consumption for field op'!$D$4:$G$77,2,FALSE),VLOOKUP($A133,'Diesel consumption for field op'!$D$4:$G$77,2,FALSE)*L$93/1000)*IF(VLOOKUP($A133,'Diesel consumption for field op'!$D$4:$G$77,4,FALSE)="Ja",HLOOKUP(L$29,'Diesel consumption for field op'!$L$17:$Q$19,2,FALSE),1)*HLOOKUP(L$29,'Diesel consumption for field op'!$L$17:$Q$19,3,FALSE))</f>
        <v>0</v>
      </c>
      <c r="M133" s="21">
        <f>IF($A133="",0,IF(VLOOKUP($A133,'Diesel consumption for field op'!$D$4:$G$77,3,FALSE)="L / ha",M117*VLOOKUP($A133,'Diesel consumption for field op'!$D$4:$G$77,2,FALSE),VLOOKUP($A133,'Diesel consumption for field op'!$D$4:$G$77,2,FALSE)*M$93/1000)*IF(VLOOKUP($A133,'Diesel consumption for field op'!$D$4:$G$77,4,FALSE)="Ja",HLOOKUP(M$29,'Diesel consumption for field op'!$L$17:$Q$19,2,FALSE),1)*HLOOKUP(M$29,'Diesel consumption for field op'!$L$17:$Q$19,3,FALSE))</f>
        <v>0</v>
      </c>
      <c r="N133" s="21">
        <f>IF($A133="",0,IF(VLOOKUP($A133,'Diesel consumption for field op'!$D$4:$G$77,3,FALSE)="L / ha",N117*VLOOKUP($A133,'Diesel consumption for field op'!$D$4:$G$77,2,FALSE),VLOOKUP($A133,'Diesel consumption for field op'!$D$4:$G$77,2,FALSE)*N$93/1000)*IF(VLOOKUP($A133,'Diesel consumption for field op'!$D$4:$G$77,4,FALSE)="Ja",HLOOKUP(N$29,'Diesel consumption for field op'!$L$17:$Q$19,2,FALSE),1)*HLOOKUP(N$29,'Diesel consumption for field op'!$L$17:$Q$19,3,FALSE))</f>
        <v>0</v>
      </c>
      <c r="O133" s="21">
        <f>IF($A133="",0,IF(VLOOKUP($A133,'Diesel consumption for field op'!$D$4:$G$77,3,FALSE)="L / ha",O117*VLOOKUP($A133,'Diesel consumption for field op'!$D$4:$G$77,2,FALSE),VLOOKUP($A133,'Diesel consumption for field op'!$D$4:$G$77,2,FALSE)*O$93/1000)*IF(VLOOKUP($A133,'Diesel consumption for field op'!$D$4:$G$77,4,FALSE)="Ja",HLOOKUP(O$29,'Diesel consumption for field op'!$L$17:$Q$19,2,FALSE),1)*HLOOKUP(O$29,'Diesel consumption for field op'!$L$17:$Q$19,3,FALSE))</f>
        <v>0</v>
      </c>
    </row>
    <row r="134" spans="1:15" x14ac:dyDescent="0.25">
      <c r="A134" s="20" t="str">
        <f t="shared" si="24"/>
        <v/>
      </c>
      <c r="B134" s="21">
        <f>IF($A134="",0,IF(VLOOKUP($A134,'Diesel consumption for field op'!$D$4:$G$77,3,FALSE)="L / ha",B118*VLOOKUP($A134,'Diesel consumption for field op'!$D$4:$G$77,2,FALSE),VLOOKUP($A134,'Diesel consumption for field op'!$D$4:$G$77,2,FALSE)*B$93/1000)*IF(VLOOKUP($A134,'Diesel consumption for field op'!$D$4:$G$77,4,FALSE)="Ja",HLOOKUP(B$29,'Diesel consumption for field op'!$L$17:$Q$19,2,FALSE),1)*HLOOKUP(B$29,'Diesel consumption for field op'!$L$17:$Q$19,3,FALSE))</f>
        <v>0</v>
      </c>
      <c r="C134" s="21">
        <f>IF($A134="",0,IF(VLOOKUP($A134,'Diesel consumption for field op'!$D$4:$G$77,3,FALSE)="L / ha",C118*VLOOKUP($A134,'Diesel consumption for field op'!$D$4:$G$77,2,FALSE),VLOOKUP($A134,'Diesel consumption for field op'!$D$4:$G$77,2,FALSE)*C$93/1000)*IF(VLOOKUP($A134,'Diesel consumption for field op'!$D$4:$G$77,4,FALSE)="Ja",HLOOKUP(C$29,'Diesel consumption for field op'!$L$17:$Q$19,2,FALSE),1)*HLOOKUP(C$29,'Diesel consumption for field op'!$L$17:$Q$19,3,FALSE))</f>
        <v>0</v>
      </c>
      <c r="D134" s="21">
        <f>IF($A134="",0,IF(VLOOKUP($A134,'Diesel consumption for field op'!$D$4:$G$77,3,FALSE)="L / ha",D118*VLOOKUP($A134,'Diesel consumption for field op'!$D$4:$G$77,2,FALSE),VLOOKUP($A134,'Diesel consumption for field op'!$D$4:$G$77,2,FALSE)*D$93/1000)*IF(VLOOKUP($A134,'Diesel consumption for field op'!$D$4:$G$77,4,FALSE)="Ja",HLOOKUP(D$29,'Diesel consumption for field op'!$L$17:$Q$19,2,FALSE),1)*HLOOKUP(D$29,'Diesel consumption for field op'!$L$17:$Q$19,3,FALSE))</f>
        <v>0</v>
      </c>
      <c r="E134" s="21">
        <f>IF($A134="",0,IF(VLOOKUP($A134,'Diesel consumption for field op'!$D$4:$G$77,3,FALSE)="L / ha",E118*VLOOKUP($A134,'Diesel consumption for field op'!$D$4:$G$77,2,FALSE),VLOOKUP($A134,'Diesel consumption for field op'!$D$4:$G$77,2,FALSE)*E$93/1000)*IF(VLOOKUP($A134,'Diesel consumption for field op'!$D$4:$G$77,4,FALSE)="Ja",HLOOKUP(E$29,'Diesel consumption for field op'!$L$17:$Q$19,2,FALSE),1)*HLOOKUP(E$29,'Diesel consumption for field op'!$L$17:$Q$19,3,FALSE))</f>
        <v>0</v>
      </c>
      <c r="F134" s="21">
        <f>IF($A134="",0,IF(VLOOKUP($A134,'Diesel consumption for field op'!$D$4:$G$77,3,FALSE)="L / ha",F118*VLOOKUP($A134,'Diesel consumption for field op'!$D$4:$G$77,2,FALSE),VLOOKUP($A134,'Diesel consumption for field op'!$D$4:$G$77,2,FALSE)*F$93/1000)*IF(VLOOKUP($A134,'Diesel consumption for field op'!$D$4:$G$77,4,FALSE)="Ja",HLOOKUP(F$29,'Diesel consumption for field op'!$L$17:$Q$19,2,FALSE),1)*HLOOKUP(F$29,'Diesel consumption for field op'!$L$17:$Q$19,3,FALSE))</f>
        <v>0</v>
      </c>
      <c r="G134" s="21">
        <f>IF($A134="",0,IF(VLOOKUP($A134,'Diesel consumption for field op'!$D$4:$G$77,3,FALSE)="L / ha",G118*VLOOKUP($A134,'Diesel consumption for field op'!$D$4:$G$77,2,FALSE),VLOOKUP($A134,'Diesel consumption for field op'!$D$4:$G$77,2,FALSE)*G$93/1000)*IF(VLOOKUP($A134,'Diesel consumption for field op'!$D$4:$G$77,4,FALSE)="Ja",HLOOKUP(G$29,'Diesel consumption for field op'!$L$17:$Q$19,2,FALSE),1)*HLOOKUP(G$29,'Diesel consumption for field op'!$L$17:$Q$19,3,FALSE))</f>
        <v>0</v>
      </c>
      <c r="I134" s="29" t="str">
        <f t="shared" si="25"/>
        <v/>
      </c>
      <c r="J134" s="21">
        <f>IF($A134="",0,IF(VLOOKUP($A134,'Diesel consumption for field op'!$D$4:$G$77,3,FALSE)="L / ha",J118*VLOOKUP($A134,'Diesel consumption for field op'!$D$4:$G$77,2,FALSE),VLOOKUP($A134,'Diesel consumption for field op'!$D$4:$G$77,2,FALSE)*J$93/1000)*IF(VLOOKUP($A134,'Diesel consumption for field op'!$D$4:$G$77,4,FALSE)="Ja",HLOOKUP(J$29,'Diesel consumption for field op'!$L$17:$Q$19,2,FALSE),1)*HLOOKUP(J$29,'Diesel consumption for field op'!$L$17:$Q$19,3,FALSE))</f>
        <v>0</v>
      </c>
      <c r="K134" s="21">
        <f>IF($A134="",0,IF(VLOOKUP($A134,'Diesel consumption for field op'!$D$4:$G$77,3,FALSE)="L / ha",K118*VLOOKUP($A134,'Diesel consumption for field op'!$D$4:$G$77,2,FALSE),VLOOKUP($A134,'Diesel consumption for field op'!$D$4:$G$77,2,FALSE)*K$93/1000)*IF(VLOOKUP($A134,'Diesel consumption for field op'!$D$4:$G$77,4,FALSE)="Ja",HLOOKUP(K$29,'Diesel consumption for field op'!$L$17:$Q$19,2,FALSE),1)*HLOOKUP(K$29,'Diesel consumption for field op'!$L$17:$Q$19,3,FALSE))</f>
        <v>0</v>
      </c>
      <c r="L134" s="21">
        <f>IF($A134="",0,IF(VLOOKUP($A134,'Diesel consumption for field op'!$D$4:$G$77,3,FALSE)="L / ha",L118*VLOOKUP($A134,'Diesel consumption for field op'!$D$4:$G$77,2,FALSE),VLOOKUP($A134,'Diesel consumption for field op'!$D$4:$G$77,2,FALSE)*L$93/1000)*IF(VLOOKUP($A134,'Diesel consumption for field op'!$D$4:$G$77,4,FALSE)="Ja",HLOOKUP(L$29,'Diesel consumption for field op'!$L$17:$Q$19,2,FALSE),1)*HLOOKUP(L$29,'Diesel consumption for field op'!$L$17:$Q$19,3,FALSE))</f>
        <v>0</v>
      </c>
      <c r="M134" s="21">
        <f>IF($A134="",0,IF(VLOOKUP($A134,'Diesel consumption for field op'!$D$4:$G$77,3,FALSE)="L / ha",M118*VLOOKUP($A134,'Diesel consumption for field op'!$D$4:$G$77,2,FALSE),VLOOKUP($A134,'Diesel consumption for field op'!$D$4:$G$77,2,FALSE)*M$93/1000)*IF(VLOOKUP($A134,'Diesel consumption for field op'!$D$4:$G$77,4,FALSE)="Ja",HLOOKUP(M$29,'Diesel consumption for field op'!$L$17:$Q$19,2,FALSE),1)*HLOOKUP(M$29,'Diesel consumption for field op'!$L$17:$Q$19,3,FALSE))</f>
        <v>0</v>
      </c>
      <c r="N134" s="21">
        <f>IF($A134="",0,IF(VLOOKUP($A134,'Diesel consumption for field op'!$D$4:$G$77,3,FALSE)="L / ha",N118*VLOOKUP($A134,'Diesel consumption for field op'!$D$4:$G$77,2,FALSE),VLOOKUP($A134,'Diesel consumption for field op'!$D$4:$G$77,2,FALSE)*N$93/1000)*IF(VLOOKUP($A134,'Diesel consumption for field op'!$D$4:$G$77,4,FALSE)="Ja",HLOOKUP(N$29,'Diesel consumption for field op'!$L$17:$Q$19,2,FALSE),1)*HLOOKUP(N$29,'Diesel consumption for field op'!$L$17:$Q$19,3,FALSE))</f>
        <v>0</v>
      </c>
      <c r="O134" s="21">
        <f>IF($A134="",0,IF(VLOOKUP($A134,'Diesel consumption for field op'!$D$4:$G$77,3,FALSE)="L / ha",O118*VLOOKUP($A134,'Diesel consumption for field op'!$D$4:$G$77,2,FALSE),VLOOKUP($A134,'Diesel consumption for field op'!$D$4:$G$77,2,FALSE)*O$93/1000)*IF(VLOOKUP($A134,'Diesel consumption for field op'!$D$4:$G$77,4,FALSE)="Ja",HLOOKUP(O$29,'Diesel consumption for field op'!$L$17:$Q$19,2,FALSE),1)*HLOOKUP(O$29,'Diesel consumption for field op'!$L$17:$Q$19,3,FALSE))</f>
        <v>0</v>
      </c>
    </row>
    <row r="135" spans="1:15" x14ac:dyDescent="0.25">
      <c r="A135" s="20" t="str">
        <f t="shared" si="24"/>
        <v/>
      </c>
      <c r="B135" s="21">
        <f>IF($A135="",0,IF(VLOOKUP($A135,'Diesel consumption for field op'!$D$4:$G$77,3,FALSE)="L / ha",B119*VLOOKUP($A135,'Diesel consumption for field op'!$D$4:$G$77,2,FALSE),VLOOKUP($A135,'Diesel consumption for field op'!$D$4:$G$77,2,FALSE)*B$93/1000)*IF(VLOOKUP($A135,'Diesel consumption for field op'!$D$4:$G$77,4,FALSE)="Ja",HLOOKUP(B$29,'Diesel consumption for field op'!$L$17:$Q$19,2,FALSE),1)*HLOOKUP(B$29,'Diesel consumption for field op'!$L$17:$Q$19,3,FALSE))</f>
        <v>0</v>
      </c>
      <c r="C135" s="21">
        <f>IF($A135="",0,IF(VLOOKUP($A135,'Diesel consumption for field op'!$D$4:$G$77,3,FALSE)="L / ha",C119*VLOOKUP($A135,'Diesel consumption for field op'!$D$4:$G$77,2,FALSE),VLOOKUP($A135,'Diesel consumption for field op'!$D$4:$G$77,2,FALSE)*C$93/1000)*IF(VLOOKUP($A135,'Diesel consumption for field op'!$D$4:$G$77,4,FALSE)="Ja",HLOOKUP(C$29,'Diesel consumption for field op'!$L$17:$Q$19,2,FALSE),1)*HLOOKUP(C$29,'Diesel consumption for field op'!$L$17:$Q$19,3,FALSE))</f>
        <v>0</v>
      </c>
      <c r="D135" s="21">
        <f>IF($A135="",0,IF(VLOOKUP($A135,'Diesel consumption for field op'!$D$4:$G$77,3,FALSE)="L / ha",D119*VLOOKUP($A135,'Diesel consumption for field op'!$D$4:$G$77,2,FALSE),VLOOKUP($A135,'Diesel consumption for field op'!$D$4:$G$77,2,FALSE)*D$93/1000)*IF(VLOOKUP($A135,'Diesel consumption for field op'!$D$4:$G$77,4,FALSE)="Ja",HLOOKUP(D$29,'Diesel consumption for field op'!$L$17:$Q$19,2,FALSE),1)*HLOOKUP(D$29,'Diesel consumption for field op'!$L$17:$Q$19,3,FALSE))</f>
        <v>0</v>
      </c>
      <c r="E135" s="21">
        <f>IF($A135="",0,IF(VLOOKUP($A135,'Diesel consumption for field op'!$D$4:$G$77,3,FALSE)="L / ha",E119*VLOOKUP($A135,'Diesel consumption for field op'!$D$4:$G$77,2,FALSE),VLOOKUP($A135,'Diesel consumption for field op'!$D$4:$G$77,2,FALSE)*E$93/1000)*IF(VLOOKUP($A135,'Diesel consumption for field op'!$D$4:$G$77,4,FALSE)="Ja",HLOOKUP(E$29,'Diesel consumption for field op'!$L$17:$Q$19,2,FALSE),1)*HLOOKUP(E$29,'Diesel consumption for field op'!$L$17:$Q$19,3,FALSE))</f>
        <v>0</v>
      </c>
      <c r="F135" s="21">
        <f>IF($A135="",0,IF(VLOOKUP($A135,'Diesel consumption for field op'!$D$4:$G$77,3,FALSE)="L / ha",F119*VLOOKUP($A135,'Diesel consumption for field op'!$D$4:$G$77,2,FALSE),VLOOKUP($A135,'Diesel consumption for field op'!$D$4:$G$77,2,FALSE)*F$93/1000)*IF(VLOOKUP($A135,'Diesel consumption for field op'!$D$4:$G$77,4,FALSE)="Ja",HLOOKUP(F$29,'Diesel consumption for field op'!$L$17:$Q$19,2,FALSE),1)*HLOOKUP(F$29,'Diesel consumption for field op'!$L$17:$Q$19,3,FALSE))</f>
        <v>0</v>
      </c>
      <c r="G135" s="21">
        <f>IF($A135="",0,IF(VLOOKUP($A135,'Diesel consumption for field op'!$D$4:$G$77,3,FALSE)="L / ha",G119*VLOOKUP($A135,'Diesel consumption for field op'!$D$4:$G$77,2,FALSE),VLOOKUP($A135,'Diesel consumption for field op'!$D$4:$G$77,2,FALSE)*G$93/1000)*IF(VLOOKUP($A135,'Diesel consumption for field op'!$D$4:$G$77,4,FALSE)="Ja",HLOOKUP(G$29,'Diesel consumption for field op'!$L$17:$Q$19,2,FALSE),1)*HLOOKUP(G$29,'Diesel consumption for field op'!$L$17:$Q$19,3,FALSE))</f>
        <v>0</v>
      </c>
      <c r="I135" s="29" t="str">
        <f t="shared" si="25"/>
        <v/>
      </c>
      <c r="J135" s="21">
        <f>IF($A135="",0,IF(VLOOKUP($A135,'Diesel consumption for field op'!$D$4:$G$77,3,FALSE)="L / ha",J119*VLOOKUP($A135,'Diesel consumption for field op'!$D$4:$G$77,2,FALSE),VLOOKUP($A135,'Diesel consumption for field op'!$D$4:$G$77,2,FALSE)*J$93/1000)*IF(VLOOKUP($A135,'Diesel consumption for field op'!$D$4:$G$77,4,FALSE)="Ja",HLOOKUP(J$29,'Diesel consumption for field op'!$L$17:$Q$19,2,FALSE),1)*HLOOKUP(J$29,'Diesel consumption for field op'!$L$17:$Q$19,3,FALSE))</f>
        <v>0</v>
      </c>
      <c r="K135" s="21">
        <f>IF($A135="",0,IF(VLOOKUP($A135,'Diesel consumption for field op'!$D$4:$G$77,3,FALSE)="L / ha",K119*VLOOKUP($A135,'Diesel consumption for field op'!$D$4:$G$77,2,FALSE),VLOOKUP($A135,'Diesel consumption for field op'!$D$4:$G$77,2,FALSE)*K$93/1000)*IF(VLOOKUP($A135,'Diesel consumption for field op'!$D$4:$G$77,4,FALSE)="Ja",HLOOKUP(K$29,'Diesel consumption for field op'!$L$17:$Q$19,2,FALSE),1)*HLOOKUP(K$29,'Diesel consumption for field op'!$L$17:$Q$19,3,FALSE))</f>
        <v>0</v>
      </c>
      <c r="L135" s="21">
        <f>IF($A135="",0,IF(VLOOKUP($A135,'Diesel consumption for field op'!$D$4:$G$77,3,FALSE)="L / ha",L119*VLOOKUP($A135,'Diesel consumption for field op'!$D$4:$G$77,2,FALSE),VLOOKUP($A135,'Diesel consumption for field op'!$D$4:$G$77,2,FALSE)*L$93/1000)*IF(VLOOKUP($A135,'Diesel consumption for field op'!$D$4:$G$77,4,FALSE)="Ja",HLOOKUP(L$29,'Diesel consumption for field op'!$L$17:$Q$19,2,FALSE),1)*HLOOKUP(L$29,'Diesel consumption for field op'!$L$17:$Q$19,3,FALSE))</f>
        <v>0</v>
      </c>
      <c r="M135" s="21">
        <f>IF($A135="",0,IF(VLOOKUP($A135,'Diesel consumption for field op'!$D$4:$G$77,3,FALSE)="L / ha",M119*VLOOKUP($A135,'Diesel consumption for field op'!$D$4:$G$77,2,FALSE),VLOOKUP($A135,'Diesel consumption for field op'!$D$4:$G$77,2,FALSE)*M$93/1000)*IF(VLOOKUP($A135,'Diesel consumption for field op'!$D$4:$G$77,4,FALSE)="Ja",HLOOKUP(M$29,'Diesel consumption for field op'!$L$17:$Q$19,2,FALSE),1)*HLOOKUP(M$29,'Diesel consumption for field op'!$L$17:$Q$19,3,FALSE))</f>
        <v>0</v>
      </c>
      <c r="N135" s="21">
        <f>IF($A135="",0,IF(VLOOKUP($A135,'Diesel consumption for field op'!$D$4:$G$77,3,FALSE)="L / ha",N119*VLOOKUP($A135,'Diesel consumption for field op'!$D$4:$G$77,2,FALSE),VLOOKUP($A135,'Diesel consumption for field op'!$D$4:$G$77,2,FALSE)*N$93/1000)*IF(VLOOKUP($A135,'Diesel consumption for field op'!$D$4:$G$77,4,FALSE)="Ja",HLOOKUP(N$29,'Diesel consumption for field op'!$L$17:$Q$19,2,FALSE),1)*HLOOKUP(N$29,'Diesel consumption for field op'!$L$17:$Q$19,3,FALSE))</f>
        <v>0</v>
      </c>
      <c r="O135" s="21">
        <f>IF($A135="",0,IF(VLOOKUP($A135,'Diesel consumption for field op'!$D$4:$G$77,3,FALSE)="L / ha",O119*VLOOKUP($A135,'Diesel consumption for field op'!$D$4:$G$77,2,FALSE),VLOOKUP($A135,'Diesel consumption for field op'!$D$4:$G$77,2,FALSE)*O$93/1000)*IF(VLOOKUP($A135,'Diesel consumption for field op'!$D$4:$G$77,4,FALSE)="Ja",HLOOKUP(O$29,'Diesel consumption for field op'!$L$17:$Q$19,2,FALSE),1)*HLOOKUP(O$29,'Diesel consumption for field op'!$L$17:$Q$19,3,FALSE))</f>
        <v>0</v>
      </c>
    </row>
    <row r="136" spans="1:15" x14ac:dyDescent="0.25">
      <c r="A136" s="20" t="str">
        <f t="shared" si="24"/>
        <v/>
      </c>
      <c r="B136" s="21">
        <f>IF($A136="",0,IF(VLOOKUP($A136,'Diesel consumption for field op'!$D$4:$G$77,3,FALSE)="L / ha",B120*VLOOKUP($A136,'Diesel consumption for field op'!$D$4:$G$77,2,FALSE),VLOOKUP($A136,'Diesel consumption for field op'!$D$4:$G$77,2,FALSE)*B$93/1000)*IF(VLOOKUP($A136,'Diesel consumption for field op'!$D$4:$G$77,4,FALSE)="Ja",HLOOKUP(B$29,'Diesel consumption for field op'!$L$17:$Q$19,2,FALSE),1)*HLOOKUP(B$29,'Diesel consumption for field op'!$L$17:$Q$19,3,FALSE))</f>
        <v>0</v>
      </c>
      <c r="C136" s="21">
        <f>IF($A136="",0,IF(VLOOKUP($A136,'Diesel consumption for field op'!$D$4:$G$77,3,FALSE)="L / ha",C120*VLOOKUP($A136,'Diesel consumption for field op'!$D$4:$G$77,2,FALSE),VLOOKUP($A136,'Diesel consumption for field op'!$D$4:$G$77,2,FALSE)*C$93/1000)*IF(VLOOKUP($A136,'Diesel consumption for field op'!$D$4:$G$77,4,FALSE)="Ja",HLOOKUP(C$29,'Diesel consumption for field op'!$L$17:$Q$19,2,FALSE),1)*HLOOKUP(C$29,'Diesel consumption for field op'!$L$17:$Q$19,3,FALSE))</f>
        <v>0</v>
      </c>
      <c r="D136" s="21">
        <f>IF($A136="",0,IF(VLOOKUP($A136,'Diesel consumption for field op'!$D$4:$G$77,3,FALSE)="L / ha",D120*VLOOKUP($A136,'Diesel consumption for field op'!$D$4:$G$77,2,FALSE),VLOOKUP($A136,'Diesel consumption for field op'!$D$4:$G$77,2,FALSE)*D$93/1000)*IF(VLOOKUP($A136,'Diesel consumption for field op'!$D$4:$G$77,4,FALSE)="Ja",HLOOKUP(D$29,'Diesel consumption for field op'!$L$17:$Q$19,2,FALSE),1)*HLOOKUP(D$29,'Diesel consumption for field op'!$L$17:$Q$19,3,FALSE))</f>
        <v>0</v>
      </c>
      <c r="E136" s="21">
        <f>IF($A136="",0,IF(VLOOKUP($A136,'Diesel consumption for field op'!$D$4:$G$77,3,FALSE)="L / ha",E120*VLOOKUP($A136,'Diesel consumption for field op'!$D$4:$G$77,2,FALSE),VLOOKUP($A136,'Diesel consumption for field op'!$D$4:$G$77,2,FALSE)*E$93/1000)*IF(VLOOKUP($A136,'Diesel consumption for field op'!$D$4:$G$77,4,FALSE)="Ja",HLOOKUP(E$29,'Diesel consumption for field op'!$L$17:$Q$19,2,FALSE),1)*HLOOKUP(E$29,'Diesel consumption for field op'!$L$17:$Q$19,3,FALSE))</f>
        <v>0</v>
      </c>
      <c r="F136" s="21">
        <f>IF($A136="",0,IF(VLOOKUP($A136,'Diesel consumption for field op'!$D$4:$G$77,3,FALSE)="L / ha",F120*VLOOKUP($A136,'Diesel consumption for field op'!$D$4:$G$77,2,FALSE),VLOOKUP($A136,'Diesel consumption for field op'!$D$4:$G$77,2,FALSE)*F$93/1000)*IF(VLOOKUP($A136,'Diesel consumption for field op'!$D$4:$G$77,4,FALSE)="Ja",HLOOKUP(F$29,'Diesel consumption for field op'!$L$17:$Q$19,2,FALSE),1)*HLOOKUP(F$29,'Diesel consumption for field op'!$L$17:$Q$19,3,FALSE))</f>
        <v>0</v>
      </c>
      <c r="G136" s="21">
        <f>IF($A136="",0,IF(VLOOKUP($A136,'Diesel consumption for field op'!$D$4:$G$77,3,FALSE)="L / ha",G120*VLOOKUP($A136,'Diesel consumption for field op'!$D$4:$G$77,2,FALSE),VLOOKUP($A136,'Diesel consumption for field op'!$D$4:$G$77,2,FALSE)*G$93/1000)*IF(VLOOKUP($A136,'Diesel consumption for field op'!$D$4:$G$77,4,FALSE)="Ja",HLOOKUP(G$29,'Diesel consumption for field op'!$L$17:$Q$19,2,FALSE),1)*HLOOKUP(G$29,'Diesel consumption for field op'!$L$17:$Q$19,3,FALSE))</f>
        <v>0</v>
      </c>
      <c r="I136" s="29" t="str">
        <f t="shared" si="25"/>
        <v/>
      </c>
      <c r="J136" s="21">
        <f>IF($A136="",0,IF(VLOOKUP($A136,'Diesel consumption for field op'!$D$4:$G$77,3,FALSE)="L / ha",J120*VLOOKUP($A136,'Diesel consumption for field op'!$D$4:$G$77,2,FALSE),VLOOKUP($A136,'Diesel consumption for field op'!$D$4:$G$77,2,FALSE)*J$93/1000)*IF(VLOOKUP($A136,'Diesel consumption for field op'!$D$4:$G$77,4,FALSE)="Ja",HLOOKUP(J$29,'Diesel consumption for field op'!$L$17:$Q$19,2,FALSE),1)*HLOOKUP(J$29,'Diesel consumption for field op'!$L$17:$Q$19,3,FALSE))</f>
        <v>0</v>
      </c>
      <c r="K136" s="21">
        <f>IF($A136="",0,IF(VLOOKUP($A136,'Diesel consumption for field op'!$D$4:$G$77,3,FALSE)="L / ha",K120*VLOOKUP($A136,'Diesel consumption for field op'!$D$4:$G$77,2,FALSE),VLOOKUP($A136,'Diesel consumption for field op'!$D$4:$G$77,2,FALSE)*K$93/1000)*IF(VLOOKUP($A136,'Diesel consumption for field op'!$D$4:$G$77,4,FALSE)="Ja",HLOOKUP(K$29,'Diesel consumption for field op'!$L$17:$Q$19,2,FALSE),1)*HLOOKUP(K$29,'Diesel consumption for field op'!$L$17:$Q$19,3,FALSE))</f>
        <v>0</v>
      </c>
      <c r="L136" s="21">
        <f>IF($A136="",0,IF(VLOOKUP($A136,'Diesel consumption for field op'!$D$4:$G$77,3,FALSE)="L / ha",L120*VLOOKUP($A136,'Diesel consumption for field op'!$D$4:$G$77,2,FALSE),VLOOKUP($A136,'Diesel consumption for field op'!$D$4:$G$77,2,FALSE)*L$93/1000)*IF(VLOOKUP($A136,'Diesel consumption for field op'!$D$4:$G$77,4,FALSE)="Ja",HLOOKUP(L$29,'Diesel consumption for field op'!$L$17:$Q$19,2,FALSE),1)*HLOOKUP(L$29,'Diesel consumption for field op'!$L$17:$Q$19,3,FALSE))</f>
        <v>0</v>
      </c>
      <c r="M136" s="21">
        <f>IF($A136="",0,IF(VLOOKUP($A136,'Diesel consumption for field op'!$D$4:$G$77,3,FALSE)="L / ha",M120*VLOOKUP($A136,'Diesel consumption for field op'!$D$4:$G$77,2,FALSE),VLOOKUP($A136,'Diesel consumption for field op'!$D$4:$G$77,2,FALSE)*M$93/1000)*IF(VLOOKUP($A136,'Diesel consumption for field op'!$D$4:$G$77,4,FALSE)="Ja",HLOOKUP(M$29,'Diesel consumption for field op'!$L$17:$Q$19,2,FALSE),1)*HLOOKUP(M$29,'Diesel consumption for field op'!$L$17:$Q$19,3,FALSE))</f>
        <v>0</v>
      </c>
      <c r="N136" s="21">
        <f>IF($A136="",0,IF(VLOOKUP($A136,'Diesel consumption for field op'!$D$4:$G$77,3,FALSE)="L / ha",N120*VLOOKUP($A136,'Diesel consumption for field op'!$D$4:$G$77,2,FALSE),VLOOKUP($A136,'Diesel consumption for field op'!$D$4:$G$77,2,FALSE)*N$93/1000)*IF(VLOOKUP($A136,'Diesel consumption for field op'!$D$4:$G$77,4,FALSE)="Ja",HLOOKUP(N$29,'Diesel consumption for field op'!$L$17:$Q$19,2,FALSE),1)*HLOOKUP(N$29,'Diesel consumption for field op'!$L$17:$Q$19,3,FALSE))</f>
        <v>0</v>
      </c>
      <c r="O136" s="21">
        <f>IF($A136="",0,IF(VLOOKUP($A136,'Diesel consumption for field op'!$D$4:$G$77,3,FALSE)="L / ha",O120*VLOOKUP($A136,'Diesel consumption for field op'!$D$4:$G$77,2,FALSE),VLOOKUP($A136,'Diesel consumption for field op'!$D$4:$G$77,2,FALSE)*O$93/1000)*IF(VLOOKUP($A136,'Diesel consumption for field op'!$D$4:$G$77,4,FALSE)="Ja",HLOOKUP(O$29,'Diesel consumption for field op'!$L$17:$Q$19,2,FALSE),1)*HLOOKUP(O$29,'Diesel consumption for field op'!$L$17:$Q$19,3,FALSE))</f>
        <v>0</v>
      </c>
    </row>
    <row r="137" spans="1:15" x14ac:dyDescent="0.25">
      <c r="A137" s="20" t="str">
        <f t="shared" si="24"/>
        <v/>
      </c>
      <c r="B137" s="21">
        <f>IF($A137="",0,IF(VLOOKUP($A137,'Diesel consumption for field op'!$D$4:$G$77,3,FALSE)="L / ha",B121*VLOOKUP($A137,'Diesel consumption for field op'!$D$4:$G$77,2,FALSE),VLOOKUP($A137,'Diesel consumption for field op'!$D$4:$G$77,2,FALSE)*B$93/1000)*IF(VLOOKUP($A137,'Diesel consumption for field op'!$D$4:$G$77,4,FALSE)="Ja",HLOOKUP(B$29,'Diesel consumption for field op'!$L$17:$Q$19,2,FALSE),1)*HLOOKUP(B$29,'Diesel consumption for field op'!$L$17:$Q$19,3,FALSE))</f>
        <v>0</v>
      </c>
      <c r="C137" s="21">
        <f>IF($A137="",0,IF(VLOOKUP($A137,'Diesel consumption for field op'!$D$4:$G$77,3,FALSE)="L / ha",C121*VLOOKUP($A137,'Diesel consumption for field op'!$D$4:$G$77,2,FALSE),VLOOKUP($A137,'Diesel consumption for field op'!$D$4:$G$77,2,FALSE)*C$93/1000)*IF(VLOOKUP($A137,'Diesel consumption for field op'!$D$4:$G$77,4,FALSE)="Ja",HLOOKUP(C$29,'Diesel consumption for field op'!$L$17:$Q$19,2,FALSE),1)*HLOOKUP(C$29,'Diesel consumption for field op'!$L$17:$Q$19,3,FALSE))</f>
        <v>0</v>
      </c>
      <c r="D137" s="21">
        <f>IF($A137="",0,IF(VLOOKUP($A137,'Diesel consumption for field op'!$D$4:$G$77,3,FALSE)="L / ha",D121*VLOOKUP($A137,'Diesel consumption for field op'!$D$4:$G$77,2,FALSE),VLOOKUP($A137,'Diesel consumption for field op'!$D$4:$G$77,2,FALSE)*D$93/1000)*IF(VLOOKUP($A137,'Diesel consumption for field op'!$D$4:$G$77,4,FALSE)="Ja",HLOOKUP(D$29,'Diesel consumption for field op'!$L$17:$Q$19,2,FALSE),1)*HLOOKUP(D$29,'Diesel consumption for field op'!$L$17:$Q$19,3,FALSE))</f>
        <v>0</v>
      </c>
      <c r="E137" s="21">
        <f>IF($A137="",0,IF(VLOOKUP($A137,'Diesel consumption for field op'!$D$4:$G$77,3,FALSE)="L / ha",E121*VLOOKUP($A137,'Diesel consumption for field op'!$D$4:$G$77,2,FALSE),VLOOKUP($A137,'Diesel consumption for field op'!$D$4:$G$77,2,FALSE)*E$93/1000)*IF(VLOOKUP($A137,'Diesel consumption for field op'!$D$4:$G$77,4,FALSE)="Ja",HLOOKUP(E$29,'Diesel consumption for field op'!$L$17:$Q$19,2,FALSE),1)*HLOOKUP(E$29,'Diesel consumption for field op'!$L$17:$Q$19,3,FALSE))</f>
        <v>0</v>
      </c>
      <c r="F137" s="21">
        <f>IF($A137="",0,IF(VLOOKUP($A137,'Diesel consumption for field op'!$D$4:$G$77,3,FALSE)="L / ha",F121*VLOOKUP($A137,'Diesel consumption for field op'!$D$4:$G$77,2,FALSE),VLOOKUP($A137,'Diesel consumption for field op'!$D$4:$G$77,2,FALSE)*F$93/1000)*IF(VLOOKUP($A137,'Diesel consumption for field op'!$D$4:$G$77,4,FALSE)="Ja",HLOOKUP(F$29,'Diesel consumption for field op'!$L$17:$Q$19,2,FALSE),1)*HLOOKUP(F$29,'Diesel consumption for field op'!$L$17:$Q$19,3,FALSE))</f>
        <v>0</v>
      </c>
      <c r="G137" s="21">
        <f>IF($A137="",0,IF(VLOOKUP($A137,'Diesel consumption for field op'!$D$4:$G$77,3,FALSE)="L / ha",G121*VLOOKUP($A137,'Diesel consumption for field op'!$D$4:$G$77,2,FALSE),VLOOKUP($A137,'Diesel consumption for field op'!$D$4:$G$77,2,FALSE)*G$93/1000)*IF(VLOOKUP($A137,'Diesel consumption for field op'!$D$4:$G$77,4,FALSE)="Ja",HLOOKUP(G$29,'Diesel consumption for field op'!$L$17:$Q$19,2,FALSE),1)*HLOOKUP(G$29,'Diesel consumption for field op'!$L$17:$Q$19,3,FALSE))</f>
        <v>0</v>
      </c>
      <c r="I137" s="29" t="str">
        <f t="shared" si="25"/>
        <v/>
      </c>
      <c r="J137" s="21">
        <f>IF($A137="",0,IF(VLOOKUP($A137,'Diesel consumption for field op'!$D$4:$G$77,3,FALSE)="L / ha",J121*VLOOKUP($A137,'Diesel consumption for field op'!$D$4:$G$77,2,FALSE),VLOOKUP($A137,'Diesel consumption for field op'!$D$4:$G$77,2,FALSE)*J$93/1000)*IF(VLOOKUP($A137,'Diesel consumption for field op'!$D$4:$G$77,4,FALSE)="Ja",HLOOKUP(J$29,'Diesel consumption for field op'!$L$17:$Q$19,2,FALSE),1)*HLOOKUP(J$29,'Diesel consumption for field op'!$L$17:$Q$19,3,FALSE))</f>
        <v>0</v>
      </c>
      <c r="K137" s="21">
        <f>IF($A137="",0,IF(VLOOKUP($A137,'Diesel consumption for field op'!$D$4:$G$77,3,FALSE)="L / ha",K121*VLOOKUP($A137,'Diesel consumption for field op'!$D$4:$G$77,2,FALSE),VLOOKUP($A137,'Diesel consumption for field op'!$D$4:$G$77,2,FALSE)*K$93/1000)*IF(VLOOKUP($A137,'Diesel consumption for field op'!$D$4:$G$77,4,FALSE)="Ja",HLOOKUP(K$29,'Diesel consumption for field op'!$L$17:$Q$19,2,FALSE),1)*HLOOKUP(K$29,'Diesel consumption for field op'!$L$17:$Q$19,3,FALSE))</f>
        <v>0</v>
      </c>
      <c r="L137" s="21">
        <f>IF($A137="",0,IF(VLOOKUP($A137,'Diesel consumption for field op'!$D$4:$G$77,3,FALSE)="L / ha",L121*VLOOKUP($A137,'Diesel consumption for field op'!$D$4:$G$77,2,FALSE),VLOOKUP($A137,'Diesel consumption for field op'!$D$4:$G$77,2,FALSE)*L$93/1000)*IF(VLOOKUP($A137,'Diesel consumption for field op'!$D$4:$G$77,4,FALSE)="Ja",HLOOKUP(L$29,'Diesel consumption for field op'!$L$17:$Q$19,2,FALSE),1)*HLOOKUP(L$29,'Diesel consumption for field op'!$L$17:$Q$19,3,FALSE))</f>
        <v>0</v>
      </c>
      <c r="M137" s="21">
        <f>IF($A137="",0,IF(VLOOKUP($A137,'Diesel consumption for field op'!$D$4:$G$77,3,FALSE)="L / ha",M121*VLOOKUP($A137,'Diesel consumption for field op'!$D$4:$G$77,2,FALSE),VLOOKUP($A137,'Diesel consumption for field op'!$D$4:$G$77,2,FALSE)*M$93/1000)*IF(VLOOKUP($A137,'Diesel consumption for field op'!$D$4:$G$77,4,FALSE)="Ja",HLOOKUP(M$29,'Diesel consumption for field op'!$L$17:$Q$19,2,FALSE),1)*HLOOKUP(M$29,'Diesel consumption for field op'!$L$17:$Q$19,3,FALSE))</f>
        <v>0</v>
      </c>
      <c r="N137" s="21">
        <f>IF($A137="",0,IF(VLOOKUP($A137,'Diesel consumption for field op'!$D$4:$G$77,3,FALSE)="L / ha",N121*VLOOKUP($A137,'Diesel consumption for field op'!$D$4:$G$77,2,FALSE),VLOOKUP($A137,'Diesel consumption for field op'!$D$4:$G$77,2,FALSE)*N$93/1000)*IF(VLOOKUP($A137,'Diesel consumption for field op'!$D$4:$G$77,4,FALSE)="Ja",HLOOKUP(N$29,'Diesel consumption for field op'!$L$17:$Q$19,2,FALSE),1)*HLOOKUP(N$29,'Diesel consumption for field op'!$L$17:$Q$19,3,FALSE))</f>
        <v>0</v>
      </c>
      <c r="O137" s="21">
        <f>IF($A137="",0,IF(VLOOKUP($A137,'Diesel consumption for field op'!$D$4:$G$77,3,FALSE)="L / ha",O121*VLOOKUP($A137,'Diesel consumption for field op'!$D$4:$G$77,2,FALSE),VLOOKUP($A137,'Diesel consumption for field op'!$D$4:$G$77,2,FALSE)*O$93/1000)*IF(VLOOKUP($A137,'Diesel consumption for field op'!$D$4:$G$77,4,FALSE)="Ja",HLOOKUP(O$29,'Diesel consumption for field op'!$L$17:$Q$19,2,FALSE),1)*HLOOKUP(O$29,'Diesel consumption for field op'!$L$17:$Q$19,3,FALSE))</f>
        <v>0</v>
      </c>
    </row>
    <row r="138" spans="1:15" x14ac:dyDescent="0.25">
      <c r="A138" s="20" t="str">
        <f t="shared" si="24"/>
        <v/>
      </c>
      <c r="B138" s="21">
        <f>IF($A138="",0,IF(VLOOKUP($A138,'Diesel consumption for field op'!$D$4:$G$77,3,FALSE)="L / ha",B122*VLOOKUP($A138,'Diesel consumption for field op'!$D$4:$G$77,2,FALSE),VLOOKUP($A138,'Diesel consumption for field op'!$D$4:$G$77,2,FALSE)*B$93/1000)*IF(VLOOKUP($A138,'Diesel consumption for field op'!$D$4:$G$77,4,FALSE)="Ja",HLOOKUP(B$29,'Diesel consumption for field op'!$L$17:$Q$19,2,FALSE),1)*HLOOKUP(B$29,'Diesel consumption for field op'!$L$17:$Q$19,3,FALSE))</f>
        <v>0</v>
      </c>
      <c r="C138" s="21">
        <f>IF($A138="",0,IF(VLOOKUP($A138,'Diesel consumption for field op'!$D$4:$G$77,3,FALSE)="L / ha",C122*VLOOKUP($A138,'Diesel consumption for field op'!$D$4:$G$77,2,FALSE),VLOOKUP($A138,'Diesel consumption for field op'!$D$4:$G$77,2,FALSE)*C$93/1000)*IF(VLOOKUP($A138,'Diesel consumption for field op'!$D$4:$G$77,4,FALSE)="Ja",HLOOKUP(C$29,'Diesel consumption for field op'!$L$17:$Q$19,2,FALSE),1)*HLOOKUP(C$29,'Diesel consumption for field op'!$L$17:$Q$19,3,FALSE))</f>
        <v>0</v>
      </c>
      <c r="D138" s="21">
        <f>IF($A138="",0,IF(VLOOKUP($A138,'Diesel consumption for field op'!$D$4:$G$77,3,FALSE)="L / ha",D122*VLOOKUP($A138,'Diesel consumption for field op'!$D$4:$G$77,2,FALSE),VLOOKUP($A138,'Diesel consumption for field op'!$D$4:$G$77,2,FALSE)*D$93/1000)*IF(VLOOKUP($A138,'Diesel consumption for field op'!$D$4:$G$77,4,FALSE)="Ja",HLOOKUP(D$29,'Diesel consumption for field op'!$L$17:$Q$19,2,FALSE),1)*HLOOKUP(D$29,'Diesel consumption for field op'!$L$17:$Q$19,3,FALSE))</f>
        <v>0</v>
      </c>
      <c r="E138" s="21">
        <f>IF($A138="",0,IF(VLOOKUP($A138,'Diesel consumption for field op'!$D$4:$G$77,3,FALSE)="L / ha",E122*VLOOKUP($A138,'Diesel consumption for field op'!$D$4:$G$77,2,FALSE),VLOOKUP($A138,'Diesel consumption for field op'!$D$4:$G$77,2,FALSE)*E$93/1000)*IF(VLOOKUP($A138,'Diesel consumption for field op'!$D$4:$G$77,4,FALSE)="Ja",HLOOKUP(E$29,'Diesel consumption for field op'!$L$17:$Q$19,2,FALSE),1)*HLOOKUP(E$29,'Diesel consumption for field op'!$L$17:$Q$19,3,FALSE))</f>
        <v>0</v>
      </c>
      <c r="F138" s="21">
        <f>IF($A138="",0,IF(VLOOKUP($A138,'Diesel consumption for field op'!$D$4:$G$77,3,FALSE)="L / ha",F122*VLOOKUP($A138,'Diesel consumption for field op'!$D$4:$G$77,2,FALSE),VLOOKUP($A138,'Diesel consumption for field op'!$D$4:$G$77,2,FALSE)*F$93/1000)*IF(VLOOKUP($A138,'Diesel consumption for field op'!$D$4:$G$77,4,FALSE)="Ja",HLOOKUP(F$29,'Diesel consumption for field op'!$L$17:$Q$19,2,FALSE),1)*HLOOKUP(F$29,'Diesel consumption for field op'!$L$17:$Q$19,3,FALSE))</f>
        <v>0</v>
      </c>
      <c r="G138" s="21">
        <f>IF($A138="",0,IF(VLOOKUP($A138,'Diesel consumption for field op'!$D$4:$G$77,3,FALSE)="L / ha",G122*VLOOKUP($A138,'Diesel consumption for field op'!$D$4:$G$77,2,FALSE),VLOOKUP($A138,'Diesel consumption for field op'!$D$4:$G$77,2,FALSE)*G$93/1000)*IF(VLOOKUP($A138,'Diesel consumption for field op'!$D$4:$G$77,4,FALSE)="Ja",HLOOKUP(G$29,'Diesel consumption for field op'!$L$17:$Q$19,2,FALSE),1)*HLOOKUP(G$29,'Diesel consumption for field op'!$L$17:$Q$19,3,FALSE))</f>
        <v>0</v>
      </c>
      <c r="I138" s="29" t="str">
        <f t="shared" si="25"/>
        <v/>
      </c>
      <c r="J138" s="21">
        <f>IF($A138="",0,IF(VLOOKUP($A138,'Diesel consumption for field op'!$D$4:$G$77,3,FALSE)="L / ha",J122*VLOOKUP($A138,'Diesel consumption for field op'!$D$4:$G$77,2,FALSE),VLOOKUP($A138,'Diesel consumption for field op'!$D$4:$G$77,2,FALSE)*J$93/1000)*IF(VLOOKUP($A138,'Diesel consumption for field op'!$D$4:$G$77,4,FALSE)="Ja",HLOOKUP(J$29,'Diesel consumption for field op'!$L$17:$Q$19,2,FALSE),1)*HLOOKUP(J$29,'Diesel consumption for field op'!$L$17:$Q$19,3,FALSE))</f>
        <v>0</v>
      </c>
      <c r="K138" s="21">
        <f>IF($A138="",0,IF(VLOOKUP($A138,'Diesel consumption for field op'!$D$4:$G$77,3,FALSE)="L / ha",K122*VLOOKUP($A138,'Diesel consumption for field op'!$D$4:$G$77,2,FALSE),VLOOKUP($A138,'Diesel consumption for field op'!$D$4:$G$77,2,FALSE)*K$93/1000)*IF(VLOOKUP($A138,'Diesel consumption for field op'!$D$4:$G$77,4,FALSE)="Ja",HLOOKUP(K$29,'Diesel consumption for field op'!$L$17:$Q$19,2,FALSE),1)*HLOOKUP(K$29,'Diesel consumption for field op'!$L$17:$Q$19,3,FALSE))</f>
        <v>0</v>
      </c>
      <c r="L138" s="21">
        <f>IF($A138="",0,IF(VLOOKUP($A138,'Diesel consumption for field op'!$D$4:$G$77,3,FALSE)="L / ha",L122*VLOOKUP($A138,'Diesel consumption for field op'!$D$4:$G$77,2,FALSE),VLOOKUP($A138,'Diesel consumption for field op'!$D$4:$G$77,2,FALSE)*L$93/1000)*IF(VLOOKUP($A138,'Diesel consumption for field op'!$D$4:$G$77,4,FALSE)="Ja",HLOOKUP(L$29,'Diesel consumption for field op'!$L$17:$Q$19,2,FALSE),1)*HLOOKUP(L$29,'Diesel consumption for field op'!$L$17:$Q$19,3,FALSE))</f>
        <v>0</v>
      </c>
      <c r="M138" s="21">
        <f>IF($A138="",0,IF(VLOOKUP($A138,'Diesel consumption for field op'!$D$4:$G$77,3,FALSE)="L / ha",M122*VLOOKUP($A138,'Diesel consumption for field op'!$D$4:$G$77,2,FALSE),VLOOKUP($A138,'Diesel consumption for field op'!$D$4:$G$77,2,FALSE)*M$93/1000)*IF(VLOOKUP($A138,'Diesel consumption for field op'!$D$4:$G$77,4,FALSE)="Ja",HLOOKUP(M$29,'Diesel consumption for field op'!$L$17:$Q$19,2,FALSE),1)*HLOOKUP(M$29,'Diesel consumption for field op'!$L$17:$Q$19,3,FALSE))</f>
        <v>0</v>
      </c>
      <c r="N138" s="21">
        <f>IF($A138="",0,IF(VLOOKUP($A138,'Diesel consumption for field op'!$D$4:$G$77,3,FALSE)="L / ha",N122*VLOOKUP($A138,'Diesel consumption for field op'!$D$4:$G$77,2,FALSE),VLOOKUP($A138,'Diesel consumption for field op'!$D$4:$G$77,2,FALSE)*N$93/1000)*IF(VLOOKUP($A138,'Diesel consumption for field op'!$D$4:$G$77,4,FALSE)="Ja",HLOOKUP(N$29,'Diesel consumption for field op'!$L$17:$Q$19,2,FALSE),1)*HLOOKUP(N$29,'Diesel consumption for field op'!$L$17:$Q$19,3,FALSE))</f>
        <v>0</v>
      </c>
      <c r="O138" s="21">
        <f>IF($A138="",0,IF(VLOOKUP($A138,'Diesel consumption for field op'!$D$4:$G$77,3,FALSE)="L / ha",O122*VLOOKUP($A138,'Diesel consumption for field op'!$D$4:$G$77,2,FALSE),VLOOKUP($A138,'Diesel consumption for field op'!$D$4:$G$77,2,FALSE)*O$93/1000)*IF(VLOOKUP($A138,'Diesel consumption for field op'!$D$4:$G$77,4,FALSE)="Ja",HLOOKUP(O$29,'Diesel consumption for field op'!$L$17:$Q$19,2,FALSE),1)*HLOOKUP(O$29,'Diesel consumption for field op'!$L$17:$Q$19,3,FALSE))</f>
        <v>0</v>
      </c>
    </row>
    <row r="139" spans="1:15" x14ac:dyDescent="0.25">
      <c r="A139" s="20" t="str">
        <f t="shared" si="24"/>
        <v/>
      </c>
      <c r="B139" s="21">
        <f>IF($A139="",0,IF(VLOOKUP($A139,'Diesel consumption for field op'!$D$4:$G$77,3,FALSE)="L / ha",B123*VLOOKUP($A139,'Diesel consumption for field op'!$D$4:$G$77,2,FALSE),VLOOKUP($A139,'Diesel consumption for field op'!$D$4:$G$77,2,FALSE)*B$93/1000)*IF(VLOOKUP($A139,'Diesel consumption for field op'!$D$4:$G$77,4,FALSE)="Ja",HLOOKUP(B$29,'Diesel consumption for field op'!$L$17:$Q$19,2,FALSE),1)*HLOOKUP(B$29,'Diesel consumption for field op'!$L$17:$Q$19,3,FALSE))</f>
        <v>0</v>
      </c>
      <c r="C139" s="21">
        <f>IF($A139="",0,IF(VLOOKUP($A139,'Diesel consumption for field op'!$D$4:$G$77,3,FALSE)="L / ha",C123*VLOOKUP($A139,'Diesel consumption for field op'!$D$4:$G$77,2,FALSE),VLOOKUP($A139,'Diesel consumption for field op'!$D$4:$G$77,2,FALSE)*C$93/1000)*IF(VLOOKUP($A139,'Diesel consumption for field op'!$D$4:$G$77,4,FALSE)="Ja",HLOOKUP(C$29,'Diesel consumption for field op'!$L$17:$Q$19,2,FALSE),1)*HLOOKUP(C$29,'Diesel consumption for field op'!$L$17:$Q$19,3,FALSE))</f>
        <v>0</v>
      </c>
      <c r="D139" s="21">
        <f>IF($A139="",0,IF(VLOOKUP($A139,'Diesel consumption for field op'!$D$4:$G$77,3,FALSE)="L / ha",D123*VLOOKUP($A139,'Diesel consumption for field op'!$D$4:$G$77,2,FALSE),VLOOKUP($A139,'Diesel consumption for field op'!$D$4:$G$77,2,FALSE)*D$93/1000)*IF(VLOOKUP($A139,'Diesel consumption for field op'!$D$4:$G$77,4,FALSE)="Ja",HLOOKUP(D$29,'Diesel consumption for field op'!$L$17:$Q$19,2,FALSE),1)*HLOOKUP(D$29,'Diesel consumption for field op'!$L$17:$Q$19,3,FALSE))</f>
        <v>0</v>
      </c>
      <c r="E139" s="21">
        <f>IF($A139="",0,IF(VLOOKUP($A139,'Diesel consumption for field op'!$D$4:$G$77,3,FALSE)="L / ha",E123*VLOOKUP($A139,'Diesel consumption for field op'!$D$4:$G$77,2,FALSE),VLOOKUP($A139,'Diesel consumption for field op'!$D$4:$G$77,2,FALSE)*E$93/1000)*IF(VLOOKUP($A139,'Diesel consumption for field op'!$D$4:$G$77,4,FALSE)="Ja",HLOOKUP(E$29,'Diesel consumption for field op'!$L$17:$Q$19,2,FALSE),1)*HLOOKUP(E$29,'Diesel consumption for field op'!$L$17:$Q$19,3,FALSE))</f>
        <v>0</v>
      </c>
      <c r="F139" s="21">
        <f>IF($A139="",0,IF(VLOOKUP($A139,'Diesel consumption for field op'!$D$4:$G$77,3,FALSE)="L / ha",F123*VLOOKUP($A139,'Diesel consumption for field op'!$D$4:$G$77,2,FALSE),VLOOKUP($A139,'Diesel consumption for field op'!$D$4:$G$77,2,FALSE)*F$93/1000)*IF(VLOOKUP($A139,'Diesel consumption for field op'!$D$4:$G$77,4,FALSE)="Ja",HLOOKUP(F$29,'Diesel consumption for field op'!$L$17:$Q$19,2,FALSE),1)*HLOOKUP(F$29,'Diesel consumption for field op'!$L$17:$Q$19,3,FALSE))</f>
        <v>0</v>
      </c>
      <c r="G139" s="21">
        <f>IF($A139="",0,IF(VLOOKUP($A139,'Diesel consumption for field op'!$D$4:$G$77,3,FALSE)="L / ha",G123*VLOOKUP($A139,'Diesel consumption for field op'!$D$4:$G$77,2,FALSE),VLOOKUP($A139,'Diesel consumption for field op'!$D$4:$G$77,2,FALSE)*G$93/1000)*IF(VLOOKUP($A139,'Diesel consumption for field op'!$D$4:$G$77,4,FALSE)="Ja",HLOOKUP(G$29,'Diesel consumption for field op'!$L$17:$Q$19,2,FALSE),1)*HLOOKUP(G$29,'Diesel consumption for field op'!$L$17:$Q$19,3,FALSE))</f>
        <v>0</v>
      </c>
      <c r="I139" s="29" t="str">
        <f t="shared" si="25"/>
        <v/>
      </c>
      <c r="J139" s="21">
        <f>IF($A139="",0,IF(VLOOKUP($A139,'Diesel consumption for field op'!$D$4:$G$77,3,FALSE)="L / ha",J123*VLOOKUP($A139,'Diesel consumption for field op'!$D$4:$G$77,2,FALSE),VLOOKUP($A139,'Diesel consumption for field op'!$D$4:$G$77,2,FALSE)*J$93/1000)*IF(VLOOKUP($A139,'Diesel consumption for field op'!$D$4:$G$77,4,FALSE)="Ja",HLOOKUP(J$29,'Diesel consumption for field op'!$L$17:$Q$19,2,FALSE),1)*HLOOKUP(J$29,'Diesel consumption for field op'!$L$17:$Q$19,3,FALSE))</f>
        <v>0</v>
      </c>
      <c r="K139" s="21">
        <f>IF($A139="",0,IF(VLOOKUP($A139,'Diesel consumption for field op'!$D$4:$G$77,3,FALSE)="L / ha",K123*VLOOKUP($A139,'Diesel consumption for field op'!$D$4:$G$77,2,FALSE),VLOOKUP($A139,'Diesel consumption for field op'!$D$4:$G$77,2,FALSE)*K$93/1000)*IF(VLOOKUP($A139,'Diesel consumption for field op'!$D$4:$G$77,4,FALSE)="Ja",HLOOKUP(K$29,'Diesel consumption for field op'!$L$17:$Q$19,2,FALSE),1)*HLOOKUP(K$29,'Diesel consumption for field op'!$L$17:$Q$19,3,FALSE))</f>
        <v>0</v>
      </c>
      <c r="L139" s="21">
        <f>IF($A139="",0,IF(VLOOKUP($A139,'Diesel consumption for field op'!$D$4:$G$77,3,FALSE)="L / ha",L123*VLOOKUP($A139,'Diesel consumption for field op'!$D$4:$G$77,2,FALSE),VLOOKUP($A139,'Diesel consumption for field op'!$D$4:$G$77,2,FALSE)*L$93/1000)*IF(VLOOKUP($A139,'Diesel consumption for field op'!$D$4:$G$77,4,FALSE)="Ja",HLOOKUP(L$29,'Diesel consumption for field op'!$L$17:$Q$19,2,FALSE),1)*HLOOKUP(L$29,'Diesel consumption for field op'!$L$17:$Q$19,3,FALSE))</f>
        <v>0</v>
      </c>
      <c r="M139" s="21">
        <f>IF($A139="",0,IF(VLOOKUP($A139,'Diesel consumption for field op'!$D$4:$G$77,3,FALSE)="L / ha",M123*VLOOKUP($A139,'Diesel consumption for field op'!$D$4:$G$77,2,FALSE),VLOOKUP($A139,'Diesel consumption for field op'!$D$4:$G$77,2,FALSE)*M$93/1000)*IF(VLOOKUP($A139,'Diesel consumption for field op'!$D$4:$G$77,4,FALSE)="Ja",HLOOKUP(M$29,'Diesel consumption for field op'!$L$17:$Q$19,2,FALSE),1)*HLOOKUP(M$29,'Diesel consumption for field op'!$L$17:$Q$19,3,FALSE))</f>
        <v>0</v>
      </c>
      <c r="N139" s="21">
        <f>IF($A139="",0,IF(VLOOKUP($A139,'Diesel consumption for field op'!$D$4:$G$77,3,FALSE)="L / ha",N123*VLOOKUP($A139,'Diesel consumption for field op'!$D$4:$G$77,2,FALSE),VLOOKUP($A139,'Diesel consumption for field op'!$D$4:$G$77,2,FALSE)*N$93/1000)*IF(VLOOKUP($A139,'Diesel consumption for field op'!$D$4:$G$77,4,FALSE)="Ja",HLOOKUP(N$29,'Diesel consumption for field op'!$L$17:$Q$19,2,FALSE),1)*HLOOKUP(N$29,'Diesel consumption for field op'!$L$17:$Q$19,3,FALSE))</f>
        <v>0</v>
      </c>
      <c r="O139" s="21">
        <f>IF($A139="",0,IF(VLOOKUP($A139,'Diesel consumption for field op'!$D$4:$G$77,3,FALSE)="L / ha",O123*VLOOKUP($A139,'Diesel consumption for field op'!$D$4:$G$77,2,FALSE),VLOOKUP($A139,'Diesel consumption for field op'!$D$4:$G$77,2,FALSE)*O$93/1000)*IF(VLOOKUP($A139,'Diesel consumption for field op'!$D$4:$G$77,4,FALSE)="Ja",HLOOKUP(O$29,'Diesel consumption for field op'!$L$17:$Q$19,2,FALSE),1)*HLOOKUP(O$29,'Diesel consumption for field op'!$L$17:$Q$19,3,FALSE))</f>
        <v>0</v>
      </c>
    </row>
    <row r="140" spans="1:15" x14ac:dyDescent="0.25">
      <c r="A140" s="20" t="str">
        <f t="shared" si="24"/>
        <v/>
      </c>
      <c r="B140" s="21">
        <f>IF($A140="",0,IF(VLOOKUP($A140,'Diesel consumption for field op'!$D$4:$G$77,3,FALSE)="L / ha",B124*VLOOKUP($A140,'Diesel consumption for field op'!$D$4:$G$77,2,FALSE),VLOOKUP($A140,'Diesel consumption for field op'!$D$4:$G$77,2,FALSE)*B$93/1000)*IF(VLOOKUP($A140,'Diesel consumption for field op'!$D$4:$G$77,4,FALSE)="Ja",HLOOKUP(B$29,'Diesel consumption for field op'!$L$17:$Q$19,2,FALSE),1)*HLOOKUP(B$29,'Diesel consumption for field op'!$L$17:$Q$19,3,FALSE))</f>
        <v>0</v>
      </c>
      <c r="C140" s="21">
        <f>IF($A140="",0,IF(VLOOKUP($A140,'Diesel consumption for field op'!$D$4:$G$77,3,FALSE)="L / ha",C124*VLOOKUP($A140,'Diesel consumption for field op'!$D$4:$G$77,2,FALSE),VLOOKUP($A140,'Diesel consumption for field op'!$D$4:$G$77,2,FALSE)*C$93/1000)*IF(VLOOKUP($A140,'Diesel consumption for field op'!$D$4:$G$77,4,FALSE)="Ja",HLOOKUP(C$29,'Diesel consumption for field op'!$L$17:$Q$19,2,FALSE),1)*HLOOKUP(C$29,'Diesel consumption for field op'!$L$17:$Q$19,3,FALSE))</f>
        <v>0</v>
      </c>
      <c r="D140" s="21">
        <f>IF($A140="",0,IF(VLOOKUP($A140,'Diesel consumption for field op'!$D$4:$G$77,3,FALSE)="L / ha",D124*VLOOKUP($A140,'Diesel consumption for field op'!$D$4:$G$77,2,FALSE),VLOOKUP($A140,'Diesel consumption for field op'!$D$4:$G$77,2,FALSE)*D$93/1000)*IF(VLOOKUP($A140,'Diesel consumption for field op'!$D$4:$G$77,4,FALSE)="Ja",HLOOKUP(D$29,'Diesel consumption for field op'!$L$17:$Q$19,2,FALSE),1)*HLOOKUP(D$29,'Diesel consumption for field op'!$L$17:$Q$19,3,FALSE))</f>
        <v>0</v>
      </c>
      <c r="E140" s="21">
        <f>IF($A140="",0,IF(VLOOKUP($A140,'Diesel consumption for field op'!$D$4:$G$77,3,FALSE)="L / ha",E124*VLOOKUP($A140,'Diesel consumption for field op'!$D$4:$G$77,2,FALSE),VLOOKUP($A140,'Diesel consumption for field op'!$D$4:$G$77,2,FALSE)*E$93/1000)*IF(VLOOKUP($A140,'Diesel consumption for field op'!$D$4:$G$77,4,FALSE)="Ja",HLOOKUP(E$29,'Diesel consumption for field op'!$L$17:$Q$19,2,FALSE),1)*HLOOKUP(E$29,'Diesel consumption for field op'!$L$17:$Q$19,3,FALSE))</f>
        <v>0</v>
      </c>
      <c r="F140" s="21">
        <f>IF($A140="",0,IF(VLOOKUP($A140,'Diesel consumption for field op'!$D$4:$G$77,3,FALSE)="L / ha",F124*VLOOKUP($A140,'Diesel consumption for field op'!$D$4:$G$77,2,FALSE),VLOOKUP($A140,'Diesel consumption for field op'!$D$4:$G$77,2,FALSE)*F$93/1000)*IF(VLOOKUP($A140,'Diesel consumption for field op'!$D$4:$G$77,4,FALSE)="Ja",HLOOKUP(F$29,'Diesel consumption for field op'!$L$17:$Q$19,2,FALSE),1)*HLOOKUP(F$29,'Diesel consumption for field op'!$L$17:$Q$19,3,FALSE))</f>
        <v>0</v>
      </c>
      <c r="G140" s="21">
        <f>IF($A140="",0,IF(VLOOKUP($A140,'Diesel consumption for field op'!$D$4:$G$77,3,FALSE)="L / ha",G124*VLOOKUP($A140,'Diesel consumption for field op'!$D$4:$G$77,2,FALSE),VLOOKUP($A140,'Diesel consumption for field op'!$D$4:$G$77,2,FALSE)*G$93/1000)*IF(VLOOKUP($A140,'Diesel consumption for field op'!$D$4:$G$77,4,FALSE)="Ja",HLOOKUP(G$29,'Diesel consumption for field op'!$L$17:$Q$19,2,FALSE),1)*HLOOKUP(G$29,'Diesel consumption for field op'!$L$17:$Q$19,3,FALSE))</f>
        <v>0</v>
      </c>
      <c r="I140" s="29" t="str">
        <f t="shared" si="25"/>
        <v/>
      </c>
      <c r="J140" s="21">
        <f>IF($A140="",0,IF(VLOOKUP($A140,'Diesel consumption for field op'!$D$4:$G$77,3,FALSE)="L / ha",J124*VLOOKUP($A140,'Diesel consumption for field op'!$D$4:$G$77,2,FALSE),VLOOKUP($A140,'Diesel consumption for field op'!$D$4:$G$77,2,FALSE)*J$93/1000)*IF(VLOOKUP($A140,'Diesel consumption for field op'!$D$4:$G$77,4,FALSE)="Ja",HLOOKUP(J$29,'Diesel consumption for field op'!$L$17:$Q$19,2,FALSE),1)*HLOOKUP(J$29,'Diesel consumption for field op'!$L$17:$Q$19,3,FALSE))</f>
        <v>0</v>
      </c>
      <c r="K140" s="21">
        <f>IF($A140="",0,IF(VLOOKUP($A140,'Diesel consumption for field op'!$D$4:$G$77,3,FALSE)="L / ha",K124*VLOOKUP($A140,'Diesel consumption for field op'!$D$4:$G$77,2,FALSE),VLOOKUP($A140,'Diesel consumption for field op'!$D$4:$G$77,2,FALSE)*K$93/1000)*IF(VLOOKUP($A140,'Diesel consumption for field op'!$D$4:$G$77,4,FALSE)="Ja",HLOOKUP(K$29,'Diesel consumption for field op'!$L$17:$Q$19,2,FALSE),1)*HLOOKUP(K$29,'Diesel consumption for field op'!$L$17:$Q$19,3,FALSE))</f>
        <v>0</v>
      </c>
      <c r="L140" s="21">
        <f>IF($A140="",0,IF(VLOOKUP($A140,'Diesel consumption for field op'!$D$4:$G$77,3,FALSE)="L / ha",L124*VLOOKUP($A140,'Diesel consumption for field op'!$D$4:$G$77,2,FALSE),VLOOKUP($A140,'Diesel consumption for field op'!$D$4:$G$77,2,FALSE)*L$93/1000)*IF(VLOOKUP($A140,'Diesel consumption for field op'!$D$4:$G$77,4,FALSE)="Ja",HLOOKUP(L$29,'Diesel consumption for field op'!$L$17:$Q$19,2,FALSE),1)*HLOOKUP(L$29,'Diesel consumption for field op'!$L$17:$Q$19,3,FALSE))</f>
        <v>0</v>
      </c>
      <c r="M140" s="21">
        <f>IF($A140="",0,IF(VLOOKUP($A140,'Diesel consumption for field op'!$D$4:$G$77,3,FALSE)="L / ha",M124*VLOOKUP($A140,'Diesel consumption for field op'!$D$4:$G$77,2,FALSE),VLOOKUP($A140,'Diesel consumption for field op'!$D$4:$G$77,2,FALSE)*M$93/1000)*IF(VLOOKUP($A140,'Diesel consumption for field op'!$D$4:$G$77,4,FALSE)="Ja",HLOOKUP(M$29,'Diesel consumption for field op'!$L$17:$Q$19,2,FALSE),1)*HLOOKUP(M$29,'Diesel consumption for field op'!$L$17:$Q$19,3,FALSE))</f>
        <v>0</v>
      </c>
      <c r="N140" s="21">
        <f>IF($A140="",0,IF(VLOOKUP($A140,'Diesel consumption for field op'!$D$4:$G$77,3,FALSE)="L / ha",N124*VLOOKUP($A140,'Diesel consumption for field op'!$D$4:$G$77,2,FALSE),VLOOKUP($A140,'Diesel consumption for field op'!$D$4:$G$77,2,FALSE)*N$93/1000)*IF(VLOOKUP($A140,'Diesel consumption for field op'!$D$4:$G$77,4,FALSE)="Ja",HLOOKUP(N$29,'Diesel consumption for field op'!$L$17:$Q$19,2,FALSE),1)*HLOOKUP(N$29,'Diesel consumption for field op'!$L$17:$Q$19,3,FALSE))</f>
        <v>0</v>
      </c>
      <c r="O140" s="21">
        <f>IF($A140="",0,IF(VLOOKUP($A140,'Diesel consumption for field op'!$D$4:$G$77,3,FALSE)="L / ha",O124*VLOOKUP($A140,'Diesel consumption for field op'!$D$4:$G$77,2,FALSE),VLOOKUP($A140,'Diesel consumption for field op'!$D$4:$G$77,2,FALSE)*O$93/1000)*IF(VLOOKUP($A140,'Diesel consumption for field op'!$D$4:$G$77,4,FALSE)="Ja",HLOOKUP(O$29,'Diesel consumption for field op'!$L$17:$Q$19,2,FALSE),1)*HLOOKUP(O$29,'Diesel consumption for field op'!$L$17:$Q$19,3,FALSE))</f>
        <v>0</v>
      </c>
    </row>
    <row r="141" spans="1:15" x14ac:dyDescent="0.25">
      <c r="A141" s="20" t="str">
        <f t="shared" si="24"/>
        <v/>
      </c>
      <c r="B141" s="21">
        <f>IF($A141="",0,IF(VLOOKUP($A141,'Diesel consumption for field op'!$D$4:$G$77,3,FALSE)="L / ha",B125*VLOOKUP($A141,'Diesel consumption for field op'!$D$4:$G$77,2,FALSE),VLOOKUP($A141,'Diesel consumption for field op'!$D$4:$G$77,2,FALSE)*B$93/1000)*IF(VLOOKUP($A141,'Diesel consumption for field op'!$D$4:$G$77,4,FALSE)="Ja",HLOOKUP(B$29,'Diesel consumption for field op'!$L$17:$Q$19,2,FALSE),1)*HLOOKUP(B$29,'Diesel consumption for field op'!$L$17:$Q$19,3,FALSE))</f>
        <v>0</v>
      </c>
      <c r="C141" s="21">
        <f>IF($A141="",0,IF(VLOOKUP($A141,'Diesel consumption for field op'!$D$4:$G$77,3,FALSE)="L / ha",C125*VLOOKUP($A141,'Diesel consumption for field op'!$D$4:$G$77,2,FALSE),VLOOKUP($A141,'Diesel consumption for field op'!$D$4:$G$77,2,FALSE)*C$93/1000)*IF(VLOOKUP($A141,'Diesel consumption for field op'!$D$4:$G$77,4,FALSE)="Ja",HLOOKUP(C$29,'Diesel consumption for field op'!$L$17:$Q$19,2,FALSE),1)*HLOOKUP(C$29,'Diesel consumption for field op'!$L$17:$Q$19,3,FALSE))</f>
        <v>0</v>
      </c>
      <c r="D141" s="21">
        <f>IF($A141="",0,IF(VLOOKUP($A141,'Diesel consumption for field op'!$D$4:$G$77,3,FALSE)="L / ha",D125*VLOOKUP($A141,'Diesel consumption for field op'!$D$4:$G$77,2,FALSE),VLOOKUP($A141,'Diesel consumption for field op'!$D$4:$G$77,2,FALSE)*D$93/1000)*IF(VLOOKUP($A141,'Diesel consumption for field op'!$D$4:$G$77,4,FALSE)="Ja",HLOOKUP(D$29,'Diesel consumption for field op'!$L$17:$Q$19,2,FALSE),1)*HLOOKUP(D$29,'Diesel consumption for field op'!$L$17:$Q$19,3,FALSE))</f>
        <v>0</v>
      </c>
      <c r="E141" s="21">
        <f>IF($A141="",0,IF(VLOOKUP($A141,'Diesel consumption for field op'!$D$4:$G$77,3,FALSE)="L / ha",E125*VLOOKUP($A141,'Diesel consumption for field op'!$D$4:$G$77,2,FALSE),VLOOKUP($A141,'Diesel consumption for field op'!$D$4:$G$77,2,FALSE)*E$93/1000)*IF(VLOOKUP($A141,'Diesel consumption for field op'!$D$4:$G$77,4,FALSE)="Ja",HLOOKUP(E$29,'Diesel consumption for field op'!$L$17:$Q$19,2,FALSE),1)*HLOOKUP(E$29,'Diesel consumption for field op'!$L$17:$Q$19,3,FALSE))</f>
        <v>0</v>
      </c>
      <c r="F141" s="21">
        <f>IF($A141="",0,IF(VLOOKUP($A141,'Diesel consumption for field op'!$D$4:$G$77,3,FALSE)="L / ha",F125*VLOOKUP($A141,'Diesel consumption for field op'!$D$4:$G$77,2,FALSE),VLOOKUP($A141,'Diesel consumption for field op'!$D$4:$G$77,2,FALSE)*F$93/1000)*IF(VLOOKUP($A141,'Diesel consumption for field op'!$D$4:$G$77,4,FALSE)="Ja",HLOOKUP(F$29,'Diesel consumption for field op'!$L$17:$Q$19,2,FALSE),1)*HLOOKUP(F$29,'Diesel consumption for field op'!$L$17:$Q$19,3,FALSE))</f>
        <v>0</v>
      </c>
      <c r="G141" s="21">
        <f>IF($A141="",0,IF(VLOOKUP($A141,'Diesel consumption for field op'!$D$4:$G$77,3,FALSE)="L / ha",G125*VLOOKUP($A141,'Diesel consumption for field op'!$D$4:$G$77,2,FALSE),VLOOKUP($A141,'Diesel consumption for field op'!$D$4:$G$77,2,FALSE)*G$93/1000)*IF(VLOOKUP($A141,'Diesel consumption for field op'!$D$4:$G$77,4,FALSE)="Ja",HLOOKUP(G$29,'Diesel consumption for field op'!$L$17:$Q$19,2,FALSE),1)*HLOOKUP(G$29,'Diesel consumption for field op'!$L$17:$Q$19,3,FALSE))</f>
        <v>0</v>
      </c>
      <c r="I141" s="29" t="str">
        <f t="shared" si="25"/>
        <v/>
      </c>
      <c r="J141" s="21">
        <f>IF($A141="",0,IF(VLOOKUP($A141,'Diesel consumption for field op'!$D$4:$G$77,3,FALSE)="L / ha",J125*VLOOKUP($A141,'Diesel consumption for field op'!$D$4:$G$77,2,FALSE),VLOOKUP($A141,'Diesel consumption for field op'!$D$4:$G$77,2,FALSE)*J$93/1000)*IF(VLOOKUP($A141,'Diesel consumption for field op'!$D$4:$G$77,4,FALSE)="Ja",HLOOKUP(J$29,'Diesel consumption for field op'!$L$17:$Q$19,2,FALSE),1)*HLOOKUP(J$29,'Diesel consumption for field op'!$L$17:$Q$19,3,FALSE))</f>
        <v>0</v>
      </c>
      <c r="K141" s="21">
        <f>IF($A141="",0,IF(VLOOKUP($A141,'Diesel consumption for field op'!$D$4:$G$77,3,FALSE)="L / ha",K125*VLOOKUP($A141,'Diesel consumption for field op'!$D$4:$G$77,2,FALSE),VLOOKUP($A141,'Diesel consumption for field op'!$D$4:$G$77,2,FALSE)*K$93/1000)*IF(VLOOKUP($A141,'Diesel consumption for field op'!$D$4:$G$77,4,FALSE)="Ja",HLOOKUP(K$29,'Diesel consumption for field op'!$L$17:$Q$19,2,FALSE),1)*HLOOKUP(K$29,'Diesel consumption for field op'!$L$17:$Q$19,3,FALSE))</f>
        <v>0</v>
      </c>
      <c r="L141" s="21">
        <f>IF($A141="",0,IF(VLOOKUP($A141,'Diesel consumption for field op'!$D$4:$G$77,3,FALSE)="L / ha",L125*VLOOKUP($A141,'Diesel consumption for field op'!$D$4:$G$77,2,FALSE),VLOOKUP($A141,'Diesel consumption for field op'!$D$4:$G$77,2,FALSE)*L$93/1000)*IF(VLOOKUP($A141,'Diesel consumption for field op'!$D$4:$G$77,4,FALSE)="Ja",HLOOKUP(L$29,'Diesel consumption for field op'!$L$17:$Q$19,2,FALSE),1)*HLOOKUP(L$29,'Diesel consumption for field op'!$L$17:$Q$19,3,FALSE))</f>
        <v>0</v>
      </c>
      <c r="M141" s="21">
        <f>IF($A141="",0,IF(VLOOKUP($A141,'Diesel consumption for field op'!$D$4:$G$77,3,FALSE)="L / ha",M125*VLOOKUP($A141,'Diesel consumption for field op'!$D$4:$G$77,2,FALSE),VLOOKUP($A141,'Diesel consumption for field op'!$D$4:$G$77,2,FALSE)*M$93/1000)*IF(VLOOKUP($A141,'Diesel consumption for field op'!$D$4:$G$77,4,FALSE)="Ja",HLOOKUP(M$29,'Diesel consumption for field op'!$L$17:$Q$19,2,FALSE),1)*HLOOKUP(M$29,'Diesel consumption for field op'!$L$17:$Q$19,3,FALSE))</f>
        <v>0</v>
      </c>
      <c r="N141" s="21">
        <f>IF($A141="",0,IF(VLOOKUP($A141,'Diesel consumption for field op'!$D$4:$G$77,3,FALSE)="L / ha",N125*VLOOKUP($A141,'Diesel consumption for field op'!$D$4:$G$77,2,FALSE),VLOOKUP($A141,'Diesel consumption for field op'!$D$4:$G$77,2,FALSE)*N$93/1000)*IF(VLOOKUP($A141,'Diesel consumption for field op'!$D$4:$G$77,4,FALSE)="Ja",HLOOKUP(N$29,'Diesel consumption for field op'!$L$17:$Q$19,2,FALSE),1)*HLOOKUP(N$29,'Diesel consumption for field op'!$L$17:$Q$19,3,FALSE))</f>
        <v>0</v>
      </c>
      <c r="O141" s="21">
        <f>IF($A141="",0,IF(VLOOKUP($A141,'Diesel consumption for field op'!$D$4:$G$77,3,FALSE)="L / ha",O125*VLOOKUP($A141,'Diesel consumption for field op'!$D$4:$G$77,2,FALSE),VLOOKUP($A141,'Diesel consumption for field op'!$D$4:$G$77,2,FALSE)*O$93/1000)*IF(VLOOKUP($A141,'Diesel consumption for field op'!$D$4:$G$77,4,FALSE)="Ja",HLOOKUP(O$29,'Diesel consumption for field op'!$L$17:$Q$19,2,FALSE),1)*HLOOKUP(O$29,'Diesel consumption for field op'!$L$17:$Q$19,3,FALSE))</f>
        <v>0</v>
      </c>
    </row>
    <row r="142" spans="1:15" x14ac:dyDescent="0.25">
      <c r="A142" s="20" t="str">
        <f t="shared" si="24"/>
        <v/>
      </c>
      <c r="B142" s="21">
        <f>IF($A142="",0,IF(VLOOKUP($A142,'Diesel consumption for field op'!$D$4:$G$77,3,FALSE)="L / ha",B126*VLOOKUP($A142,'Diesel consumption for field op'!$D$4:$G$77,2,FALSE),VLOOKUP($A142,'Diesel consumption for field op'!$D$4:$G$77,2,FALSE)*B$93/1000)*IF(VLOOKUP($A142,'Diesel consumption for field op'!$D$4:$G$77,4,FALSE)="Ja",HLOOKUP(B$29,'Diesel consumption for field op'!$L$17:$Q$19,2,FALSE),1)*HLOOKUP(B$29,'Diesel consumption for field op'!$L$17:$Q$19,3,FALSE))</f>
        <v>0</v>
      </c>
      <c r="C142" s="21">
        <f>IF($A142="",0,IF(VLOOKUP($A142,'Diesel consumption for field op'!$D$4:$G$77,3,FALSE)="L / ha",C126*VLOOKUP($A142,'Diesel consumption for field op'!$D$4:$G$77,2,FALSE),VLOOKUP($A142,'Diesel consumption for field op'!$D$4:$G$77,2,FALSE)*C$93/1000)*IF(VLOOKUP($A142,'Diesel consumption for field op'!$D$4:$G$77,4,FALSE)="Ja",HLOOKUP(C$29,'Diesel consumption for field op'!$L$17:$Q$19,2,FALSE),1)*HLOOKUP(C$29,'Diesel consumption for field op'!$L$17:$Q$19,3,FALSE))</f>
        <v>0</v>
      </c>
      <c r="D142" s="21">
        <f>IF($A142="",0,IF(VLOOKUP($A142,'Diesel consumption for field op'!$D$4:$G$77,3,FALSE)="L / ha",D126*VLOOKUP($A142,'Diesel consumption for field op'!$D$4:$G$77,2,FALSE),VLOOKUP($A142,'Diesel consumption for field op'!$D$4:$G$77,2,FALSE)*D$93/1000)*IF(VLOOKUP($A142,'Diesel consumption for field op'!$D$4:$G$77,4,FALSE)="Ja",HLOOKUP(D$29,'Diesel consumption for field op'!$L$17:$Q$19,2,FALSE),1)*HLOOKUP(D$29,'Diesel consumption for field op'!$L$17:$Q$19,3,FALSE))</f>
        <v>0</v>
      </c>
      <c r="E142" s="21">
        <f>IF($A142="",0,IF(VLOOKUP($A142,'Diesel consumption for field op'!$D$4:$G$77,3,FALSE)="L / ha",E126*VLOOKUP($A142,'Diesel consumption for field op'!$D$4:$G$77,2,FALSE),VLOOKUP($A142,'Diesel consumption for field op'!$D$4:$G$77,2,FALSE)*E$93/1000)*IF(VLOOKUP($A142,'Diesel consumption for field op'!$D$4:$G$77,4,FALSE)="Ja",HLOOKUP(E$29,'Diesel consumption for field op'!$L$17:$Q$19,2,FALSE),1)*HLOOKUP(E$29,'Diesel consumption for field op'!$L$17:$Q$19,3,FALSE))</f>
        <v>0</v>
      </c>
      <c r="F142" s="21">
        <f>IF($A142="",0,IF(VLOOKUP($A142,'Diesel consumption for field op'!$D$4:$G$77,3,FALSE)="L / ha",F126*VLOOKUP($A142,'Diesel consumption for field op'!$D$4:$G$77,2,FALSE),VLOOKUP($A142,'Diesel consumption for field op'!$D$4:$G$77,2,FALSE)*F$93/1000)*IF(VLOOKUP($A142,'Diesel consumption for field op'!$D$4:$G$77,4,FALSE)="Ja",HLOOKUP(F$29,'Diesel consumption for field op'!$L$17:$Q$19,2,FALSE),1)*HLOOKUP(F$29,'Diesel consumption for field op'!$L$17:$Q$19,3,FALSE))</f>
        <v>0</v>
      </c>
      <c r="G142" s="21">
        <f>IF($A142="",0,IF(VLOOKUP($A142,'Diesel consumption for field op'!$D$4:$G$77,3,FALSE)="L / ha",G126*VLOOKUP($A142,'Diesel consumption for field op'!$D$4:$G$77,2,FALSE),VLOOKUP($A142,'Diesel consumption for field op'!$D$4:$G$77,2,FALSE)*G$93/1000)*IF(VLOOKUP($A142,'Diesel consumption for field op'!$D$4:$G$77,4,FALSE)="Ja",HLOOKUP(G$29,'Diesel consumption for field op'!$L$17:$Q$19,2,FALSE),1)*HLOOKUP(G$29,'Diesel consumption for field op'!$L$17:$Q$19,3,FALSE))</f>
        <v>0</v>
      </c>
      <c r="I142" s="29" t="str">
        <f t="shared" si="25"/>
        <v/>
      </c>
      <c r="J142" s="21">
        <f>IF($A142="",0,IF(VLOOKUP($A142,'Diesel consumption for field op'!$D$4:$G$77,3,FALSE)="L / ha",J126*VLOOKUP($A142,'Diesel consumption for field op'!$D$4:$G$77,2,FALSE),VLOOKUP($A142,'Diesel consumption for field op'!$D$4:$G$77,2,FALSE)*J$93/1000)*IF(VLOOKUP($A142,'Diesel consumption for field op'!$D$4:$G$77,4,FALSE)="Ja",HLOOKUP(J$29,'Diesel consumption for field op'!$L$17:$Q$19,2,FALSE),1)*HLOOKUP(J$29,'Diesel consumption for field op'!$L$17:$Q$19,3,FALSE))</f>
        <v>0</v>
      </c>
      <c r="K142" s="21">
        <f>IF($A142="",0,IF(VLOOKUP($A142,'Diesel consumption for field op'!$D$4:$G$77,3,FALSE)="L / ha",K126*VLOOKUP($A142,'Diesel consumption for field op'!$D$4:$G$77,2,FALSE),VLOOKUP($A142,'Diesel consumption for field op'!$D$4:$G$77,2,FALSE)*K$93/1000)*IF(VLOOKUP($A142,'Diesel consumption for field op'!$D$4:$G$77,4,FALSE)="Ja",HLOOKUP(K$29,'Diesel consumption for field op'!$L$17:$Q$19,2,FALSE),1)*HLOOKUP(K$29,'Diesel consumption for field op'!$L$17:$Q$19,3,FALSE))</f>
        <v>0</v>
      </c>
      <c r="L142" s="21">
        <f>IF($A142="",0,IF(VLOOKUP($A142,'Diesel consumption for field op'!$D$4:$G$77,3,FALSE)="L / ha",L126*VLOOKUP($A142,'Diesel consumption for field op'!$D$4:$G$77,2,FALSE),VLOOKUP($A142,'Diesel consumption for field op'!$D$4:$G$77,2,FALSE)*L$93/1000)*IF(VLOOKUP($A142,'Diesel consumption for field op'!$D$4:$G$77,4,FALSE)="Ja",HLOOKUP(L$29,'Diesel consumption for field op'!$L$17:$Q$19,2,FALSE),1)*HLOOKUP(L$29,'Diesel consumption for field op'!$L$17:$Q$19,3,FALSE))</f>
        <v>0</v>
      </c>
      <c r="M142" s="21">
        <f>IF($A142="",0,IF(VLOOKUP($A142,'Diesel consumption for field op'!$D$4:$G$77,3,FALSE)="L / ha",M126*VLOOKUP($A142,'Diesel consumption for field op'!$D$4:$G$77,2,FALSE),VLOOKUP($A142,'Diesel consumption for field op'!$D$4:$G$77,2,FALSE)*M$93/1000)*IF(VLOOKUP($A142,'Diesel consumption for field op'!$D$4:$G$77,4,FALSE)="Ja",HLOOKUP(M$29,'Diesel consumption for field op'!$L$17:$Q$19,2,FALSE),1)*HLOOKUP(M$29,'Diesel consumption for field op'!$L$17:$Q$19,3,FALSE))</f>
        <v>0</v>
      </c>
      <c r="N142" s="21">
        <f>IF($A142="",0,IF(VLOOKUP($A142,'Diesel consumption for field op'!$D$4:$G$77,3,FALSE)="L / ha",N126*VLOOKUP($A142,'Diesel consumption for field op'!$D$4:$G$77,2,FALSE),VLOOKUP($A142,'Diesel consumption for field op'!$D$4:$G$77,2,FALSE)*N$93/1000)*IF(VLOOKUP($A142,'Diesel consumption for field op'!$D$4:$G$77,4,FALSE)="Ja",HLOOKUP(N$29,'Diesel consumption for field op'!$L$17:$Q$19,2,FALSE),1)*HLOOKUP(N$29,'Diesel consumption for field op'!$L$17:$Q$19,3,FALSE))</f>
        <v>0</v>
      </c>
      <c r="O142" s="21">
        <f>IF($A142="",0,IF(VLOOKUP($A142,'Diesel consumption for field op'!$D$4:$G$77,3,FALSE)="L / ha",O126*VLOOKUP($A142,'Diesel consumption for field op'!$D$4:$G$77,2,FALSE),VLOOKUP($A142,'Diesel consumption for field op'!$D$4:$G$77,2,FALSE)*O$93/1000)*IF(VLOOKUP($A142,'Diesel consumption for field op'!$D$4:$G$77,4,FALSE)="Ja",HLOOKUP(O$29,'Diesel consumption for field op'!$L$17:$Q$19,2,FALSE),1)*HLOOKUP(O$29,'Diesel consumption for field op'!$L$17:$Q$19,3,FALSE))</f>
        <v>0</v>
      </c>
    </row>
    <row r="143" spans="1:15" x14ac:dyDescent="0.25">
      <c r="A143" s="20" t="str">
        <f t="shared" si="24"/>
        <v/>
      </c>
      <c r="B143" s="21">
        <f>IF($A143="",0,IF(VLOOKUP($A143,'Diesel consumption for field op'!$D$4:$G$77,3,FALSE)="L / ha",B127*VLOOKUP($A143,'Diesel consumption for field op'!$D$4:$G$77,2,FALSE),VLOOKUP($A143,'Diesel consumption for field op'!$D$4:$G$77,2,FALSE)*B$93/1000)*IF(VLOOKUP($A143,'Diesel consumption for field op'!$D$4:$G$77,4,FALSE)="Ja",HLOOKUP(B$29,'Diesel consumption for field op'!$L$17:$Q$19,2,FALSE),1)*HLOOKUP(B$29,'Diesel consumption for field op'!$L$17:$Q$19,3,FALSE))</f>
        <v>0</v>
      </c>
      <c r="C143" s="21">
        <f>IF($A143="",0,IF(VLOOKUP($A143,'Diesel consumption for field op'!$D$4:$G$77,3,FALSE)="L / ha",C127*VLOOKUP($A143,'Diesel consumption for field op'!$D$4:$G$77,2,FALSE),VLOOKUP($A143,'Diesel consumption for field op'!$D$4:$G$77,2,FALSE)*C$93/1000)*IF(VLOOKUP($A143,'Diesel consumption for field op'!$D$4:$G$77,4,FALSE)="Ja",HLOOKUP(C$29,'Diesel consumption for field op'!$L$17:$Q$19,2,FALSE),1)*HLOOKUP(C$29,'Diesel consumption for field op'!$L$17:$Q$19,3,FALSE))</f>
        <v>0</v>
      </c>
      <c r="D143" s="21">
        <f>IF($A143="",0,IF(VLOOKUP($A143,'Diesel consumption for field op'!$D$4:$G$77,3,FALSE)="L / ha",D127*VLOOKUP($A143,'Diesel consumption for field op'!$D$4:$G$77,2,FALSE),VLOOKUP($A143,'Diesel consumption for field op'!$D$4:$G$77,2,FALSE)*D$93/1000)*IF(VLOOKUP($A143,'Diesel consumption for field op'!$D$4:$G$77,4,FALSE)="Ja",HLOOKUP(D$29,'Diesel consumption for field op'!$L$17:$Q$19,2,FALSE),1)*HLOOKUP(D$29,'Diesel consumption for field op'!$L$17:$Q$19,3,FALSE))</f>
        <v>0</v>
      </c>
      <c r="E143" s="21">
        <f>IF($A143="",0,IF(VLOOKUP($A143,'Diesel consumption for field op'!$D$4:$G$77,3,FALSE)="L / ha",E127*VLOOKUP($A143,'Diesel consumption for field op'!$D$4:$G$77,2,FALSE),VLOOKUP($A143,'Diesel consumption for field op'!$D$4:$G$77,2,FALSE)*E$93/1000)*IF(VLOOKUP($A143,'Diesel consumption for field op'!$D$4:$G$77,4,FALSE)="Ja",HLOOKUP(E$29,'Diesel consumption for field op'!$L$17:$Q$19,2,FALSE),1)*HLOOKUP(E$29,'Diesel consumption for field op'!$L$17:$Q$19,3,FALSE))</f>
        <v>0</v>
      </c>
      <c r="F143" s="21">
        <f>IF($A143="",0,IF(VLOOKUP($A143,'Diesel consumption for field op'!$D$4:$G$77,3,FALSE)="L / ha",F127*VLOOKUP($A143,'Diesel consumption for field op'!$D$4:$G$77,2,FALSE),VLOOKUP($A143,'Diesel consumption for field op'!$D$4:$G$77,2,FALSE)*F$93/1000)*IF(VLOOKUP($A143,'Diesel consumption for field op'!$D$4:$G$77,4,FALSE)="Ja",HLOOKUP(F$29,'Diesel consumption for field op'!$L$17:$Q$19,2,FALSE),1)*HLOOKUP(F$29,'Diesel consumption for field op'!$L$17:$Q$19,3,FALSE))</f>
        <v>0</v>
      </c>
      <c r="G143" s="21">
        <f>IF($A143="",0,IF(VLOOKUP($A143,'Diesel consumption for field op'!$D$4:$G$77,3,FALSE)="L / ha",G127*VLOOKUP($A143,'Diesel consumption for field op'!$D$4:$G$77,2,FALSE),VLOOKUP($A143,'Diesel consumption for field op'!$D$4:$G$77,2,FALSE)*G$93/1000)*IF(VLOOKUP($A143,'Diesel consumption for field op'!$D$4:$G$77,4,FALSE)="Ja",HLOOKUP(G$29,'Diesel consumption for field op'!$L$17:$Q$19,2,FALSE),1)*HLOOKUP(G$29,'Diesel consumption for field op'!$L$17:$Q$19,3,FALSE))</f>
        <v>0</v>
      </c>
      <c r="I143" s="29" t="str">
        <f t="shared" si="25"/>
        <v/>
      </c>
      <c r="J143" s="21">
        <f>IF($A143="",0,IF(VLOOKUP($A143,'Diesel consumption for field op'!$D$4:$G$77,3,FALSE)="L / ha",J127*VLOOKUP($A143,'Diesel consumption for field op'!$D$4:$G$77,2,FALSE),VLOOKUP($A143,'Diesel consumption for field op'!$D$4:$G$77,2,FALSE)*J$93/1000)*IF(VLOOKUP($A143,'Diesel consumption for field op'!$D$4:$G$77,4,FALSE)="Ja",HLOOKUP(J$29,'Diesel consumption for field op'!$L$17:$Q$19,2,FALSE),1)*HLOOKUP(J$29,'Diesel consumption for field op'!$L$17:$Q$19,3,FALSE))</f>
        <v>0</v>
      </c>
      <c r="K143" s="21">
        <f>IF($A143="",0,IF(VLOOKUP($A143,'Diesel consumption for field op'!$D$4:$G$77,3,FALSE)="L / ha",K127*VLOOKUP($A143,'Diesel consumption for field op'!$D$4:$G$77,2,FALSE),VLOOKUP($A143,'Diesel consumption for field op'!$D$4:$G$77,2,FALSE)*K$93/1000)*IF(VLOOKUP($A143,'Diesel consumption for field op'!$D$4:$G$77,4,FALSE)="Ja",HLOOKUP(K$29,'Diesel consumption for field op'!$L$17:$Q$19,2,FALSE),1)*HLOOKUP(K$29,'Diesel consumption for field op'!$L$17:$Q$19,3,FALSE))</f>
        <v>0</v>
      </c>
      <c r="L143" s="21">
        <f>IF($A143="",0,IF(VLOOKUP($A143,'Diesel consumption for field op'!$D$4:$G$77,3,FALSE)="L / ha",L127*VLOOKUP($A143,'Diesel consumption for field op'!$D$4:$G$77,2,FALSE),VLOOKUP($A143,'Diesel consumption for field op'!$D$4:$G$77,2,FALSE)*L$93/1000)*IF(VLOOKUP($A143,'Diesel consumption for field op'!$D$4:$G$77,4,FALSE)="Ja",HLOOKUP(L$29,'Diesel consumption for field op'!$L$17:$Q$19,2,FALSE),1)*HLOOKUP(L$29,'Diesel consumption for field op'!$L$17:$Q$19,3,FALSE))</f>
        <v>0</v>
      </c>
      <c r="M143" s="21">
        <f>IF($A143="",0,IF(VLOOKUP($A143,'Diesel consumption for field op'!$D$4:$G$77,3,FALSE)="L / ha",M127*VLOOKUP($A143,'Diesel consumption for field op'!$D$4:$G$77,2,FALSE),VLOOKUP($A143,'Diesel consumption for field op'!$D$4:$G$77,2,FALSE)*M$93/1000)*IF(VLOOKUP($A143,'Diesel consumption for field op'!$D$4:$G$77,4,FALSE)="Ja",HLOOKUP(M$29,'Diesel consumption for field op'!$L$17:$Q$19,2,FALSE),1)*HLOOKUP(M$29,'Diesel consumption for field op'!$L$17:$Q$19,3,FALSE))</f>
        <v>0</v>
      </c>
      <c r="N143" s="21">
        <f>IF($A143="",0,IF(VLOOKUP($A143,'Diesel consumption for field op'!$D$4:$G$77,3,FALSE)="L / ha",N127*VLOOKUP($A143,'Diesel consumption for field op'!$D$4:$G$77,2,FALSE),VLOOKUP($A143,'Diesel consumption for field op'!$D$4:$G$77,2,FALSE)*N$93/1000)*IF(VLOOKUP($A143,'Diesel consumption for field op'!$D$4:$G$77,4,FALSE)="Ja",HLOOKUP(N$29,'Diesel consumption for field op'!$L$17:$Q$19,2,FALSE),1)*HLOOKUP(N$29,'Diesel consumption for field op'!$L$17:$Q$19,3,FALSE))</f>
        <v>0</v>
      </c>
      <c r="O143" s="21">
        <f>IF($A143="",0,IF(VLOOKUP($A143,'Diesel consumption for field op'!$D$4:$G$77,3,FALSE)="L / ha",O127*VLOOKUP($A143,'Diesel consumption for field op'!$D$4:$G$77,2,FALSE),VLOOKUP($A143,'Diesel consumption for field op'!$D$4:$G$77,2,FALSE)*O$93/1000)*IF(VLOOKUP($A143,'Diesel consumption for field op'!$D$4:$G$77,4,FALSE)="Ja",HLOOKUP(O$29,'Diesel consumption for field op'!$L$17:$Q$19,2,FALSE),1)*HLOOKUP(O$29,'Diesel consumption for field op'!$L$17:$Q$19,3,FALSE))</f>
        <v>0</v>
      </c>
    </row>
    <row r="144" spans="1:15" x14ac:dyDescent="0.25">
      <c r="A144" s="20" t="str">
        <f t="shared" si="24"/>
        <v/>
      </c>
      <c r="B144" s="21">
        <f>IF($A144="",0,IF(VLOOKUP($A144,'Diesel consumption for field op'!$D$4:$G$77,3,FALSE)="L / ha",B128*VLOOKUP($A144,'Diesel consumption for field op'!$D$4:$G$77,2,FALSE),VLOOKUP($A144,'Diesel consumption for field op'!$D$4:$G$77,2,FALSE)*B$93/1000)*IF(VLOOKUP($A144,'Diesel consumption for field op'!$D$4:$G$77,4,FALSE)="Ja",HLOOKUP(B$29,'Diesel consumption for field op'!$L$17:$Q$19,2,FALSE),1)*HLOOKUP(B$29,'Diesel consumption for field op'!$L$17:$Q$19,3,FALSE))</f>
        <v>0</v>
      </c>
      <c r="C144" s="21">
        <f>IF($A144="",0,IF(VLOOKUP($A144,'Diesel consumption for field op'!$D$4:$G$77,3,FALSE)="L / ha",C128*VLOOKUP($A144,'Diesel consumption for field op'!$D$4:$G$77,2,FALSE),VLOOKUP($A144,'Diesel consumption for field op'!$D$4:$G$77,2,FALSE)*C$93/1000)*IF(VLOOKUP($A144,'Diesel consumption for field op'!$D$4:$G$77,4,FALSE)="Ja",HLOOKUP(C$29,'Diesel consumption for field op'!$L$17:$Q$19,2,FALSE),1)*HLOOKUP(C$29,'Diesel consumption for field op'!$L$17:$Q$19,3,FALSE))</f>
        <v>0</v>
      </c>
      <c r="D144" s="21">
        <f>IF($A144="",0,IF(VLOOKUP($A144,'Diesel consumption for field op'!$D$4:$G$77,3,FALSE)="L / ha",D128*VLOOKUP($A144,'Diesel consumption for field op'!$D$4:$G$77,2,FALSE),VLOOKUP($A144,'Diesel consumption for field op'!$D$4:$G$77,2,FALSE)*D$93/1000)*IF(VLOOKUP($A144,'Diesel consumption for field op'!$D$4:$G$77,4,FALSE)="Ja",HLOOKUP(D$29,'Diesel consumption for field op'!$L$17:$Q$19,2,FALSE),1)*HLOOKUP(D$29,'Diesel consumption for field op'!$L$17:$Q$19,3,FALSE))</f>
        <v>0</v>
      </c>
      <c r="E144" s="21">
        <f>IF($A144="",0,IF(VLOOKUP($A144,'Diesel consumption for field op'!$D$4:$G$77,3,FALSE)="L / ha",E128*VLOOKUP($A144,'Diesel consumption for field op'!$D$4:$G$77,2,FALSE),VLOOKUP($A144,'Diesel consumption for field op'!$D$4:$G$77,2,FALSE)*E$93/1000)*IF(VLOOKUP($A144,'Diesel consumption for field op'!$D$4:$G$77,4,FALSE)="Ja",HLOOKUP(E$29,'Diesel consumption for field op'!$L$17:$Q$19,2,FALSE),1)*HLOOKUP(E$29,'Diesel consumption for field op'!$L$17:$Q$19,3,FALSE))</f>
        <v>0</v>
      </c>
      <c r="F144" s="21">
        <f>IF($A144="",0,IF(VLOOKUP($A144,'Diesel consumption for field op'!$D$4:$G$77,3,FALSE)="L / ha",F128*VLOOKUP($A144,'Diesel consumption for field op'!$D$4:$G$77,2,FALSE),VLOOKUP($A144,'Diesel consumption for field op'!$D$4:$G$77,2,FALSE)*F$93/1000)*IF(VLOOKUP($A144,'Diesel consumption for field op'!$D$4:$G$77,4,FALSE)="Ja",HLOOKUP(F$29,'Diesel consumption for field op'!$L$17:$Q$19,2,FALSE),1)*HLOOKUP(F$29,'Diesel consumption for field op'!$L$17:$Q$19,3,FALSE))</f>
        <v>0</v>
      </c>
      <c r="G144" s="21">
        <f>IF($A144="",0,IF(VLOOKUP($A144,'Diesel consumption for field op'!$D$4:$G$77,3,FALSE)="L / ha",G128*VLOOKUP($A144,'Diesel consumption for field op'!$D$4:$G$77,2,FALSE),VLOOKUP($A144,'Diesel consumption for field op'!$D$4:$G$77,2,FALSE)*G$93/1000)*IF(VLOOKUP($A144,'Diesel consumption for field op'!$D$4:$G$77,4,FALSE)="Ja",HLOOKUP(G$29,'Diesel consumption for field op'!$L$17:$Q$19,2,FALSE),1)*HLOOKUP(G$29,'Diesel consumption for field op'!$L$17:$Q$19,3,FALSE))</f>
        <v>0</v>
      </c>
      <c r="I144" s="29" t="str">
        <f t="shared" si="25"/>
        <v/>
      </c>
      <c r="J144" s="21">
        <f>IF($A144="",0,IF(VLOOKUP($A144,'Diesel consumption for field op'!$D$4:$G$77,3,FALSE)="L / ha",J128*VLOOKUP($A144,'Diesel consumption for field op'!$D$4:$G$77,2,FALSE),VLOOKUP($A144,'Diesel consumption for field op'!$D$4:$G$77,2,FALSE)*J$93/1000)*IF(VLOOKUP($A144,'Diesel consumption for field op'!$D$4:$G$77,4,FALSE)="Ja",HLOOKUP(J$29,'Diesel consumption for field op'!$L$17:$Q$19,2,FALSE),1)*HLOOKUP(J$29,'Diesel consumption for field op'!$L$17:$Q$19,3,FALSE))</f>
        <v>0</v>
      </c>
      <c r="K144" s="21">
        <f>IF($A144="",0,IF(VLOOKUP($A144,'Diesel consumption for field op'!$D$4:$G$77,3,FALSE)="L / ha",K128*VLOOKUP($A144,'Diesel consumption for field op'!$D$4:$G$77,2,FALSE),VLOOKUP($A144,'Diesel consumption for field op'!$D$4:$G$77,2,FALSE)*K$93/1000)*IF(VLOOKUP($A144,'Diesel consumption for field op'!$D$4:$G$77,4,FALSE)="Ja",HLOOKUP(K$29,'Diesel consumption for field op'!$L$17:$Q$19,2,FALSE),1)*HLOOKUP(K$29,'Diesel consumption for field op'!$L$17:$Q$19,3,FALSE))</f>
        <v>0</v>
      </c>
      <c r="L144" s="21">
        <f>IF($A144="",0,IF(VLOOKUP($A144,'Diesel consumption for field op'!$D$4:$G$77,3,FALSE)="L / ha",L128*VLOOKUP($A144,'Diesel consumption for field op'!$D$4:$G$77,2,FALSE),VLOOKUP($A144,'Diesel consumption for field op'!$D$4:$G$77,2,FALSE)*L$93/1000)*IF(VLOOKUP($A144,'Diesel consumption for field op'!$D$4:$G$77,4,FALSE)="Ja",HLOOKUP(L$29,'Diesel consumption for field op'!$L$17:$Q$19,2,FALSE),1)*HLOOKUP(L$29,'Diesel consumption for field op'!$L$17:$Q$19,3,FALSE))</f>
        <v>0</v>
      </c>
      <c r="M144" s="21">
        <f>IF($A144="",0,IF(VLOOKUP($A144,'Diesel consumption for field op'!$D$4:$G$77,3,FALSE)="L / ha",M128*VLOOKUP($A144,'Diesel consumption for field op'!$D$4:$G$77,2,FALSE),VLOOKUP($A144,'Diesel consumption for field op'!$D$4:$G$77,2,FALSE)*M$93/1000)*IF(VLOOKUP($A144,'Diesel consumption for field op'!$D$4:$G$77,4,FALSE)="Ja",HLOOKUP(M$29,'Diesel consumption for field op'!$L$17:$Q$19,2,FALSE),1)*HLOOKUP(M$29,'Diesel consumption for field op'!$L$17:$Q$19,3,FALSE))</f>
        <v>0</v>
      </c>
      <c r="N144" s="21">
        <f>IF($A144="",0,IF(VLOOKUP($A144,'Diesel consumption for field op'!$D$4:$G$77,3,FALSE)="L / ha",N128*VLOOKUP($A144,'Diesel consumption for field op'!$D$4:$G$77,2,FALSE),VLOOKUP($A144,'Diesel consumption for field op'!$D$4:$G$77,2,FALSE)*N$93/1000)*IF(VLOOKUP($A144,'Diesel consumption for field op'!$D$4:$G$77,4,FALSE)="Ja",HLOOKUP(N$29,'Diesel consumption for field op'!$L$17:$Q$19,2,FALSE),1)*HLOOKUP(N$29,'Diesel consumption for field op'!$L$17:$Q$19,3,FALSE))</f>
        <v>0</v>
      </c>
      <c r="O144" s="21">
        <f>IF($A144="",0,IF(VLOOKUP($A144,'Diesel consumption for field op'!$D$4:$G$77,3,FALSE)="L / ha",O128*VLOOKUP($A144,'Diesel consumption for field op'!$D$4:$G$77,2,FALSE),VLOOKUP($A144,'Diesel consumption for field op'!$D$4:$G$77,2,FALSE)*O$93/1000)*IF(VLOOKUP($A144,'Diesel consumption for field op'!$D$4:$G$77,4,FALSE)="Ja",HLOOKUP(O$29,'Diesel consumption for field op'!$L$17:$Q$19,2,FALSE),1)*HLOOKUP(O$29,'Diesel consumption for field op'!$L$17:$Q$19,3,FALSE))</f>
        <v>0</v>
      </c>
    </row>
    <row r="145" spans="1:15" x14ac:dyDescent="0.25">
      <c r="A145" s="20" t="str">
        <f t="shared" si="24"/>
        <v/>
      </c>
      <c r="B145" s="21">
        <f>IF($A145="",0,IF(VLOOKUP($A145,'Diesel consumption for field op'!$D$4:$G$77,3,FALSE)="L / ha",B129*VLOOKUP($A145,'Diesel consumption for field op'!$D$4:$G$77,2,FALSE),VLOOKUP($A145,'Diesel consumption for field op'!$D$4:$G$77,2,FALSE)*B$93/1000)*IF(VLOOKUP($A145,'Diesel consumption for field op'!$D$4:$G$77,4,FALSE)="Ja",HLOOKUP(B$29,'Diesel consumption for field op'!$L$17:$Q$19,2,FALSE),1)*HLOOKUP(B$29,'Diesel consumption for field op'!$L$17:$Q$19,3,FALSE))</f>
        <v>0</v>
      </c>
      <c r="C145" s="21">
        <f>IF($A145="",0,IF(VLOOKUP($A145,'Diesel consumption for field op'!$D$4:$G$77,3,FALSE)="L / ha",C129*VLOOKUP($A145,'Diesel consumption for field op'!$D$4:$G$77,2,FALSE),VLOOKUP($A145,'Diesel consumption for field op'!$D$4:$G$77,2,FALSE)*C$93/1000)*IF(VLOOKUP($A145,'Diesel consumption for field op'!$D$4:$G$77,4,FALSE)="Ja",HLOOKUP(C$29,'Diesel consumption for field op'!$L$17:$Q$19,2,FALSE),1)*HLOOKUP(C$29,'Diesel consumption for field op'!$L$17:$Q$19,3,FALSE))</f>
        <v>0</v>
      </c>
      <c r="D145" s="21">
        <f>IF($A145="",0,IF(VLOOKUP($A145,'Diesel consumption for field op'!$D$4:$G$77,3,FALSE)="L / ha",D129*VLOOKUP($A145,'Diesel consumption for field op'!$D$4:$G$77,2,FALSE),VLOOKUP($A145,'Diesel consumption for field op'!$D$4:$G$77,2,FALSE)*D$93/1000)*IF(VLOOKUP($A145,'Diesel consumption for field op'!$D$4:$G$77,4,FALSE)="Ja",HLOOKUP(D$29,'Diesel consumption for field op'!$L$17:$Q$19,2,FALSE),1)*HLOOKUP(D$29,'Diesel consumption for field op'!$L$17:$Q$19,3,FALSE))</f>
        <v>0</v>
      </c>
      <c r="E145" s="21">
        <f>IF($A145="",0,IF(VLOOKUP($A145,'Diesel consumption for field op'!$D$4:$G$77,3,FALSE)="L / ha",E129*VLOOKUP($A145,'Diesel consumption for field op'!$D$4:$G$77,2,FALSE),VLOOKUP($A145,'Diesel consumption for field op'!$D$4:$G$77,2,FALSE)*E$93/1000)*IF(VLOOKUP($A145,'Diesel consumption for field op'!$D$4:$G$77,4,FALSE)="Ja",HLOOKUP(E$29,'Diesel consumption for field op'!$L$17:$Q$19,2,FALSE),1)*HLOOKUP(E$29,'Diesel consumption for field op'!$L$17:$Q$19,3,FALSE))</f>
        <v>0</v>
      </c>
      <c r="F145" s="21">
        <f>IF($A145="",0,IF(VLOOKUP($A145,'Diesel consumption for field op'!$D$4:$G$77,3,FALSE)="L / ha",F129*VLOOKUP($A145,'Diesel consumption for field op'!$D$4:$G$77,2,FALSE),VLOOKUP($A145,'Diesel consumption for field op'!$D$4:$G$77,2,FALSE)*F$93/1000)*IF(VLOOKUP($A145,'Diesel consumption for field op'!$D$4:$G$77,4,FALSE)="Ja",HLOOKUP(F$29,'Diesel consumption for field op'!$L$17:$Q$19,2,FALSE),1)*HLOOKUP(F$29,'Diesel consumption for field op'!$L$17:$Q$19,3,FALSE))</f>
        <v>0</v>
      </c>
      <c r="G145" s="21">
        <f>IF($A145="",0,IF(VLOOKUP($A145,'Diesel consumption for field op'!$D$4:$G$77,3,FALSE)="L / ha",G129*VLOOKUP($A145,'Diesel consumption for field op'!$D$4:$G$77,2,FALSE),VLOOKUP($A145,'Diesel consumption for field op'!$D$4:$G$77,2,FALSE)*G$93/1000)*IF(VLOOKUP($A145,'Diesel consumption for field op'!$D$4:$G$77,4,FALSE)="Ja",HLOOKUP(G$29,'Diesel consumption for field op'!$L$17:$Q$19,2,FALSE),1)*HLOOKUP(G$29,'Diesel consumption for field op'!$L$17:$Q$19,3,FALSE))</f>
        <v>0</v>
      </c>
      <c r="I145" s="29" t="str">
        <f t="shared" si="25"/>
        <v/>
      </c>
      <c r="J145" s="21">
        <f>IF($A145="",0,IF(VLOOKUP($A145,'Diesel consumption for field op'!$D$4:$G$77,3,FALSE)="L / ha",J129*VLOOKUP($A145,'Diesel consumption for field op'!$D$4:$G$77,2,FALSE),VLOOKUP($A145,'Diesel consumption for field op'!$D$4:$G$77,2,FALSE)*J$93/1000)*IF(VLOOKUP($A145,'Diesel consumption for field op'!$D$4:$G$77,4,FALSE)="Ja",HLOOKUP(J$29,'Diesel consumption for field op'!$L$17:$Q$19,2,FALSE),1)*HLOOKUP(J$29,'Diesel consumption for field op'!$L$17:$Q$19,3,FALSE))</f>
        <v>0</v>
      </c>
      <c r="K145" s="21">
        <f>IF($A145="",0,IF(VLOOKUP($A145,'Diesel consumption for field op'!$D$4:$G$77,3,FALSE)="L / ha",K129*VLOOKUP($A145,'Diesel consumption for field op'!$D$4:$G$77,2,FALSE),VLOOKUP($A145,'Diesel consumption for field op'!$D$4:$G$77,2,FALSE)*K$93/1000)*IF(VLOOKUP($A145,'Diesel consumption for field op'!$D$4:$G$77,4,FALSE)="Ja",HLOOKUP(K$29,'Diesel consumption for field op'!$L$17:$Q$19,2,FALSE),1)*HLOOKUP(K$29,'Diesel consumption for field op'!$L$17:$Q$19,3,FALSE))</f>
        <v>0</v>
      </c>
      <c r="L145" s="21">
        <f>IF($A145="",0,IF(VLOOKUP($A145,'Diesel consumption for field op'!$D$4:$G$77,3,FALSE)="L / ha",L129*VLOOKUP($A145,'Diesel consumption for field op'!$D$4:$G$77,2,FALSE),VLOOKUP($A145,'Diesel consumption for field op'!$D$4:$G$77,2,FALSE)*L$93/1000)*IF(VLOOKUP($A145,'Diesel consumption for field op'!$D$4:$G$77,4,FALSE)="Ja",HLOOKUP(L$29,'Diesel consumption for field op'!$L$17:$Q$19,2,FALSE),1)*HLOOKUP(L$29,'Diesel consumption for field op'!$L$17:$Q$19,3,FALSE))</f>
        <v>0</v>
      </c>
      <c r="M145" s="21">
        <f>IF($A145="",0,IF(VLOOKUP($A145,'Diesel consumption for field op'!$D$4:$G$77,3,FALSE)="L / ha",M129*VLOOKUP($A145,'Diesel consumption for field op'!$D$4:$G$77,2,FALSE),VLOOKUP($A145,'Diesel consumption for field op'!$D$4:$G$77,2,FALSE)*M$93/1000)*IF(VLOOKUP($A145,'Diesel consumption for field op'!$D$4:$G$77,4,FALSE)="Ja",HLOOKUP(M$29,'Diesel consumption for field op'!$L$17:$Q$19,2,FALSE),1)*HLOOKUP(M$29,'Diesel consumption for field op'!$L$17:$Q$19,3,FALSE))</f>
        <v>0</v>
      </c>
      <c r="N145" s="21">
        <f>IF($A145="",0,IF(VLOOKUP($A145,'Diesel consumption for field op'!$D$4:$G$77,3,FALSE)="L / ha",N129*VLOOKUP($A145,'Diesel consumption for field op'!$D$4:$G$77,2,FALSE),VLOOKUP($A145,'Diesel consumption for field op'!$D$4:$G$77,2,FALSE)*N$93/1000)*IF(VLOOKUP($A145,'Diesel consumption for field op'!$D$4:$G$77,4,FALSE)="Ja",HLOOKUP(N$29,'Diesel consumption for field op'!$L$17:$Q$19,2,FALSE),1)*HLOOKUP(N$29,'Diesel consumption for field op'!$L$17:$Q$19,3,FALSE))</f>
        <v>0</v>
      </c>
      <c r="O145" s="21">
        <f>IF($A145="",0,IF(VLOOKUP($A145,'Diesel consumption for field op'!$D$4:$G$77,3,FALSE)="L / ha",O129*VLOOKUP($A145,'Diesel consumption for field op'!$D$4:$G$77,2,FALSE),VLOOKUP($A145,'Diesel consumption for field op'!$D$4:$G$77,2,FALSE)*O$93/1000)*IF(VLOOKUP($A145,'Diesel consumption for field op'!$D$4:$G$77,4,FALSE)="Ja",HLOOKUP(O$29,'Diesel consumption for field op'!$L$17:$Q$19,2,FALSE),1)*HLOOKUP(O$29,'Diesel consumption for field op'!$L$17:$Q$19,3,FALSE))</f>
        <v>0</v>
      </c>
    </row>
    <row r="146" spans="1:15" ht="14.4" thickBot="1" x14ac:dyDescent="0.3">
      <c r="A146" s="22" t="str">
        <f t="shared" si="24"/>
        <v/>
      </c>
      <c r="B146" s="23">
        <f>IF($A146="",0,IF(VLOOKUP($A146,'Diesel consumption for field op'!$D$4:$G$77,3,FALSE)="L / ha",B130*VLOOKUP($A146,'Diesel consumption for field op'!$D$4:$G$77,2,FALSE),VLOOKUP($A146,'Diesel consumption for field op'!$D$4:$G$77,2,FALSE)*B$93/1000)*IF(VLOOKUP($A146,'Diesel consumption for field op'!$D$4:$G$77,4,FALSE)="Ja",HLOOKUP(B$29,'Diesel consumption for field op'!$L$17:$Q$19,2,FALSE),1)*HLOOKUP(B$29,'Diesel consumption for field op'!$L$17:$Q$19,3,FALSE))</f>
        <v>0</v>
      </c>
      <c r="C146" s="23">
        <f>IF($A146="",0,IF(VLOOKUP($A146,'Diesel consumption for field op'!$D$4:$G$77,3,FALSE)="L / ha",C130*VLOOKUP($A146,'Diesel consumption for field op'!$D$4:$G$77,2,FALSE),VLOOKUP($A146,'Diesel consumption for field op'!$D$4:$G$77,2,FALSE)*C$93/1000)*IF(VLOOKUP($A146,'Diesel consumption for field op'!$D$4:$G$77,4,FALSE)="Ja",HLOOKUP(C$29,'Diesel consumption for field op'!$L$17:$Q$19,2,FALSE),1)*HLOOKUP(C$29,'Diesel consumption for field op'!$L$17:$Q$19,3,FALSE))</f>
        <v>0</v>
      </c>
      <c r="D146" s="23">
        <f>IF($A146="",0,IF(VLOOKUP($A146,'Diesel consumption for field op'!$D$4:$G$77,3,FALSE)="L / ha",D130*VLOOKUP($A146,'Diesel consumption for field op'!$D$4:$G$77,2,FALSE),VLOOKUP($A146,'Diesel consumption for field op'!$D$4:$G$77,2,FALSE)*D$93/1000)*IF(VLOOKUP($A146,'Diesel consumption for field op'!$D$4:$G$77,4,FALSE)="Ja",HLOOKUP(D$29,'Diesel consumption for field op'!$L$17:$Q$19,2,FALSE),1)*HLOOKUP(D$29,'Diesel consumption for field op'!$L$17:$Q$19,3,FALSE))</f>
        <v>0</v>
      </c>
      <c r="E146" s="23">
        <f>IF($A146="",0,IF(VLOOKUP($A146,'Diesel consumption for field op'!$D$4:$G$77,3,FALSE)="L / ha",E130*VLOOKUP($A146,'Diesel consumption for field op'!$D$4:$G$77,2,FALSE),VLOOKUP($A146,'Diesel consumption for field op'!$D$4:$G$77,2,FALSE)*E$93/1000)*IF(VLOOKUP($A146,'Diesel consumption for field op'!$D$4:$G$77,4,FALSE)="Ja",HLOOKUP(E$29,'Diesel consumption for field op'!$L$17:$Q$19,2,FALSE),1)*HLOOKUP(E$29,'Diesel consumption for field op'!$L$17:$Q$19,3,FALSE))</f>
        <v>0</v>
      </c>
      <c r="F146" s="23">
        <f>IF($A146="",0,IF(VLOOKUP($A146,'Diesel consumption for field op'!$D$4:$G$77,3,FALSE)="L / ha",F130*VLOOKUP($A146,'Diesel consumption for field op'!$D$4:$G$77,2,FALSE),VLOOKUP($A146,'Diesel consumption for field op'!$D$4:$G$77,2,FALSE)*F$93/1000)*IF(VLOOKUP($A146,'Diesel consumption for field op'!$D$4:$G$77,4,FALSE)="Ja",HLOOKUP(F$29,'Diesel consumption for field op'!$L$17:$Q$19,2,FALSE),1)*HLOOKUP(F$29,'Diesel consumption for field op'!$L$17:$Q$19,3,FALSE))</f>
        <v>0</v>
      </c>
      <c r="G146" s="23">
        <f>IF($A146="",0,IF(VLOOKUP($A146,'Diesel consumption for field op'!$D$4:$G$77,3,FALSE)="L / ha",G130*VLOOKUP($A146,'Diesel consumption for field op'!$D$4:$G$77,2,FALSE),VLOOKUP($A146,'Diesel consumption for field op'!$D$4:$G$77,2,FALSE)*G$93/1000)*IF(VLOOKUP($A146,'Diesel consumption for field op'!$D$4:$G$77,4,FALSE)="Ja",HLOOKUP(G$29,'Diesel consumption for field op'!$L$17:$Q$19,2,FALSE),1)*HLOOKUP(G$29,'Diesel consumption for field op'!$L$17:$Q$19,3,FALSE))</f>
        <v>0</v>
      </c>
      <c r="I146" s="31" t="str">
        <f t="shared" si="25"/>
        <v/>
      </c>
      <c r="J146" s="23">
        <f>IF($A146="",0,IF(VLOOKUP($A146,'Diesel consumption for field op'!$D$4:$G$77,3,FALSE)="L / ha",J130*VLOOKUP($A146,'Diesel consumption for field op'!$D$4:$G$77,2,FALSE),VLOOKUP($A146,'Diesel consumption for field op'!$D$4:$G$77,2,FALSE)*J$93/1000)*IF(VLOOKUP($A146,'Diesel consumption for field op'!$D$4:$G$77,4,FALSE)="Ja",HLOOKUP(J$29,'Diesel consumption for field op'!$L$17:$Q$19,2,FALSE),1)*HLOOKUP(J$29,'Diesel consumption for field op'!$L$17:$Q$19,3,FALSE))</f>
        <v>0</v>
      </c>
      <c r="K146" s="23">
        <f>IF($A146="",0,IF(VLOOKUP($A146,'Diesel consumption for field op'!$D$4:$G$77,3,FALSE)="L / ha",K130*VLOOKUP($A146,'Diesel consumption for field op'!$D$4:$G$77,2,FALSE),VLOOKUP($A146,'Diesel consumption for field op'!$D$4:$G$77,2,FALSE)*K$93/1000)*IF(VLOOKUP($A146,'Diesel consumption for field op'!$D$4:$G$77,4,FALSE)="Ja",HLOOKUP(K$29,'Diesel consumption for field op'!$L$17:$Q$19,2,FALSE),1)*HLOOKUP(K$29,'Diesel consumption for field op'!$L$17:$Q$19,3,FALSE))</f>
        <v>0</v>
      </c>
      <c r="L146" s="23">
        <f>IF($A146="",0,IF(VLOOKUP($A146,'Diesel consumption for field op'!$D$4:$G$77,3,FALSE)="L / ha",L130*VLOOKUP($A146,'Diesel consumption for field op'!$D$4:$G$77,2,FALSE),VLOOKUP($A146,'Diesel consumption for field op'!$D$4:$G$77,2,FALSE)*L$93/1000)*IF(VLOOKUP($A146,'Diesel consumption for field op'!$D$4:$G$77,4,FALSE)="Ja",HLOOKUP(L$29,'Diesel consumption for field op'!$L$17:$Q$19,2,FALSE),1)*HLOOKUP(L$29,'Diesel consumption for field op'!$L$17:$Q$19,3,FALSE))</f>
        <v>0</v>
      </c>
      <c r="M146" s="23">
        <f>IF($A146="",0,IF(VLOOKUP($A146,'Diesel consumption for field op'!$D$4:$G$77,3,FALSE)="L / ha",M130*VLOOKUP($A146,'Diesel consumption for field op'!$D$4:$G$77,2,FALSE),VLOOKUP($A146,'Diesel consumption for field op'!$D$4:$G$77,2,FALSE)*M$93/1000)*IF(VLOOKUP($A146,'Diesel consumption for field op'!$D$4:$G$77,4,FALSE)="Ja",HLOOKUP(M$29,'Diesel consumption for field op'!$L$17:$Q$19,2,FALSE),1)*HLOOKUP(M$29,'Diesel consumption for field op'!$L$17:$Q$19,3,FALSE))</f>
        <v>0</v>
      </c>
      <c r="N146" s="23">
        <f>IF($A146="",0,IF(VLOOKUP($A146,'Diesel consumption for field op'!$D$4:$G$77,3,FALSE)="L / ha",N130*VLOOKUP($A146,'Diesel consumption for field op'!$D$4:$G$77,2,FALSE),VLOOKUP($A146,'Diesel consumption for field op'!$D$4:$G$77,2,FALSE)*N$93/1000)*IF(VLOOKUP($A146,'Diesel consumption for field op'!$D$4:$G$77,4,FALSE)="Ja",HLOOKUP(N$29,'Diesel consumption for field op'!$L$17:$Q$19,2,FALSE),1)*HLOOKUP(N$29,'Diesel consumption for field op'!$L$17:$Q$19,3,FALSE))</f>
        <v>0</v>
      </c>
      <c r="O146" s="23">
        <f>IF($A146="",0,IF(VLOOKUP($A146,'Diesel consumption for field op'!$D$4:$G$77,3,FALSE)="L / ha",O130*VLOOKUP($A146,'Diesel consumption for field op'!$D$4:$G$77,2,FALSE),VLOOKUP($A146,'Diesel consumption for field op'!$D$4:$G$77,2,FALSE)*O$93/1000)*IF(VLOOKUP($A146,'Diesel consumption for field op'!$D$4:$G$77,4,FALSE)="Ja",HLOOKUP(O$29,'Diesel consumption for field op'!$L$17:$Q$19,2,FALSE),1)*HLOOKUP(O$29,'Diesel consumption for field op'!$L$17:$Q$19,3,FALSE))</f>
        <v>0</v>
      </c>
    </row>
    <row r="147" spans="1:15" x14ac:dyDescent="0.25">
      <c r="A147" s="30" t="s">
        <v>116</v>
      </c>
      <c r="B147" s="25">
        <f>SUM(B132:B146)</f>
        <v>0</v>
      </c>
      <c r="C147" s="25">
        <f t="shared" ref="C147:J147" si="26">SUM(C132:C146)</f>
        <v>0</v>
      </c>
      <c r="D147" s="25">
        <f t="shared" si="26"/>
        <v>0</v>
      </c>
      <c r="E147" s="25">
        <f t="shared" si="26"/>
        <v>0</v>
      </c>
      <c r="F147" s="25">
        <f t="shared" si="26"/>
        <v>0</v>
      </c>
      <c r="G147" s="25">
        <f>SUM(G132:G146)</f>
        <v>0</v>
      </c>
      <c r="H147" s="5"/>
      <c r="I147" s="30" t="str">
        <f t="shared" si="25"/>
        <v>Dieselforbrug i alt per ha</v>
      </c>
      <c r="J147" s="25">
        <f t="shared" si="26"/>
        <v>0</v>
      </c>
      <c r="K147" s="25">
        <f>SUM(K132:K146)</f>
        <v>0</v>
      </c>
      <c r="L147" s="25">
        <f>SUM(L132:L146)</f>
        <v>0</v>
      </c>
      <c r="M147" s="25">
        <f>SUM(M132:M146)</f>
        <v>0</v>
      </c>
      <c r="N147" s="25">
        <f>SUM(N132:N146)</f>
        <v>0</v>
      </c>
      <c r="O147" s="25">
        <f>SUM(O132:O146)</f>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1A95C101-A6E1-4E2B-936F-9D6287A3096E}">
      <formula1>"Yes, No"</formula1>
    </dataValidation>
    <dataValidation type="list" allowBlank="1" showInputMessage="1" showErrorMessage="1" sqref="F13:F17" xr:uid="{9D8788E8-1799-4034-B4B3-21791219066A}">
      <formula1>"Ja, Nej / Ikke relevant"</formula1>
    </dataValidation>
    <dataValidation type="list" allowBlank="1" showInputMessage="1" showErrorMessage="1" sqref="E13:E17" xr:uid="{EC9CE3A5-4C89-4CC7-828D-7CBE8C66171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EA9732E6-2E2F-4050-B324-6CFC2D917B9C}">
          <x14:formula1>
            <xm:f>Other_tabels!$F$5:$F$14</xm:f>
          </x14:formula1>
          <xm:sqref>E4</xm:sqref>
        </x14:dataValidation>
        <x14:dataValidation type="list" allowBlank="1" showInputMessage="1" showErrorMessage="1" xr:uid="{C9F3EA0C-877E-49A8-9C96-BE9E0E58B67B}">
          <x14:formula1>
            <xm:f>'N fixation formula'!$B$5:$B$44</xm:f>
          </x14:formula1>
          <xm:sqref>B9</xm:sqref>
        </x14:dataValidation>
        <x14:dataValidation type="list" allowBlank="1" showInputMessage="1" showErrorMessage="1" xr:uid="{05617BEE-063B-478B-A28F-F641BB3223D7}">
          <x14:formula1>
            <xm:f>'Crop definitions'!$B$5:$B$63</xm:f>
          </x14:formula1>
          <xm:sqref>B13:B17</xm:sqref>
        </x14:dataValidation>
        <x14:dataValidation type="list" allowBlank="1" showInputMessage="1" showErrorMessage="1" xr:uid="{7C972BBF-7DD1-4CA6-8B79-3F9E7DA90532}">
          <x14:formula1>
            <xm:f>Seed!$B$5:$B$28</xm:f>
          </x14:formula1>
          <xm:sqref>B20:B23</xm:sqref>
        </x14:dataValidation>
        <x14:dataValidation type="list" allowBlank="1" showInputMessage="1" showErrorMessage="1" xr:uid="{2F3A3EFA-1D60-4339-9485-FCF27C2E93A5}">
          <x14:formula1>
            <xm:f>'Diesel consumption for field op'!$D$4:$D$77</xm:f>
          </x14:formula1>
          <xm:sqref>A116:A130</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3">
    <tabColor theme="9" tint="0.59999389629810485"/>
  </sheetPr>
  <dimension ref="A1:O147"/>
  <sheetViews>
    <sheetView showGridLines="0" topLeftCell="F119"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1252</v>
      </c>
      <c r="D4" s="20" t="s">
        <v>484</v>
      </c>
      <c r="E4" s="44" t="s">
        <v>486</v>
      </c>
    </row>
    <row r="5" spans="1:6" x14ac:dyDescent="0.25">
      <c r="A5" s="20" t="s">
        <v>50</v>
      </c>
      <c r="B5" s="44" t="s">
        <v>408</v>
      </c>
      <c r="D5" s="20" t="s">
        <v>582</v>
      </c>
      <c r="E5" s="44" t="s">
        <v>208</v>
      </c>
    </row>
    <row r="6" spans="1:6" ht="27.6" x14ac:dyDescent="0.25">
      <c r="A6" s="20" t="s">
        <v>0</v>
      </c>
      <c r="B6" s="45" t="s">
        <v>518</v>
      </c>
    </row>
    <row r="7" spans="1:6" ht="27.6" x14ac:dyDescent="0.25">
      <c r="A7" s="20" t="s">
        <v>76</v>
      </c>
      <c r="B7" s="45" t="s">
        <v>518</v>
      </c>
    </row>
    <row r="8" spans="1:6" x14ac:dyDescent="0.25">
      <c r="A8" s="20" t="s">
        <v>57</v>
      </c>
      <c r="B8" s="45" t="s">
        <v>73</v>
      </c>
    </row>
    <row r="9" spans="1:6" x14ac:dyDescent="0.25">
      <c r="A9" s="46" t="s">
        <v>125</v>
      </c>
      <c r="B9" s="44" t="s">
        <v>715</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408</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Perm_grass_normal_yield</v>
      </c>
      <c r="B30" s="200"/>
      <c r="C30" s="200"/>
      <c r="D30" s="200"/>
      <c r="E30" s="200"/>
      <c r="F30" s="200"/>
      <c r="G30" s="27"/>
      <c r="I30" s="201" t="str">
        <f>A30</f>
        <v>Gødningsnorm - Main product: Perm_grass_normal_yield</v>
      </c>
      <c r="J30" s="202"/>
      <c r="K30" s="202"/>
      <c r="L30" s="202"/>
      <c r="M30" s="202"/>
      <c r="N30" s="202"/>
      <c r="O30" s="203"/>
    </row>
    <row r="31" spans="1:15" x14ac:dyDescent="0.25">
      <c r="A31" s="20" t="s">
        <v>54</v>
      </c>
      <c r="B31" s="26">
        <v>157</v>
      </c>
      <c r="C31" s="26">
        <v>157</v>
      </c>
      <c r="D31" s="26">
        <v>157</v>
      </c>
      <c r="E31" s="26">
        <v>157</v>
      </c>
      <c r="F31" s="26">
        <v>157</v>
      </c>
      <c r="G31" s="26">
        <v>157</v>
      </c>
      <c r="I31" s="20" t="s">
        <v>54</v>
      </c>
      <c r="J31" s="26">
        <f>(B31-$B$10)*('Crop definitions'!$Z$5/100)</f>
        <v>84.78</v>
      </c>
      <c r="K31" s="26">
        <f>(C31-$B$10)*('Crop definitions'!$Z$5/100)</f>
        <v>84.78</v>
      </c>
      <c r="L31" s="26">
        <f>(D31-$B$10)*('Crop definitions'!$Z$5/100)</f>
        <v>84.78</v>
      </c>
      <c r="M31" s="26">
        <f>(E31-$B$10)*('Crop definitions'!$Z$5/100)</f>
        <v>84.78</v>
      </c>
      <c r="N31" s="26">
        <f>(F31-$B$10)*('Crop definitions'!$Z$5/100)</f>
        <v>84.78</v>
      </c>
      <c r="O31" s="62">
        <f>(G31-$B$10)*('Crop definitions'!$Z$5/100)</f>
        <v>84.78</v>
      </c>
    </row>
    <row r="32" spans="1:15" x14ac:dyDescent="0.25">
      <c r="A32" s="20" t="s">
        <v>55</v>
      </c>
      <c r="B32" s="26">
        <v>13</v>
      </c>
      <c r="C32" s="26">
        <v>13</v>
      </c>
      <c r="D32" s="26">
        <v>13</v>
      </c>
      <c r="E32" s="26">
        <v>13</v>
      </c>
      <c r="F32" s="26">
        <v>13</v>
      </c>
      <c r="G32" s="26">
        <v>13</v>
      </c>
      <c r="I32" s="20" t="s">
        <v>55</v>
      </c>
      <c r="J32" s="26">
        <f>IF($B$13="","",VLOOKUP($B$13,'Crop definitions'!$V$5:$X$63,2,FALSE)*B32)</f>
        <v>9.6199999999999992</v>
      </c>
      <c r="K32" s="26">
        <f>IF($B$13="","",VLOOKUP($B$13,'Crop definitions'!$V$5:$X$63,2,FALSE)*C32)</f>
        <v>9.6199999999999992</v>
      </c>
      <c r="L32" s="26">
        <f>IF($B$13="","",VLOOKUP($B$13,'Crop definitions'!$V$5:$X$63,2,FALSE)*D32)</f>
        <v>9.6199999999999992</v>
      </c>
      <c r="M32" s="26">
        <f>IF($B$13="","",VLOOKUP($B$13,'Crop definitions'!$V$5:$X$63,2,FALSE)*E32)</f>
        <v>9.6199999999999992</v>
      </c>
      <c r="N32" s="26">
        <f>IF($B$13="","",VLOOKUP($B$13,'Crop definitions'!$V$5:$X$63,2,FALSE)*F32)</f>
        <v>9.6199999999999992</v>
      </c>
      <c r="O32" s="4">
        <f>IF($B$13="","",VLOOKUP($B$13,'Crop definitions'!$V$5:$X$63,2,FALSE)*G32)</f>
        <v>9.6199999999999992</v>
      </c>
    </row>
    <row r="33" spans="1:15" x14ac:dyDescent="0.25">
      <c r="A33" s="20" t="s">
        <v>56</v>
      </c>
      <c r="B33" s="26">
        <v>80</v>
      </c>
      <c r="C33" s="26">
        <v>80</v>
      </c>
      <c r="D33" s="26">
        <v>80</v>
      </c>
      <c r="E33" s="26">
        <v>80</v>
      </c>
      <c r="F33" s="26">
        <v>80</v>
      </c>
      <c r="G33" s="26">
        <v>80</v>
      </c>
      <c r="I33" s="20" t="s">
        <v>56</v>
      </c>
      <c r="J33" s="26">
        <f>IF($B$13="","",VLOOKUP($B$13,'Crop definitions'!$V$5:$X$63,2,FALSE)*B33)</f>
        <v>59.2</v>
      </c>
      <c r="K33" s="26">
        <f>IF($B$13="","",VLOOKUP($B$13,'Crop definitions'!$V$5:$X$63,2,FALSE)*C33)</f>
        <v>59.2</v>
      </c>
      <c r="L33" s="26">
        <f>IF($B$13="","",VLOOKUP($B$13,'Crop definitions'!$V$5:$X$63,2,FALSE)*D33)</f>
        <v>59.2</v>
      </c>
      <c r="M33" s="26">
        <f>IF($B$13="","",VLOOKUP($B$13,'Crop definitions'!$V$5:$X$63,2,FALSE)*E33)</f>
        <v>59.2</v>
      </c>
      <c r="N33" s="26">
        <f>IF($B$13="","",VLOOKUP($B$13,'Crop definitions'!$V$5:$X$63,2,FALSE)*F33)</f>
        <v>59.2</v>
      </c>
      <c r="O33" s="4">
        <f>IF($B$13="","",VLOOKUP($B$13,'Crop definitions'!$V$5:$X$63,2,FALSE)*G33)</f>
        <v>59.2</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157</v>
      </c>
      <c r="C51" s="21">
        <f t="shared" si="0"/>
        <v>157</v>
      </c>
      <c r="D51" s="21">
        <f t="shared" si="0"/>
        <v>157</v>
      </c>
      <c r="E51" s="21">
        <f t="shared" si="0"/>
        <v>157</v>
      </c>
      <c r="F51" s="21">
        <f t="shared" si="0"/>
        <v>157</v>
      </c>
      <c r="G51" s="21">
        <f t="shared" si="0"/>
        <v>157</v>
      </c>
      <c r="I51" s="20" t="str">
        <f>A51</f>
        <v>N - før reduktion, kg / ha</v>
      </c>
      <c r="J51" s="21">
        <f t="shared" ref="J51:O51" si="1">J31+J35+J39+J43+J47</f>
        <v>84.78</v>
      </c>
      <c r="K51" s="21">
        <f t="shared" si="1"/>
        <v>84.78</v>
      </c>
      <c r="L51" s="21">
        <f t="shared" si="1"/>
        <v>84.78</v>
      </c>
      <c r="M51" s="21">
        <f t="shared" si="1"/>
        <v>84.78</v>
      </c>
      <c r="N51" s="21">
        <f t="shared" si="1"/>
        <v>84.78</v>
      </c>
      <c r="O51" s="21">
        <f t="shared" si="1"/>
        <v>84.78</v>
      </c>
    </row>
    <row r="52" spans="1:15" x14ac:dyDescent="0.25">
      <c r="A52" s="20" t="s">
        <v>126</v>
      </c>
      <c r="B52" s="21">
        <f t="shared" ref="B52:G52" si="2">IF($B$10="",B51,B51-$B$10)</f>
        <v>157</v>
      </c>
      <c r="C52" s="21">
        <f t="shared" si="2"/>
        <v>157</v>
      </c>
      <c r="D52" s="21">
        <f t="shared" si="2"/>
        <v>157</v>
      </c>
      <c r="E52" s="21">
        <f t="shared" si="2"/>
        <v>157</v>
      </c>
      <c r="F52" s="21">
        <f t="shared" si="2"/>
        <v>157</v>
      </c>
      <c r="G52" s="21">
        <f t="shared" si="2"/>
        <v>157</v>
      </c>
      <c r="I52" s="20" t="str">
        <f>A52</f>
        <v>N - efter reduktion, kg / ha</v>
      </c>
      <c r="J52" s="21">
        <f>IF($B$10="",J51,J51)</f>
        <v>84.78</v>
      </c>
      <c r="K52" s="21">
        <f t="shared" ref="K52:O52" si="3">IF($B$10="",K51,K51)</f>
        <v>84.78</v>
      </c>
      <c r="L52" s="21">
        <f t="shared" si="3"/>
        <v>84.78</v>
      </c>
      <c r="M52" s="21">
        <f t="shared" si="3"/>
        <v>84.78</v>
      </c>
      <c r="N52" s="21">
        <f t="shared" si="3"/>
        <v>84.78</v>
      </c>
      <c r="O52" s="21">
        <f t="shared" si="3"/>
        <v>84.78</v>
      </c>
    </row>
    <row r="53" spans="1:15" x14ac:dyDescent="0.25">
      <c r="A53" s="20" t="s">
        <v>55</v>
      </c>
      <c r="B53" s="21">
        <f t="shared" ref="B53:G54" si="4">B32+B36+B40+B44+B48</f>
        <v>13</v>
      </c>
      <c r="C53" s="21">
        <f t="shared" si="4"/>
        <v>13</v>
      </c>
      <c r="D53" s="21">
        <f t="shared" si="4"/>
        <v>13</v>
      </c>
      <c r="E53" s="21">
        <f t="shared" si="4"/>
        <v>13</v>
      </c>
      <c r="F53" s="21">
        <f t="shared" si="4"/>
        <v>13</v>
      </c>
      <c r="G53" s="21">
        <f t="shared" si="4"/>
        <v>13</v>
      </c>
      <c r="I53" s="20" t="s">
        <v>55</v>
      </c>
      <c r="J53" s="21">
        <f t="shared" ref="J53:O54" si="5">J32+J36+J40+J44+J48</f>
        <v>9.6199999999999992</v>
      </c>
      <c r="K53" s="21">
        <f t="shared" si="5"/>
        <v>9.6199999999999992</v>
      </c>
      <c r="L53" s="21">
        <f t="shared" si="5"/>
        <v>9.6199999999999992</v>
      </c>
      <c r="M53" s="21">
        <f t="shared" si="5"/>
        <v>9.6199999999999992</v>
      </c>
      <c r="N53" s="21">
        <f t="shared" si="5"/>
        <v>9.6199999999999992</v>
      </c>
      <c r="O53" s="21">
        <f t="shared" si="5"/>
        <v>9.6199999999999992</v>
      </c>
    </row>
    <row r="54" spans="1:15" x14ac:dyDescent="0.25">
      <c r="A54" s="20" t="s">
        <v>56</v>
      </c>
      <c r="B54" s="21">
        <f t="shared" si="4"/>
        <v>80</v>
      </c>
      <c r="C54" s="21">
        <f t="shared" si="4"/>
        <v>80</v>
      </c>
      <c r="D54" s="21">
        <f t="shared" si="4"/>
        <v>80</v>
      </c>
      <c r="E54" s="21">
        <f t="shared" si="4"/>
        <v>80</v>
      </c>
      <c r="F54" s="21">
        <f t="shared" si="4"/>
        <v>80</v>
      </c>
      <c r="G54" s="21">
        <f t="shared" si="4"/>
        <v>80</v>
      </c>
      <c r="I54" s="20" t="s">
        <v>56</v>
      </c>
      <c r="J54" s="21">
        <f t="shared" si="5"/>
        <v>59.2</v>
      </c>
      <c r="K54" s="21">
        <f t="shared" si="5"/>
        <v>59.2</v>
      </c>
      <c r="L54" s="21">
        <f t="shared" si="5"/>
        <v>59.2</v>
      </c>
      <c r="M54" s="21">
        <f t="shared" si="5"/>
        <v>59.2</v>
      </c>
      <c r="N54" s="21">
        <f t="shared" si="5"/>
        <v>59.2</v>
      </c>
      <c r="O54" s="21">
        <f t="shared" si="5"/>
        <v>59.2</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Perm_grass_normal_yield, Feed units / ha</v>
      </c>
      <c r="B74" s="26">
        <v>3100</v>
      </c>
      <c r="C74" s="26">
        <v>3100</v>
      </c>
      <c r="D74" s="26">
        <v>3100</v>
      </c>
      <c r="E74" s="26">
        <v>3100</v>
      </c>
      <c r="F74" s="26">
        <v>3100</v>
      </c>
      <c r="G74" s="26">
        <v>3100</v>
      </c>
      <c r="I74" s="20" t="str">
        <f t="shared" ref="I74:I84" si="6">A74</f>
        <v>Perm_grass_normal_yield, Feed units / ha</v>
      </c>
      <c r="J74" s="26">
        <f>IF($B$13="","",VLOOKUP($B$13,'Crop definitions'!$V$5:$X$63,2,FALSE)*B74)</f>
        <v>2294</v>
      </c>
      <c r="K74" s="26">
        <f>IF($B$13="","",VLOOKUP($B$13,'Crop definitions'!$V$5:$X$63,2,FALSE)*C74)</f>
        <v>2294</v>
      </c>
      <c r="L74" s="26">
        <f>IF($B$13="","",VLOOKUP($B$13,'Crop definitions'!$V$5:$X$63,2,FALSE)*D74)</f>
        <v>2294</v>
      </c>
      <c r="M74" s="26">
        <f>IF($B$13="","",VLOOKUP($B$13,'Crop definitions'!$V$5:$X$63,3,FALSE)*E74)</f>
        <v>2294</v>
      </c>
      <c r="N74" s="26">
        <f>IF($B$13="","",VLOOKUP($B$13,'Crop definitions'!$V$5:$X$63,3,FALSE)*F74)</f>
        <v>2294</v>
      </c>
      <c r="O74" s="62">
        <f>IF($B$13="","",VLOOKUP($B$13,'Crop definitions'!$V$5:$X$63,2,FALSE)*G74)</f>
        <v>2294</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Perm_grass_normal_yield, kg TS / ha</v>
      </c>
      <c r="B80" s="21">
        <f>IF(B74="",0,IF($C13="Kg",B74*VLOOKUP($B13,'Crop definitions'!$B$5:$N$63,5,FALSE)/1000,IF($C13="Kg TS",B74,B74/VLOOKUP($B13,'Crop definitions'!$B$5:$N$63,8,FALSE))))</f>
        <v>3875</v>
      </c>
      <c r="C80" s="21">
        <f>IF(C74="",0,IF($C13="Kg",C74*VLOOKUP($B13,'Crop definitions'!$B$5:$N$63,5,FALSE)/1000,IF($C13="Kg TS",C74,C74/VLOOKUP($B13,'Crop definitions'!$B$5:$N$63,8,FALSE))))</f>
        <v>3875</v>
      </c>
      <c r="D80" s="21">
        <f>IF(D74="",0,IF($C13="Kg",D74*VLOOKUP($B13,'Crop definitions'!$B$5:$N$63,5,FALSE)/1000,IF($C13="Kg TS",D74,D74/VLOOKUP($B13,'Crop definitions'!$B$5:$N$63,8,FALSE))))</f>
        <v>3875</v>
      </c>
      <c r="E80" s="21">
        <f>IF(E74="",0,IF($C13="Kg",E74*VLOOKUP($B13,'Crop definitions'!$B$5:$N$63,5,FALSE)/1000,IF($C13="Kg TS",E74,E74/VLOOKUP($B13,'Crop definitions'!$B$5:$N$63,8,FALSE))))</f>
        <v>3875</v>
      </c>
      <c r="F80" s="21">
        <f>IF(F74="",0,IF($C13="Kg",F74*VLOOKUP($B13,'Crop definitions'!$B$5:$N$63,5,FALSE)/1000,IF($C13="Kg TS",F74,F74/VLOOKUP($B13,'Crop definitions'!$B$5:$N$63,8,FALSE))))</f>
        <v>3875</v>
      </c>
      <c r="G80" s="21">
        <f>IF(G74="",0,IF($C13="Kg",G74*VLOOKUP($B13,'Crop definitions'!$B$5:$N$63,5,FALSE)/1000,IF($C13="Kg TS",G74,G74/VLOOKUP($B13,'Crop definitions'!$B$5:$N$63,8,FALSE))))</f>
        <v>3875</v>
      </c>
      <c r="I80" s="20" t="str">
        <f t="shared" si="6"/>
        <v>Perm_grass_normal_yield, kg TS / ha</v>
      </c>
      <c r="J80" s="21">
        <f>IF(J74="",0,IF($C13="Kg",J74*VLOOKUP($B13,'Crop definitions'!$B$5:$N$63,5,FALSE)/1000,IF($C13="Kg TS",J74,J74/VLOOKUP($B13,'Crop definitions'!$B$5:$N$63,8,FALSE))))</f>
        <v>2867.5</v>
      </c>
      <c r="K80" s="21">
        <f>IF(K74="",0,IF($C13="Kg",K74*VLOOKUP($B13,'Crop definitions'!$B$5:$N$63,5,FALSE)/1000,IF($C13="Kg TS",K74,K74/VLOOKUP($B13,'Crop definitions'!$B$5:$N$63,8,FALSE))))</f>
        <v>2867.5</v>
      </c>
      <c r="L80" s="21">
        <f>IF(L74="",0,IF($C13="Kg",L74*VLOOKUP($B13,'Crop definitions'!$B$5:$N$63,5,FALSE)/1000,IF($C13="Kg TS",L74,L74/VLOOKUP($B13,'Crop definitions'!$B$5:$N$63,8,FALSE))))</f>
        <v>2867.5</v>
      </c>
      <c r="M80" s="21">
        <f>IF(M74="",0,IF($C13="Kg",M74*VLOOKUP($B13,'Crop definitions'!$B$5:$N$63,5,FALSE)/1000,IF($C13="Kg TS",M74,M74/VLOOKUP($B13,'Crop definitions'!$B$5:$N$63,8,FALSE))))</f>
        <v>2867.5</v>
      </c>
      <c r="N80" s="21">
        <f>IF(N74="",0,IF($C13="Kg",N74*VLOOKUP($B13,'Crop definitions'!$B$5:$N$63,5,FALSE)/1000,IF($C13="Kg TS",N74,N74/VLOOKUP($B13,'Crop definitions'!$B$5:$N$63,8,FALSE))))</f>
        <v>2867.5</v>
      </c>
      <c r="O80" s="21">
        <f>IF(O74="",0,IF($C13="Kg",O74*VLOOKUP($B13,'Crop definitions'!$B$5:$N$63,5,FALSE)/1000,IF($C13="Kg TS",O74,O74/VLOOKUP($B13,'Crop definitions'!$B$5:$N$63,8,FALSE))))</f>
        <v>2867.5</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3875</v>
      </c>
      <c r="C85" s="25">
        <f t="shared" si="7"/>
        <v>3875</v>
      </c>
      <c r="D85" s="25">
        <f t="shared" si="7"/>
        <v>3875</v>
      </c>
      <c r="E85" s="25">
        <f t="shared" si="7"/>
        <v>3875</v>
      </c>
      <c r="F85" s="25">
        <f t="shared" si="7"/>
        <v>3875</v>
      </c>
      <c r="G85" s="25">
        <f t="shared" si="7"/>
        <v>3875</v>
      </c>
      <c r="I85" s="24" t="s">
        <v>69</v>
      </c>
      <c r="J85" s="25">
        <f t="shared" ref="J85:O85" si="8">SUM(J80:J84)</f>
        <v>2867.5</v>
      </c>
      <c r="K85" s="25">
        <f t="shared" si="8"/>
        <v>2867.5</v>
      </c>
      <c r="L85" s="25">
        <f t="shared" si="8"/>
        <v>2867.5</v>
      </c>
      <c r="M85" s="25">
        <f t="shared" si="8"/>
        <v>2867.5</v>
      </c>
      <c r="N85" s="25">
        <f t="shared" si="8"/>
        <v>2867.5</v>
      </c>
      <c r="O85" s="25">
        <f t="shared" si="8"/>
        <v>2867.5</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Perm_grass_normal_yield, kg / ha</v>
      </c>
      <c r="B87" s="21">
        <f>IF(B80=0,0,B80/(VLOOKUP($B13,'Crop definitions'!$B$5:$N$63,5,FALSE)/1000))</f>
        <v>21527.777777777777</v>
      </c>
      <c r="C87" s="21">
        <f>IF(C80=0,0,C80/(VLOOKUP($B13,'Crop definitions'!$B$5:$N$63,5,FALSE)/1000))</f>
        <v>21527.777777777777</v>
      </c>
      <c r="D87" s="21">
        <f>IF(D80=0,0,D80/(VLOOKUP($B13,'Crop definitions'!$B$5:$N$63,5,FALSE)/1000))</f>
        <v>21527.777777777777</v>
      </c>
      <c r="E87" s="21">
        <f>IF(E80=0,0,E80/(VLOOKUP($B13,'Crop definitions'!$B$5:$N$63,5,FALSE)/1000))</f>
        <v>21527.777777777777</v>
      </c>
      <c r="F87" s="21">
        <f>IF(F80=0,0,F80/(VLOOKUP($B13,'Crop definitions'!$B$5:$N$63,5,FALSE)/1000))</f>
        <v>21527.777777777777</v>
      </c>
      <c r="G87" s="21">
        <f>IF(G80=0,0,G80/(VLOOKUP($B13,'Crop definitions'!$B$5:$N$63,5,FALSE)/1000))</f>
        <v>21527.777777777777</v>
      </c>
      <c r="I87" s="20" t="str">
        <f>A87</f>
        <v>Perm_grass_normal_yield, kg / ha</v>
      </c>
      <c r="J87" s="21">
        <f>IF(J80=0,0,J80/(VLOOKUP($B13,'Crop definitions'!$B$5:$N$63,5,FALSE)/1000))</f>
        <v>15930.555555555557</v>
      </c>
      <c r="K87" s="21">
        <f>IF(K80=0,0,K80/(VLOOKUP($B13,'Crop definitions'!$B$5:$N$63,5,FALSE)/1000))</f>
        <v>15930.555555555557</v>
      </c>
      <c r="L87" s="21">
        <f>IF(L80=0,0,L80/(VLOOKUP($B13,'Crop definitions'!$B$5:$N$63,5,FALSE)/1000))</f>
        <v>15930.555555555557</v>
      </c>
      <c r="M87" s="21">
        <f>IF(M80=0,0,M80/(VLOOKUP($B13,'Crop definitions'!$B$5:$N$63,5,FALSE)/1000))</f>
        <v>15930.555555555557</v>
      </c>
      <c r="N87" s="21">
        <f>IF(N80=0,0,N80/(VLOOKUP($B13,'Crop definitions'!$B$5:$N$63,5,FALSE)/1000))</f>
        <v>15930.555555555557</v>
      </c>
      <c r="O87" s="21">
        <f>IF(O80=0,0,O80/(VLOOKUP($B13,'Crop definitions'!$B$5:$N$63,5,FALSE)/1000))</f>
        <v>15930.555555555557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21527.777777777777</v>
      </c>
      <c r="C92" s="25">
        <f t="shared" si="10"/>
        <v>21527.777777777777</v>
      </c>
      <c r="D92" s="25">
        <f t="shared" si="10"/>
        <v>21527.777777777777</v>
      </c>
      <c r="E92" s="25">
        <f t="shared" si="10"/>
        <v>21527.777777777777</v>
      </c>
      <c r="F92" s="25">
        <f t="shared" si="10"/>
        <v>21527.777777777777</v>
      </c>
      <c r="G92" s="25">
        <f t="shared" si="10"/>
        <v>21527.777777777777</v>
      </c>
      <c r="I92" s="24" t="str">
        <f t="shared" si="9"/>
        <v>Udbytte i alt, kg / ha</v>
      </c>
      <c r="J92" s="25">
        <f t="shared" ref="J92:O92" si="11">SUM(J87:J91)</f>
        <v>15930.555555555557</v>
      </c>
      <c r="K92" s="25">
        <f t="shared" si="11"/>
        <v>15930.555555555557</v>
      </c>
      <c r="L92" s="25">
        <f t="shared" si="11"/>
        <v>15930.555555555557</v>
      </c>
      <c r="M92" s="25">
        <f t="shared" si="11"/>
        <v>15930.555555555557</v>
      </c>
      <c r="N92" s="25">
        <f t="shared" si="11"/>
        <v>15930.555555555557</v>
      </c>
      <c r="O92" s="25">
        <f t="shared" si="11"/>
        <v>15930.555555555557</v>
      </c>
    </row>
    <row r="93" spans="1:15" x14ac:dyDescent="0.25">
      <c r="A93" s="27" t="s">
        <v>120</v>
      </c>
      <c r="B93" s="32">
        <f t="shared" ref="B93:G93" si="12">SUMIF($D$13:$D$17,"Grøn",B87:B91)</f>
        <v>21527.777777777777</v>
      </c>
      <c r="C93" s="32">
        <f t="shared" si="12"/>
        <v>21527.777777777777</v>
      </c>
      <c r="D93" s="32">
        <f t="shared" si="12"/>
        <v>21527.777777777777</v>
      </c>
      <c r="E93" s="32">
        <f t="shared" si="12"/>
        <v>21527.777777777777</v>
      </c>
      <c r="F93" s="32">
        <f t="shared" si="12"/>
        <v>21527.777777777777</v>
      </c>
      <c r="G93" s="32">
        <f t="shared" si="12"/>
        <v>21527.777777777777</v>
      </c>
      <c r="I93" s="27" t="str">
        <f t="shared" si="9"/>
        <v>Udbytte der høstes grøn i alt, kg / ha</v>
      </c>
      <c r="J93" s="32">
        <f t="shared" ref="J93:O93" si="13">SUMIF($D$13:$D$17,"Grøn",J87:J91)</f>
        <v>15930.555555555557</v>
      </c>
      <c r="K93" s="32">
        <f t="shared" si="13"/>
        <v>15930.555555555557</v>
      </c>
      <c r="L93" s="32">
        <f t="shared" si="13"/>
        <v>15930.555555555557</v>
      </c>
      <c r="M93" s="32">
        <f t="shared" si="13"/>
        <v>15930.555555555557</v>
      </c>
      <c r="N93" s="32">
        <f t="shared" si="13"/>
        <v>15930.555555555557</v>
      </c>
      <c r="O93" s="32">
        <f t="shared" si="13"/>
        <v>15930.555555555557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Perm_grass_normal_yield, kg N / ha</v>
      </c>
      <c r="B95" s="21">
        <f>IF(B80=0,0,B80*VLOOKUP($B13,'Crop definitions'!$B$5:$K$63,10,FALSE)/1000)</f>
        <v>97.414400000000015</v>
      </c>
      <c r="C95" s="21">
        <f>IF(C80=0,0,C80*VLOOKUP($B13,'Crop definitions'!$B$5:$K$63,10,FALSE)/1000)</f>
        <v>97.414400000000015</v>
      </c>
      <c r="D95" s="21">
        <f>IF(D80=0,0,D80*VLOOKUP($B13,'Crop definitions'!$B$5:$K$63,10,FALSE)/1000)</f>
        <v>97.414400000000015</v>
      </c>
      <c r="E95" s="21">
        <f>IF(E80=0,0,E80*VLOOKUP($B13,'Crop definitions'!$B$5:$K$63,10,FALSE)/1000)</f>
        <v>97.414400000000015</v>
      </c>
      <c r="F95" s="21">
        <f>IF(F80=0,0,F80*VLOOKUP($B13,'Crop definitions'!$B$5:$K$63,10,FALSE)/1000)</f>
        <v>97.414400000000015</v>
      </c>
      <c r="G95" s="21">
        <f>IF(G80=0,0,G80*VLOOKUP($B13,'Crop definitions'!$B$5:$K$63,10,FALSE)/1000)</f>
        <v>97.414400000000015</v>
      </c>
      <c r="I95" s="20" t="str">
        <f t="shared" ref="I95:I100" si="14">A95</f>
        <v>Perm_grass_normal_yield, kg N / ha</v>
      </c>
      <c r="J95" s="21">
        <f>IF(J80=0,0,J80*VLOOKUP($B13,'Crop definitions'!$B$5:$K$63,10,FALSE)/1000)</f>
        <v>72.086656000000005</v>
      </c>
      <c r="K95" s="21">
        <f>IF(K80=0,0,K80*VLOOKUP($B13,'Crop definitions'!$B$5:$K$63,10,FALSE)/1000)</f>
        <v>72.086656000000005</v>
      </c>
      <c r="L95" s="21">
        <f>IF(L80=0,0,L80*VLOOKUP($B13,'Crop definitions'!$B$5:$K$63,10,FALSE)/1000)</f>
        <v>72.086656000000005</v>
      </c>
      <c r="M95" s="21">
        <f>IF(M80=0,0,M80*VLOOKUP($B13,'Crop definitions'!$B$5:$K$63,10,FALSE)/1000)</f>
        <v>72.086656000000005</v>
      </c>
      <c r="N95" s="21">
        <f>IF(N80=0,0,N80*VLOOKUP($B13,'Crop definitions'!$B$5:$K$63,10,FALSE)/1000)</f>
        <v>72.086656000000005</v>
      </c>
      <c r="O95" s="21">
        <f>IF(O80=0,0,O80*VLOOKUP($B13,'Crop definitions'!$B$5:$K$63,10,FALSE)/1000)</f>
        <v>72.086656000000005</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97.414400000000015</v>
      </c>
      <c r="C100" s="25">
        <f t="shared" si="15"/>
        <v>97.414400000000015</v>
      </c>
      <c r="D100" s="25">
        <f t="shared" si="15"/>
        <v>97.414400000000015</v>
      </c>
      <c r="E100" s="25">
        <f t="shared" si="15"/>
        <v>97.414400000000015</v>
      </c>
      <c r="F100" s="25">
        <f t="shared" si="15"/>
        <v>97.414400000000015</v>
      </c>
      <c r="G100" s="25">
        <f t="shared" si="15"/>
        <v>97.414400000000015</v>
      </c>
      <c r="I100" s="24" t="str">
        <f t="shared" si="14"/>
        <v>Udbytte i alt, kg N / ha</v>
      </c>
      <c r="J100" s="25">
        <f t="shared" ref="J100:O100" si="16">SUM(J95:J99)</f>
        <v>72.086656000000005</v>
      </c>
      <c r="K100" s="25">
        <f t="shared" si="16"/>
        <v>72.086656000000005</v>
      </c>
      <c r="L100" s="25">
        <f t="shared" si="16"/>
        <v>72.086656000000005</v>
      </c>
      <c r="M100" s="25">
        <f t="shared" si="16"/>
        <v>72.086656000000005</v>
      </c>
      <c r="N100" s="25">
        <f t="shared" si="16"/>
        <v>72.086656000000005</v>
      </c>
      <c r="O100" s="25">
        <f t="shared" si="16"/>
        <v>72.086656000000005</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157</v>
      </c>
      <c r="C105" s="47">
        <f t="shared" si="17"/>
        <v>157</v>
      </c>
      <c r="D105" s="47">
        <f t="shared" si="17"/>
        <v>157</v>
      </c>
      <c r="E105" s="47">
        <f t="shared" si="17"/>
        <v>157</v>
      </c>
      <c r="F105" s="47">
        <f t="shared" si="17"/>
        <v>157</v>
      </c>
      <c r="G105" s="47">
        <f t="shared" si="17"/>
        <v>157</v>
      </c>
      <c r="H105" s="15"/>
      <c r="I105" s="40" t="str">
        <f t="shared" ref="I105:I110" si="18">A105</f>
        <v>N-norm til beregning, kg / ha</v>
      </c>
      <c r="J105" s="47">
        <f>IF($E13="Ja",B31*('Crop definitions'!$Z$5/100),0)+IF($E14="Ja",B35*('Crop definitions'!$Z$5/100),0)+IF($E15="Ja",B39*('Crop definitions'!$Z$5/100),0)+IF($E16="Ja",B43*('Crop definitions'!$Z$5/100),0)+IF($E17="Ja",B47*('Crop definitions'!$Z$5/100),0)</f>
        <v>84.78</v>
      </c>
      <c r="K105" s="47">
        <f>IF($E13="Ja",C31*('Crop definitions'!$Z$5/100),0)+IF($E14="Ja",C35*('Crop definitions'!$Z$5/100),0)+IF($E15="Ja",C39*('Crop definitions'!$Z$5/100),0)+IF($E16="Ja",C43*('Crop definitions'!$Z$5/100),0)+IF($E17="Ja",C47*('Crop definitions'!$Z$5/100),0)</f>
        <v>84.78</v>
      </c>
      <c r="L105" s="47">
        <f>IF($E13="Ja",D31*('Crop definitions'!$Z$5/100),0)+IF($E14="Ja",D35*('Crop definitions'!$Z$5/100),0)+IF($E15="Ja",D39*('Crop definitions'!$Z$5/100),0)+IF($E16="Ja",D43*('Crop definitions'!$Z$5/100),0)+IF($E17="Ja",D47*('Crop definitions'!$Z$5/100),0)</f>
        <v>84.78</v>
      </c>
      <c r="M105" s="47">
        <f>IF($E13="Ja",E31*('Crop definitions'!$Z$5/100),0)+IF($E14="Ja",E35*('Crop definitions'!$Z$5/100),0)+IF($E15="Ja",E39*('Crop definitions'!$Z$5/100),0)+IF($E16="Ja",E43*('Crop definitions'!$Z$5/100),0)+IF($E17="Ja",E47*('Crop definitions'!$Z$5/100),0)</f>
        <v>84.78</v>
      </c>
      <c r="N105" s="47">
        <f>IF($E13="Ja",F31*('Crop definitions'!$Z$5/100),0)+IF($E14="Ja",F35*('Crop definitions'!$Z$5/100),0)+IF($E15="Ja",F39*('Crop definitions'!$Z$5/100),0)+IF($E16="Ja",F43*('Crop definitions'!$Z$5/100),0)+IF($E17="Ja",F47*('Crop definitions'!$Z$5/100),0)</f>
        <v>84.78</v>
      </c>
      <c r="O105" s="47">
        <f>IF($E13="Ja",G31*('Crop definitions'!$Z$5/100),0)+IF($E14="Ja",G35*('Crop definitions'!$Z$5/100),0)+IF($E15="Ja",G39*('Crop definitions'!$Z$5/100),0)+IF($E16="Ja",G43*('Crop definitions'!$Z$5/100),0)+IF($E17="Ja",G47*('Crop definitions'!$Z$5/100),0)</f>
        <v>84.78</v>
      </c>
    </row>
    <row r="106" spans="1:15" ht="15.6" x14ac:dyDescent="0.3">
      <c r="A106" s="40" t="s">
        <v>129</v>
      </c>
      <c r="B106" s="47">
        <f t="shared" ref="B106:G106" si="19">SUMIF($E$13:$E$17,"Ja",B95:B99)</f>
        <v>97.414400000000015</v>
      </c>
      <c r="C106" s="47">
        <f t="shared" si="19"/>
        <v>97.414400000000015</v>
      </c>
      <c r="D106" s="47">
        <f t="shared" si="19"/>
        <v>97.414400000000015</v>
      </c>
      <c r="E106" s="47">
        <f t="shared" si="19"/>
        <v>97.414400000000015</v>
      </c>
      <c r="F106" s="47">
        <f t="shared" si="19"/>
        <v>97.414400000000015</v>
      </c>
      <c r="G106" s="47">
        <f t="shared" si="19"/>
        <v>97.414400000000015</v>
      </c>
      <c r="H106" s="15"/>
      <c r="I106" s="40" t="str">
        <f t="shared" si="18"/>
        <v>N-udbytte til beregning, kg / ha</v>
      </c>
      <c r="J106" s="47">
        <f t="shared" ref="J106:O106" si="20">SUMIF($E$13:$E$17,"Ja",J95:J99)</f>
        <v>72.086656000000005</v>
      </c>
      <c r="K106" s="47">
        <f t="shared" si="20"/>
        <v>72.086656000000005</v>
      </c>
      <c r="L106" s="47">
        <f t="shared" si="20"/>
        <v>72.086656000000005</v>
      </c>
      <c r="M106" s="47">
        <f t="shared" si="20"/>
        <v>72.086656000000005</v>
      </c>
      <c r="N106" s="47">
        <f t="shared" si="20"/>
        <v>72.086656000000005</v>
      </c>
      <c r="O106" s="47">
        <f t="shared" si="20"/>
        <v>72.086656000000005</v>
      </c>
    </row>
    <row r="107" spans="1:15" ht="15.6" x14ac:dyDescent="0.3">
      <c r="A107" t="s">
        <v>150</v>
      </c>
      <c r="B107" s="48">
        <f>IF(VLOOKUP($B$9,'N fixation formula'!$B$5:$N$44,3,FALSE)="",VLOOKUP($B$9,'N fixation formula'!$B$5:$N$44,4,FALSE)*B105+VLOOKUP($B$9,'N fixation formula'!$B$5:$N$44,5,FALSE),VLOOKUP($B$9,'N fixation formula'!$B$5:$N$44,3,FALSE))</f>
        <v>0.36449999999999994</v>
      </c>
      <c r="C107" s="48">
        <f>IF(VLOOKUP($B$9,'N fixation formula'!$B$5:$N$44,3,FALSE)="",VLOOKUP($B$9,'N fixation formula'!$B$5:$N$44,4,FALSE)*C105+VLOOKUP($B$9,'N fixation formula'!$B$5:$N$44,5,FALSE),VLOOKUP($B$9,'N fixation formula'!$B$5:$N$44,3,FALSE))</f>
        <v>0.36449999999999994</v>
      </c>
      <c r="D107" s="48">
        <f>IF(VLOOKUP($B$9,'N fixation formula'!$B$5:$N$44,3,FALSE)="",VLOOKUP($B$9,'N fixation formula'!$B$5:$N$44,4,FALSE)*D105+VLOOKUP($B$9,'N fixation formula'!$B$5:$N$44,5,FALSE),VLOOKUP($B$9,'N fixation formula'!$B$5:$N$44,3,FALSE))</f>
        <v>0.36449999999999994</v>
      </c>
      <c r="E107" s="48">
        <f>IF(VLOOKUP($B$9,'N fixation formula'!$B$5:$N$44,3,FALSE)="",VLOOKUP($B$9,'N fixation formula'!$B$5:$N$44,4,FALSE)*E105+VLOOKUP($B$9,'N fixation formula'!$B$5:$N$44,5,FALSE),VLOOKUP($B$9,'N fixation formula'!$B$5:$N$44,3,FALSE))</f>
        <v>0.36449999999999994</v>
      </c>
      <c r="F107" s="48">
        <f>IF(VLOOKUP($B$9,'N fixation formula'!$B$5:$N$44,3,FALSE)="",VLOOKUP($B$9,'N fixation formula'!$B$5:$N$44,4,FALSE)*F105+VLOOKUP($B$9,'N fixation formula'!$B$5:$N$44,5,FALSE),VLOOKUP($B$9,'N fixation formula'!$B$5:$N$44,3,FALSE))</f>
        <v>0.36449999999999994</v>
      </c>
      <c r="G107" s="48">
        <f>IF(VLOOKUP($B$9,'N fixation formula'!$B$5:$N$44,3,FALSE)="",VLOOKUP($B$9,'N fixation formula'!$B$5:$N$44,4,FALSE)*G105+VLOOKUP($B$9,'N fixation formula'!$B$5:$N$44,5,FALSE),VLOOKUP($B$9,'N fixation formula'!$B$5:$N$44,3,FALSE))</f>
        <v>0.36449999999999994</v>
      </c>
      <c r="H107" s="15"/>
      <c r="I107" s="40" t="str">
        <f t="shared" si="18"/>
        <v>F-bælg-N</v>
      </c>
      <c r="J107" s="48">
        <f>IF(VLOOKUP($B$9,'N fixation formula'!$B$5:$N$44,3,FALSE)="",VLOOKUP($B$9,'N fixation formula'!$B$5:$N$44,4,FALSE)*J105+VLOOKUP($B$9,'N fixation formula'!$B$5:$N$44,5,FALSE),VLOOKUP($B$9,'N fixation formula'!$B$5:$N$44,3,FALSE))</f>
        <v>0.47282999999999997</v>
      </c>
      <c r="K107" s="48">
        <f>IF(VLOOKUP($B$9,'N fixation formula'!$B$5:$N$44,3,FALSE)="",VLOOKUP($B$9,'N fixation formula'!$B$5:$N$44,4,FALSE)*K105+VLOOKUP($B$9,'N fixation formula'!$B$5:$N$44,5,FALSE),VLOOKUP($B$9,'N fixation formula'!$B$5:$N$44,3,FALSE))</f>
        <v>0.47282999999999997</v>
      </c>
      <c r="L107" s="48">
        <f>IF(VLOOKUP($B$9,'N fixation formula'!$B$5:$N$44,3,FALSE)="",VLOOKUP($B$9,'N fixation formula'!$B$5:$N$44,4,FALSE)*L105+VLOOKUP($B$9,'N fixation formula'!$B$5:$N$44,5,FALSE),VLOOKUP($B$9,'N fixation formula'!$B$5:$N$44,3,FALSE))</f>
        <v>0.47282999999999997</v>
      </c>
      <c r="M107" s="48">
        <f>IF(VLOOKUP($B$9,'N fixation formula'!$B$5:$N$44,3,FALSE)="",VLOOKUP($B$9,'N fixation formula'!$B$5:$N$44,4,FALSE)*M105+VLOOKUP($B$9,'N fixation formula'!$B$5:$N$44,5,FALSE),VLOOKUP($B$9,'N fixation formula'!$B$5:$N$44,3,FALSE))</f>
        <v>0.47282999999999997</v>
      </c>
      <c r="N107" s="48">
        <f>IF(VLOOKUP($B$9,'N fixation formula'!$B$5:$N$44,3,FALSE)="",VLOOKUP($B$9,'N fixation formula'!$B$5:$N$44,4,FALSE)*N105+VLOOKUP($B$9,'N fixation formula'!$B$5:$N$44,5,FALSE),VLOOKUP($B$9,'N fixation formula'!$B$5:$N$44,3,FALSE))</f>
        <v>0.47282999999999997</v>
      </c>
      <c r="O107" s="48">
        <f>IF(VLOOKUP($B$9,'N fixation formula'!$B$5:$N$44,3,FALSE)="",VLOOKUP($B$9,'N fixation formula'!$B$5:$N$44,4,FALSE)*O105+VLOOKUP($B$9,'N fixation formula'!$B$5:$N$44,5,FALSE),VLOOKUP($B$9,'N fixation formula'!$B$5:$N$44,3,FALSE))</f>
        <v>0.47282999999999997</v>
      </c>
    </row>
    <row r="108" spans="1:15" ht="15.6" x14ac:dyDescent="0.3">
      <c r="A108" s="40" t="s">
        <v>149</v>
      </c>
      <c r="B108" s="48">
        <f>VLOOKUP($B$9,'N fixation formula'!$B$5:$N$44,2,FALSE)*B107*VLOOKUP($B$9,'N fixation formula'!$B$5:$N$44,6,FALSE)</f>
        <v>0.4155299999999999</v>
      </c>
      <c r="C108" s="48">
        <f>VLOOKUP($B$9,'N fixation formula'!$B$5:$N$44,2,FALSE)*C107*VLOOKUP($B$9,'N fixation formula'!$B$5:$N$44,6,FALSE)</f>
        <v>0.4155299999999999</v>
      </c>
      <c r="D108" s="48">
        <f>VLOOKUP($B$9,'N fixation formula'!$B$5:$N$44,2,FALSE)*D107*VLOOKUP($B$9,'N fixation formula'!$B$5:$N$44,6,FALSE)</f>
        <v>0.4155299999999999</v>
      </c>
      <c r="E108" s="48">
        <f>VLOOKUP($B$9,'N fixation formula'!$B$5:$N$44,2,FALSE)*E107*VLOOKUP($B$9,'N fixation formula'!$B$5:$N$44,6,FALSE)</f>
        <v>0.4155299999999999</v>
      </c>
      <c r="F108" s="48">
        <f>VLOOKUP($B$9,'N fixation formula'!$B$5:$N$44,2,FALSE)*F107*VLOOKUP($B$9,'N fixation formula'!$B$5:$N$44,6,FALSE)</f>
        <v>0.4155299999999999</v>
      </c>
      <c r="G108" s="48">
        <f>VLOOKUP($B$9,'N fixation formula'!$B$5:$N$44,2,FALSE)*G107*VLOOKUP($B$9,'N fixation formula'!$B$5:$N$44,6,FALSE)</f>
        <v>0.4155299999999999</v>
      </c>
      <c r="H108" s="15"/>
      <c r="I108" s="40" t="str">
        <f t="shared" si="18"/>
        <v>F-brutto x F-bælg-N x P-fix</v>
      </c>
      <c r="J108" s="48">
        <f>VLOOKUP($B$9,'N fixation formula'!$B$5:$N$44,2,FALSE)*J107*VLOOKUP($B$9,'N fixation formula'!$B$5:$N$44,6,FALSE)</f>
        <v>0.5390261999999999</v>
      </c>
      <c r="K108" s="48">
        <f>VLOOKUP($B$9,'N fixation formula'!$B$5:$N$44,2,FALSE)*K107*VLOOKUP($B$9,'N fixation formula'!$B$5:$N$44,6,FALSE)</f>
        <v>0.5390261999999999</v>
      </c>
      <c r="L108" s="48">
        <f>VLOOKUP($B$9,'N fixation formula'!$B$5:$N$44,2,FALSE)*L107*VLOOKUP($B$9,'N fixation formula'!$B$5:$N$44,6,FALSE)</f>
        <v>0.5390261999999999</v>
      </c>
      <c r="M108" s="48">
        <f>VLOOKUP($B$9,'N fixation formula'!$B$5:$N$44,2,FALSE)*M107*VLOOKUP($B$9,'N fixation formula'!$B$5:$N$44,6,FALSE)</f>
        <v>0.5390261999999999</v>
      </c>
      <c r="N108" s="48">
        <f>VLOOKUP($B$9,'N fixation formula'!$B$5:$N$44,2,FALSE)*N107*VLOOKUP($B$9,'N fixation formula'!$B$5:$N$44,6,FALSE)</f>
        <v>0.5390261999999999</v>
      </c>
      <c r="O108" s="48">
        <f>VLOOKUP($B$9,'N fixation formula'!$B$5:$N$44,2,FALSE)*O107*VLOOKUP($B$9,'N fixation formula'!$B$5:$N$44,6,FALSE)</f>
        <v>0.5390261999999999</v>
      </c>
    </row>
    <row r="109" spans="1:15" ht="15.6" x14ac:dyDescent="0.3">
      <c r="A109" s="40" t="s">
        <v>151</v>
      </c>
      <c r="B109" s="48" t="e">
        <f>VLOOKUP($B$9,'N fixation formula'!$B$5:$O$44,7,FALSE)+VLOOKUP($B$9,'N fixation formula'!$B$5:$O$44,8,FALSE)+INDEX('N fixation formula'!$J$5:$O$44,MATCH(Perm_grass_normal_yield!$B$9,'N fixation formula'!$B$5:$B$44,0),MATCH(Perm_grass_normal_yield!B104,'N fixation formula'!$J$4:$O$4,0))</f>
        <v>#N/A</v>
      </c>
      <c r="C109" s="48" t="e">
        <f>VLOOKUP($B$9,'N fixation formula'!$B$5:$O$44,7,FALSE)+VLOOKUP($B$9,'N fixation formula'!$B$5:$O$44,8,FALSE)+INDEX('N fixation formula'!$J$5:$O$44,MATCH(Perm_grass_normal_yield!$B$9,'N fixation formula'!$B$5:$B$44,0),MATCH(Perm_grass_normal_yield!C104,'N fixation formula'!$J$4:$O$4,0))</f>
        <v>#N/A</v>
      </c>
      <c r="D109" s="48" t="e">
        <f>VLOOKUP($B$9,'N fixation formula'!$B$5:$O$44,7,FALSE)+VLOOKUP($B$9,'N fixation formula'!$B$5:$O$44,8,FALSE)+INDEX('N fixation formula'!$J$5:$O$44,MATCH(Perm_grass_normal_yield!$B$9,'N fixation formula'!$B$5:$B$44,0),MATCH(Perm_grass_normal_yield!D104,'N fixation formula'!$J$4:$O$4,0))</f>
        <v>#N/A</v>
      </c>
      <c r="E109" s="48" t="e">
        <f>VLOOKUP($B$9,'N fixation formula'!$B$5:$O$44,7,FALSE)+VLOOKUP($B$9,'N fixation formula'!$B$5:$O$44,8,FALSE)+INDEX('N fixation formula'!$J$5:$O$44,MATCH(Perm_grass_normal_yield!$B$9,'N fixation formula'!$B$5:$B$44,0),MATCH(Perm_grass_normal_yield!E104,'N fixation formula'!$J$4:$O$4,0))</f>
        <v>#N/A</v>
      </c>
      <c r="F109" s="48" t="e">
        <f>VLOOKUP($B$9,'N fixation formula'!$B$5:$O$44,7,FALSE)+VLOOKUP($B$9,'N fixation formula'!$B$5:$O$44,8,FALSE)+INDEX('N fixation formula'!$J$5:$O$44,MATCH(Perm_grass_normal_yield!$B$9,'N fixation formula'!$B$5:$B$44,0),MATCH(Perm_grass_normal_yield!F104,'N fixation formula'!$J$4:$O$4,0))</f>
        <v>#N/A</v>
      </c>
      <c r="G109" s="48" t="e">
        <f>VLOOKUP($B$9,'N fixation formula'!$B$5:$O$44,7,FALSE)+VLOOKUP($B$9,'N fixation formula'!$B$5:$O$44,8,FALSE)+INDEX('N fixation formula'!$J$5:$O$44,MATCH(Perm_grass_normal_yield!$B$9,'N fixation formula'!$B$5:$B$44,0),MATCH(Perm_grass_normal_yield!G104,'N fixation formula'!$J$4:$O$4,0))</f>
        <v>#N/A</v>
      </c>
      <c r="H109" s="15"/>
      <c r="I109" s="40" t="str">
        <f t="shared" si="18"/>
        <v>P-rod+stub + P-trans-jord + P-immob</v>
      </c>
      <c r="J109" s="48" t="e">
        <f>VLOOKUP($B$9,'N fixation formula'!$B$5:$O$44,7,FALSE)+VLOOKUP($B$9,'N fixation formula'!$B$5:$O$44,8,FALSE)+INDEX('N fixation formula'!$J$5:$O$44,MATCH(Perm_grass_normal_yield!$B$9,'N fixation formula'!$B$5:$B$44,0),MATCH(Perm_grass_normal_yield!J104,'N fixation formula'!$J$4:$O$4,0))</f>
        <v>#N/A</v>
      </c>
      <c r="K109" s="48" t="e">
        <f>VLOOKUP($B$9,'N fixation formula'!$B$5:$O$44,7,FALSE)+VLOOKUP($B$9,'N fixation formula'!$B$5:$O$44,8,FALSE)+INDEX('N fixation formula'!$J$5:$O$44,MATCH(Perm_grass_normal_yield!$B$9,'N fixation formula'!$B$5:$B$44,0),MATCH(Perm_grass_normal_yield!K104,'N fixation formula'!$J$4:$O$4,0))</f>
        <v>#N/A</v>
      </c>
      <c r="L109" s="48" t="e">
        <f>VLOOKUP($B$9,'N fixation formula'!$B$5:$O$44,7,FALSE)+VLOOKUP($B$9,'N fixation formula'!$B$5:$O$44,8,FALSE)+INDEX('N fixation formula'!$J$5:$O$44,MATCH(Perm_grass_normal_yield!$B$9,'N fixation formula'!$B$5:$B$44,0),MATCH(Perm_grass_normal_yield!L104,'N fixation formula'!$J$4:$O$4,0))</f>
        <v>#N/A</v>
      </c>
      <c r="M109" s="48" t="e">
        <f>VLOOKUP($B$9,'N fixation formula'!$B$5:$O$44,7,FALSE)+VLOOKUP($B$9,'N fixation formula'!$B$5:$O$44,8,FALSE)+INDEX('N fixation formula'!$J$5:$O$44,MATCH(Perm_grass_normal_yield!$B$9,'N fixation formula'!$B$5:$B$44,0),MATCH(Perm_grass_normal_yield!M104,'N fixation formula'!$J$4:$O$4,0))</f>
        <v>#N/A</v>
      </c>
      <c r="N109" s="48" t="e">
        <f>VLOOKUP($B$9,'N fixation formula'!$B$5:$O$44,7,FALSE)+VLOOKUP($B$9,'N fixation formula'!$B$5:$O$44,8,FALSE)+INDEX('N fixation formula'!$J$5:$O$44,MATCH(Perm_grass_normal_yield!$B$9,'N fixation formula'!$B$5:$B$44,0),MATCH(Perm_grass_normal_yield!N104,'N fixation formula'!$J$4:$O$4,0))</f>
        <v>#N/A</v>
      </c>
      <c r="O109" s="48" t="e">
        <f>VLOOKUP($B$9,'N fixation formula'!$B$5:$O$44,7,FALSE)+VLOOKUP($B$9,'N fixation formula'!$B$5:$O$44,8,FALSE)+INDEX('N fixation formula'!$J$5:$O$44,MATCH(Perm_grass_normal_yield!$B$9,'N fixation formula'!$B$5:$B$44,0),MATCH(Perm_grass_normal_yield!O104,'N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144"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144"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100</v>
      </c>
      <c r="B117" s="3"/>
      <c r="C117" s="3"/>
      <c r="D117" s="3"/>
      <c r="E117" s="3"/>
      <c r="F117" s="3"/>
      <c r="G117" s="3"/>
      <c r="I117" s="29" t="str">
        <f t="shared" ref="I117:I130" si="23">IF(A117="","",A117)</f>
        <v>Sammenrivning*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10.839236111111111</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10.839236111111111</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10.839236111111111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10.839236111111111</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10.839236111111111</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10.839236111111111</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8.0210347222222218</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8.0210347222222218</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8.0210347222222218</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8.0210347222222218</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8.0210347222222218</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8.0210347222222218</v>
      </c>
    </row>
    <row r="133" spans="1:15" x14ac:dyDescent="0.25">
      <c r="A133" s="20" t="str">
        <f t="shared" ref="A133:A146" si="24">IF(A117="","",A117)</f>
        <v>Sammenrivning*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10.839236111111111</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10.839236111111111</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10.839236111111111</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10.839236111111111</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10.839236111111111</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10.839236111111111</v>
      </c>
      <c r="I133" s="29" t="str">
        <f t="shared" ref="I133:I147" si="25">A133</f>
        <v>Sammenrivning*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8.0210347222222218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8.0210347222222218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8.0210347222222218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8.0210347222222218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8.0210347222222218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8.0210347222222218</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4.3356944444444441</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4.3356944444444441</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4.3356944444444441</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4.3356944444444441</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4.3356944444444441</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4.3356944444444441</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3.2084138888888889</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3.2084138888888889</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3.2084138888888889</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3.2084138888888889</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3.2084138888888889</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3.2084138888888889</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21.678472222222222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21.678472222222222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21.678472222222222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21.678472222222222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21.678472222222222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21.678472222222222</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16.042069444444444</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16.042069444444444</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16.042069444444444</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16.042069444444444</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16.042069444444444</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16.042069444444444</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47.692638888888894</v>
      </c>
      <c r="C147" s="25">
        <f t="shared" ref="C147:O147" si="26">SUM(C132:C146)</f>
        <v>47.692638888888894</v>
      </c>
      <c r="D147" s="25">
        <f t="shared" si="26"/>
        <v>47.692638888888894</v>
      </c>
      <c r="E147" s="25">
        <f t="shared" si="26"/>
        <v>47.692638888888894</v>
      </c>
      <c r="F147" s="25">
        <f t="shared" si="26"/>
        <v>47.692638888888894</v>
      </c>
      <c r="G147" s="143">
        <f t="shared" si="26"/>
        <v>47.692638888888894</v>
      </c>
      <c r="H147" s="5"/>
      <c r="I147" s="30" t="str">
        <f t="shared" si="25"/>
        <v>Dieselforbrug i alt per ha</v>
      </c>
      <c r="J147" s="25">
        <f t="shared" si="26"/>
        <v>35.292552777777772</v>
      </c>
      <c r="K147" s="25">
        <f t="shared" si="26"/>
        <v>35.292552777777772</v>
      </c>
      <c r="L147" s="25">
        <f t="shared" si="26"/>
        <v>35.292552777777772</v>
      </c>
      <c r="M147" s="25">
        <f t="shared" si="26"/>
        <v>35.292552777777772</v>
      </c>
      <c r="N147" s="25">
        <f t="shared" si="26"/>
        <v>35.292552777777772</v>
      </c>
      <c r="O147" s="143">
        <f t="shared" si="26"/>
        <v>35.292552777777772</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B00-000000000000}">
      <formula1>"Ja,Nej"</formula1>
    </dataValidation>
    <dataValidation type="list" allowBlank="1" showInputMessage="1" showErrorMessage="1" sqref="F13:F17" xr:uid="{00000000-0002-0000-2B00-000001000000}">
      <formula1>"Ja, Nej / Ikke relevant"</formula1>
    </dataValidation>
    <dataValidation type="list" allowBlank="1" showInputMessage="1" showErrorMessage="1" sqref="E5" xr:uid="{00000000-0002-0000-2B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B00-000003000000}">
          <x14:formula1>
            <xm:f>'N fixation formula'!$B$5:$B$44</xm:f>
          </x14:formula1>
          <xm:sqref>B9</xm:sqref>
        </x14:dataValidation>
        <x14:dataValidation type="list" allowBlank="1" showInputMessage="1" showErrorMessage="1" xr:uid="{00000000-0002-0000-2B00-000007000000}">
          <x14:formula1>
            <xm:f>Other_tabels!$F$5:$F$14</xm:f>
          </x14:formula1>
          <xm:sqref>E4</xm:sqref>
        </x14:dataValidation>
        <x14:dataValidation type="list" allowBlank="1" showInputMessage="1" showErrorMessage="1" xr:uid="{00000000-0002-0000-2B00-000006000000}">
          <x14:formula1>
            <xm:f>'Crop definitions'!$B$5:$B$63</xm:f>
          </x14:formula1>
          <xm:sqref>B13:B17</xm:sqref>
        </x14:dataValidation>
        <x14:dataValidation type="list" allowBlank="1" showInputMessage="1" showErrorMessage="1" xr:uid="{00000000-0002-0000-2B00-000005000000}">
          <x14:formula1>
            <xm:f>Seed!$B$5:$B$28</xm:f>
          </x14:formula1>
          <xm:sqref>B20:B23</xm:sqref>
        </x14:dataValidation>
        <x14:dataValidation type="list" allowBlank="1" showInputMessage="1" showErrorMessage="1" xr:uid="{00000000-0002-0000-2B00-000004000000}">
          <x14:formula1>
            <xm:f>'Diesel consumption for field op'!$D$4:$D$77</xm:f>
          </x14:formula1>
          <xm:sqref>A116:A130</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4">
    <tabColor theme="9" tint="0.59999389629810485"/>
  </sheetPr>
  <dimension ref="A1:O147"/>
  <sheetViews>
    <sheetView showGridLines="0" topLeftCell="A121" workbookViewId="0">
      <selection activeCell="J105" sqref="J105:O105"/>
    </sheetView>
  </sheetViews>
  <sheetFormatPr defaultRowHeight="13.8" x14ac:dyDescent="0.25"/>
  <cols>
    <col min="1" max="1" width="33.8984375" customWidth="1"/>
    <col min="2" max="2" width="27.39843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1276</v>
      </c>
      <c r="D4" s="20" t="s">
        <v>484</v>
      </c>
      <c r="E4" s="44" t="s">
        <v>486</v>
      </c>
    </row>
    <row r="5" spans="1:6" x14ac:dyDescent="0.25">
      <c r="A5" s="20" t="s">
        <v>50</v>
      </c>
      <c r="B5" s="44" t="s">
        <v>641</v>
      </c>
      <c r="D5" s="20" t="s">
        <v>582</v>
      </c>
      <c r="E5" s="44" t="s">
        <v>208</v>
      </c>
    </row>
    <row r="6" spans="1:6" ht="27.6" x14ac:dyDescent="0.25">
      <c r="A6" s="20" t="s">
        <v>0</v>
      </c>
      <c r="B6" s="45" t="s">
        <v>638</v>
      </c>
    </row>
    <row r="7" spans="1:6" ht="27.6" x14ac:dyDescent="0.25">
      <c r="A7" s="20" t="s">
        <v>76</v>
      </c>
      <c r="B7" s="45" t="s">
        <v>519</v>
      </c>
    </row>
    <row r="8" spans="1:6" x14ac:dyDescent="0.25">
      <c r="A8" s="20" t="s">
        <v>57</v>
      </c>
      <c r="B8" s="45"/>
    </row>
    <row r="9" spans="1:6" x14ac:dyDescent="0.25">
      <c r="A9" s="46" t="s">
        <v>125</v>
      </c>
      <c r="B9" s="44" t="s">
        <v>715</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454</v>
      </c>
      <c r="C13" s="19" t="str">
        <f>IF(B13="","",VLOOKUP(B13,'Crop definitions'!$B$5:$G$63,6,FALSE))</f>
        <v>Feed units</v>
      </c>
      <c r="D13" s="19" t="str">
        <f>IF(B13="","",VLOOKUP(B13,'Crop definitions'!$B$5:$G$63,3,FALSE))</f>
        <v>C_crop_residue</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Perm_grass_no_yield</v>
      </c>
      <c r="B30" s="200"/>
      <c r="C30" s="200"/>
      <c r="D30" s="200"/>
      <c r="E30" s="200"/>
      <c r="F30" s="200"/>
      <c r="G30" s="27"/>
      <c r="I30" s="201" t="str">
        <f>A30</f>
        <v>Gødningsnorm - Main product: Perm_grass_no_yield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0</v>
      </c>
      <c r="K31" s="26">
        <f>(C31-$B$10)*('Crop definitions'!$Z$5/100)</f>
        <v>0</v>
      </c>
      <c r="L31" s="26">
        <f>(D31-$B$10)*('Crop definitions'!$Z$5/100)</f>
        <v>0</v>
      </c>
      <c r="M31" s="26">
        <f>(E31-$B$10)*('Crop definitions'!$Z$5/100)</f>
        <v>0</v>
      </c>
      <c r="N31" s="26">
        <f>(F31-$B$10)*('Crop definitions'!$Z$5/100)</f>
        <v>0</v>
      </c>
      <c r="O31" s="62">
        <f>(G31-$B$10)*('Crop definitions'!$Z$5/100)</f>
        <v>0</v>
      </c>
    </row>
    <row r="32" spans="1:15" x14ac:dyDescent="0.25">
      <c r="A32" s="20" t="s">
        <v>55</v>
      </c>
      <c r="B32" s="26">
        <v>0</v>
      </c>
      <c r="C32" s="26">
        <v>0</v>
      </c>
      <c r="D32" s="26">
        <v>0</v>
      </c>
      <c r="E32" s="26">
        <v>0</v>
      </c>
      <c r="F32" s="26">
        <v>0</v>
      </c>
      <c r="G32" s="26">
        <v>0</v>
      </c>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4">
        <f>IF($B$13="","",VLOOKUP($B$13,'Crop definitions'!$V$5:$X$63,2,FALSE)*G32)</f>
        <v>0</v>
      </c>
    </row>
    <row r="33" spans="1:15" x14ac:dyDescent="0.25">
      <c r="A33" s="20" t="s">
        <v>56</v>
      </c>
      <c r="B33" s="26">
        <v>0</v>
      </c>
      <c r="C33" s="26">
        <v>0</v>
      </c>
      <c r="D33" s="26">
        <v>0</v>
      </c>
      <c r="E33" s="26">
        <v>0</v>
      </c>
      <c r="F33" s="26">
        <v>0</v>
      </c>
      <c r="G33" s="26">
        <v>0</v>
      </c>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4">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Perm_grass_no_yield, Feed units / ha</v>
      </c>
      <c r="B74" s="26">
        <v>800</v>
      </c>
      <c r="C74" s="26">
        <v>800</v>
      </c>
      <c r="D74" s="26">
        <v>800</v>
      </c>
      <c r="E74" s="26">
        <v>800</v>
      </c>
      <c r="F74" s="26">
        <v>800</v>
      </c>
      <c r="G74" s="26">
        <v>800</v>
      </c>
      <c r="I74" s="20" t="str">
        <f t="shared" ref="I74:I84" si="6">A74</f>
        <v>Perm_grass_no_yield, Feed units / ha</v>
      </c>
      <c r="J74" s="26">
        <v>800</v>
      </c>
      <c r="K74" s="26">
        <v>800</v>
      </c>
      <c r="L74" s="26">
        <v>800</v>
      </c>
      <c r="M74" s="26">
        <v>800</v>
      </c>
      <c r="N74" s="26">
        <v>800</v>
      </c>
      <c r="O74" s="62">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Perm_grass_no_yield,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Perm_grass_no_yield,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Perm_grass_no_yield,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Perm_grass_no_yield,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Perm_grass_no_yield, kg N / ha</v>
      </c>
      <c r="B95" s="21">
        <f>IF(B80=0,0,B80*VLOOKUP($B13,'Crop definitions'!$B$5:$K$63,10,FALSE)/1000)</f>
        <v>25.139200000000002</v>
      </c>
      <c r="C95" s="21">
        <f>IF(C80=0,0,C80*VLOOKUP($B13,'Crop definitions'!$B$5:$K$63,10,FALSE)/1000)</f>
        <v>25.139200000000002</v>
      </c>
      <c r="D95" s="21">
        <f>IF(D80=0,0,D80*VLOOKUP($B13,'Crop definitions'!$B$5:$K$63,10,FALSE)/1000)</f>
        <v>25.139200000000002</v>
      </c>
      <c r="E95" s="21">
        <f>IF(E80=0,0,E80*VLOOKUP($B13,'Crop definitions'!$B$5:$K$63,10,FALSE)/1000)</f>
        <v>25.139200000000002</v>
      </c>
      <c r="F95" s="21">
        <f>IF(F80=0,0,F80*VLOOKUP($B13,'Crop definitions'!$B$5:$K$63,10,FALSE)/1000)</f>
        <v>25.139200000000002</v>
      </c>
      <c r="G95" s="21">
        <f>IF(G80=0,0,G80*VLOOKUP($B13,'Crop definitions'!$B$5:$K$63,10,FALSE)/1000)</f>
        <v>25.139200000000002</v>
      </c>
      <c r="I95" s="20" t="str">
        <f t="shared" ref="I95:I100" si="14">A95</f>
        <v>Perm_grass_no_yield, kg N / ha</v>
      </c>
      <c r="J95" s="21">
        <f>IF(J80=0,0,J80*VLOOKUP($B13,'Crop definitions'!$B$5:$K$63,10,FALSE)/1000)</f>
        <v>25.139200000000002</v>
      </c>
      <c r="K95" s="21">
        <f>IF(K80=0,0,K80*VLOOKUP($B13,'Crop definitions'!$B$5:$K$63,10,FALSE)/1000)</f>
        <v>25.139200000000002</v>
      </c>
      <c r="L95" s="21">
        <f>IF(L80=0,0,L80*VLOOKUP($B13,'Crop definitions'!$B$5:$K$63,10,FALSE)/1000)</f>
        <v>25.139200000000002</v>
      </c>
      <c r="M95" s="21">
        <f>IF(M80=0,0,M80*VLOOKUP($B13,'Crop definitions'!$B$5:$K$63,10,FALSE)/1000)</f>
        <v>25.139200000000002</v>
      </c>
      <c r="N95" s="21">
        <f>IF(N80=0,0,N80*VLOOKUP($B13,'Crop definitions'!$B$5:$K$63,10,FALSE)/1000)</f>
        <v>25.139200000000002</v>
      </c>
      <c r="O95" s="21">
        <f>IF(O80=0,0,O80*VLOOKUP($B13,'Crop definitions'!$B$5:$K$63,10,FALSE)/1000)</f>
        <v>25.139200000000002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25.139200000000002</v>
      </c>
      <c r="C100" s="25">
        <f t="shared" si="15"/>
        <v>25.139200000000002</v>
      </c>
      <c r="D100" s="25">
        <f t="shared" si="15"/>
        <v>25.139200000000002</v>
      </c>
      <c r="E100" s="25">
        <f t="shared" si="15"/>
        <v>25.139200000000002</v>
      </c>
      <c r="F100" s="25">
        <f t="shared" si="15"/>
        <v>25.139200000000002</v>
      </c>
      <c r="G100" s="25">
        <f t="shared" si="15"/>
        <v>25.139200000000002</v>
      </c>
      <c r="I100" s="24" t="str">
        <f t="shared" si="14"/>
        <v>Udbytte i alt, kg N / ha</v>
      </c>
      <c r="J100" s="25">
        <f t="shared" ref="J100:O100" si="16">SUM(J95:J99)</f>
        <v>25.139200000000002</v>
      </c>
      <c r="K100" s="25">
        <f t="shared" si="16"/>
        <v>25.139200000000002</v>
      </c>
      <c r="L100" s="25">
        <f t="shared" si="16"/>
        <v>25.139200000000002</v>
      </c>
      <c r="M100" s="25">
        <f t="shared" si="16"/>
        <v>25.139200000000002</v>
      </c>
      <c r="N100" s="25">
        <f t="shared" si="16"/>
        <v>25.139200000000002</v>
      </c>
      <c r="O100" s="25">
        <f t="shared" si="16"/>
        <v>25.139200000000002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25.139200000000002</v>
      </c>
      <c r="C106" s="47">
        <f t="shared" si="19"/>
        <v>25.139200000000002</v>
      </c>
      <c r="D106" s="47">
        <f t="shared" si="19"/>
        <v>25.139200000000002</v>
      </c>
      <c r="E106" s="47">
        <f t="shared" si="19"/>
        <v>25.139200000000002</v>
      </c>
      <c r="F106" s="47">
        <f t="shared" si="19"/>
        <v>25.139200000000002</v>
      </c>
      <c r="G106" s="47">
        <f t="shared" si="19"/>
        <v>25.139200000000002</v>
      </c>
      <c r="H106" s="15"/>
      <c r="I106" s="40" t="str">
        <f t="shared" si="18"/>
        <v>N-udbytte til beregning, kg / ha</v>
      </c>
      <c r="J106" s="47">
        <f t="shared" ref="J106:O106" si="20">SUMIF($E$13:$E$17,"Ja",J95:J99)</f>
        <v>25.139200000000002</v>
      </c>
      <c r="K106" s="47">
        <f t="shared" si="20"/>
        <v>25.139200000000002</v>
      </c>
      <c r="L106" s="47">
        <f t="shared" si="20"/>
        <v>25.139200000000002</v>
      </c>
      <c r="M106" s="47">
        <f t="shared" si="20"/>
        <v>25.139200000000002</v>
      </c>
      <c r="N106" s="47">
        <f t="shared" si="20"/>
        <v>25.139200000000002</v>
      </c>
      <c r="O106" s="47">
        <f t="shared" si="20"/>
        <v>25.139200000000002</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formula'!$J$5:$O$44,MATCH(Perm_grass_legu_0N_no_yield!$B$9,'N fixation formula'!$B$5:$B$44,0),MATCH(Perm_grass_legu_0N_no_yield!B104,'N fixation formula'!$J$4:$O$4,0))</f>
        <v>#N/A</v>
      </c>
      <c r="C109" s="48" t="e">
        <f>VLOOKUP($B$9,'N fixation formula'!$B$5:$O$44,7,FALSE)+VLOOKUP($B$9,'N fixation formula'!$B$5:$O$44,8,FALSE)+INDEX('N fixation formula'!$J$5:$O$44,MATCH(Perm_grass_legu_0N_no_yield!$B$9,'N fixation formula'!$B$5:$B$44,0),MATCH(Perm_grass_legu_0N_no_yield!C104,'N fixation formula'!$J$4:$O$4,0))</f>
        <v>#N/A</v>
      </c>
      <c r="D109" s="48" t="e">
        <f>VLOOKUP($B$9,'N fixation formula'!$B$5:$O$44,7,FALSE)+VLOOKUP($B$9,'N fixation formula'!$B$5:$O$44,8,FALSE)+INDEX('N fixation formula'!$J$5:$O$44,MATCH(Perm_grass_legu_0N_no_yield!$B$9,'N fixation formula'!$B$5:$B$44,0),MATCH(Perm_grass_legu_0N_no_yield!D104,'N fixation formula'!$J$4:$O$4,0))</f>
        <v>#N/A</v>
      </c>
      <c r="E109" s="48" t="e">
        <f>VLOOKUP($B$9,'N fixation formula'!$B$5:$O$44,7,FALSE)+VLOOKUP($B$9,'N fixation formula'!$B$5:$O$44,8,FALSE)+INDEX('N fixation formula'!$J$5:$O$44,MATCH(Perm_grass_legu_0N_no_yield!$B$9,'N fixation formula'!$B$5:$B$44,0),MATCH(Perm_grass_legu_0N_no_yield!E104,'N fixation formula'!$J$4:$O$4,0))</f>
        <v>#N/A</v>
      </c>
      <c r="F109" s="48" t="e">
        <f>VLOOKUP($B$9,'N fixation formula'!$B$5:$O$44,7,FALSE)+VLOOKUP($B$9,'N fixation formula'!$B$5:$O$44,8,FALSE)+INDEX('N fixation formula'!$J$5:$O$44,MATCH(Perm_grass_legu_0N_no_yield!$B$9,'N fixation formula'!$B$5:$B$44,0),MATCH(Perm_grass_legu_0N_no_yield!F104,'N fixation formula'!$J$4:$O$4,0))</f>
        <v>#N/A</v>
      </c>
      <c r="G109" s="48" t="e">
        <f>VLOOKUP($B$9,'N fixation formula'!$B$5:$O$44,7,FALSE)+VLOOKUP($B$9,'N fixation formula'!$B$5:$O$44,8,FALSE)+INDEX('N fixation formula'!$J$5:$O$44,MATCH(Perm_grass_legu_0N_no_yield!$B$9,'N fixation formula'!$B$5:$B$44,0),MATCH(Perm_grass_legu_0N_no_yield!G104,'N fixation formula'!$J$4:$O$4,0))</f>
        <v>#N/A</v>
      </c>
      <c r="H109" s="15"/>
      <c r="I109" s="40" t="str">
        <f t="shared" si="18"/>
        <v>P-rod+stub + P-trans-jord + P-immob</v>
      </c>
      <c r="J109" s="48" t="e">
        <f>VLOOKUP($B$9,'N fixation formula'!$B$5:$O$44,7,FALSE)+VLOOKUP($B$9,'N fixation formula'!$B$5:$O$44,8,FALSE)+INDEX('N fixation formula'!$J$5:$O$44,MATCH(Perm_grass_legu_0N_no_yield!$B$9,'N fixation formula'!$B$5:$B$44,0),MATCH(Perm_grass_legu_0N_no_yield!J104,'N fixation formula'!$J$4:$O$4,0))</f>
        <v>#N/A</v>
      </c>
      <c r="K109" s="48" t="e">
        <f>VLOOKUP($B$9,'N fixation formula'!$B$5:$O$44,7,FALSE)+VLOOKUP($B$9,'N fixation formula'!$B$5:$O$44,8,FALSE)+INDEX('N fixation formula'!$J$5:$O$44,MATCH(Perm_grass_legu_0N_no_yield!$B$9,'N fixation formula'!$B$5:$B$44,0),MATCH(Perm_grass_legu_0N_no_yield!K104,'N fixation formula'!$J$4:$O$4,0))</f>
        <v>#N/A</v>
      </c>
      <c r="L109" s="48" t="e">
        <f>VLOOKUP($B$9,'N fixation formula'!$B$5:$O$44,7,FALSE)+VLOOKUP($B$9,'N fixation formula'!$B$5:$O$44,8,FALSE)+INDEX('N fixation formula'!$J$5:$O$44,MATCH(Perm_grass_legu_0N_no_yield!$B$9,'N fixation formula'!$B$5:$B$44,0),MATCH(Perm_grass_legu_0N_no_yield!L104,'N fixation formula'!$J$4:$O$4,0))</f>
        <v>#N/A</v>
      </c>
      <c r="M109" s="48" t="e">
        <f>VLOOKUP($B$9,'N fixation formula'!$B$5:$O$44,7,FALSE)+VLOOKUP($B$9,'N fixation formula'!$B$5:$O$44,8,FALSE)+INDEX('N fixation formula'!$J$5:$O$44,MATCH(Perm_grass_legu_0N_no_yield!$B$9,'N fixation formula'!$B$5:$B$44,0),MATCH(Perm_grass_legu_0N_no_yield!M104,'N fixation formula'!$J$4:$O$4,0))</f>
        <v>#N/A</v>
      </c>
      <c r="N109" s="48" t="e">
        <f>VLOOKUP($B$9,'N fixation formula'!$B$5:$O$44,7,FALSE)+VLOOKUP($B$9,'N fixation formula'!$B$5:$O$44,8,FALSE)+INDEX('N fixation formula'!$J$5:$O$44,MATCH(Perm_grass_legu_0N_no_yield!$B$9,'N fixation formula'!$B$5:$B$44,0),MATCH(Perm_grass_legu_0N_no_yield!N104,'N fixation formula'!$J$4:$O$4,0))</f>
        <v>#N/A</v>
      </c>
      <c r="O109" s="48" t="e">
        <f>VLOOKUP($B$9,'N fixation formula'!$B$5:$O$44,7,FALSE)+VLOOKUP($B$9,'N fixation formula'!$B$5:$O$44,8,FALSE)+INDEX('N fixation formula'!$J$5:$O$44,MATCH(Perm_grass_legu_0N_no_yield!$B$9,'N fixation formula'!$B$5:$B$44,0),MATCH(Perm_grass_legu_0N_no_yield!O104,'N fixation formula'!$J$4:$O$4,0))</f>
        <v>#N/A</v>
      </c>
    </row>
    <row r="110" spans="1:15" ht="15.6" x14ac:dyDescent="0.3">
      <c r="A110" s="40" t="s">
        <v>152</v>
      </c>
      <c r="B110" s="144" t="e">
        <f t="shared" ref="B110:G110" si="21">B106*B108*(1+B109)</f>
        <v>#N/A</v>
      </c>
      <c r="C110" s="144" t="e">
        <f t="shared" si="21"/>
        <v>#N/A</v>
      </c>
      <c r="D110" s="47" t="e">
        <f t="shared" si="21"/>
        <v>#N/A</v>
      </c>
      <c r="E110" s="47" t="e">
        <f t="shared" si="21"/>
        <v>#N/A</v>
      </c>
      <c r="F110" s="47" t="e">
        <f t="shared" si="21"/>
        <v>#N/A</v>
      </c>
      <c r="G110" s="47" t="e">
        <f t="shared" si="21"/>
        <v>#N/A</v>
      </c>
      <c r="H110" s="15"/>
      <c r="I110" s="40" t="str">
        <f t="shared" si="18"/>
        <v>Kvælstoffiksering, kg N / ha</v>
      </c>
      <c r="J110" s="144"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54"/>
      <c r="C116" s="54"/>
      <c r="D116" s="54"/>
      <c r="E116" s="54"/>
      <c r="F116" s="54"/>
      <c r="G116" s="3"/>
      <c r="I116" s="29" t="str">
        <f>IF(A116="","",A116)</f>
        <v/>
      </c>
      <c r="J116" s="26"/>
      <c r="K116" s="26"/>
      <c r="L116" s="26"/>
      <c r="M116" s="26"/>
      <c r="N116" s="26"/>
      <c r="O116" s="4"/>
    </row>
    <row r="117" spans="1:15" x14ac:dyDescent="0.25">
      <c r="A117" s="34"/>
      <c r="B117" s="3"/>
      <c r="C117" s="3"/>
      <c r="D117" s="3"/>
      <c r="E117" s="3"/>
      <c r="F117" s="3"/>
      <c r="G117" s="3"/>
      <c r="I117" s="29" t="str">
        <f t="shared" ref="I117:I130" si="23">IF(A117="","",A117)</f>
        <v/>
      </c>
      <c r="J117" s="26"/>
      <c r="K117" s="26"/>
      <c r="L117" s="26"/>
      <c r="M117" s="26"/>
      <c r="N117" s="26"/>
      <c r="O117" s="4"/>
    </row>
    <row r="118" spans="1:15" x14ac:dyDescent="0.25">
      <c r="A118" s="34"/>
      <c r="B118" s="3"/>
      <c r="C118" s="3"/>
      <c r="D118" s="3"/>
      <c r="E118" s="3"/>
      <c r="F118" s="3"/>
      <c r="G118" s="3"/>
      <c r="I118" s="29" t="str">
        <f t="shared" si="23"/>
        <v/>
      </c>
      <c r="J118" s="26"/>
      <c r="K118" s="26"/>
      <c r="L118" s="26"/>
      <c r="M118" s="26"/>
      <c r="N118" s="26"/>
      <c r="O118" s="4"/>
    </row>
    <row r="119" spans="1:15" x14ac:dyDescent="0.25">
      <c r="A119" s="34"/>
      <c r="B119" s="3"/>
      <c r="C119" s="3"/>
      <c r="D119" s="3"/>
      <c r="E119" s="3"/>
      <c r="F119" s="3"/>
      <c r="G119" s="3"/>
      <c r="I119" s="29" t="str">
        <f t="shared" si="23"/>
        <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op'!$D$4:$G$77,3,FALSE)="L / ha",B116*VLOOKUP($A132,'Diesel consumption for field op'!$D$4:$G$77,2,FALSE),VLOOKUP($A132,'Diesel consumption for field op'!$D$4:$G$77,2,FALSE)*B$93/1000)*IF(VLOOKUP($A132,'Diesel consumption for field op'!$D$4:$G$77,4,FALSE)="Ja",HLOOKUP(B$29,'Diesel consumption for field op'!$L$17:$Q$19,2,FALSE),1)*HLOOKUP(B$29,'Diesel consumption for field op'!$L$17:$Q$19,3,FALSE))</f>
        <v>0</v>
      </c>
      <c r="C132" s="21">
        <f>IF($A132="",0,IF(VLOOKUP($A132,'Diesel consumption for field op'!$D$4:$G$77,3,FALSE)="L / ha",C116*VLOOKUP($A132,'Diesel consumption for field op'!$D$4:$G$77,2,FALSE),VLOOKUP($A132,'Diesel consumption for field op'!$D$4:$G$77,2,FALSE)*C$93/1000)*IF(VLOOKUP($A132,'Diesel consumption for field op'!$D$4:$G$77,4,FALSE)="Ja",HLOOKUP(C$29,'Diesel consumption for field op'!$L$17:$Q$19,2,FALSE),1)*HLOOKUP(C$29,'Diesel consumption for field op'!$L$17:$Q$19,3,FALSE))</f>
        <v>0</v>
      </c>
      <c r="D132" s="21">
        <f>IF($A132="",0,IF(VLOOKUP($A132,'Diesel consumption for field op'!$D$4:$G$77,3,FALSE)="L / ha",D116*VLOOKUP($A132,'Diesel consumption for field op'!$D$4:$G$77,2,FALSE),VLOOKUP($A132,'Diesel consumption for field op'!$D$4:$G$77,2,FALSE)*D$93/1000)*IF(VLOOKUP($A132,'Diesel consumption for field op'!$D$4:$G$77,4,FALSE)="Ja",HLOOKUP(D$29,'Diesel consumption for field op'!$L$17:$Q$19,2,FALSE),1)*HLOOKUP(D$29,'Diesel consumption for field op'!$L$17:$Q$19,3,FALSE))</f>
        <v>0</v>
      </c>
      <c r="E132" s="21">
        <f>IF($A132="",0,IF(VLOOKUP($A132,'Diesel consumption for field op'!$D$4:$G$77,3,FALSE)="L / ha",E116*VLOOKUP($A132,'Diesel consumption for field op'!$D$4:$G$77,2,FALSE),VLOOKUP($A132,'Diesel consumption for field op'!$D$4:$G$77,2,FALSE)*E$93/1000)*IF(VLOOKUP($A132,'Diesel consumption for field op'!$D$4:$G$77,4,FALSE)="Ja",HLOOKUP(E$29,'Diesel consumption for field op'!$L$17:$Q$19,2,FALSE),1)*HLOOKUP(E$29,'Diesel consumption for field op'!$L$17:$Q$19,3,FALSE))</f>
        <v>0</v>
      </c>
      <c r="F132" s="21">
        <f>IF($A132="",0,IF(VLOOKUP($A132,'Diesel consumption for field op'!$D$4:$G$77,3,FALSE)="L / ha",F116*VLOOKUP($A132,'Diesel consumption for field op'!$D$4:$G$77,2,FALSE),VLOOKUP($A132,'Diesel consumption for field op'!$D$4:$G$77,2,FALSE)*F$93/1000)*IF(VLOOKUP($A132,'Diesel consumption for field op'!$D$4:$G$77,4,FALSE)="Ja",HLOOKUP(F$29,'Diesel consumption for field op'!$L$17:$Q$19,2,FALSE),1)*HLOOKUP(F$29,'Diesel consumption for field op'!$L$17:$Q$19,3,FALSE))</f>
        <v>0</v>
      </c>
      <c r="G132" s="21">
        <f>IF($A132="",0,IF(VLOOKUP($A132,'Diesel consumption for field op'!$D$4:$G$77,3,FALSE)="L / ha",G116*VLOOKUP($A132,'Diesel consumption for field op'!$D$4:$G$77,2,FALSE),VLOOKUP($A132,'Diesel consumption for field op'!$D$4:$G$77,2,FALSE)*G$93/1000)*IF(VLOOKUP($A132,'Diesel consumption for field op'!$D$4:$G$77,4,FALSE)="Ja",HLOOKUP(G$29,'Diesel consumption for field op'!$L$17:$Q$19,2,FALSE),1)*HLOOKUP(G$29,'Diesel consumption for field op'!$L$17:$Q$19,3,FALSE))</f>
        <v>0</v>
      </c>
      <c r="I132" s="29" t="str">
        <f>A132</f>
        <v/>
      </c>
      <c r="J132" s="21">
        <f>IF($A132="",0,IF(VLOOKUP($A132,'Diesel consumption for field op'!$D$4:$G$77,3,FALSE)="L / ha",J116*VLOOKUP($A132,'Diesel consumption for field op'!$D$4:$G$77,2,FALSE),VLOOKUP($A132,'Diesel consumption for field op'!$D$4:$G$77,2,FALSE)*J$93/1000)*IF(VLOOKUP($A132,'Diesel consumption for field op'!$D$4:$G$77,4,FALSE)="Ja",HLOOKUP(J$29,'Diesel consumption for field op'!$L$17:$Q$19,2,FALSE),1)*HLOOKUP(J$29,'Diesel consumption for field op'!$L$17:$Q$19,3,FALSE))</f>
        <v>0</v>
      </c>
      <c r="K132" s="21">
        <f>IF($A132="",0,IF(VLOOKUP($A132,'Diesel consumption for field op'!$D$4:$G$77,3,FALSE)="L / ha",K116*VLOOKUP($A132,'Diesel consumption for field op'!$D$4:$G$77,2,FALSE),VLOOKUP($A132,'Diesel consumption for field op'!$D$4:$G$77,2,FALSE)*K$93/1000)*IF(VLOOKUP($A132,'Diesel consumption for field op'!$D$4:$G$77,4,FALSE)="Ja",HLOOKUP(K$29,'Diesel consumption for field op'!$L$17:$Q$19,2,FALSE),1)*HLOOKUP(K$29,'Diesel consumption for field op'!$L$17:$Q$19,3,FALSE))</f>
        <v>0</v>
      </c>
      <c r="L132" s="21">
        <f>IF($A132="",0,IF(VLOOKUP($A132,'Diesel consumption for field op'!$D$4:$G$77,3,FALSE)="L / ha",L116*VLOOKUP($A132,'Diesel consumption for field op'!$D$4:$G$77,2,FALSE),VLOOKUP($A132,'Diesel consumption for field op'!$D$4:$G$77,2,FALSE)*L$93/1000)*IF(VLOOKUP($A132,'Diesel consumption for field op'!$D$4:$G$77,4,FALSE)="Ja",HLOOKUP(L$29,'Diesel consumption for field op'!$L$17:$Q$19,2,FALSE),1)*HLOOKUP(L$29,'Diesel consumption for field op'!$L$17:$Q$19,3,FALSE))</f>
        <v>0</v>
      </c>
      <c r="M132" s="21">
        <f>IF($A132="",0,IF(VLOOKUP($A132,'Diesel consumption for field op'!$D$4:$G$77,3,FALSE)="L / ha",M116*VLOOKUP($A132,'Diesel consumption for field op'!$D$4:$G$77,2,FALSE),VLOOKUP($A132,'Diesel consumption for field op'!$D$4:$G$77,2,FALSE)*M$93/1000)*IF(VLOOKUP($A132,'Diesel consumption for field op'!$D$4:$G$77,4,FALSE)="Ja",HLOOKUP(M$29,'Diesel consumption for field op'!$L$17:$Q$19,2,FALSE),1)*HLOOKUP(M$29,'Diesel consumption for field op'!$L$17:$Q$19,3,FALSE))</f>
        <v>0</v>
      </c>
      <c r="N132" s="21">
        <f>IF($A132="",0,IF(VLOOKUP($A132,'Diesel consumption for field op'!$D$4:$G$77,3,FALSE)="L / ha",N116*VLOOKUP($A132,'Diesel consumption for field op'!$D$4:$G$77,2,FALSE),VLOOKUP($A132,'Diesel consumption for field op'!$D$4:$G$77,2,FALSE)*N$93/1000)*IF(VLOOKUP($A132,'Diesel consumption for field op'!$D$4:$G$77,4,FALSE)="Ja",HLOOKUP(N$29,'Diesel consumption for field op'!$L$17:$Q$19,2,FALSE),1)*HLOOKUP(N$29,'Diesel consumption for field op'!$L$17:$Q$19,3,FALSE))</f>
        <v>0</v>
      </c>
      <c r="O132" s="21">
        <f>IF($A132="",0,IF(VLOOKUP($A132,'Diesel consumption for field op'!$D$4:$G$77,3,FALSE)="L / ha",O116*VLOOKUP($A132,'Diesel consumption for field op'!$D$4:$G$77,2,FALSE),VLOOKUP($A132,'Diesel consumption for field op'!$D$4:$G$77,2,FALSE)*O$93/1000)*IF(VLOOKUP($A132,'Diesel consumption for field op'!$D$4:$G$77,4,FALSE)="Ja",HLOOKUP(O$29,'Diesel consumption for field op'!$L$17:$Q$19,2,FALSE),1)*HLOOKUP(O$29,'Diesel consumption for field op'!$L$17:$Q$19,3,FALSE))</f>
        <v>0</v>
      </c>
    </row>
    <row r="133" spans="1:15" x14ac:dyDescent="0.25">
      <c r="A133" s="20" t="str">
        <f t="shared" ref="A133:A146" si="24">IF(A117="","",A117)</f>
        <v/>
      </c>
      <c r="B133" s="21">
        <f>IF($A133="",0,IF(VLOOKUP($A133,'Diesel consumption for field op'!$D$4:$G$77,3,FALSE)="L / ha",B117*VLOOKUP($A133,'Diesel consumption for field op'!$D$4:$G$77,2,FALSE),VLOOKUP($A133,'Diesel consumption for field op'!$D$4:$G$77,2,FALSE)*B$93/1000)*IF(VLOOKUP($A133,'Diesel consumption for field op'!$D$4:$G$77,4,FALSE)="Ja",HLOOKUP(B$29,'Diesel consumption for field op'!$L$17:$Q$19,2,FALSE),1)*HLOOKUP(B$29,'Diesel consumption for field op'!$L$17:$Q$19,3,FALSE))</f>
        <v>0</v>
      </c>
      <c r="C133" s="21">
        <f>IF($A133="",0,IF(VLOOKUP($A133,'Diesel consumption for field op'!$D$4:$G$77,3,FALSE)="L / ha",C117*VLOOKUP($A133,'Diesel consumption for field op'!$D$4:$G$77,2,FALSE),VLOOKUP($A133,'Diesel consumption for field op'!$D$4:$G$77,2,FALSE)*C$93/1000)*IF(VLOOKUP($A133,'Diesel consumption for field op'!$D$4:$G$77,4,FALSE)="Ja",HLOOKUP(C$29,'Diesel consumption for field op'!$L$17:$Q$19,2,FALSE),1)*HLOOKUP(C$29,'Diesel consumption for field op'!$L$17:$Q$19,3,FALSE))</f>
        <v>0</v>
      </c>
      <c r="D133" s="21">
        <f>IF($A133="",0,IF(VLOOKUP($A133,'Diesel consumption for field op'!$D$4:$G$77,3,FALSE)="L / ha",D117*VLOOKUP($A133,'Diesel consumption for field op'!$D$4:$G$77,2,FALSE),VLOOKUP($A133,'Diesel consumption for field op'!$D$4:$G$77,2,FALSE)*D$93/1000)*IF(VLOOKUP($A133,'Diesel consumption for field op'!$D$4:$G$77,4,FALSE)="Ja",HLOOKUP(D$29,'Diesel consumption for field op'!$L$17:$Q$19,2,FALSE),1)*HLOOKUP(D$29,'Diesel consumption for field op'!$L$17:$Q$19,3,FALSE))</f>
        <v>0</v>
      </c>
      <c r="E133" s="21">
        <f>IF($A133="",0,IF(VLOOKUP($A133,'Diesel consumption for field op'!$D$4:$G$77,3,FALSE)="L / ha",E117*VLOOKUP($A133,'Diesel consumption for field op'!$D$4:$G$77,2,FALSE),VLOOKUP($A133,'Diesel consumption for field op'!$D$4:$G$77,2,FALSE)*E$93/1000)*IF(VLOOKUP($A133,'Diesel consumption for field op'!$D$4:$G$77,4,FALSE)="Ja",HLOOKUP(E$29,'Diesel consumption for field op'!$L$17:$Q$19,2,FALSE),1)*HLOOKUP(E$29,'Diesel consumption for field op'!$L$17:$Q$19,3,FALSE))</f>
        <v>0</v>
      </c>
      <c r="F133" s="21">
        <f>IF($A133="",0,IF(VLOOKUP($A133,'Diesel consumption for field op'!$D$4:$G$77,3,FALSE)="L / ha",F117*VLOOKUP($A133,'Diesel consumption for field op'!$D$4:$G$77,2,FALSE),VLOOKUP($A133,'Diesel consumption for field op'!$D$4:$G$77,2,FALSE)*F$93/1000)*IF(VLOOKUP($A133,'Diesel consumption for field op'!$D$4:$G$77,4,FALSE)="Ja",HLOOKUP(F$29,'Diesel consumption for field op'!$L$17:$Q$19,2,FALSE),1)*HLOOKUP(F$29,'Diesel consumption for field op'!$L$17:$Q$19,3,FALSE))</f>
        <v>0</v>
      </c>
      <c r="G133" s="21">
        <f>IF($A133="",0,IF(VLOOKUP($A133,'Diesel consumption for field op'!$D$4:$G$77,3,FALSE)="L / ha",G117*VLOOKUP($A133,'Diesel consumption for field op'!$D$4:$G$77,2,FALSE),VLOOKUP($A133,'Diesel consumption for field op'!$D$4:$G$77,2,FALSE)*G$93/1000)*IF(VLOOKUP($A133,'Diesel consumption for field op'!$D$4:$G$77,4,FALSE)="Ja",HLOOKUP(G$29,'Diesel consumption for field op'!$L$17:$Q$19,2,FALSE),1)*HLOOKUP(G$29,'Diesel consumption for field op'!$L$17:$Q$19,3,FALSE))</f>
        <v>0</v>
      </c>
      <c r="I133" s="29" t="str">
        <f t="shared" ref="I133:I147" si="25">A133</f>
        <v/>
      </c>
      <c r="J133" s="21">
        <f>IF($A133="",0,IF(VLOOKUP($A133,'Diesel consumption for field op'!$D$4:$G$77,3,FALSE)="L / ha",J117*VLOOKUP($A133,'Diesel consumption for field op'!$D$4:$G$77,2,FALSE),VLOOKUP($A133,'Diesel consumption for field op'!$D$4:$G$77,2,FALSE)*J$93/1000)*IF(VLOOKUP($A133,'Diesel consumption for field op'!$D$4:$G$77,4,FALSE)="Ja",HLOOKUP(J$29,'Diesel consumption for field op'!$L$17:$Q$19,2,FALSE),1)*HLOOKUP(J$29,'Diesel consumption for field op'!$L$17:$Q$19,3,FALSE))</f>
        <v>0</v>
      </c>
      <c r="K133" s="21">
        <f>IF($A133="",0,IF(VLOOKUP($A133,'Diesel consumption for field op'!$D$4:$G$77,3,FALSE)="L / ha",K117*VLOOKUP($A133,'Diesel consumption for field op'!$D$4:$G$77,2,FALSE),VLOOKUP($A133,'Diesel consumption for field op'!$D$4:$G$77,2,FALSE)*K$93/1000)*IF(VLOOKUP($A133,'Diesel consumption for field op'!$D$4:$G$77,4,FALSE)="Ja",HLOOKUP(K$29,'Diesel consumption for field op'!$L$17:$Q$19,2,FALSE),1)*HLOOKUP(K$29,'Diesel consumption for field op'!$L$17:$Q$19,3,FALSE))</f>
        <v>0</v>
      </c>
      <c r="L133" s="21">
        <f>IF($A133="",0,IF(VLOOKUP($A133,'Diesel consumption for field op'!$D$4:$G$77,3,FALSE)="L / ha",L117*VLOOKUP($A133,'Diesel consumption for field op'!$D$4:$G$77,2,FALSE),VLOOKUP($A133,'Diesel consumption for field op'!$D$4:$G$77,2,FALSE)*L$93/1000)*IF(VLOOKUP($A133,'Diesel consumption for field op'!$D$4:$G$77,4,FALSE)="Ja",HLOOKUP(L$29,'Diesel consumption for field op'!$L$17:$Q$19,2,FALSE),1)*HLOOKUP(L$29,'Diesel consumption for field op'!$L$17:$Q$19,3,FALSE))</f>
        <v>0</v>
      </c>
      <c r="M133" s="21">
        <f>IF($A133="",0,IF(VLOOKUP($A133,'Diesel consumption for field op'!$D$4:$G$77,3,FALSE)="L / ha",M117*VLOOKUP($A133,'Diesel consumption for field op'!$D$4:$G$77,2,FALSE),VLOOKUP($A133,'Diesel consumption for field op'!$D$4:$G$77,2,FALSE)*M$93/1000)*IF(VLOOKUP($A133,'Diesel consumption for field op'!$D$4:$G$77,4,FALSE)="Ja",HLOOKUP(M$29,'Diesel consumption for field op'!$L$17:$Q$19,2,FALSE),1)*HLOOKUP(M$29,'Diesel consumption for field op'!$L$17:$Q$19,3,FALSE))</f>
        <v>0</v>
      </c>
      <c r="N133" s="21">
        <f>IF($A133="",0,IF(VLOOKUP($A133,'Diesel consumption for field op'!$D$4:$G$77,3,FALSE)="L / ha",N117*VLOOKUP($A133,'Diesel consumption for field op'!$D$4:$G$77,2,FALSE),VLOOKUP($A133,'Diesel consumption for field op'!$D$4:$G$77,2,FALSE)*N$93/1000)*IF(VLOOKUP($A133,'Diesel consumption for field op'!$D$4:$G$77,4,FALSE)="Ja",HLOOKUP(N$29,'Diesel consumption for field op'!$L$17:$Q$19,2,FALSE),1)*HLOOKUP(N$29,'Diesel consumption for field op'!$L$17:$Q$19,3,FALSE))</f>
        <v>0</v>
      </c>
      <c r="O133" s="21">
        <f>IF($A133="",0,IF(VLOOKUP($A133,'Diesel consumption for field op'!$D$4:$G$77,3,FALSE)="L / ha",O117*VLOOKUP($A133,'Diesel consumption for field op'!$D$4:$G$77,2,FALSE),VLOOKUP($A133,'Diesel consumption for field op'!$D$4:$G$77,2,FALSE)*O$93/1000)*IF(VLOOKUP($A133,'Diesel consumption for field op'!$D$4:$G$77,4,FALSE)="Ja",HLOOKUP(O$29,'Diesel consumption for field op'!$L$17:$Q$19,2,FALSE),1)*HLOOKUP(O$29,'Diesel consumption for field op'!$L$17:$Q$19,3,FALSE))</f>
        <v>0</v>
      </c>
    </row>
    <row r="134" spans="1:15" x14ac:dyDescent="0.25">
      <c r="A134" s="20" t="str">
        <f t="shared" si="24"/>
        <v/>
      </c>
      <c r="B134" s="21">
        <f>IF($A134="",0,IF(VLOOKUP($A134,'Diesel consumption for field op'!$D$4:$G$77,3,FALSE)="L / ha",B118*VLOOKUP($A134,'Diesel consumption for field op'!$D$4:$G$77,2,FALSE),VLOOKUP($A134,'Diesel consumption for field op'!$D$4:$G$77,2,FALSE)*B$93/1000)*IF(VLOOKUP($A134,'Diesel consumption for field op'!$D$4:$G$77,4,FALSE)="Ja",HLOOKUP(B$29,'Diesel consumption for field op'!$L$17:$Q$19,2,FALSE),1)*HLOOKUP(B$29,'Diesel consumption for field op'!$L$17:$Q$19,3,FALSE))</f>
        <v>0</v>
      </c>
      <c r="C134" s="21">
        <f>IF($A134="",0,IF(VLOOKUP($A134,'Diesel consumption for field op'!$D$4:$G$77,3,FALSE)="L / ha",C118*VLOOKUP($A134,'Diesel consumption for field op'!$D$4:$G$77,2,FALSE),VLOOKUP($A134,'Diesel consumption for field op'!$D$4:$G$77,2,FALSE)*C$93/1000)*IF(VLOOKUP($A134,'Diesel consumption for field op'!$D$4:$G$77,4,FALSE)="Ja",HLOOKUP(C$29,'Diesel consumption for field op'!$L$17:$Q$19,2,FALSE),1)*HLOOKUP(C$29,'Diesel consumption for field op'!$L$17:$Q$19,3,FALSE))</f>
        <v>0</v>
      </c>
      <c r="D134" s="21">
        <f>IF($A134="",0,IF(VLOOKUP($A134,'Diesel consumption for field op'!$D$4:$G$77,3,FALSE)="L / ha",D118*VLOOKUP($A134,'Diesel consumption for field op'!$D$4:$G$77,2,FALSE),VLOOKUP($A134,'Diesel consumption for field op'!$D$4:$G$77,2,FALSE)*D$93/1000)*IF(VLOOKUP($A134,'Diesel consumption for field op'!$D$4:$G$77,4,FALSE)="Ja",HLOOKUP(D$29,'Diesel consumption for field op'!$L$17:$Q$19,2,FALSE),1)*HLOOKUP(D$29,'Diesel consumption for field op'!$L$17:$Q$19,3,FALSE))</f>
        <v>0</v>
      </c>
      <c r="E134" s="21">
        <f>IF($A134="",0,IF(VLOOKUP($A134,'Diesel consumption for field op'!$D$4:$G$77,3,FALSE)="L / ha",E118*VLOOKUP($A134,'Diesel consumption for field op'!$D$4:$G$77,2,FALSE),VLOOKUP($A134,'Diesel consumption for field op'!$D$4:$G$77,2,FALSE)*E$93/1000)*IF(VLOOKUP($A134,'Diesel consumption for field op'!$D$4:$G$77,4,FALSE)="Ja",HLOOKUP(E$29,'Diesel consumption for field op'!$L$17:$Q$19,2,FALSE),1)*HLOOKUP(E$29,'Diesel consumption for field op'!$L$17:$Q$19,3,FALSE))</f>
        <v>0</v>
      </c>
      <c r="F134" s="21">
        <f>IF($A134="",0,IF(VLOOKUP($A134,'Diesel consumption for field op'!$D$4:$G$77,3,FALSE)="L / ha",F118*VLOOKUP($A134,'Diesel consumption for field op'!$D$4:$G$77,2,FALSE),VLOOKUP($A134,'Diesel consumption for field op'!$D$4:$G$77,2,FALSE)*F$93/1000)*IF(VLOOKUP($A134,'Diesel consumption for field op'!$D$4:$G$77,4,FALSE)="Ja",HLOOKUP(F$29,'Diesel consumption for field op'!$L$17:$Q$19,2,FALSE),1)*HLOOKUP(F$29,'Diesel consumption for field op'!$L$17:$Q$19,3,FALSE))</f>
        <v>0</v>
      </c>
      <c r="G134" s="21">
        <f>IF($A134="",0,IF(VLOOKUP($A134,'Diesel consumption for field op'!$D$4:$G$77,3,FALSE)="L / ha",G118*VLOOKUP($A134,'Diesel consumption for field op'!$D$4:$G$77,2,FALSE),VLOOKUP($A134,'Diesel consumption for field op'!$D$4:$G$77,2,FALSE)*G$93/1000)*IF(VLOOKUP($A134,'Diesel consumption for field op'!$D$4:$G$77,4,FALSE)="Ja",HLOOKUP(G$29,'Diesel consumption for field op'!$L$17:$Q$19,2,FALSE),1)*HLOOKUP(G$29,'Diesel consumption for field op'!$L$17:$Q$19,3,FALSE))</f>
        <v>0</v>
      </c>
      <c r="I134" s="29" t="str">
        <f t="shared" si="25"/>
        <v/>
      </c>
      <c r="J134" s="21">
        <f>IF($A134="",0,IF(VLOOKUP($A134,'Diesel consumption for field op'!$D$4:$G$77,3,FALSE)="L / ha",J118*VLOOKUP($A134,'Diesel consumption for field op'!$D$4:$G$77,2,FALSE),VLOOKUP($A134,'Diesel consumption for field op'!$D$4:$G$77,2,FALSE)*J$93/1000)*IF(VLOOKUP($A134,'Diesel consumption for field op'!$D$4:$G$77,4,FALSE)="Ja",HLOOKUP(J$29,'Diesel consumption for field op'!$L$17:$Q$19,2,FALSE),1)*HLOOKUP(J$29,'Diesel consumption for field op'!$L$17:$Q$19,3,FALSE))</f>
        <v>0</v>
      </c>
      <c r="K134" s="21">
        <f>IF($A134="",0,IF(VLOOKUP($A134,'Diesel consumption for field op'!$D$4:$G$77,3,FALSE)="L / ha",K118*VLOOKUP($A134,'Diesel consumption for field op'!$D$4:$G$77,2,FALSE),VLOOKUP($A134,'Diesel consumption for field op'!$D$4:$G$77,2,FALSE)*K$93/1000)*IF(VLOOKUP($A134,'Diesel consumption for field op'!$D$4:$G$77,4,FALSE)="Ja",HLOOKUP(K$29,'Diesel consumption for field op'!$L$17:$Q$19,2,FALSE),1)*HLOOKUP(K$29,'Diesel consumption for field op'!$L$17:$Q$19,3,FALSE))</f>
        <v>0</v>
      </c>
      <c r="L134" s="21">
        <f>IF($A134="",0,IF(VLOOKUP($A134,'Diesel consumption for field op'!$D$4:$G$77,3,FALSE)="L / ha",L118*VLOOKUP($A134,'Diesel consumption for field op'!$D$4:$G$77,2,FALSE),VLOOKUP($A134,'Diesel consumption for field op'!$D$4:$G$77,2,FALSE)*L$93/1000)*IF(VLOOKUP($A134,'Diesel consumption for field op'!$D$4:$G$77,4,FALSE)="Ja",HLOOKUP(L$29,'Diesel consumption for field op'!$L$17:$Q$19,2,FALSE),1)*HLOOKUP(L$29,'Diesel consumption for field op'!$L$17:$Q$19,3,FALSE))</f>
        <v>0</v>
      </c>
      <c r="M134" s="21">
        <f>IF($A134="",0,IF(VLOOKUP($A134,'Diesel consumption for field op'!$D$4:$G$77,3,FALSE)="L / ha",M118*VLOOKUP($A134,'Diesel consumption for field op'!$D$4:$G$77,2,FALSE),VLOOKUP($A134,'Diesel consumption for field op'!$D$4:$G$77,2,FALSE)*M$93/1000)*IF(VLOOKUP($A134,'Diesel consumption for field op'!$D$4:$G$77,4,FALSE)="Ja",HLOOKUP(M$29,'Diesel consumption for field op'!$L$17:$Q$19,2,FALSE),1)*HLOOKUP(M$29,'Diesel consumption for field op'!$L$17:$Q$19,3,FALSE))</f>
        <v>0</v>
      </c>
      <c r="N134" s="21">
        <f>IF($A134="",0,IF(VLOOKUP($A134,'Diesel consumption for field op'!$D$4:$G$77,3,FALSE)="L / ha",N118*VLOOKUP($A134,'Diesel consumption for field op'!$D$4:$G$77,2,FALSE),VLOOKUP($A134,'Diesel consumption for field op'!$D$4:$G$77,2,FALSE)*N$93/1000)*IF(VLOOKUP($A134,'Diesel consumption for field op'!$D$4:$G$77,4,FALSE)="Ja",HLOOKUP(N$29,'Diesel consumption for field op'!$L$17:$Q$19,2,FALSE),1)*HLOOKUP(N$29,'Diesel consumption for field op'!$L$17:$Q$19,3,FALSE))</f>
        <v>0</v>
      </c>
      <c r="O134" s="21">
        <f>IF($A134="",0,IF(VLOOKUP($A134,'Diesel consumption for field op'!$D$4:$G$77,3,FALSE)="L / ha",O118*VLOOKUP($A134,'Diesel consumption for field op'!$D$4:$G$77,2,FALSE),VLOOKUP($A134,'Diesel consumption for field op'!$D$4:$G$77,2,FALSE)*O$93/1000)*IF(VLOOKUP($A134,'Diesel consumption for field op'!$D$4:$G$77,4,FALSE)="Ja",HLOOKUP(O$29,'Diesel consumption for field op'!$L$17:$Q$19,2,FALSE),1)*HLOOKUP(O$29,'Diesel consumption for field op'!$L$17:$Q$19,3,FALSE))</f>
        <v>0</v>
      </c>
    </row>
    <row r="135" spans="1:15" x14ac:dyDescent="0.25">
      <c r="A135" s="20" t="str">
        <f t="shared" si="24"/>
        <v/>
      </c>
      <c r="B135" s="21">
        <f>IF($A135="",0,IF(VLOOKUP($A135,'Diesel consumption for field op'!$D$4:$G$77,3,FALSE)="L / ha",B119*VLOOKUP($A135,'Diesel consumption for field op'!$D$4:$G$77,2,FALSE),VLOOKUP($A135,'Diesel consumption for field op'!$D$4:$G$77,2,FALSE)*B$93/1000)*IF(VLOOKUP($A135,'Diesel consumption for field op'!$D$4:$G$77,4,FALSE)="Ja",HLOOKUP(B$29,'Diesel consumption for field op'!$L$17:$Q$19,2,FALSE),1)*HLOOKUP(B$29,'Diesel consumption for field op'!$L$17:$Q$19,3,FALSE))</f>
        <v>0</v>
      </c>
      <c r="C135" s="21">
        <f>IF($A135="",0,IF(VLOOKUP($A135,'Diesel consumption for field op'!$D$4:$G$77,3,FALSE)="L / ha",C119*VLOOKUP($A135,'Diesel consumption for field op'!$D$4:$G$77,2,FALSE),VLOOKUP($A135,'Diesel consumption for field op'!$D$4:$G$77,2,FALSE)*C$93/1000)*IF(VLOOKUP($A135,'Diesel consumption for field op'!$D$4:$G$77,4,FALSE)="Ja",HLOOKUP(C$29,'Diesel consumption for field op'!$L$17:$Q$19,2,FALSE),1)*HLOOKUP(C$29,'Diesel consumption for field op'!$L$17:$Q$19,3,FALSE))</f>
        <v>0</v>
      </c>
      <c r="D135" s="21">
        <f>IF($A135="",0,IF(VLOOKUP($A135,'Diesel consumption for field op'!$D$4:$G$77,3,FALSE)="L / ha",D119*VLOOKUP($A135,'Diesel consumption for field op'!$D$4:$G$77,2,FALSE),VLOOKUP($A135,'Diesel consumption for field op'!$D$4:$G$77,2,FALSE)*D$93/1000)*IF(VLOOKUP($A135,'Diesel consumption for field op'!$D$4:$G$77,4,FALSE)="Ja",HLOOKUP(D$29,'Diesel consumption for field op'!$L$17:$Q$19,2,FALSE),1)*HLOOKUP(D$29,'Diesel consumption for field op'!$L$17:$Q$19,3,FALSE))</f>
        <v>0</v>
      </c>
      <c r="E135" s="21">
        <f>IF($A135="",0,IF(VLOOKUP($A135,'Diesel consumption for field op'!$D$4:$G$77,3,FALSE)="L / ha",E119*VLOOKUP($A135,'Diesel consumption for field op'!$D$4:$G$77,2,FALSE),VLOOKUP($A135,'Diesel consumption for field op'!$D$4:$G$77,2,FALSE)*E$93/1000)*IF(VLOOKUP($A135,'Diesel consumption for field op'!$D$4:$G$77,4,FALSE)="Ja",HLOOKUP(E$29,'Diesel consumption for field op'!$L$17:$Q$19,2,FALSE),1)*HLOOKUP(E$29,'Diesel consumption for field op'!$L$17:$Q$19,3,FALSE))</f>
        <v>0</v>
      </c>
      <c r="F135" s="21">
        <f>IF($A135="",0,IF(VLOOKUP($A135,'Diesel consumption for field op'!$D$4:$G$77,3,FALSE)="L / ha",F119*VLOOKUP($A135,'Diesel consumption for field op'!$D$4:$G$77,2,FALSE),VLOOKUP($A135,'Diesel consumption for field op'!$D$4:$G$77,2,FALSE)*F$93/1000)*IF(VLOOKUP($A135,'Diesel consumption for field op'!$D$4:$G$77,4,FALSE)="Ja",HLOOKUP(F$29,'Diesel consumption for field op'!$L$17:$Q$19,2,FALSE),1)*HLOOKUP(F$29,'Diesel consumption for field op'!$L$17:$Q$19,3,FALSE))</f>
        <v>0</v>
      </c>
      <c r="G135" s="21">
        <f>IF($A135="",0,IF(VLOOKUP($A135,'Diesel consumption for field op'!$D$4:$G$77,3,FALSE)="L / ha",G119*VLOOKUP($A135,'Diesel consumption for field op'!$D$4:$G$77,2,FALSE),VLOOKUP($A135,'Diesel consumption for field op'!$D$4:$G$77,2,FALSE)*G$93/1000)*IF(VLOOKUP($A135,'Diesel consumption for field op'!$D$4:$G$77,4,FALSE)="Ja",HLOOKUP(G$29,'Diesel consumption for field op'!$L$17:$Q$19,2,FALSE),1)*HLOOKUP(G$29,'Diesel consumption for field op'!$L$17:$Q$19,3,FALSE))</f>
        <v>0</v>
      </c>
      <c r="I135" s="29" t="str">
        <f t="shared" si="25"/>
        <v/>
      </c>
      <c r="J135" s="21">
        <f>IF($A135="",0,IF(VLOOKUP($A135,'Diesel consumption for field op'!$D$4:$G$77,3,FALSE)="L / ha",J119*VLOOKUP($A135,'Diesel consumption for field op'!$D$4:$G$77,2,FALSE),VLOOKUP($A135,'Diesel consumption for field op'!$D$4:$G$77,2,FALSE)*J$93/1000)*IF(VLOOKUP($A135,'Diesel consumption for field op'!$D$4:$G$77,4,FALSE)="Ja",HLOOKUP(J$29,'Diesel consumption for field op'!$L$17:$Q$19,2,FALSE),1)*HLOOKUP(J$29,'Diesel consumption for field op'!$L$17:$Q$19,3,FALSE))</f>
        <v>0</v>
      </c>
      <c r="K135" s="21">
        <f>IF($A135="",0,IF(VLOOKUP($A135,'Diesel consumption for field op'!$D$4:$G$77,3,FALSE)="L / ha",K119*VLOOKUP($A135,'Diesel consumption for field op'!$D$4:$G$77,2,FALSE),VLOOKUP($A135,'Diesel consumption for field op'!$D$4:$G$77,2,FALSE)*K$93/1000)*IF(VLOOKUP($A135,'Diesel consumption for field op'!$D$4:$G$77,4,FALSE)="Ja",HLOOKUP(K$29,'Diesel consumption for field op'!$L$17:$Q$19,2,FALSE),1)*HLOOKUP(K$29,'Diesel consumption for field op'!$L$17:$Q$19,3,FALSE))</f>
        <v>0</v>
      </c>
      <c r="L135" s="21">
        <f>IF($A135="",0,IF(VLOOKUP($A135,'Diesel consumption for field op'!$D$4:$G$77,3,FALSE)="L / ha",L119*VLOOKUP($A135,'Diesel consumption for field op'!$D$4:$G$77,2,FALSE),VLOOKUP($A135,'Diesel consumption for field op'!$D$4:$G$77,2,FALSE)*L$93/1000)*IF(VLOOKUP($A135,'Diesel consumption for field op'!$D$4:$G$77,4,FALSE)="Ja",HLOOKUP(L$29,'Diesel consumption for field op'!$L$17:$Q$19,2,FALSE),1)*HLOOKUP(L$29,'Diesel consumption for field op'!$L$17:$Q$19,3,FALSE))</f>
        <v>0</v>
      </c>
      <c r="M135" s="21">
        <f>IF($A135="",0,IF(VLOOKUP($A135,'Diesel consumption for field op'!$D$4:$G$77,3,FALSE)="L / ha",M119*VLOOKUP($A135,'Diesel consumption for field op'!$D$4:$G$77,2,FALSE),VLOOKUP($A135,'Diesel consumption for field op'!$D$4:$G$77,2,FALSE)*M$93/1000)*IF(VLOOKUP($A135,'Diesel consumption for field op'!$D$4:$G$77,4,FALSE)="Ja",HLOOKUP(M$29,'Diesel consumption for field op'!$L$17:$Q$19,2,FALSE),1)*HLOOKUP(M$29,'Diesel consumption for field op'!$L$17:$Q$19,3,FALSE))</f>
        <v>0</v>
      </c>
      <c r="N135" s="21">
        <f>IF($A135="",0,IF(VLOOKUP($A135,'Diesel consumption for field op'!$D$4:$G$77,3,FALSE)="L / ha",N119*VLOOKUP($A135,'Diesel consumption for field op'!$D$4:$G$77,2,FALSE),VLOOKUP($A135,'Diesel consumption for field op'!$D$4:$G$77,2,FALSE)*N$93/1000)*IF(VLOOKUP($A135,'Diesel consumption for field op'!$D$4:$G$77,4,FALSE)="Ja",HLOOKUP(N$29,'Diesel consumption for field op'!$L$17:$Q$19,2,FALSE),1)*HLOOKUP(N$29,'Diesel consumption for field op'!$L$17:$Q$19,3,FALSE))</f>
        <v>0</v>
      </c>
      <c r="O135" s="21">
        <f>IF($A135="",0,IF(VLOOKUP($A135,'Diesel consumption for field op'!$D$4:$G$77,3,FALSE)="L / ha",O119*VLOOKUP($A135,'Diesel consumption for field op'!$D$4:$G$77,2,FALSE),VLOOKUP($A135,'Diesel consumption for field op'!$D$4:$G$77,2,FALSE)*O$93/1000)*IF(VLOOKUP($A135,'Diesel consumption for field op'!$D$4:$G$77,4,FALSE)="Ja",HLOOKUP(O$29,'Diesel consumption for field op'!$L$17:$Q$19,2,FALSE),1)*HLOOKUP(O$29,'Diesel consumption for field op'!$L$17:$Q$19,3,FALSE))</f>
        <v>0</v>
      </c>
    </row>
    <row r="136" spans="1:15" x14ac:dyDescent="0.25">
      <c r="A136" s="20" t="str">
        <f t="shared" si="24"/>
        <v/>
      </c>
      <c r="B136" s="21">
        <f>IF($A136="",0,IF(VLOOKUP($A136,'Diesel consumption for field op'!$D$4:$G$77,3,FALSE)="L / ha",B120*VLOOKUP($A136,'Diesel consumption for field op'!$D$4:$G$77,2,FALSE),VLOOKUP($A136,'Diesel consumption for field op'!$D$4:$G$77,2,FALSE)*B$93/1000)*IF(VLOOKUP($A136,'Diesel consumption for field op'!$D$4:$G$77,4,FALSE)="Ja",HLOOKUP(B$29,'Diesel consumption for field op'!$L$17:$Q$19,2,FALSE),1)*HLOOKUP(B$29,'Diesel consumption for field op'!$L$17:$Q$19,3,FALSE))</f>
        <v>0</v>
      </c>
      <c r="C136" s="21">
        <f>IF($A136="",0,IF(VLOOKUP($A136,'Diesel consumption for field op'!$D$4:$G$77,3,FALSE)="L / ha",C120*VLOOKUP($A136,'Diesel consumption for field op'!$D$4:$G$77,2,FALSE),VLOOKUP($A136,'Diesel consumption for field op'!$D$4:$G$77,2,FALSE)*C$93/1000)*IF(VLOOKUP($A136,'Diesel consumption for field op'!$D$4:$G$77,4,FALSE)="Ja",HLOOKUP(C$29,'Diesel consumption for field op'!$L$17:$Q$19,2,FALSE),1)*HLOOKUP(C$29,'Diesel consumption for field op'!$L$17:$Q$19,3,FALSE))</f>
        <v>0</v>
      </c>
      <c r="D136" s="21">
        <f>IF($A136="",0,IF(VLOOKUP($A136,'Diesel consumption for field op'!$D$4:$G$77,3,FALSE)="L / ha",D120*VLOOKUP($A136,'Diesel consumption for field op'!$D$4:$G$77,2,FALSE),VLOOKUP($A136,'Diesel consumption for field op'!$D$4:$G$77,2,FALSE)*D$93/1000)*IF(VLOOKUP($A136,'Diesel consumption for field op'!$D$4:$G$77,4,FALSE)="Ja",HLOOKUP(D$29,'Diesel consumption for field op'!$L$17:$Q$19,2,FALSE),1)*HLOOKUP(D$29,'Diesel consumption for field op'!$L$17:$Q$19,3,FALSE))</f>
        <v>0</v>
      </c>
      <c r="E136" s="21">
        <f>IF($A136="",0,IF(VLOOKUP($A136,'Diesel consumption for field op'!$D$4:$G$77,3,FALSE)="L / ha",E120*VLOOKUP($A136,'Diesel consumption for field op'!$D$4:$G$77,2,FALSE),VLOOKUP($A136,'Diesel consumption for field op'!$D$4:$G$77,2,FALSE)*E$93/1000)*IF(VLOOKUP($A136,'Diesel consumption for field op'!$D$4:$G$77,4,FALSE)="Ja",HLOOKUP(E$29,'Diesel consumption for field op'!$L$17:$Q$19,2,FALSE),1)*HLOOKUP(E$29,'Diesel consumption for field op'!$L$17:$Q$19,3,FALSE))</f>
        <v>0</v>
      </c>
      <c r="F136" s="21">
        <f>IF($A136="",0,IF(VLOOKUP($A136,'Diesel consumption for field op'!$D$4:$G$77,3,FALSE)="L / ha",F120*VLOOKUP($A136,'Diesel consumption for field op'!$D$4:$G$77,2,FALSE),VLOOKUP($A136,'Diesel consumption for field op'!$D$4:$G$77,2,FALSE)*F$93/1000)*IF(VLOOKUP($A136,'Diesel consumption for field op'!$D$4:$G$77,4,FALSE)="Ja",HLOOKUP(F$29,'Diesel consumption for field op'!$L$17:$Q$19,2,FALSE),1)*HLOOKUP(F$29,'Diesel consumption for field op'!$L$17:$Q$19,3,FALSE))</f>
        <v>0</v>
      </c>
      <c r="G136" s="21">
        <f>IF($A136="",0,IF(VLOOKUP($A136,'Diesel consumption for field op'!$D$4:$G$77,3,FALSE)="L / ha",G120*VLOOKUP($A136,'Diesel consumption for field op'!$D$4:$G$77,2,FALSE),VLOOKUP($A136,'Diesel consumption for field op'!$D$4:$G$77,2,FALSE)*G$93/1000)*IF(VLOOKUP($A136,'Diesel consumption for field op'!$D$4:$G$77,4,FALSE)="Ja",HLOOKUP(G$29,'Diesel consumption for field op'!$L$17:$Q$19,2,FALSE),1)*HLOOKUP(G$29,'Diesel consumption for field op'!$L$17:$Q$19,3,FALSE))</f>
        <v>0</v>
      </c>
      <c r="I136" s="29" t="str">
        <f t="shared" si="25"/>
        <v/>
      </c>
      <c r="J136" s="21">
        <f>IF($A136="",0,IF(VLOOKUP($A136,'Diesel consumption for field op'!$D$4:$G$77,3,FALSE)="L / ha",J120*VLOOKUP($A136,'Diesel consumption for field op'!$D$4:$G$77,2,FALSE),VLOOKUP($A136,'Diesel consumption for field op'!$D$4:$G$77,2,FALSE)*J$93/1000)*IF(VLOOKUP($A136,'Diesel consumption for field op'!$D$4:$G$77,4,FALSE)="Ja",HLOOKUP(J$29,'Diesel consumption for field op'!$L$17:$Q$19,2,FALSE),1)*HLOOKUP(J$29,'Diesel consumption for field op'!$L$17:$Q$19,3,FALSE))</f>
        <v>0</v>
      </c>
      <c r="K136" s="21">
        <f>IF($A136="",0,IF(VLOOKUP($A136,'Diesel consumption for field op'!$D$4:$G$77,3,FALSE)="L / ha",K120*VLOOKUP($A136,'Diesel consumption for field op'!$D$4:$G$77,2,FALSE),VLOOKUP($A136,'Diesel consumption for field op'!$D$4:$G$77,2,FALSE)*K$93/1000)*IF(VLOOKUP($A136,'Diesel consumption for field op'!$D$4:$G$77,4,FALSE)="Ja",HLOOKUP(K$29,'Diesel consumption for field op'!$L$17:$Q$19,2,FALSE),1)*HLOOKUP(K$29,'Diesel consumption for field op'!$L$17:$Q$19,3,FALSE))</f>
        <v>0</v>
      </c>
      <c r="L136" s="21">
        <f>IF($A136="",0,IF(VLOOKUP($A136,'Diesel consumption for field op'!$D$4:$G$77,3,FALSE)="L / ha",L120*VLOOKUP($A136,'Diesel consumption for field op'!$D$4:$G$77,2,FALSE),VLOOKUP($A136,'Diesel consumption for field op'!$D$4:$G$77,2,FALSE)*L$93/1000)*IF(VLOOKUP($A136,'Diesel consumption for field op'!$D$4:$G$77,4,FALSE)="Ja",HLOOKUP(L$29,'Diesel consumption for field op'!$L$17:$Q$19,2,FALSE),1)*HLOOKUP(L$29,'Diesel consumption for field op'!$L$17:$Q$19,3,FALSE))</f>
        <v>0</v>
      </c>
      <c r="M136" s="21">
        <f>IF($A136="",0,IF(VLOOKUP($A136,'Diesel consumption for field op'!$D$4:$G$77,3,FALSE)="L / ha",M120*VLOOKUP($A136,'Diesel consumption for field op'!$D$4:$G$77,2,FALSE),VLOOKUP($A136,'Diesel consumption for field op'!$D$4:$G$77,2,FALSE)*M$93/1000)*IF(VLOOKUP($A136,'Diesel consumption for field op'!$D$4:$G$77,4,FALSE)="Ja",HLOOKUP(M$29,'Diesel consumption for field op'!$L$17:$Q$19,2,FALSE),1)*HLOOKUP(M$29,'Diesel consumption for field op'!$L$17:$Q$19,3,FALSE))</f>
        <v>0</v>
      </c>
      <c r="N136" s="21">
        <f>IF($A136="",0,IF(VLOOKUP($A136,'Diesel consumption for field op'!$D$4:$G$77,3,FALSE)="L / ha",N120*VLOOKUP($A136,'Diesel consumption for field op'!$D$4:$G$77,2,FALSE),VLOOKUP($A136,'Diesel consumption for field op'!$D$4:$G$77,2,FALSE)*N$93/1000)*IF(VLOOKUP($A136,'Diesel consumption for field op'!$D$4:$G$77,4,FALSE)="Ja",HLOOKUP(N$29,'Diesel consumption for field op'!$L$17:$Q$19,2,FALSE),1)*HLOOKUP(N$29,'Diesel consumption for field op'!$L$17:$Q$19,3,FALSE))</f>
        <v>0</v>
      </c>
      <c r="O136" s="21">
        <f>IF($A136="",0,IF(VLOOKUP($A136,'Diesel consumption for field op'!$D$4:$G$77,3,FALSE)="L / ha",O120*VLOOKUP($A136,'Diesel consumption for field op'!$D$4:$G$77,2,FALSE),VLOOKUP($A136,'Diesel consumption for field op'!$D$4:$G$77,2,FALSE)*O$93/1000)*IF(VLOOKUP($A136,'Diesel consumption for field op'!$D$4:$G$77,4,FALSE)="Ja",HLOOKUP(O$29,'Diesel consumption for field op'!$L$17:$Q$19,2,FALSE),1)*HLOOKUP(O$29,'Diesel consumption for field op'!$L$17:$Q$19,3,FALSE))</f>
        <v>0</v>
      </c>
    </row>
    <row r="137" spans="1:15" x14ac:dyDescent="0.25">
      <c r="A137" s="20" t="str">
        <f t="shared" si="24"/>
        <v/>
      </c>
      <c r="B137" s="21">
        <f>IF($A137="",0,IF(VLOOKUP($A137,'Diesel consumption for field op'!$D$4:$G$77,3,FALSE)="L / ha",B121*VLOOKUP($A137,'Diesel consumption for field op'!$D$4:$G$77,2,FALSE),VLOOKUP($A137,'Diesel consumption for field op'!$D$4:$G$77,2,FALSE)*B$93/1000)*IF(VLOOKUP($A137,'Diesel consumption for field op'!$D$4:$G$77,4,FALSE)="Ja",HLOOKUP(B$29,'Diesel consumption for field op'!$L$17:$Q$19,2,FALSE),1)*HLOOKUP(B$29,'Diesel consumption for field op'!$L$17:$Q$19,3,FALSE))</f>
        <v>0</v>
      </c>
      <c r="C137" s="21">
        <f>IF($A137="",0,IF(VLOOKUP($A137,'Diesel consumption for field op'!$D$4:$G$77,3,FALSE)="L / ha",C121*VLOOKUP($A137,'Diesel consumption for field op'!$D$4:$G$77,2,FALSE),VLOOKUP($A137,'Diesel consumption for field op'!$D$4:$G$77,2,FALSE)*C$93/1000)*IF(VLOOKUP($A137,'Diesel consumption for field op'!$D$4:$G$77,4,FALSE)="Ja",HLOOKUP(C$29,'Diesel consumption for field op'!$L$17:$Q$19,2,FALSE),1)*HLOOKUP(C$29,'Diesel consumption for field op'!$L$17:$Q$19,3,FALSE))</f>
        <v>0</v>
      </c>
      <c r="D137" s="21">
        <f>IF($A137="",0,IF(VLOOKUP($A137,'Diesel consumption for field op'!$D$4:$G$77,3,FALSE)="L / ha",D121*VLOOKUP($A137,'Diesel consumption for field op'!$D$4:$G$77,2,FALSE),VLOOKUP($A137,'Diesel consumption for field op'!$D$4:$G$77,2,FALSE)*D$93/1000)*IF(VLOOKUP($A137,'Diesel consumption for field op'!$D$4:$G$77,4,FALSE)="Ja",HLOOKUP(D$29,'Diesel consumption for field op'!$L$17:$Q$19,2,FALSE),1)*HLOOKUP(D$29,'Diesel consumption for field op'!$L$17:$Q$19,3,FALSE))</f>
        <v>0</v>
      </c>
      <c r="E137" s="21">
        <f>IF($A137="",0,IF(VLOOKUP($A137,'Diesel consumption for field op'!$D$4:$G$77,3,FALSE)="L / ha",E121*VLOOKUP($A137,'Diesel consumption for field op'!$D$4:$G$77,2,FALSE),VLOOKUP($A137,'Diesel consumption for field op'!$D$4:$G$77,2,FALSE)*E$93/1000)*IF(VLOOKUP($A137,'Diesel consumption for field op'!$D$4:$G$77,4,FALSE)="Ja",HLOOKUP(E$29,'Diesel consumption for field op'!$L$17:$Q$19,2,FALSE),1)*HLOOKUP(E$29,'Diesel consumption for field op'!$L$17:$Q$19,3,FALSE))</f>
        <v>0</v>
      </c>
      <c r="F137" s="21">
        <f>IF($A137="",0,IF(VLOOKUP($A137,'Diesel consumption for field op'!$D$4:$G$77,3,FALSE)="L / ha",F121*VLOOKUP($A137,'Diesel consumption for field op'!$D$4:$G$77,2,FALSE),VLOOKUP($A137,'Diesel consumption for field op'!$D$4:$G$77,2,FALSE)*F$93/1000)*IF(VLOOKUP($A137,'Diesel consumption for field op'!$D$4:$G$77,4,FALSE)="Ja",HLOOKUP(F$29,'Diesel consumption for field op'!$L$17:$Q$19,2,FALSE),1)*HLOOKUP(F$29,'Diesel consumption for field op'!$L$17:$Q$19,3,FALSE))</f>
        <v>0</v>
      </c>
      <c r="G137" s="21">
        <f>IF($A137="",0,IF(VLOOKUP($A137,'Diesel consumption for field op'!$D$4:$G$77,3,FALSE)="L / ha",G121*VLOOKUP($A137,'Diesel consumption for field op'!$D$4:$G$77,2,FALSE),VLOOKUP($A137,'Diesel consumption for field op'!$D$4:$G$77,2,FALSE)*G$93/1000)*IF(VLOOKUP($A137,'Diesel consumption for field op'!$D$4:$G$77,4,FALSE)="Ja",HLOOKUP(G$29,'Diesel consumption for field op'!$L$17:$Q$19,2,FALSE),1)*HLOOKUP(G$29,'Diesel consumption for field op'!$L$17:$Q$19,3,FALSE))</f>
        <v>0</v>
      </c>
      <c r="I137" s="29" t="str">
        <f t="shared" si="25"/>
        <v/>
      </c>
      <c r="J137" s="21">
        <f>IF($A137="",0,IF(VLOOKUP($A137,'Diesel consumption for field op'!$D$4:$G$77,3,FALSE)="L / ha",J121*VLOOKUP($A137,'Diesel consumption for field op'!$D$4:$G$77,2,FALSE),VLOOKUP($A137,'Diesel consumption for field op'!$D$4:$G$77,2,FALSE)*J$93/1000)*IF(VLOOKUP($A137,'Diesel consumption for field op'!$D$4:$G$77,4,FALSE)="Ja",HLOOKUP(J$29,'Diesel consumption for field op'!$L$17:$Q$19,2,FALSE),1)*HLOOKUP(J$29,'Diesel consumption for field op'!$L$17:$Q$19,3,FALSE))</f>
        <v>0</v>
      </c>
      <c r="K137" s="21">
        <f>IF($A137="",0,IF(VLOOKUP($A137,'Diesel consumption for field op'!$D$4:$G$77,3,FALSE)="L / ha",K121*VLOOKUP($A137,'Diesel consumption for field op'!$D$4:$G$77,2,FALSE),VLOOKUP($A137,'Diesel consumption for field op'!$D$4:$G$77,2,FALSE)*K$93/1000)*IF(VLOOKUP($A137,'Diesel consumption for field op'!$D$4:$G$77,4,FALSE)="Ja",HLOOKUP(K$29,'Diesel consumption for field op'!$L$17:$Q$19,2,FALSE),1)*HLOOKUP(K$29,'Diesel consumption for field op'!$L$17:$Q$19,3,FALSE))</f>
        <v>0</v>
      </c>
      <c r="L137" s="21">
        <f>IF($A137="",0,IF(VLOOKUP($A137,'Diesel consumption for field op'!$D$4:$G$77,3,FALSE)="L / ha",L121*VLOOKUP($A137,'Diesel consumption for field op'!$D$4:$G$77,2,FALSE),VLOOKUP($A137,'Diesel consumption for field op'!$D$4:$G$77,2,FALSE)*L$93/1000)*IF(VLOOKUP($A137,'Diesel consumption for field op'!$D$4:$G$77,4,FALSE)="Ja",HLOOKUP(L$29,'Diesel consumption for field op'!$L$17:$Q$19,2,FALSE),1)*HLOOKUP(L$29,'Diesel consumption for field op'!$L$17:$Q$19,3,FALSE))</f>
        <v>0</v>
      </c>
      <c r="M137" s="21">
        <f>IF($A137="",0,IF(VLOOKUP($A137,'Diesel consumption for field op'!$D$4:$G$77,3,FALSE)="L / ha",M121*VLOOKUP($A137,'Diesel consumption for field op'!$D$4:$G$77,2,FALSE),VLOOKUP($A137,'Diesel consumption for field op'!$D$4:$G$77,2,FALSE)*M$93/1000)*IF(VLOOKUP($A137,'Diesel consumption for field op'!$D$4:$G$77,4,FALSE)="Ja",HLOOKUP(M$29,'Diesel consumption for field op'!$L$17:$Q$19,2,FALSE),1)*HLOOKUP(M$29,'Diesel consumption for field op'!$L$17:$Q$19,3,FALSE))</f>
        <v>0</v>
      </c>
      <c r="N137" s="21">
        <f>IF($A137="",0,IF(VLOOKUP($A137,'Diesel consumption for field op'!$D$4:$G$77,3,FALSE)="L / ha",N121*VLOOKUP($A137,'Diesel consumption for field op'!$D$4:$G$77,2,FALSE),VLOOKUP($A137,'Diesel consumption for field op'!$D$4:$G$77,2,FALSE)*N$93/1000)*IF(VLOOKUP($A137,'Diesel consumption for field op'!$D$4:$G$77,4,FALSE)="Ja",HLOOKUP(N$29,'Diesel consumption for field op'!$L$17:$Q$19,2,FALSE),1)*HLOOKUP(N$29,'Diesel consumption for field op'!$L$17:$Q$19,3,FALSE))</f>
        <v>0</v>
      </c>
      <c r="O137" s="21">
        <f>IF($A137="",0,IF(VLOOKUP($A137,'Diesel consumption for field op'!$D$4:$G$77,3,FALSE)="L / ha",O121*VLOOKUP($A137,'Diesel consumption for field op'!$D$4:$G$77,2,FALSE),VLOOKUP($A137,'Diesel consumption for field op'!$D$4:$G$77,2,FALSE)*O$93/1000)*IF(VLOOKUP($A137,'Diesel consumption for field op'!$D$4:$G$77,4,FALSE)="Ja",HLOOKUP(O$29,'Diesel consumption for field op'!$L$17:$Q$19,2,FALSE),1)*HLOOKUP(O$29,'Diesel consumption for field op'!$L$17:$Q$19,3,FALSE))</f>
        <v>0</v>
      </c>
    </row>
    <row r="138" spans="1:15" x14ac:dyDescent="0.25">
      <c r="A138" s="20" t="str">
        <f t="shared" si="24"/>
        <v/>
      </c>
      <c r="B138" s="21">
        <f>IF($A138="",0,IF(VLOOKUP($A138,'Diesel consumption for field op'!$D$4:$G$77,3,FALSE)="L / ha",B122*VLOOKUP($A138,'Diesel consumption for field op'!$D$4:$G$77,2,FALSE),VLOOKUP($A138,'Diesel consumption for field op'!$D$4:$G$77,2,FALSE)*B$93/1000)*IF(VLOOKUP($A138,'Diesel consumption for field op'!$D$4:$G$77,4,FALSE)="Ja",HLOOKUP(B$29,'Diesel consumption for field op'!$L$17:$Q$19,2,FALSE),1)*HLOOKUP(B$29,'Diesel consumption for field op'!$L$17:$Q$19,3,FALSE))</f>
        <v>0</v>
      </c>
      <c r="C138" s="21">
        <f>IF($A138="",0,IF(VLOOKUP($A138,'Diesel consumption for field op'!$D$4:$G$77,3,FALSE)="L / ha",C122*VLOOKUP($A138,'Diesel consumption for field op'!$D$4:$G$77,2,FALSE),VLOOKUP($A138,'Diesel consumption for field op'!$D$4:$G$77,2,FALSE)*C$93/1000)*IF(VLOOKUP($A138,'Diesel consumption for field op'!$D$4:$G$77,4,FALSE)="Ja",HLOOKUP(C$29,'Diesel consumption for field op'!$L$17:$Q$19,2,FALSE),1)*HLOOKUP(C$29,'Diesel consumption for field op'!$L$17:$Q$19,3,FALSE))</f>
        <v>0</v>
      </c>
      <c r="D138" s="21">
        <f>IF($A138="",0,IF(VLOOKUP($A138,'Diesel consumption for field op'!$D$4:$G$77,3,FALSE)="L / ha",D122*VLOOKUP($A138,'Diesel consumption for field op'!$D$4:$G$77,2,FALSE),VLOOKUP($A138,'Diesel consumption for field op'!$D$4:$G$77,2,FALSE)*D$93/1000)*IF(VLOOKUP($A138,'Diesel consumption for field op'!$D$4:$G$77,4,FALSE)="Ja",HLOOKUP(D$29,'Diesel consumption for field op'!$L$17:$Q$19,2,FALSE),1)*HLOOKUP(D$29,'Diesel consumption for field op'!$L$17:$Q$19,3,FALSE))</f>
        <v>0</v>
      </c>
      <c r="E138" s="21">
        <f>IF($A138="",0,IF(VLOOKUP($A138,'Diesel consumption for field op'!$D$4:$G$77,3,FALSE)="L / ha",E122*VLOOKUP($A138,'Diesel consumption for field op'!$D$4:$G$77,2,FALSE),VLOOKUP($A138,'Diesel consumption for field op'!$D$4:$G$77,2,FALSE)*E$93/1000)*IF(VLOOKUP($A138,'Diesel consumption for field op'!$D$4:$G$77,4,FALSE)="Ja",HLOOKUP(E$29,'Diesel consumption for field op'!$L$17:$Q$19,2,FALSE),1)*HLOOKUP(E$29,'Diesel consumption for field op'!$L$17:$Q$19,3,FALSE))</f>
        <v>0</v>
      </c>
      <c r="F138" s="21">
        <f>IF($A138="",0,IF(VLOOKUP($A138,'Diesel consumption for field op'!$D$4:$G$77,3,FALSE)="L / ha",F122*VLOOKUP($A138,'Diesel consumption for field op'!$D$4:$G$77,2,FALSE),VLOOKUP($A138,'Diesel consumption for field op'!$D$4:$G$77,2,FALSE)*F$93/1000)*IF(VLOOKUP($A138,'Diesel consumption for field op'!$D$4:$G$77,4,FALSE)="Ja",HLOOKUP(F$29,'Diesel consumption for field op'!$L$17:$Q$19,2,FALSE),1)*HLOOKUP(F$29,'Diesel consumption for field op'!$L$17:$Q$19,3,FALSE))</f>
        <v>0</v>
      </c>
      <c r="G138" s="21">
        <f>IF($A138="",0,IF(VLOOKUP($A138,'Diesel consumption for field op'!$D$4:$G$77,3,FALSE)="L / ha",G122*VLOOKUP($A138,'Diesel consumption for field op'!$D$4:$G$77,2,FALSE),VLOOKUP($A138,'Diesel consumption for field op'!$D$4:$G$77,2,FALSE)*G$93/1000)*IF(VLOOKUP($A138,'Diesel consumption for field op'!$D$4:$G$77,4,FALSE)="Ja",HLOOKUP(G$29,'Diesel consumption for field op'!$L$17:$Q$19,2,FALSE),1)*HLOOKUP(G$29,'Diesel consumption for field op'!$L$17:$Q$19,3,FALSE))</f>
        <v>0</v>
      </c>
      <c r="I138" s="29" t="str">
        <f t="shared" si="25"/>
        <v/>
      </c>
      <c r="J138" s="21">
        <f>IF($A138="",0,IF(VLOOKUP($A138,'Diesel consumption for field op'!$D$4:$G$77,3,FALSE)="L / ha",J122*VLOOKUP($A138,'Diesel consumption for field op'!$D$4:$G$77,2,FALSE),VLOOKUP($A138,'Diesel consumption for field op'!$D$4:$G$77,2,FALSE)*J$93/1000)*IF(VLOOKUP($A138,'Diesel consumption for field op'!$D$4:$G$77,4,FALSE)="Ja",HLOOKUP(J$29,'Diesel consumption for field op'!$L$17:$Q$19,2,FALSE),1)*HLOOKUP(J$29,'Diesel consumption for field op'!$L$17:$Q$19,3,FALSE))</f>
        <v>0</v>
      </c>
      <c r="K138" s="21">
        <f>IF($A138="",0,IF(VLOOKUP($A138,'Diesel consumption for field op'!$D$4:$G$77,3,FALSE)="L / ha",K122*VLOOKUP($A138,'Diesel consumption for field op'!$D$4:$G$77,2,FALSE),VLOOKUP($A138,'Diesel consumption for field op'!$D$4:$G$77,2,FALSE)*K$93/1000)*IF(VLOOKUP($A138,'Diesel consumption for field op'!$D$4:$G$77,4,FALSE)="Ja",HLOOKUP(K$29,'Diesel consumption for field op'!$L$17:$Q$19,2,FALSE),1)*HLOOKUP(K$29,'Diesel consumption for field op'!$L$17:$Q$19,3,FALSE))</f>
        <v>0</v>
      </c>
      <c r="L138" s="21">
        <f>IF($A138="",0,IF(VLOOKUP($A138,'Diesel consumption for field op'!$D$4:$G$77,3,FALSE)="L / ha",L122*VLOOKUP($A138,'Diesel consumption for field op'!$D$4:$G$77,2,FALSE),VLOOKUP($A138,'Diesel consumption for field op'!$D$4:$G$77,2,FALSE)*L$93/1000)*IF(VLOOKUP($A138,'Diesel consumption for field op'!$D$4:$G$77,4,FALSE)="Ja",HLOOKUP(L$29,'Diesel consumption for field op'!$L$17:$Q$19,2,FALSE),1)*HLOOKUP(L$29,'Diesel consumption for field op'!$L$17:$Q$19,3,FALSE))</f>
        <v>0</v>
      </c>
      <c r="M138" s="21">
        <f>IF($A138="",0,IF(VLOOKUP($A138,'Diesel consumption for field op'!$D$4:$G$77,3,FALSE)="L / ha",M122*VLOOKUP($A138,'Diesel consumption for field op'!$D$4:$G$77,2,FALSE),VLOOKUP($A138,'Diesel consumption for field op'!$D$4:$G$77,2,FALSE)*M$93/1000)*IF(VLOOKUP($A138,'Diesel consumption for field op'!$D$4:$G$77,4,FALSE)="Ja",HLOOKUP(M$29,'Diesel consumption for field op'!$L$17:$Q$19,2,FALSE),1)*HLOOKUP(M$29,'Diesel consumption for field op'!$L$17:$Q$19,3,FALSE))</f>
        <v>0</v>
      </c>
      <c r="N138" s="21">
        <f>IF($A138="",0,IF(VLOOKUP($A138,'Diesel consumption for field op'!$D$4:$G$77,3,FALSE)="L / ha",N122*VLOOKUP($A138,'Diesel consumption for field op'!$D$4:$G$77,2,FALSE),VLOOKUP($A138,'Diesel consumption for field op'!$D$4:$G$77,2,FALSE)*N$93/1000)*IF(VLOOKUP($A138,'Diesel consumption for field op'!$D$4:$G$77,4,FALSE)="Ja",HLOOKUP(N$29,'Diesel consumption for field op'!$L$17:$Q$19,2,FALSE),1)*HLOOKUP(N$29,'Diesel consumption for field op'!$L$17:$Q$19,3,FALSE))</f>
        <v>0</v>
      </c>
      <c r="O138" s="21">
        <f>IF($A138="",0,IF(VLOOKUP($A138,'Diesel consumption for field op'!$D$4:$G$77,3,FALSE)="L / ha",O122*VLOOKUP($A138,'Diesel consumption for field op'!$D$4:$G$77,2,FALSE),VLOOKUP($A138,'Diesel consumption for field op'!$D$4:$G$77,2,FALSE)*O$93/1000)*IF(VLOOKUP($A138,'Diesel consumption for field op'!$D$4:$G$77,4,FALSE)="Ja",HLOOKUP(O$29,'Diesel consumption for field op'!$L$17:$Q$19,2,FALSE),1)*HLOOKUP(O$29,'Diesel consumption for field op'!$L$17:$Q$19,3,FALSE))</f>
        <v>0</v>
      </c>
    </row>
    <row r="139" spans="1:15" x14ac:dyDescent="0.25">
      <c r="A139" s="20" t="str">
        <f t="shared" si="24"/>
        <v/>
      </c>
      <c r="B139" s="21">
        <f>IF($A139="",0,IF(VLOOKUP($A139,'Diesel consumption for field op'!$D$4:$G$77,3,FALSE)="L / ha",B123*VLOOKUP($A139,'Diesel consumption for field op'!$D$4:$G$77,2,FALSE),VLOOKUP($A139,'Diesel consumption for field op'!$D$4:$G$77,2,FALSE)*B$93/1000)*IF(VLOOKUP($A139,'Diesel consumption for field op'!$D$4:$G$77,4,FALSE)="Ja",HLOOKUP(B$29,'Diesel consumption for field op'!$L$17:$Q$19,2,FALSE),1)*HLOOKUP(B$29,'Diesel consumption for field op'!$L$17:$Q$19,3,FALSE))</f>
        <v>0</v>
      </c>
      <c r="C139" s="21">
        <f>IF($A139="",0,IF(VLOOKUP($A139,'Diesel consumption for field op'!$D$4:$G$77,3,FALSE)="L / ha",C123*VLOOKUP($A139,'Diesel consumption for field op'!$D$4:$G$77,2,FALSE),VLOOKUP($A139,'Diesel consumption for field op'!$D$4:$G$77,2,FALSE)*C$93/1000)*IF(VLOOKUP($A139,'Diesel consumption for field op'!$D$4:$G$77,4,FALSE)="Ja",HLOOKUP(C$29,'Diesel consumption for field op'!$L$17:$Q$19,2,FALSE),1)*HLOOKUP(C$29,'Diesel consumption for field op'!$L$17:$Q$19,3,FALSE))</f>
        <v>0</v>
      </c>
      <c r="D139" s="21">
        <f>IF($A139="",0,IF(VLOOKUP($A139,'Diesel consumption for field op'!$D$4:$G$77,3,FALSE)="L / ha",D123*VLOOKUP($A139,'Diesel consumption for field op'!$D$4:$G$77,2,FALSE),VLOOKUP($A139,'Diesel consumption for field op'!$D$4:$G$77,2,FALSE)*D$93/1000)*IF(VLOOKUP($A139,'Diesel consumption for field op'!$D$4:$G$77,4,FALSE)="Ja",HLOOKUP(D$29,'Diesel consumption for field op'!$L$17:$Q$19,2,FALSE),1)*HLOOKUP(D$29,'Diesel consumption for field op'!$L$17:$Q$19,3,FALSE))</f>
        <v>0</v>
      </c>
      <c r="E139" s="21">
        <f>IF($A139="",0,IF(VLOOKUP($A139,'Diesel consumption for field op'!$D$4:$G$77,3,FALSE)="L / ha",E123*VLOOKUP($A139,'Diesel consumption for field op'!$D$4:$G$77,2,FALSE),VLOOKUP($A139,'Diesel consumption for field op'!$D$4:$G$77,2,FALSE)*E$93/1000)*IF(VLOOKUP($A139,'Diesel consumption for field op'!$D$4:$G$77,4,FALSE)="Ja",HLOOKUP(E$29,'Diesel consumption for field op'!$L$17:$Q$19,2,FALSE),1)*HLOOKUP(E$29,'Diesel consumption for field op'!$L$17:$Q$19,3,FALSE))</f>
        <v>0</v>
      </c>
      <c r="F139" s="21">
        <f>IF($A139="",0,IF(VLOOKUP($A139,'Diesel consumption for field op'!$D$4:$G$77,3,FALSE)="L / ha",F123*VLOOKUP($A139,'Diesel consumption for field op'!$D$4:$G$77,2,FALSE),VLOOKUP($A139,'Diesel consumption for field op'!$D$4:$G$77,2,FALSE)*F$93/1000)*IF(VLOOKUP($A139,'Diesel consumption for field op'!$D$4:$G$77,4,FALSE)="Ja",HLOOKUP(F$29,'Diesel consumption for field op'!$L$17:$Q$19,2,FALSE),1)*HLOOKUP(F$29,'Diesel consumption for field op'!$L$17:$Q$19,3,FALSE))</f>
        <v>0</v>
      </c>
      <c r="G139" s="21">
        <f>IF($A139="",0,IF(VLOOKUP($A139,'Diesel consumption for field op'!$D$4:$G$77,3,FALSE)="L / ha",G123*VLOOKUP($A139,'Diesel consumption for field op'!$D$4:$G$77,2,FALSE),VLOOKUP($A139,'Diesel consumption for field op'!$D$4:$G$77,2,FALSE)*G$93/1000)*IF(VLOOKUP($A139,'Diesel consumption for field op'!$D$4:$G$77,4,FALSE)="Ja",HLOOKUP(G$29,'Diesel consumption for field op'!$L$17:$Q$19,2,FALSE),1)*HLOOKUP(G$29,'Diesel consumption for field op'!$L$17:$Q$19,3,FALSE))</f>
        <v>0</v>
      </c>
      <c r="I139" s="29" t="str">
        <f t="shared" si="25"/>
        <v/>
      </c>
      <c r="J139" s="21">
        <f>IF($A139="",0,IF(VLOOKUP($A139,'Diesel consumption for field op'!$D$4:$G$77,3,FALSE)="L / ha",J123*VLOOKUP($A139,'Diesel consumption for field op'!$D$4:$G$77,2,FALSE),VLOOKUP($A139,'Diesel consumption for field op'!$D$4:$G$77,2,FALSE)*J$93/1000)*IF(VLOOKUP($A139,'Diesel consumption for field op'!$D$4:$G$77,4,FALSE)="Ja",HLOOKUP(J$29,'Diesel consumption for field op'!$L$17:$Q$19,2,FALSE),1)*HLOOKUP(J$29,'Diesel consumption for field op'!$L$17:$Q$19,3,FALSE))</f>
        <v>0</v>
      </c>
      <c r="K139" s="21">
        <f>IF($A139="",0,IF(VLOOKUP($A139,'Diesel consumption for field op'!$D$4:$G$77,3,FALSE)="L / ha",K123*VLOOKUP($A139,'Diesel consumption for field op'!$D$4:$G$77,2,FALSE),VLOOKUP($A139,'Diesel consumption for field op'!$D$4:$G$77,2,FALSE)*K$93/1000)*IF(VLOOKUP($A139,'Diesel consumption for field op'!$D$4:$G$77,4,FALSE)="Ja",HLOOKUP(K$29,'Diesel consumption for field op'!$L$17:$Q$19,2,FALSE),1)*HLOOKUP(K$29,'Diesel consumption for field op'!$L$17:$Q$19,3,FALSE))</f>
        <v>0</v>
      </c>
      <c r="L139" s="21">
        <f>IF($A139="",0,IF(VLOOKUP($A139,'Diesel consumption for field op'!$D$4:$G$77,3,FALSE)="L / ha",L123*VLOOKUP($A139,'Diesel consumption for field op'!$D$4:$G$77,2,FALSE),VLOOKUP($A139,'Diesel consumption for field op'!$D$4:$G$77,2,FALSE)*L$93/1000)*IF(VLOOKUP($A139,'Diesel consumption for field op'!$D$4:$G$77,4,FALSE)="Ja",HLOOKUP(L$29,'Diesel consumption for field op'!$L$17:$Q$19,2,FALSE),1)*HLOOKUP(L$29,'Diesel consumption for field op'!$L$17:$Q$19,3,FALSE))</f>
        <v>0</v>
      </c>
      <c r="M139" s="21">
        <f>IF($A139="",0,IF(VLOOKUP($A139,'Diesel consumption for field op'!$D$4:$G$77,3,FALSE)="L / ha",M123*VLOOKUP($A139,'Diesel consumption for field op'!$D$4:$G$77,2,FALSE),VLOOKUP($A139,'Diesel consumption for field op'!$D$4:$G$77,2,FALSE)*M$93/1000)*IF(VLOOKUP($A139,'Diesel consumption for field op'!$D$4:$G$77,4,FALSE)="Ja",HLOOKUP(M$29,'Diesel consumption for field op'!$L$17:$Q$19,2,FALSE),1)*HLOOKUP(M$29,'Diesel consumption for field op'!$L$17:$Q$19,3,FALSE))</f>
        <v>0</v>
      </c>
      <c r="N139" s="21">
        <f>IF($A139="",0,IF(VLOOKUP($A139,'Diesel consumption for field op'!$D$4:$G$77,3,FALSE)="L / ha",N123*VLOOKUP($A139,'Diesel consumption for field op'!$D$4:$G$77,2,FALSE),VLOOKUP($A139,'Diesel consumption for field op'!$D$4:$G$77,2,FALSE)*N$93/1000)*IF(VLOOKUP($A139,'Diesel consumption for field op'!$D$4:$G$77,4,FALSE)="Ja",HLOOKUP(N$29,'Diesel consumption for field op'!$L$17:$Q$19,2,FALSE),1)*HLOOKUP(N$29,'Diesel consumption for field op'!$L$17:$Q$19,3,FALSE))</f>
        <v>0</v>
      </c>
      <c r="O139" s="21">
        <f>IF($A139="",0,IF(VLOOKUP($A139,'Diesel consumption for field op'!$D$4:$G$77,3,FALSE)="L / ha",O123*VLOOKUP($A139,'Diesel consumption for field op'!$D$4:$G$77,2,FALSE),VLOOKUP($A139,'Diesel consumption for field op'!$D$4:$G$77,2,FALSE)*O$93/1000)*IF(VLOOKUP($A139,'Diesel consumption for field op'!$D$4:$G$77,4,FALSE)="Ja",HLOOKUP(O$29,'Diesel consumption for field op'!$L$17:$Q$19,2,FALSE),1)*HLOOKUP(O$29,'Diesel consumption for field op'!$L$17:$Q$19,3,FALSE))</f>
        <v>0</v>
      </c>
    </row>
    <row r="140" spans="1:15" x14ac:dyDescent="0.25">
      <c r="A140" s="20" t="str">
        <f t="shared" si="24"/>
        <v/>
      </c>
      <c r="B140" s="21">
        <f>IF($A140="",0,IF(VLOOKUP($A140,'Diesel consumption for field op'!$D$4:$G$77,3,FALSE)="L / ha",B124*VLOOKUP($A140,'Diesel consumption for field op'!$D$4:$G$77,2,FALSE),VLOOKUP($A140,'Diesel consumption for field op'!$D$4:$G$77,2,FALSE)*B$93/1000)*IF(VLOOKUP($A140,'Diesel consumption for field op'!$D$4:$G$77,4,FALSE)="Ja",HLOOKUP(B$29,'Diesel consumption for field op'!$L$17:$Q$19,2,FALSE),1)*HLOOKUP(B$29,'Diesel consumption for field op'!$L$17:$Q$19,3,FALSE))</f>
        <v>0</v>
      </c>
      <c r="C140" s="21">
        <f>IF($A140="",0,IF(VLOOKUP($A140,'Diesel consumption for field op'!$D$4:$G$77,3,FALSE)="L / ha",C124*VLOOKUP($A140,'Diesel consumption for field op'!$D$4:$G$77,2,FALSE),VLOOKUP($A140,'Diesel consumption for field op'!$D$4:$G$77,2,FALSE)*C$93/1000)*IF(VLOOKUP($A140,'Diesel consumption for field op'!$D$4:$G$77,4,FALSE)="Ja",HLOOKUP(C$29,'Diesel consumption for field op'!$L$17:$Q$19,2,FALSE),1)*HLOOKUP(C$29,'Diesel consumption for field op'!$L$17:$Q$19,3,FALSE))</f>
        <v>0</v>
      </c>
      <c r="D140" s="21">
        <f>IF($A140="",0,IF(VLOOKUP($A140,'Diesel consumption for field op'!$D$4:$G$77,3,FALSE)="L / ha",D124*VLOOKUP($A140,'Diesel consumption for field op'!$D$4:$G$77,2,FALSE),VLOOKUP($A140,'Diesel consumption for field op'!$D$4:$G$77,2,FALSE)*D$93/1000)*IF(VLOOKUP($A140,'Diesel consumption for field op'!$D$4:$G$77,4,FALSE)="Ja",HLOOKUP(D$29,'Diesel consumption for field op'!$L$17:$Q$19,2,FALSE),1)*HLOOKUP(D$29,'Diesel consumption for field op'!$L$17:$Q$19,3,FALSE))</f>
        <v>0</v>
      </c>
      <c r="E140" s="21">
        <f>IF($A140="",0,IF(VLOOKUP($A140,'Diesel consumption for field op'!$D$4:$G$77,3,FALSE)="L / ha",E124*VLOOKUP($A140,'Diesel consumption for field op'!$D$4:$G$77,2,FALSE),VLOOKUP($A140,'Diesel consumption for field op'!$D$4:$G$77,2,FALSE)*E$93/1000)*IF(VLOOKUP($A140,'Diesel consumption for field op'!$D$4:$G$77,4,FALSE)="Ja",HLOOKUP(E$29,'Diesel consumption for field op'!$L$17:$Q$19,2,FALSE),1)*HLOOKUP(E$29,'Diesel consumption for field op'!$L$17:$Q$19,3,FALSE))</f>
        <v>0</v>
      </c>
      <c r="F140" s="21">
        <f>IF($A140="",0,IF(VLOOKUP($A140,'Diesel consumption for field op'!$D$4:$G$77,3,FALSE)="L / ha",F124*VLOOKUP($A140,'Diesel consumption for field op'!$D$4:$G$77,2,FALSE),VLOOKUP($A140,'Diesel consumption for field op'!$D$4:$G$77,2,FALSE)*F$93/1000)*IF(VLOOKUP($A140,'Diesel consumption for field op'!$D$4:$G$77,4,FALSE)="Ja",HLOOKUP(F$29,'Diesel consumption for field op'!$L$17:$Q$19,2,FALSE),1)*HLOOKUP(F$29,'Diesel consumption for field op'!$L$17:$Q$19,3,FALSE))</f>
        <v>0</v>
      </c>
      <c r="G140" s="21">
        <f>IF($A140="",0,IF(VLOOKUP($A140,'Diesel consumption for field op'!$D$4:$G$77,3,FALSE)="L / ha",G124*VLOOKUP($A140,'Diesel consumption for field op'!$D$4:$G$77,2,FALSE),VLOOKUP($A140,'Diesel consumption for field op'!$D$4:$G$77,2,FALSE)*G$93/1000)*IF(VLOOKUP($A140,'Diesel consumption for field op'!$D$4:$G$77,4,FALSE)="Ja",HLOOKUP(G$29,'Diesel consumption for field op'!$L$17:$Q$19,2,FALSE),1)*HLOOKUP(G$29,'Diesel consumption for field op'!$L$17:$Q$19,3,FALSE))</f>
        <v>0</v>
      </c>
      <c r="I140" s="29" t="str">
        <f t="shared" si="25"/>
        <v/>
      </c>
      <c r="J140" s="21">
        <f>IF($A140="",0,IF(VLOOKUP($A140,'Diesel consumption for field op'!$D$4:$G$77,3,FALSE)="L / ha",J124*VLOOKUP($A140,'Diesel consumption for field op'!$D$4:$G$77,2,FALSE),VLOOKUP($A140,'Diesel consumption for field op'!$D$4:$G$77,2,FALSE)*J$93/1000)*IF(VLOOKUP($A140,'Diesel consumption for field op'!$D$4:$G$77,4,FALSE)="Ja",HLOOKUP(J$29,'Diesel consumption for field op'!$L$17:$Q$19,2,FALSE),1)*HLOOKUP(J$29,'Diesel consumption for field op'!$L$17:$Q$19,3,FALSE))</f>
        <v>0</v>
      </c>
      <c r="K140" s="21">
        <f>IF($A140="",0,IF(VLOOKUP($A140,'Diesel consumption for field op'!$D$4:$G$77,3,FALSE)="L / ha",K124*VLOOKUP($A140,'Diesel consumption for field op'!$D$4:$G$77,2,FALSE),VLOOKUP($A140,'Diesel consumption for field op'!$D$4:$G$77,2,FALSE)*K$93/1000)*IF(VLOOKUP($A140,'Diesel consumption for field op'!$D$4:$G$77,4,FALSE)="Ja",HLOOKUP(K$29,'Diesel consumption for field op'!$L$17:$Q$19,2,FALSE),1)*HLOOKUP(K$29,'Diesel consumption for field op'!$L$17:$Q$19,3,FALSE))</f>
        <v>0</v>
      </c>
      <c r="L140" s="21">
        <f>IF($A140="",0,IF(VLOOKUP($A140,'Diesel consumption for field op'!$D$4:$G$77,3,FALSE)="L / ha",L124*VLOOKUP($A140,'Diesel consumption for field op'!$D$4:$G$77,2,FALSE),VLOOKUP($A140,'Diesel consumption for field op'!$D$4:$G$77,2,FALSE)*L$93/1000)*IF(VLOOKUP($A140,'Diesel consumption for field op'!$D$4:$G$77,4,FALSE)="Ja",HLOOKUP(L$29,'Diesel consumption for field op'!$L$17:$Q$19,2,FALSE),1)*HLOOKUP(L$29,'Diesel consumption for field op'!$L$17:$Q$19,3,FALSE))</f>
        <v>0</v>
      </c>
      <c r="M140" s="21">
        <f>IF($A140="",0,IF(VLOOKUP($A140,'Diesel consumption for field op'!$D$4:$G$77,3,FALSE)="L / ha",M124*VLOOKUP($A140,'Diesel consumption for field op'!$D$4:$G$77,2,FALSE),VLOOKUP($A140,'Diesel consumption for field op'!$D$4:$G$77,2,FALSE)*M$93/1000)*IF(VLOOKUP($A140,'Diesel consumption for field op'!$D$4:$G$77,4,FALSE)="Ja",HLOOKUP(M$29,'Diesel consumption for field op'!$L$17:$Q$19,2,FALSE),1)*HLOOKUP(M$29,'Diesel consumption for field op'!$L$17:$Q$19,3,FALSE))</f>
        <v>0</v>
      </c>
      <c r="N140" s="21">
        <f>IF($A140="",0,IF(VLOOKUP($A140,'Diesel consumption for field op'!$D$4:$G$77,3,FALSE)="L / ha",N124*VLOOKUP($A140,'Diesel consumption for field op'!$D$4:$G$77,2,FALSE),VLOOKUP($A140,'Diesel consumption for field op'!$D$4:$G$77,2,FALSE)*N$93/1000)*IF(VLOOKUP($A140,'Diesel consumption for field op'!$D$4:$G$77,4,FALSE)="Ja",HLOOKUP(N$29,'Diesel consumption for field op'!$L$17:$Q$19,2,FALSE),1)*HLOOKUP(N$29,'Diesel consumption for field op'!$L$17:$Q$19,3,FALSE))</f>
        <v>0</v>
      </c>
      <c r="O140" s="21">
        <f>IF($A140="",0,IF(VLOOKUP($A140,'Diesel consumption for field op'!$D$4:$G$77,3,FALSE)="L / ha",O124*VLOOKUP($A140,'Diesel consumption for field op'!$D$4:$G$77,2,FALSE),VLOOKUP($A140,'Diesel consumption for field op'!$D$4:$G$77,2,FALSE)*O$93/1000)*IF(VLOOKUP($A140,'Diesel consumption for field op'!$D$4:$G$77,4,FALSE)="Ja",HLOOKUP(O$29,'Diesel consumption for field op'!$L$17:$Q$19,2,FALSE),1)*HLOOKUP(O$29,'Diesel consumption for field op'!$L$17:$Q$19,3,FALSE))</f>
        <v>0</v>
      </c>
    </row>
    <row r="141" spans="1:15" x14ac:dyDescent="0.25">
      <c r="A141" s="20" t="str">
        <f t="shared" si="24"/>
        <v/>
      </c>
      <c r="B141" s="21">
        <f>IF($A141="",0,IF(VLOOKUP($A141,'Diesel consumption for field op'!$D$4:$G$77,3,FALSE)="L / ha",B125*VLOOKUP($A141,'Diesel consumption for field op'!$D$4:$G$77,2,FALSE),VLOOKUP($A141,'Diesel consumption for field op'!$D$4:$G$77,2,FALSE)*B$93/1000)*IF(VLOOKUP($A141,'Diesel consumption for field op'!$D$4:$G$77,4,FALSE)="Ja",HLOOKUP(B$29,'Diesel consumption for field op'!$L$17:$Q$19,2,FALSE),1)*HLOOKUP(B$29,'Diesel consumption for field op'!$L$17:$Q$19,3,FALSE))</f>
        <v>0</v>
      </c>
      <c r="C141" s="21">
        <f>IF($A141="",0,IF(VLOOKUP($A141,'Diesel consumption for field op'!$D$4:$G$77,3,FALSE)="L / ha",C125*VLOOKUP($A141,'Diesel consumption for field op'!$D$4:$G$77,2,FALSE),VLOOKUP($A141,'Diesel consumption for field op'!$D$4:$G$77,2,FALSE)*C$93/1000)*IF(VLOOKUP($A141,'Diesel consumption for field op'!$D$4:$G$77,4,FALSE)="Ja",HLOOKUP(C$29,'Diesel consumption for field op'!$L$17:$Q$19,2,FALSE),1)*HLOOKUP(C$29,'Diesel consumption for field op'!$L$17:$Q$19,3,FALSE))</f>
        <v>0</v>
      </c>
      <c r="D141" s="21">
        <f>IF($A141="",0,IF(VLOOKUP($A141,'Diesel consumption for field op'!$D$4:$G$77,3,FALSE)="L / ha",D125*VLOOKUP($A141,'Diesel consumption for field op'!$D$4:$G$77,2,FALSE),VLOOKUP($A141,'Diesel consumption for field op'!$D$4:$G$77,2,FALSE)*D$93/1000)*IF(VLOOKUP($A141,'Diesel consumption for field op'!$D$4:$G$77,4,FALSE)="Ja",HLOOKUP(D$29,'Diesel consumption for field op'!$L$17:$Q$19,2,FALSE),1)*HLOOKUP(D$29,'Diesel consumption for field op'!$L$17:$Q$19,3,FALSE))</f>
        <v>0</v>
      </c>
      <c r="E141" s="21">
        <f>IF($A141="",0,IF(VLOOKUP($A141,'Diesel consumption for field op'!$D$4:$G$77,3,FALSE)="L / ha",E125*VLOOKUP($A141,'Diesel consumption for field op'!$D$4:$G$77,2,FALSE),VLOOKUP($A141,'Diesel consumption for field op'!$D$4:$G$77,2,FALSE)*E$93/1000)*IF(VLOOKUP($A141,'Diesel consumption for field op'!$D$4:$G$77,4,FALSE)="Ja",HLOOKUP(E$29,'Diesel consumption for field op'!$L$17:$Q$19,2,FALSE),1)*HLOOKUP(E$29,'Diesel consumption for field op'!$L$17:$Q$19,3,FALSE))</f>
        <v>0</v>
      </c>
      <c r="F141" s="21">
        <f>IF($A141="",0,IF(VLOOKUP($A141,'Diesel consumption for field op'!$D$4:$G$77,3,FALSE)="L / ha",F125*VLOOKUP($A141,'Diesel consumption for field op'!$D$4:$G$77,2,FALSE),VLOOKUP($A141,'Diesel consumption for field op'!$D$4:$G$77,2,FALSE)*F$93/1000)*IF(VLOOKUP($A141,'Diesel consumption for field op'!$D$4:$G$77,4,FALSE)="Ja",HLOOKUP(F$29,'Diesel consumption for field op'!$L$17:$Q$19,2,FALSE),1)*HLOOKUP(F$29,'Diesel consumption for field op'!$L$17:$Q$19,3,FALSE))</f>
        <v>0</v>
      </c>
      <c r="G141" s="21">
        <f>IF($A141="",0,IF(VLOOKUP($A141,'Diesel consumption for field op'!$D$4:$G$77,3,FALSE)="L / ha",G125*VLOOKUP($A141,'Diesel consumption for field op'!$D$4:$G$77,2,FALSE),VLOOKUP($A141,'Diesel consumption for field op'!$D$4:$G$77,2,FALSE)*G$93/1000)*IF(VLOOKUP($A141,'Diesel consumption for field op'!$D$4:$G$77,4,FALSE)="Ja",HLOOKUP(G$29,'Diesel consumption for field op'!$L$17:$Q$19,2,FALSE),1)*HLOOKUP(G$29,'Diesel consumption for field op'!$L$17:$Q$19,3,FALSE))</f>
        <v>0</v>
      </c>
      <c r="I141" s="29" t="str">
        <f t="shared" si="25"/>
        <v/>
      </c>
      <c r="J141" s="21">
        <f>IF($A141="",0,IF(VLOOKUP($A141,'Diesel consumption for field op'!$D$4:$G$77,3,FALSE)="L / ha",J125*VLOOKUP($A141,'Diesel consumption for field op'!$D$4:$G$77,2,FALSE),VLOOKUP($A141,'Diesel consumption for field op'!$D$4:$G$77,2,FALSE)*J$93/1000)*IF(VLOOKUP($A141,'Diesel consumption for field op'!$D$4:$G$77,4,FALSE)="Ja",HLOOKUP(J$29,'Diesel consumption for field op'!$L$17:$Q$19,2,FALSE),1)*HLOOKUP(J$29,'Diesel consumption for field op'!$L$17:$Q$19,3,FALSE))</f>
        <v>0</v>
      </c>
      <c r="K141" s="21">
        <f>IF($A141="",0,IF(VLOOKUP($A141,'Diesel consumption for field op'!$D$4:$G$77,3,FALSE)="L / ha",K125*VLOOKUP($A141,'Diesel consumption for field op'!$D$4:$G$77,2,FALSE),VLOOKUP($A141,'Diesel consumption for field op'!$D$4:$G$77,2,FALSE)*K$93/1000)*IF(VLOOKUP($A141,'Diesel consumption for field op'!$D$4:$G$77,4,FALSE)="Ja",HLOOKUP(K$29,'Diesel consumption for field op'!$L$17:$Q$19,2,FALSE),1)*HLOOKUP(K$29,'Diesel consumption for field op'!$L$17:$Q$19,3,FALSE))</f>
        <v>0</v>
      </c>
      <c r="L141" s="21">
        <f>IF($A141="",0,IF(VLOOKUP($A141,'Diesel consumption for field op'!$D$4:$G$77,3,FALSE)="L / ha",L125*VLOOKUP($A141,'Diesel consumption for field op'!$D$4:$G$77,2,FALSE),VLOOKUP($A141,'Diesel consumption for field op'!$D$4:$G$77,2,FALSE)*L$93/1000)*IF(VLOOKUP($A141,'Diesel consumption for field op'!$D$4:$G$77,4,FALSE)="Ja",HLOOKUP(L$29,'Diesel consumption for field op'!$L$17:$Q$19,2,FALSE),1)*HLOOKUP(L$29,'Diesel consumption for field op'!$L$17:$Q$19,3,FALSE))</f>
        <v>0</v>
      </c>
      <c r="M141" s="21">
        <f>IF($A141="",0,IF(VLOOKUP($A141,'Diesel consumption for field op'!$D$4:$G$77,3,FALSE)="L / ha",M125*VLOOKUP($A141,'Diesel consumption for field op'!$D$4:$G$77,2,FALSE),VLOOKUP($A141,'Diesel consumption for field op'!$D$4:$G$77,2,FALSE)*M$93/1000)*IF(VLOOKUP($A141,'Diesel consumption for field op'!$D$4:$G$77,4,FALSE)="Ja",HLOOKUP(M$29,'Diesel consumption for field op'!$L$17:$Q$19,2,FALSE),1)*HLOOKUP(M$29,'Diesel consumption for field op'!$L$17:$Q$19,3,FALSE))</f>
        <v>0</v>
      </c>
      <c r="N141" s="21">
        <f>IF($A141="",0,IF(VLOOKUP($A141,'Diesel consumption for field op'!$D$4:$G$77,3,FALSE)="L / ha",N125*VLOOKUP($A141,'Diesel consumption for field op'!$D$4:$G$77,2,FALSE),VLOOKUP($A141,'Diesel consumption for field op'!$D$4:$G$77,2,FALSE)*N$93/1000)*IF(VLOOKUP($A141,'Diesel consumption for field op'!$D$4:$G$77,4,FALSE)="Ja",HLOOKUP(N$29,'Diesel consumption for field op'!$L$17:$Q$19,2,FALSE),1)*HLOOKUP(N$29,'Diesel consumption for field op'!$L$17:$Q$19,3,FALSE))</f>
        <v>0</v>
      </c>
      <c r="O141" s="21">
        <f>IF($A141="",0,IF(VLOOKUP($A141,'Diesel consumption for field op'!$D$4:$G$77,3,FALSE)="L / ha",O125*VLOOKUP($A141,'Diesel consumption for field op'!$D$4:$G$77,2,FALSE),VLOOKUP($A141,'Diesel consumption for field op'!$D$4:$G$77,2,FALSE)*O$93/1000)*IF(VLOOKUP($A141,'Diesel consumption for field op'!$D$4:$G$77,4,FALSE)="Ja",HLOOKUP(O$29,'Diesel consumption for field op'!$L$17:$Q$19,2,FALSE),1)*HLOOKUP(O$29,'Diesel consumption for field op'!$L$17:$Q$19,3,FALSE))</f>
        <v>0</v>
      </c>
    </row>
    <row r="142" spans="1:15" x14ac:dyDescent="0.25">
      <c r="A142" s="20" t="str">
        <f t="shared" si="24"/>
        <v/>
      </c>
      <c r="B142" s="21">
        <f>IF($A142="",0,IF(VLOOKUP($A142,'Diesel consumption for field op'!$D$4:$G$77,3,FALSE)="L / ha",B126*VLOOKUP($A142,'Diesel consumption for field op'!$D$4:$G$77,2,FALSE),VLOOKUP($A142,'Diesel consumption for field op'!$D$4:$G$77,2,FALSE)*B$93/1000)*IF(VLOOKUP($A142,'Diesel consumption for field op'!$D$4:$G$77,4,FALSE)="Ja",HLOOKUP(B$29,'Diesel consumption for field op'!$L$17:$Q$19,2,FALSE),1)*HLOOKUP(B$29,'Diesel consumption for field op'!$L$17:$Q$19,3,FALSE))</f>
        <v>0</v>
      </c>
      <c r="C142" s="21">
        <f>IF($A142="",0,IF(VLOOKUP($A142,'Diesel consumption for field op'!$D$4:$G$77,3,FALSE)="L / ha",C126*VLOOKUP($A142,'Diesel consumption for field op'!$D$4:$G$77,2,FALSE),VLOOKUP($A142,'Diesel consumption for field op'!$D$4:$G$77,2,FALSE)*C$93/1000)*IF(VLOOKUP($A142,'Diesel consumption for field op'!$D$4:$G$77,4,FALSE)="Ja",HLOOKUP(C$29,'Diesel consumption for field op'!$L$17:$Q$19,2,FALSE),1)*HLOOKUP(C$29,'Diesel consumption for field op'!$L$17:$Q$19,3,FALSE))</f>
        <v>0</v>
      </c>
      <c r="D142" s="21">
        <f>IF($A142="",0,IF(VLOOKUP($A142,'Diesel consumption for field op'!$D$4:$G$77,3,FALSE)="L / ha",D126*VLOOKUP($A142,'Diesel consumption for field op'!$D$4:$G$77,2,FALSE),VLOOKUP($A142,'Diesel consumption for field op'!$D$4:$G$77,2,FALSE)*D$93/1000)*IF(VLOOKUP($A142,'Diesel consumption for field op'!$D$4:$G$77,4,FALSE)="Ja",HLOOKUP(D$29,'Diesel consumption for field op'!$L$17:$Q$19,2,FALSE),1)*HLOOKUP(D$29,'Diesel consumption for field op'!$L$17:$Q$19,3,FALSE))</f>
        <v>0</v>
      </c>
      <c r="E142" s="21">
        <f>IF($A142="",0,IF(VLOOKUP($A142,'Diesel consumption for field op'!$D$4:$G$77,3,FALSE)="L / ha",E126*VLOOKUP($A142,'Diesel consumption for field op'!$D$4:$G$77,2,FALSE),VLOOKUP($A142,'Diesel consumption for field op'!$D$4:$G$77,2,FALSE)*E$93/1000)*IF(VLOOKUP($A142,'Diesel consumption for field op'!$D$4:$G$77,4,FALSE)="Ja",HLOOKUP(E$29,'Diesel consumption for field op'!$L$17:$Q$19,2,FALSE),1)*HLOOKUP(E$29,'Diesel consumption for field op'!$L$17:$Q$19,3,FALSE))</f>
        <v>0</v>
      </c>
      <c r="F142" s="21">
        <f>IF($A142="",0,IF(VLOOKUP($A142,'Diesel consumption for field op'!$D$4:$G$77,3,FALSE)="L / ha",F126*VLOOKUP($A142,'Diesel consumption for field op'!$D$4:$G$77,2,FALSE),VLOOKUP($A142,'Diesel consumption for field op'!$D$4:$G$77,2,FALSE)*F$93/1000)*IF(VLOOKUP($A142,'Diesel consumption for field op'!$D$4:$G$77,4,FALSE)="Ja",HLOOKUP(F$29,'Diesel consumption for field op'!$L$17:$Q$19,2,FALSE),1)*HLOOKUP(F$29,'Diesel consumption for field op'!$L$17:$Q$19,3,FALSE))</f>
        <v>0</v>
      </c>
      <c r="G142" s="21">
        <f>IF($A142="",0,IF(VLOOKUP($A142,'Diesel consumption for field op'!$D$4:$G$77,3,FALSE)="L / ha",G126*VLOOKUP($A142,'Diesel consumption for field op'!$D$4:$G$77,2,FALSE),VLOOKUP($A142,'Diesel consumption for field op'!$D$4:$G$77,2,FALSE)*G$93/1000)*IF(VLOOKUP($A142,'Diesel consumption for field op'!$D$4:$G$77,4,FALSE)="Ja",HLOOKUP(G$29,'Diesel consumption for field op'!$L$17:$Q$19,2,FALSE),1)*HLOOKUP(G$29,'Diesel consumption for field op'!$L$17:$Q$19,3,FALSE))</f>
        <v>0</v>
      </c>
      <c r="I142" s="29" t="str">
        <f t="shared" si="25"/>
        <v/>
      </c>
      <c r="J142" s="21">
        <f>IF($A142="",0,IF(VLOOKUP($A142,'Diesel consumption for field op'!$D$4:$G$77,3,FALSE)="L / ha",J126*VLOOKUP($A142,'Diesel consumption for field op'!$D$4:$G$77,2,FALSE),VLOOKUP($A142,'Diesel consumption for field op'!$D$4:$G$77,2,FALSE)*J$93/1000)*IF(VLOOKUP($A142,'Diesel consumption for field op'!$D$4:$G$77,4,FALSE)="Ja",HLOOKUP(J$29,'Diesel consumption for field op'!$L$17:$Q$19,2,FALSE),1)*HLOOKUP(J$29,'Diesel consumption for field op'!$L$17:$Q$19,3,FALSE))</f>
        <v>0</v>
      </c>
      <c r="K142" s="21">
        <f>IF($A142="",0,IF(VLOOKUP($A142,'Diesel consumption for field op'!$D$4:$G$77,3,FALSE)="L / ha",K126*VLOOKUP($A142,'Diesel consumption for field op'!$D$4:$G$77,2,FALSE),VLOOKUP($A142,'Diesel consumption for field op'!$D$4:$G$77,2,FALSE)*K$93/1000)*IF(VLOOKUP($A142,'Diesel consumption for field op'!$D$4:$G$77,4,FALSE)="Ja",HLOOKUP(K$29,'Diesel consumption for field op'!$L$17:$Q$19,2,FALSE),1)*HLOOKUP(K$29,'Diesel consumption for field op'!$L$17:$Q$19,3,FALSE))</f>
        <v>0</v>
      </c>
      <c r="L142" s="21">
        <f>IF($A142="",0,IF(VLOOKUP($A142,'Diesel consumption for field op'!$D$4:$G$77,3,FALSE)="L / ha",L126*VLOOKUP($A142,'Diesel consumption for field op'!$D$4:$G$77,2,FALSE),VLOOKUP($A142,'Diesel consumption for field op'!$D$4:$G$77,2,FALSE)*L$93/1000)*IF(VLOOKUP($A142,'Diesel consumption for field op'!$D$4:$G$77,4,FALSE)="Ja",HLOOKUP(L$29,'Diesel consumption for field op'!$L$17:$Q$19,2,FALSE),1)*HLOOKUP(L$29,'Diesel consumption for field op'!$L$17:$Q$19,3,FALSE))</f>
        <v>0</v>
      </c>
      <c r="M142" s="21">
        <f>IF($A142="",0,IF(VLOOKUP($A142,'Diesel consumption for field op'!$D$4:$G$77,3,FALSE)="L / ha",M126*VLOOKUP($A142,'Diesel consumption for field op'!$D$4:$G$77,2,FALSE),VLOOKUP($A142,'Diesel consumption for field op'!$D$4:$G$77,2,FALSE)*M$93/1000)*IF(VLOOKUP($A142,'Diesel consumption for field op'!$D$4:$G$77,4,FALSE)="Ja",HLOOKUP(M$29,'Diesel consumption for field op'!$L$17:$Q$19,2,FALSE),1)*HLOOKUP(M$29,'Diesel consumption for field op'!$L$17:$Q$19,3,FALSE))</f>
        <v>0</v>
      </c>
      <c r="N142" s="21">
        <f>IF($A142="",0,IF(VLOOKUP($A142,'Diesel consumption for field op'!$D$4:$G$77,3,FALSE)="L / ha",N126*VLOOKUP($A142,'Diesel consumption for field op'!$D$4:$G$77,2,FALSE),VLOOKUP($A142,'Diesel consumption for field op'!$D$4:$G$77,2,FALSE)*N$93/1000)*IF(VLOOKUP($A142,'Diesel consumption for field op'!$D$4:$G$77,4,FALSE)="Ja",HLOOKUP(N$29,'Diesel consumption for field op'!$L$17:$Q$19,2,FALSE),1)*HLOOKUP(N$29,'Diesel consumption for field op'!$L$17:$Q$19,3,FALSE))</f>
        <v>0</v>
      </c>
      <c r="O142" s="21">
        <f>IF($A142="",0,IF(VLOOKUP($A142,'Diesel consumption for field op'!$D$4:$G$77,3,FALSE)="L / ha",O126*VLOOKUP($A142,'Diesel consumption for field op'!$D$4:$G$77,2,FALSE),VLOOKUP($A142,'Diesel consumption for field op'!$D$4:$G$77,2,FALSE)*O$93/1000)*IF(VLOOKUP($A142,'Diesel consumption for field op'!$D$4:$G$77,4,FALSE)="Ja",HLOOKUP(O$29,'Diesel consumption for field op'!$L$17:$Q$19,2,FALSE),1)*HLOOKUP(O$29,'Diesel consumption for field op'!$L$17:$Q$19,3,FALSE))</f>
        <v>0</v>
      </c>
    </row>
    <row r="143" spans="1:15" x14ac:dyDescent="0.25">
      <c r="A143" s="20" t="str">
        <f t="shared" si="24"/>
        <v/>
      </c>
      <c r="B143" s="21">
        <f>IF($A143="",0,IF(VLOOKUP($A143,'Diesel consumption for field op'!$D$4:$G$77,3,FALSE)="L / ha",B127*VLOOKUP($A143,'Diesel consumption for field op'!$D$4:$G$77,2,FALSE),VLOOKUP($A143,'Diesel consumption for field op'!$D$4:$G$77,2,FALSE)*B$93/1000)*IF(VLOOKUP($A143,'Diesel consumption for field op'!$D$4:$G$77,4,FALSE)="Ja",HLOOKUP(B$29,'Diesel consumption for field op'!$L$17:$Q$19,2,FALSE),1)*HLOOKUP(B$29,'Diesel consumption for field op'!$L$17:$Q$19,3,FALSE))</f>
        <v>0</v>
      </c>
      <c r="C143" s="21">
        <f>IF($A143="",0,IF(VLOOKUP($A143,'Diesel consumption for field op'!$D$4:$G$77,3,FALSE)="L / ha",C127*VLOOKUP($A143,'Diesel consumption for field op'!$D$4:$G$77,2,FALSE),VLOOKUP($A143,'Diesel consumption for field op'!$D$4:$G$77,2,FALSE)*C$93/1000)*IF(VLOOKUP($A143,'Diesel consumption for field op'!$D$4:$G$77,4,FALSE)="Ja",HLOOKUP(C$29,'Diesel consumption for field op'!$L$17:$Q$19,2,FALSE),1)*HLOOKUP(C$29,'Diesel consumption for field op'!$L$17:$Q$19,3,FALSE))</f>
        <v>0</v>
      </c>
      <c r="D143" s="21">
        <f>IF($A143="",0,IF(VLOOKUP($A143,'Diesel consumption for field op'!$D$4:$G$77,3,FALSE)="L / ha",D127*VLOOKUP($A143,'Diesel consumption for field op'!$D$4:$G$77,2,FALSE),VLOOKUP($A143,'Diesel consumption for field op'!$D$4:$G$77,2,FALSE)*D$93/1000)*IF(VLOOKUP($A143,'Diesel consumption for field op'!$D$4:$G$77,4,FALSE)="Ja",HLOOKUP(D$29,'Diesel consumption for field op'!$L$17:$Q$19,2,FALSE),1)*HLOOKUP(D$29,'Diesel consumption for field op'!$L$17:$Q$19,3,FALSE))</f>
        <v>0</v>
      </c>
      <c r="E143" s="21">
        <f>IF($A143="",0,IF(VLOOKUP($A143,'Diesel consumption for field op'!$D$4:$G$77,3,FALSE)="L / ha",E127*VLOOKUP($A143,'Diesel consumption for field op'!$D$4:$G$77,2,FALSE),VLOOKUP($A143,'Diesel consumption for field op'!$D$4:$G$77,2,FALSE)*E$93/1000)*IF(VLOOKUP($A143,'Diesel consumption for field op'!$D$4:$G$77,4,FALSE)="Ja",HLOOKUP(E$29,'Diesel consumption for field op'!$L$17:$Q$19,2,FALSE),1)*HLOOKUP(E$29,'Diesel consumption for field op'!$L$17:$Q$19,3,FALSE))</f>
        <v>0</v>
      </c>
      <c r="F143" s="21">
        <f>IF($A143="",0,IF(VLOOKUP($A143,'Diesel consumption for field op'!$D$4:$G$77,3,FALSE)="L / ha",F127*VLOOKUP($A143,'Diesel consumption for field op'!$D$4:$G$77,2,FALSE),VLOOKUP($A143,'Diesel consumption for field op'!$D$4:$G$77,2,FALSE)*F$93/1000)*IF(VLOOKUP($A143,'Diesel consumption for field op'!$D$4:$G$77,4,FALSE)="Ja",HLOOKUP(F$29,'Diesel consumption for field op'!$L$17:$Q$19,2,FALSE),1)*HLOOKUP(F$29,'Diesel consumption for field op'!$L$17:$Q$19,3,FALSE))</f>
        <v>0</v>
      </c>
      <c r="G143" s="21">
        <f>IF($A143="",0,IF(VLOOKUP($A143,'Diesel consumption for field op'!$D$4:$G$77,3,FALSE)="L / ha",G127*VLOOKUP($A143,'Diesel consumption for field op'!$D$4:$G$77,2,FALSE),VLOOKUP($A143,'Diesel consumption for field op'!$D$4:$G$77,2,FALSE)*G$93/1000)*IF(VLOOKUP($A143,'Diesel consumption for field op'!$D$4:$G$77,4,FALSE)="Ja",HLOOKUP(G$29,'Diesel consumption for field op'!$L$17:$Q$19,2,FALSE),1)*HLOOKUP(G$29,'Diesel consumption for field op'!$L$17:$Q$19,3,FALSE))</f>
        <v>0</v>
      </c>
      <c r="I143" s="29" t="str">
        <f t="shared" si="25"/>
        <v/>
      </c>
      <c r="J143" s="21">
        <f>IF($A143="",0,IF(VLOOKUP($A143,'Diesel consumption for field op'!$D$4:$G$77,3,FALSE)="L / ha",J127*VLOOKUP($A143,'Diesel consumption for field op'!$D$4:$G$77,2,FALSE),VLOOKUP($A143,'Diesel consumption for field op'!$D$4:$G$77,2,FALSE)*J$93/1000)*IF(VLOOKUP($A143,'Diesel consumption for field op'!$D$4:$G$77,4,FALSE)="Ja",HLOOKUP(J$29,'Diesel consumption for field op'!$L$17:$Q$19,2,FALSE),1)*HLOOKUP(J$29,'Diesel consumption for field op'!$L$17:$Q$19,3,FALSE))</f>
        <v>0</v>
      </c>
      <c r="K143" s="21">
        <f>IF($A143="",0,IF(VLOOKUP($A143,'Diesel consumption for field op'!$D$4:$G$77,3,FALSE)="L / ha",K127*VLOOKUP($A143,'Diesel consumption for field op'!$D$4:$G$77,2,FALSE),VLOOKUP($A143,'Diesel consumption for field op'!$D$4:$G$77,2,FALSE)*K$93/1000)*IF(VLOOKUP($A143,'Diesel consumption for field op'!$D$4:$G$77,4,FALSE)="Ja",HLOOKUP(K$29,'Diesel consumption for field op'!$L$17:$Q$19,2,FALSE),1)*HLOOKUP(K$29,'Diesel consumption for field op'!$L$17:$Q$19,3,FALSE))</f>
        <v>0</v>
      </c>
      <c r="L143" s="21">
        <f>IF($A143="",0,IF(VLOOKUP($A143,'Diesel consumption for field op'!$D$4:$G$77,3,FALSE)="L / ha",L127*VLOOKUP($A143,'Diesel consumption for field op'!$D$4:$G$77,2,FALSE),VLOOKUP($A143,'Diesel consumption for field op'!$D$4:$G$77,2,FALSE)*L$93/1000)*IF(VLOOKUP($A143,'Diesel consumption for field op'!$D$4:$G$77,4,FALSE)="Ja",HLOOKUP(L$29,'Diesel consumption for field op'!$L$17:$Q$19,2,FALSE),1)*HLOOKUP(L$29,'Diesel consumption for field op'!$L$17:$Q$19,3,FALSE))</f>
        <v>0</v>
      </c>
      <c r="M143" s="21">
        <f>IF($A143="",0,IF(VLOOKUP($A143,'Diesel consumption for field op'!$D$4:$G$77,3,FALSE)="L / ha",M127*VLOOKUP($A143,'Diesel consumption for field op'!$D$4:$G$77,2,FALSE),VLOOKUP($A143,'Diesel consumption for field op'!$D$4:$G$77,2,FALSE)*M$93/1000)*IF(VLOOKUP($A143,'Diesel consumption for field op'!$D$4:$G$77,4,FALSE)="Ja",HLOOKUP(M$29,'Diesel consumption for field op'!$L$17:$Q$19,2,FALSE),1)*HLOOKUP(M$29,'Diesel consumption for field op'!$L$17:$Q$19,3,FALSE))</f>
        <v>0</v>
      </c>
      <c r="N143" s="21">
        <f>IF($A143="",0,IF(VLOOKUP($A143,'Diesel consumption for field op'!$D$4:$G$77,3,FALSE)="L / ha",N127*VLOOKUP($A143,'Diesel consumption for field op'!$D$4:$G$77,2,FALSE),VLOOKUP($A143,'Diesel consumption for field op'!$D$4:$G$77,2,FALSE)*N$93/1000)*IF(VLOOKUP($A143,'Diesel consumption for field op'!$D$4:$G$77,4,FALSE)="Ja",HLOOKUP(N$29,'Diesel consumption for field op'!$L$17:$Q$19,2,FALSE),1)*HLOOKUP(N$29,'Diesel consumption for field op'!$L$17:$Q$19,3,FALSE))</f>
        <v>0</v>
      </c>
      <c r="O143" s="21">
        <f>IF($A143="",0,IF(VLOOKUP($A143,'Diesel consumption for field op'!$D$4:$G$77,3,FALSE)="L / ha",O127*VLOOKUP($A143,'Diesel consumption for field op'!$D$4:$G$77,2,FALSE),VLOOKUP($A143,'Diesel consumption for field op'!$D$4:$G$77,2,FALSE)*O$93/1000)*IF(VLOOKUP($A143,'Diesel consumption for field op'!$D$4:$G$77,4,FALSE)="Ja",HLOOKUP(O$29,'Diesel consumption for field op'!$L$17:$Q$19,2,FALSE),1)*HLOOKUP(O$29,'Diesel consumption for field op'!$L$17:$Q$19,3,FALSE))</f>
        <v>0</v>
      </c>
    </row>
    <row r="144" spans="1:15" x14ac:dyDescent="0.25">
      <c r="A144" s="20" t="str">
        <f t="shared" si="24"/>
        <v/>
      </c>
      <c r="B144" s="21">
        <f>IF($A144="",0,IF(VLOOKUP($A144,'Diesel consumption for field op'!$D$4:$G$77,3,FALSE)="L / ha",B128*VLOOKUP($A144,'Diesel consumption for field op'!$D$4:$G$77,2,FALSE),VLOOKUP($A144,'Diesel consumption for field op'!$D$4:$G$77,2,FALSE)*B$93/1000)*IF(VLOOKUP($A144,'Diesel consumption for field op'!$D$4:$G$77,4,FALSE)="Ja",HLOOKUP(B$29,'Diesel consumption for field op'!$L$17:$Q$19,2,FALSE),1)*HLOOKUP(B$29,'Diesel consumption for field op'!$L$17:$Q$19,3,FALSE))</f>
        <v>0</v>
      </c>
      <c r="C144" s="21">
        <f>IF($A144="",0,IF(VLOOKUP($A144,'Diesel consumption for field op'!$D$4:$G$77,3,FALSE)="L / ha",C128*VLOOKUP($A144,'Diesel consumption for field op'!$D$4:$G$77,2,FALSE),VLOOKUP($A144,'Diesel consumption for field op'!$D$4:$G$77,2,FALSE)*C$93/1000)*IF(VLOOKUP($A144,'Diesel consumption for field op'!$D$4:$G$77,4,FALSE)="Ja",HLOOKUP(C$29,'Diesel consumption for field op'!$L$17:$Q$19,2,FALSE),1)*HLOOKUP(C$29,'Diesel consumption for field op'!$L$17:$Q$19,3,FALSE))</f>
        <v>0</v>
      </c>
      <c r="D144" s="21">
        <f>IF($A144="",0,IF(VLOOKUP($A144,'Diesel consumption for field op'!$D$4:$G$77,3,FALSE)="L / ha",D128*VLOOKUP($A144,'Diesel consumption for field op'!$D$4:$G$77,2,FALSE),VLOOKUP($A144,'Diesel consumption for field op'!$D$4:$G$77,2,FALSE)*D$93/1000)*IF(VLOOKUP($A144,'Diesel consumption for field op'!$D$4:$G$77,4,FALSE)="Ja",HLOOKUP(D$29,'Diesel consumption for field op'!$L$17:$Q$19,2,FALSE),1)*HLOOKUP(D$29,'Diesel consumption for field op'!$L$17:$Q$19,3,FALSE))</f>
        <v>0</v>
      </c>
      <c r="E144" s="21">
        <f>IF($A144="",0,IF(VLOOKUP($A144,'Diesel consumption for field op'!$D$4:$G$77,3,FALSE)="L / ha",E128*VLOOKUP($A144,'Diesel consumption for field op'!$D$4:$G$77,2,FALSE),VLOOKUP($A144,'Diesel consumption for field op'!$D$4:$G$77,2,FALSE)*E$93/1000)*IF(VLOOKUP($A144,'Diesel consumption for field op'!$D$4:$G$77,4,FALSE)="Ja",HLOOKUP(E$29,'Diesel consumption for field op'!$L$17:$Q$19,2,FALSE),1)*HLOOKUP(E$29,'Diesel consumption for field op'!$L$17:$Q$19,3,FALSE))</f>
        <v>0</v>
      </c>
      <c r="F144" s="21">
        <f>IF($A144="",0,IF(VLOOKUP($A144,'Diesel consumption for field op'!$D$4:$G$77,3,FALSE)="L / ha",F128*VLOOKUP($A144,'Diesel consumption for field op'!$D$4:$G$77,2,FALSE),VLOOKUP($A144,'Diesel consumption for field op'!$D$4:$G$77,2,FALSE)*F$93/1000)*IF(VLOOKUP($A144,'Diesel consumption for field op'!$D$4:$G$77,4,FALSE)="Ja",HLOOKUP(F$29,'Diesel consumption for field op'!$L$17:$Q$19,2,FALSE),1)*HLOOKUP(F$29,'Diesel consumption for field op'!$L$17:$Q$19,3,FALSE))</f>
        <v>0</v>
      </c>
      <c r="G144" s="21">
        <f>IF($A144="",0,IF(VLOOKUP($A144,'Diesel consumption for field op'!$D$4:$G$77,3,FALSE)="L / ha",G128*VLOOKUP($A144,'Diesel consumption for field op'!$D$4:$G$77,2,FALSE),VLOOKUP($A144,'Diesel consumption for field op'!$D$4:$G$77,2,FALSE)*G$93/1000)*IF(VLOOKUP($A144,'Diesel consumption for field op'!$D$4:$G$77,4,FALSE)="Ja",HLOOKUP(G$29,'Diesel consumption for field op'!$L$17:$Q$19,2,FALSE),1)*HLOOKUP(G$29,'Diesel consumption for field op'!$L$17:$Q$19,3,FALSE))</f>
        <v>0</v>
      </c>
      <c r="I144" s="29" t="str">
        <f t="shared" si="25"/>
        <v/>
      </c>
      <c r="J144" s="21">
        <f>IF($A144="",0,IF(VLOOKUP($A144,'Diesel consumption for field op'!$D$4:$G$77,3,FALSE)="L / ha",J128*VLOOKUP($A144,'Diesel consumption for field op'!$D$4:$G$77,2,FALSE),VLOOKUP($A144,'Diesel consumption for field op'!$D$4:$G$77,2,FALSE)*J$93/1000)*IF(VLOOKUP($A144,'Diesel consumption for field op'!$D$4:$G$77,4,FALSE)="Ja",HLOOKUP(J$29,'Diesel consumption for field op'!$L$17:$Q$19,2,FALSE),1)*HLOOKUP(J$29,'Diesel consumption for field op'!$L$17:$Q$19,3,FALSE))</f>
        <v>0</v>
      </c>
      <c r="K144" s="21">
        <f>IF($A144="",0,IF(VLOOKUP($A144,'Diesel consumption for field op'!$D$4:$G$77,3,FALSE)="L / ha",K128*VLOOKUP($A144,'Diesel consumption for field op'!$D$4:$G$77,2,FALSE),VLOOKUP($A144,'Diesel consumption for field op'!$D$4:$G$77,2,FALSE)*K$93/1000)*IF(VLOOKUP($A144,'Diesel consumption for field op'!$D$4:$G$77,4,FALSE)="Ja",HLOOKUP(K$29,'Diesel consumption for field op'!$L$17:$Q$19,2,FALSE),1)*HLOOKUP(K$29,'Diesel consumption for field op'!$L$17:$Q$19,3,FALSE))</f>
        <v>0</v>
      </c>
      <c r="L144" s="21">
        <f>IF($A144="",0,IF(VLOOKUP($A144,'Diesel consumption for field op'!$D$4:$G$77,3,FALSE)="L / ha",L128*VLOOKUP($A144,'Diesel consumption for field op'!$D$4:$G$77,2,FALSE),VLOOKUP($A144,'Diesel consumption for field op'!$D$4:$G$77,2,FALSE)*L$93/1000)*IF(VLOOKUP($A144,'Diesel consumption for field op'!$D$4:$G$77,4,FALSE)="Ja",HLOOKUP(L$29,'Diesel consumption for field op'!$L$17:$Q$19,2,FALSE),1)*HLOOKUP(L$29,'Diesel consumption for field op'!$L$17:$Q$19,3,FALSE))</f>
        <v>0</v>
      </c>
      <c r="M144" s="21">
        <f>IF($A144="",0,IF(VLOOKUP($A144,'Diesel consumption for field op'!$D$4:$G$77,3,FALSE)="L / ha",M128*VLOOKUP($A144,'Diesel consumption for field op'!$D$4:$G$77,2,FALSE),VLOOKUP($A144,'Diesel consumption for field op'!$D$4:$G$77,2,FALSE)*M$93/1000)*IF(VLOOKUP($A144,'Diesel consumption for field op'!$D$4:$G$77,4,FALSE)="Ja",HLOOKUP(M$29,'Diesel consumption for field op'!$L$17:$Q$19,2,FALSE),1)*HLOOKUP(M$29,'Diesel consumption for field op'!$L$17:$Q$19,3,FALSE))</f>
        <v>0</v>
      </c>
      <c r="N144" s="21">
        <f>IF($A144="",0,IF(VLOOKUP($A144,'Diesel consumption for field op'!$D$4:$G$77,3,FALSE)="L / ha",N128*VLOOKUP($A144,'Diesel consumption for field op'!$D$4:$G$77,2,FALSE),VLOOKUP($A144,'Diesel consumption for field op'!$D$4:$G$77,2,FALSE)*N$93/1000)*IF(VLOOKUP($A144,'Diesel consumption for field op'!$D$4:$G$77,4,FALSE)="Ja",HLOOKUP(N$29,'Diesel consumption for field op'!$L$17:$Q$19,2,FALSE),1)*HLOOKUP(N$29,'Diesel consumption for field op'!$L$17:$Q$19,3,FALSE))</f>
        <v>0</v>
      </c>
      <c r="O144" s="21">
        <f>IF($A144="",0,IF(VLOOKUP($A144,'Diesel consumption for field op'!$D$4:$G$77,3,FALSE)="L / ha",O128*VLOOKUP($A144,'Diesel consumption for field op'!$D$4:$G$77,2,FALSE),VLOOKUP($A144,'Diesel consumption for field op'!$D$4:$G$77,2,FALSE)*O$93/1000)*IF(VLOOKUP($A144,'Diesel consumption for field op'!$D$4:$G$77,4,FALSE)="Ja",HLOOKUP(O$29,'Diesel consumption for field op'!$L$17:$Q$19,2,FALSE),1)*HLOOKUP(O$29,'Diesel consumption for field op'!$L$17:$Q$19,3,FALSE))</f>
        <v>0</v>
      </c>
    </row>
    <row r="145" spans="1:15" x14ac:dyDescent="0.25">
      <c r="A145" s="20" t="str">
        <f t="shared" si="24"/>
        <v/>
      </c>
      <c r="B145" s="21">
        <f>IF($A145="",0,IF(VLOOKUP($A145,'Diesel consumption for field op'!$D$4:$G$77,3,FALSE)="L / ha",B129*VLOOKUP($A145,'Diesel consumption for field op'!$D$4:$G$77,2,FALSE),VLOOKUP($A145,'Diesel consumption for field op'!$D$4:$G$77,2,FALSE)*B$93/1000)*IF(VLOOKUP($A145,'Diesel consumption for field op'!$D$4:$G$77,4,FALSE)="Ja",HLOOKUP(B$29,'Diesel consumption for field op'!$L$17:$Q$19,2,FALSE),1)*HLOOKUP(B$29,'Diesel consumption for field op'!$L$17:$Q$19,3,FALSE))</f>
        <v>0</v>
      </c>
      <c r="C145" s="21">
        <f>IF($A145="",0,IF(VLOOKUP($A145,'Diesel consumption for field op'!$D$4:$G$77,3,FALSE)="L / ha",C129*VLOOKUP($A145,'Diesel consumption for field op'!$D$4:$G$77,2,FALSE),VLOOKUP($A145,'Diesel consumption for field op'!$D$4:$G$77,2,FALSE)*C$93/1000)*IF(VLOOKUP($A145,'Diesel consumption for field op'!$D$4:$G$77,4,FALSE)="Ja",HLOOKUP(C$29,'Diesel consumption for field op'!$L$17:$Q$19,2,FALSE),1)*HLOOKUP(C$29,'Diesel consumption for field op'!$L$17:$Q$19,3,FALSE))</f>
        <v>0</v>
      </c>
      <c r="D145" s="21">
        <f>IF($A145="",0,IF(VLOOKUP($A145,'Diesel consumption for field op'!$D$4:$G$77,3,FALSE)="L / ha",D129*VLOOKUP($A145,'Diesel consumption for field op'!$D$4:$G$77,2,FALSE),VLOOKUP($A145,'Diesel consumption for field op'!$D$4:$G$77,2,FALSE)*D$93/1000)*IF(VLOOKUP($A145,'Diesel consumption for field op'!$D$4:$G$77,4,FALSE)="Ja",HLOOKUP(D$29,'Diesel consumption for field op'!$L$17:$Q$19,2,FALSE),1)*HLOOKUP(D$29,'Diesel consumption for field op'!$L$17:$Q$19,3,FALSE))</f>
        <v>0</v>
      </c>
      <c r="E145" s="21">
        <f>IF($A145="",0,IF(VLOOKUP($A145,'Diesel consumption for field op'!$D$4:$G$77,3,FALSE)="L / ha",E129*VLOOKUP($A145,'Diesel consumption for field op'!$D$4:$G$77,2,FALSE),VLOOKUP($A145,'Diesel consumption for field op'!$D$4:$G$77,2,FALSE)*E$93/1000)*IF(VLOOKUP($A145,'Diesel consumption for field op'!$D$4:$G$77,4,FALSE)="Ja",HLOOKUP(E$29,'Diesel consumption for field op'!$L$17:$Q$19,2,FALSE),1)*HLOOKUP(E$29,'Diesel consumption for field op'!$L$17:$Q$19,3,FALSE))</f>
        <v>0</v>
      </c>
      <c r="F145" s="21">
        <f>IF($A145="",0,IF(VLOOKUP($A145,'Diesel consumption for field op'!$D$4:$G$77,3,FALSE)="L / ha",F129*VLOOKUP($A145,'Diesel consumption for field op'!$D$4:$G$77,2,FALSE),VLOOKUP($A145,'Diesel consumption for field op'!$D$4:$G$77,2,FALSE)*F$93/1000)*IF(VLOOKUP($A145,'Diesel consumption for field op'!$D$4:$G$77,4,FALSE)="Ja",HLOOKUP(F$29,'Diesel consumption for field op'!$L$17:$Q$19,2,FALSE),1)*HLOOKUP(F$29,'Diesel consumption for field op'!$L$17:$Q$19,3,FALSE))</f>
        <v>0</v>
      </c>
      <c r="G145" s="21">
        <f>IF($A145="",0,IF(VLOOKUP($A145,'Diesel consumption for field op'!$D$4:$G$77,3,FALSE)="L / ha",G129*VLOOKUP($A145,'Diesel consumption for field op'!$D$4:$G$77,2,FALSE),VLOOKUP($A145,'Diesel consumption for field op'!$D$4:$G$77,2,FALSE)*G$93/1000)*IF(VLOOKUP($A145,'Diesel consumption for field op'!$D$4:$G$77,4,FALSE)="Ja",HLOOKUP(G$29,'Diesel consumption for field op'!$L$17:$Q$19,2,FALSE),1)*HLOOKUP(G$29,'Diesel consumption for field op'!$L$17:$Q$19,3,FALSE))</f>
        <v>0</v>
      </c>
      <c r="I145" s="29" t="str">
        <f t="shared" si="25"/>
        <v/>
      </c>
      <c r="J145" s="21">
        <f>IF($A145="",0,IF(VLOOKUP($A145,'Diesel consumption for field op'!$D$4:$G$77,3,FALSE)="L / ha",J129*VLOOKUP($A145,'Diesel consumption for field op'!$D$4:$G$77,2,FALSE),VLOOKUP($A145,'Diesel consumption for field op'!$D$4:$G$77,2,FALSE)*J$93/1000)*IF(VLOOKUP($A145,'Diesel consumption for field op'!$D$4:$G$77,4,FALSE)="Ja",HLOOKUP(J$29,'Diesel consumption for field op'!$L$17:$Q$19,2,FALSE),1)*HLOOKUP(J$29,'Diesel consumption for field op'!$L$17:$Q$19,3,FALSE))</f>
        <v>0</v>
      </c>
      <c r="K145" s="21">
        <f>IF($A145="",0,IF(VLOOKUP($A145,'Diesel consumption for field op'!$D$4:$G$77,3,FALSE)="L / ha",K129*VLOOKUP($A145,'Diesel consumption for field op'!$D$4:$G$77,2,FALSE),VLOOKUP($A145,'Diesel consumption for field op'!$D$4:$G$77,2,FALSE)*K$93/1000)*IF(VLOOKUP($A145,'Diesel consumption for field op'!$D$4:$G$77,4,FALSE)="Ja",HLOOKUP(K$29,'Diesel consumption for field op'!$L$17:$Q$19,2,FALSE),1)*HLOOKUP(K$29,'Diesel consumption for field op'!$L$17:$Q$19,3,FALSE))</f>
        <v>0</v>
      </c>
      <c r="L145" s="21">
        <f>IF($A145="",0,IF(VLOOKUP($A145,'Diesel consumption for field op'!$D$4:$G$77,3,FALSE)="L / ha",L129*VLOOKUP($A145,'Diesel consumption for field op'!$D$4:$G$77,2,FALSE),VLOOKUP($A145,'Diesel consumption for field op'!$D$4:$G$77,2,FALSE)*L$93/1000)*IF(VLOOKUP($A145,'Diesel consumption for field op'!$D$4:$G$77,4,FALSE)="Ja",HLOOKUP(L$29,'Diesel consumption for field op'!$L$17:$Q$19,2,FALSE),1)*HLOOKUP(L$29,'Diesel consumption for field op'!$L$17:$Q$19,3,FALSE))</f>
        <v>0</v>
      </c>
      <c r="M145" s="21">
        <f>IF($A145="",0,IF(VLOOKUP($A145,'Diesel consumption for field op'!$D$4:$G$77,3,FALSE)="L / ha",M129*VLOOKUP($A145,'Diesel consumption for field op'!$D$4:$G$77,2,FALSE),VLOOKUP($A145,'Diesel consumption for field op'!$D$4:$G$77,2,FALSE)*M$93/1000)*IF(VLOOKUP($A145,'Diesel consumption for field op'!$D$4:$G$77,4,FALSE)="Ja",HLOOKUP(M$29,'Diesel consumption for field op'!$L$17:$Q$19,2,FALSE),1)*HLOOKUP(M$29,'Diesel consumption for field op'!$L$17:$Q$19,3,FALSE))</f>
        <v>0</v>
      </c>
      <c r="N145" s="21">
        <f>IF($A145="",0,IF(VLOOKUP($A145,'Diesel consumption for field op'!$D$4:$G$77,3,FALSE)="L / ha",N129*VLOOKUP($A145,'Diesel consumption for field op'!$D$4:$G$77,2,FALSE),VLOOKUP($A145,'Diesel consumption for field op'!$D$4:$G$77,2,FALSE)*N$93/1000)*IF(VLOOKUP($A145,'Diesel consumption for field op'!$D$4:$G$77,4,FALSE)="Ja",HLOOKUP(N$29,'Diesel consumption for field op'!$L$17:$Q$19,2,FALSE),1)*HLOOKUP(N$29,'Diesel consumption for field op'!$L$17:$Q$19,3,FALSE))</f>
        <v>0</v>
      </c>
      <c r="O145" s="21">
        <f>IF($A145="",0,IF(VLOOKUP($A145,'Diesel consumption for field op'!$D$4:$G$77,3,FALSE)="L / ha",O129*VLOOKUP($A145,'Diesel consumption for field op'!$D$4:$G$77,2,FALSE),VLOOKUP($A145,'Diesel consumption for field op'!$D$4:$G$77,2,FALSE)*O$93/1000)*IF(VLOOKUP($A145,'Diesel consumption for field op'!$D$4:$G$77,4,FALSE)="Ja",HLOOKUP(O$29,'Diesel consumption for field op'!$L$17:$Q$19,2,FALSE),1)*HLOOKUP(O$29,'Diesel consumption for field op'!$L$17:$Q$19,3,FALSE))</f>
        <v>0</v>
      </c>
    </row>
    <row r="146" spans="1:15" ht="14.4" thickBot="1" x14ac:dyDescent="0.3">
      <c r="A146" s="22" t="str">
        <f t="shared" si="24"/>
        <v/>
      </c>
      <c r="B146" s="23">
        <f>IF($A146="",0,IF(VLOOKUP($A146,'Diesel consumption for field op'!$D$4:$G$77,3,FALSE)="L / ha",B130*VLOOKUP($A146,'Diesel consumption for field op'!$D$4:$G$77,2,FALSE),VLOOKUP($A146,'Diesel consumption for field op'!$D$4:$G$77,2,FALSE)*B$93/1000)*IF(VLOOKUP($A146,'Diesel consumption for field op'!$D$4:$G$77,4,FALSE)="Ja",HLOOKUP(B$29,'Diesel consumption for field op'!$L$17:$Q$19,2,FALSE),1)*HLOOKUP(B$29,'Diesel consumption for field op'!$L$17:$Q$19,3,FALSE))</f>
        <v>0</v>
      </c>
      <c r="C146" s="23">
        <f>IF($A146="",0,IF(VLOOKUP($A146,'Diesel consumption for field op'!$D$4:$G$77,3,FALSE)="L / ha",C130*VLOOKUP($A146,'Diesel consumption for field op'!$D$4:$G$77,2,FALSE),VLOOKUP($A146,'Diesel consumption for field op'!$D$4:$G$77,2,FALSE)*C$93/1000)*IF(VLOOKUP($A146,'Diesel consumption for field op'!$D$4:$G$77,4,FALSE)="Ja",HLOOKUP(C$29,'Diesel consumption for field op'!$L$17:$Q$19,2,FALSE),1)*HLOOKUP(C$29,'Diesel consumption for field op'!$L$17:$Q$19,3,FALSE))</f>
        <v>0</v>
      </c>
      <c r="D146" s="23">
        <f>IF($A146="",0,IF(VLOOKUP($A146,'Diesel consumption for field op'!$D$4:$G$77,3,FALSE)="L / ha",D130*VLOOKUP($A146,'Diesel consumption for field op'!$D$4:$G$77,2,FALSE),VLOOKUP($A146,'Diesel consumption for field op'!$D$4:$G$77,2,FALSE)*D$93/1000)*IF(VLOOKUP($A146,'Diesel consumption for field op'!$D$4:$G$77,4,FALSE)="Ja",HLOOKUP(D$29,'Diesel consumption for field op'!$L$17:$Q$19,2,FALSE),1)*HLOOKUP(D$29,'Diesel consumption for field op'!$L$17:$Q$19,3,FALSE))</f>
        <v>0</v>
      </c>
      <c r="E146" s="23">
        <f>IF($A146="",0,IF(VLOOKUP($A146,'Diesel consumption for field op'!$D$4:$G$77,3,FALSE)="L / ha",E130*VLOOKUP($A146,'Diesel consumption for field op'!$D$4:$G$77,2,FALSE),VLOOKUP($A146,'Diesel consumption for field op'!$D$4:$G$77,2,FALSE)*E$93/1000)*IF(VLOOKUP($A146,'Diesel consumption for field op'!$D$4:$G$77,4,FALSE)="Ja",HLOOKUP(E$29,'Diesel consumption for field op'!$L$17:$Q$19,2,FALSE),1)*HLOOKUP(E$29,'Diesel consumption for field op'!$L$17:$Q$19,3,FALSE))</f>
        <v>0</v>
      </c>
      <c r="F146" s="23">
        <f>IF($A146="",0,IF(VLOOKUP($A146,'Diesel consumption for field op'!$D$4:$G$77,3,FALSE)="L / ha",F130*VLOOKUP($A146,'Diesel consumption for field op'!$D$4:$G$77,2,FALSE),VLOOKUP($A146,'Diesel consumption for field op'!$D$4:$G$77,2,FALSE)*F$93/1000)*IF(VLOOKUP($A146,'Diesel consumption for field op'!$D$4:$G$77,4,FALSE)="Ja",HLOOKUP(F$29,'Diesel consumption for field op'!$L$17:$Q$19,2,FALSE),1)*HLOOKUP(F$29,'Diesel consumption for field op'!$L$17:$Q$19,3,FALSE))</f>
        <v>0</v>
      </c>
      <c r="G146" s="23">
        <f>IF($A146="",0,IF(VLOOKUP($A146,'Diesel consumption for field op'!$D$4:$G$77,3,FALSE)="L / ha",G130*VLOOKUP($A146,'Diesel consumption for field op'!$D$4:$G$77,2,FALSE),VLOOKUP($A146,'Diesel consumption for field op'!$D$4:$G$77,2,FALSE)*G$93/1000)*IF(VLOOKUP($A146,'Diesel consumption for field op'!$D$4:$G$77,4,FALSE)="Ja",HLOOKUP(G$29,'Diesel consumption for field op'!$L$17:$Q$19,2,FALSE),1)*HLOOKUP(G$29,'Diesel consumption for field op'!$L$17:$Q$19,3,FALSE))</f>
        <v>0</v>
      </c>
      <c r="I146" s="31" t="str">
        <f t="shared" si="25"/>
        <v/>
      </c>
      <c r="J146" s="23">
        <f>IF($A146="",0,IF(VLOOKUP($A146,'Diesel consumption for field op'!$D$4:$G$77,3,FALSE)="L / ha",J130*VLOOKUP($A146,'Diesel consumption for field op'!$D$4:$G$77,2,FALSE),VLOOKUP($A146,'Diesel consumption for field op'!$D$4:$G$77,2,FALSE)*J$93/1000)*IF(VLOOKUP($A146,'Diesel consumption for field op'!$D$4:$G$77,4,FALSE)="Ja",HLOOKUP(J$29,'Diesel consumption for field op'!$L$17:$Q$19,2,FALSE),1)*HLOOKUP(J$29,'Diesel consumption for field op'!$L$17:$Q$19,3,FALSE))</f>
        <v>0</v>
      </c>
      <c r="K146" s="23">
        <f>IF($A146="",0,IF(VLOOKUP($A146,'Diesel consumption for field op'!$D$4:$G$77,3,FALSE)="L / ha",K130*VLOOKUP($A146,'Diesel consumption for field op'!$D$4:$G$77,2,FALSE),VLOOKUP($A146,'Diesel consumption for field op'!$D$4:$G$77,2,FALSE)*K$93/1000)*IF(VLOOKUP($A146,'Diesel consumption for field op'!$D$4:$G$77,4,FALSE)="Ja",HLOOKUP(K$29,'Diesel consumption for field op'!$L$17:$Q$19,2,FALSE),1)*HLOOKUP(K$29,'Diesel consumption for field op'!$L$17:$Q$19,3,FALSE))</f>
        <v>0</v>
      </c>
      <c r="L146" s="23">
        <f>IF($A146="",0,IF(VLOOKUP($A146,'Diesel consumption for field op'!$D$4:$G$77,3,FALSE)="L / ha",L130*VLOOKUP($A146,'Diesel consumption for field op'!$D$4:$G$77,2,FALSE),VLOOKUP($A146,'Diesel consumption for field op'!$D$4:$G$77,2,FALSE)*L$93/1000)*IF(VLOOKUP($A146,'Diesel consumption for field op'!$D$4:$G$77,4,FALSE)="Ja",HLOOKUP(L$29,'Diesel consumption for field op'!$L$17:$Q$19,2,FALSE),1)*HLOOKUP(L$29,'Diesel consumption for field op'!$L$17:$Q$19,3,FALSE))</f>
        <v>0</v>
      </c>
      <c r="M146" s="23">
        <f>IF($A146="",0,IF(VLOOKUP($A146,'Diesel consumption for field op'!$D$4:$G$77,3,FALSE)="L / ha",M130*VLOOKUP($A146,'Diesel consumption for field op'!$D$4:$G$77,2,FALSE),VLOOKUP($A146,'Diesel consumption for field op'!$D$4:$G$77,2,FALSE)*M$93/1000)*IF(VLOOKUP($A146,'Diesel consumption for field op'!$D$4:$G$77,4,FALSE)="Ja",HLOOKUP(M$29,'Diesel consumption for field op'!$L$17:$Q$19,2,FALSE),1)*HLOOKUP(M$29,'Diesel consumption for field op'!$L$17:$Q$19,3,FALSE))</f>
        <v>0</v>
      </c>
      <c r="N146" s="23">
        <f>IF($A146="",0,IF(VLOOKUP($A146,'Diesel consumption for field op'!$D$4:$G$77,3,FALSE)="L / ha",N130*VLOOKUP($A146,'Diesel consumption for field op'!$D$4:$G$77,2,FALSE),VLOOKUP($A146,'Diesel consumption for field op'!$D$4:$G$77,2,FALSE)*N$93/1000)*IF(VLOOKUP($A146,'Diesel consumption for field op'!$D$4:$G$77,4,FALSE)="Ja",HLOOKUP(N$29,'Diesel consumption for field op'!$L$17:$Q$19,2,FALSE),1)*HLOOKUP(N$29,'Diesel consumption for field op'!$L$17:$Q$19,3,FALSE))</f>
        <v>0</v>
      </c>
      <c r="O146" s="23">
        <f>IF($A146="",0,IF(VLOOKUP($A146,'Diesel consumption for field op'!$D$4:$G$77,3,FALSE)="L / ha",O130*VLOOKUP($A146,'Diesel consumption for field op'!$D$4:$G$77,2,FALSE),VLOOKUP($A146,'Diesel consumption for field op'!$D$4:$G$77,2,FALSE)*O$93/1000)*IF(VLOOKUP($A146,'Diesel consumption for field op'!$D$4:$G$77,4,FALSE)="Ja",HLOOKUP(O$29,'Diesel consumption for field op'!$L$17:$Q$19,2,FALSE),1)*HLOOKUP(O$29,'Diesel consumption for field op'!$L$17:$Q$19,3,FALSE))</f>
        <v>0</v>
      </c>
    </row>
    <row r="147" spans="1:15" x14ac:dyDescent="0.25">
      <c r="A147" s="30" t="s">
        <v>116</v>
      </c>
      <c r="B147" s="25">
        <f>SUM(B132:B146)</f>
        <v>0</v>
      </c>
      <c r="C147" s="25">
        <f t="shared" ref="C147:O147" si="26">SUM(C132:C146)</f>
        <v>0</v>
      </c>
      <c r="D147" s="25">
        <f t="shared" si="26"/>
        <v>0</v>
      </c>
      <c r="E147" s="25">
        <f t="shared" si="26"/>
        <v>0</v>
      </c>
      <c r="F147" s="25">
        <f t="shared" si="26"/>
        <v>0</v>
      </c>
      <c r="G147" s="25">
        <f t="shared" si="26"/>
        <v>0</v>
      </c>
      <c r="H147" s="5"/>
      <c r="I147" s="30" t="str">
        <f t="shared" si="25"/>
        <v>Dieselforbrug i alt per ha</v>
      </c>
      <c r="J147" s="25">
        <f t="shared" si="26"/>
        <v>0</v>
      </c>
      <c r="K147" s="25">
        <f t="shared" si="26"/>
        <v>0</v>
      </c>
      <c r="L147" s="25">
        <f t="shared" si="26"/>
        <v>0</v>
      </c>
      <c r="M147" s="25">
        <f t="shared" si="26"/>
        <v>0</v>
      </c>
      <c r="N147" s="25">
        <f t="shared" si="26"/>
        <v>0</v>
      </c>
      <c r="O147" s="25">
        <f t="shared" si="26"/>
        <v>0</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F13:F17" xr:uid="{00000000-0002-0000-2C00-000000000000}">
      <formula1>"Ja, Nej / Ikke relevant"</formula1>
    </dataValidation>
    <dataValidation type="list" allowBlank="1" showInputMessage="1" showErrorMessage="1" sqref="E13:E17" xr:uid="{00000000-0002-0000-2C00-000001000000}">
      <formula1>"Ja,Nej"</formula1>
    </dataValidation>
    <dataValidation type="list" allowBlank="1" showInputMessage="1" showErrorMessage="1" sqref="E5" xr:uid="{00000000-0002-0000-2C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C00-000003000000}">
          <x14:formula1>
            <xm:f>Other_tabels!$F$5:$F$14</xm:f>
          </x14:formula1>
          <xm:sqref>E4</xm:sqref>
        </x14:dataValidation>
        <x14:dataValidation type="list" allowBlank="1" showInputMessage="1" showErrorMessage="1" xr:uid="{00000000-0002-0000-2C00-000007000000}">
          <x14:formula1>
            <xm:f>'N fixation formula'!$B$5:$B$44</xm:f>
          </x14:formula1>
          <xm:sqref>B9</xm:sqref>
        </x14:dataValidation>
        <x14:dataValidation type="list" allowBlank="1" showInputMessage="1" showErrorMessage="1" xr:uid="{00000000-0002-0000-2C00-000004000000}">
          <x14:formula1>
            <xm:f>'Crop definitions'!$B$5:$B$63</xm:f>
          </x14:formula1>
          <xm:sqref>B13:B17</xm:sqref>
        </x14:dataValidation>
        <x14:dataValidation type="list" allowBlank="1" showInputMessage="1" showErrorMessage="1" xr:uid="{00000000-0002-0000-2C00-000005000000}">
          <x14:formula1>
            <xm:f>Seed!$B$5:$B$28</xm:f>
          </x14:formula1>
          <xm:sqref>B20:B23</xm:sqref>
        </x14:dataValidation>
        <x14:dataValidation type="list" allowBlank="1" showInputMessage="1" showErrorMessage="1" xr:uid="{00000000-0002-0000-2C00-000006000000}">
          <x14:formula1>
            <xm:f>'Diesel consumption for field op'!$D$4:$D$77</xm:f>
          </x14:formula1>
          <xm:sqref>A116:A130</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5">
    <tabColor theme="9" tint="0.59999389629810485"/>
  </sheetPr>
  <dimension ref="A1:O147"/>
  <sheetViews>
    <sheetView showGridLines="0" topLeftCell="F123" workbookViewId="0">
      <selection activeCell="M151" sqref="M151"/>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1251</v>
      </c>
      <c r="D4" s="20" t="s">
        <v>484</v>
      </c>
      <c r="E4" s="44" t="s">
        <v>486</v>
      </c>
    </row>
    <row r="5" spans="1:6" x14ac:dyDescent="0.25">
      <c r="A5" s="20" t="s">
        <v>50</v>
      </c>
      <c r="B5" s="44" t="s">
        <v>452</v>
      </c>
      <c r="D5" s="20" t="s">
        <v>582</v>
      </c>
      <c r="E5" s="44" t="s">
        <v>208</v>
      </c>
    </row>
    <row r="6" spans="1:6" x14ac:dyDescent="0.25">
      <c r="A6" s="20" t="s">
        <v>0</v>
      </c>
      <c r="B6" s="45" t="s">
        <v>520</v>
      </c>
    </row>
    <row r="7" spans="1:6" x14ac:dyDescent="0.25">
      <c r="A7" s="20" t="s">
        <v>76</v>
      </c>
      <c r="B7" s="45" t="s">
        <v>520</v>
      </c>
    </row>
    <row r="8" spans="1:6" x14ac:dyDescent="0.25">
      <c r="A8" s="20" t="s">
        <v>57</v>
      </c>
      <c r="B8" s="45" t="s">
        <v>73</v>
      </c>
    </row>
    <row r="9" spans="1:6" x14ac:dyDescent="0.25">
      <c r="A9" s="46" t="s">
        <v>125</v>
      </c>
      <c r="B9" s="44" t="s">
        <v>715</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452</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Perm_grass_low_yield</v>
      </c>
      <c r="B30" s="200"/>
      <c r="C30" s="200"/>
      <c r="D30" s="200"/>
      <c r="E30" s="200"/>
      <c r="F30" s="200"/>
      <c r="G30" s="27"/>
      <c r="I30" s="201" t="str">
        <f>A30</f>
        <v>Gødningsnorm - Main product: Perm_grass_low_yield</v>
      </c>
      <c r="J30" s="202"/>
      <c r="K30" s="202"/>
      <c r="L30" s="202"/>
      <c r="M30" s="202"/>
      <c r="N30" s="202"/>
      <c r="O30" s="203"/>
    </row>
    <row r="31" spans="1:15" x14ac:dyDescent="0.25">
      <c r="A31" s="20" t="s">
        <v>54</v>
      </c>
      <c r="B31" s="26">
        <v>80</v>
      </c>
      <c r="C31" s="26">
        <v>80</v>
      </c>
      <c r="D31" s="26">
        <v>80</v>
      </c>
      <c r="E31" s="26">
        <v>80</v>
      </c>
      <c r="F31" s="26">
        <v>80</v>
      </c>
      <c r="G31" s="26">
        <v>80</v>
      </c>
      <c r="I31" s="20" t="s">
        <v>54</v>
      </c>
      <c r="J31" s="26">
        <f>(B31-$B$10)*('Crop definitions'!$Z$5/100)</f>
        <v>43.2</v>
      </c>
      <c r="K31" s="26">
        <f>(C31-$B$10)*('Crop definitions'!$Z$5/100)</f>
        <v>43.2</v>
      </c>
      <c r="L31" s="26">
        <f>(D31-$B$10)*('Crop definitions'!$Z$5/100)</f>
        <v>43.2</v>
      </c>
      <c r="M31" s="26">
        <f>(E31-$B$10)*('Crop definitions'!$Z$5/100)</f>
        <v>43.2</v>
      </c>
      <c r="N31" s="26">
        <f>(F31-$B$10)*('Crop definitions'!$Z$5/100)</f>
        <v>43.2</v>
      </c>
      <c r="O31" s="62">
        <f>(G31-$B$10)*('Crop definitions'!$Z$5/100)</f>
        <v>43.2</v>
      </c>
    </row>
    <row r="32" spans="1:15" x14ac:dyDescent="0.25">
      <c r="A32" s="20" t="s">
        <v>55</v>
      </c>
      <c r="B32" s="26">
        <v>8</v>
      </c>
      <c r="C32" s="26">
        <v>8</v>
      </c>
      <c r="D32" s="26">
        <v>8</v>
      </c>
      <c r="E32" s="26">
        <v>8</v>
      </c>
      <c r="F32" s="26">
        <v>8</v>
      </c>
      <c r="G32" s="26">
        <v>8</v>
      </c>
      <c r="I32" s="20" t="s">
        <v>55</v>
      </c>
      <c r="J32" s="26">
        <f>IF($B$13="","",VLOOKUP($B$13,'Crop definitions'!$V$5:$X$63,2,FALSE)*B32)</f>
        <v>8</v>
      </c>
      <c r="K32" s="26">
        <f>IF($B$13="","",VLOOKUP($B$13,'Crop definitions'!$V$5:$X$63,2,FALSE)*C32)</f>
        <v>8</v>
      </c>
      <c r="L32" s="26">
        <f>IF($B$13="","",VLOOKUP($B$13,'Crop definitions'!$V$5:$X$63,2,FALSE)*D32)</f>
        <v>8</v>
      </c>
      <c r="M32" s="26">
        <f>IF($B$13="","",VLOOKUP($B$13,'Crop definitions'!$V$5:$X$63,2,FALSE)*E32)</f>
        <v>8</v>
      </c>
      <c r="N32" s="26">
        <f>IF($B$13="","",VLOOKUP($B$13,'Crop definitions'!$V$5:$X$63,2,FALSE)*F32)</f>
        <v>8</v>
      </c>
      <c r="O32" s="4">
        <f>IF($B$13="","",VLOOKUP($B$13,'Crop definitions'!$V$5:$X$63,2,FALSE)*G32)</f>
        <v>8</v>
      </c>
    </row>
    <row r="33" spans="1:15" x14ac:dyDescent="0.25">
      <c r="A33" s="20" t="s">
        <v>56</v>
      </c>
      <c r="B33" s="26">
        <v>48</v>
      </c>
      <c r="C33" s="26">
        <v>48</v>
      </c>
      <c r="D33" s="26">
        <v>48</v>
      </c>
      <c r="E33" s="26">
        <v>48</v>
      </c>
      <c r="F33" s="26">
        <v>48</v>
      </c>
      <c r="G33" s="26">
        <v>48</v>
      </c>
      <c r="I33" s="20" t="s">
        <v>56</v>
      </c>
      <c r="J33" s="26">
        <f>IF($B$13="","",VLOOKUP($B$13,'Crop definitions'!$V$5:$X$63,2,FALSE)*B33)</f>
        <v>48</v>
      </c>
      <c r="K33" s="26">
        <f>IF($B$13="","",VLOOKUP($B$13,'Crop definitions'!$V$5:$X$63,2,FALSE)*C33)</f>
        <v>48</v>
      </c>
      <c r="L33" s="26">
        <f>IF($B$13="","",VLOOKUP($B$13,'Crop definitions'!$V$5:$X$63,2,FALSE)*D33)</f>
        <v>48</v>
      </c>
      <c r="M33" s="26">
        <f>IF($B$13="","",VLOOKUP($B$13,'Crop definitions'!$V$5:$X$63,2,FALSE)*E33)</f>
        <v>48</v>
      </c>
      <c r="N33" s="26">
        <f>IF($B$13="","",VLOOKUP($B$13,'Crop definitions'!$V$5:$X$63,2,FALSE)*F33)</f>
        <v>48</v>
      </c>
      <c r="O33" s="4">
        <f>IF($B$13="","",VLOOKUP($B$13,'Crop definitions'!$V$5:$X$63,2,FALSE)*G33)</f>
        <v>48</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80</v>
      </c>
      <c r="C51" s="21">
        <f t="shared" si="0"/>
        <v>80</v>
      </c>
      <c r="D51" s="21">
        <f t="shared" si="0"/>
        <v>80</v>
      </c>
      <c r="E51" s="21">
        <f t="shared" si="0"/>
        <v>80</v>
      </c>
      <c r="F51" s="21">
        <f t="shared" si="0"/>
        <v>80</v>
      </c>
      <c r="G51" s="21">
        <f t="shared" si="0"/>
        <v>80</v>
      </c>
      <c r="I51" s="20" t="str">
        <f>A51</f>
        <v>N - før reduktion, kg / ha</v>
      </c>
      <c r="J51" s="21">
        <f t="shared" ref="J51:O51" si="1">J31+J35+J39+J43+J47</f>
        <v>43.2</v>
      </c>
      <c r="K51" s="21">
        <f t="shared" si="1"/>
        <v>43.2</v>
      </c>
      <c r="L51" s="21">
        <f t="shared" si="1"/>
        <v>43.2</v>
      </c>
      <c r="M51" s="21">
        <f t="shared" si="1"/>
        <v>43.2</v>
      </c>
      <c r="N51" s="21">
        <f t="shared" si="1"/>
        <v>43.2</v>
      </c>
      <c r="O51" s="21">
        <f t="shared" si="1"/>
        <v>43.2</v>
      </c>
    </row>
    <row r="52" spans="1:15" x14ac:dyDescent="0.25">
      <c r="A52" s="20" t="s">
        <v>126</v>
      </c>
      <c r="B52" s="21">
        <f t="shared" ref="B52:G52" si="2">IF($B$10="",B51,B51-$B$10)</f>
        <v>80</v>
      </c>
      <c r="C52" s="21">
        <f t="shared" si="2"/>
        <v>80</v>
      </c>
      <c r="D52" s="21">
        <f t="shared" si="2"/>
        <v>80</v>
      </c>
      <c r="E52" s="21">
        <f t="shared" si="2"/>
        <v>80</v>
      </c>
      <c r="F52" s="21">
        <f t="shared" si="2"/>
        <v>80</v>
      </c>
      <c r="G52" s="21">
        <f t="shared" si="2"/>
        <v>80</v>
      </c>
      <c r="I52" s="20" t="str">
        <f>A52</f>
        <v>N - efter reduktion, kg / ha</v>
      </c>
      <c r="J52" s="21">
        <f>IF($B$10="",J51,J51)</f>
        <v>43.2</v>
      </c>
      <c r="K52" s="21">
        <f t="shared" ref="K52:O52" si="3">IF($B$10="",K51,K51)</f>
        <v>43.2</v>
      </c>
      <c r="L52" s="21">
        <f t="shared" si="3"/>
        <v>43.2</v>
      </c>
      <c r="M52" s="21">
        <f t="shared" si="3"/>
        <v>43.2</v>
      </c>
      <c r="N52" s="21">
        <f t="shared" si="3"/>
        <v>43.2</v>
      </c>
      <c r="O52" s="21">
        <f t="shared" si="3"/>
        <v>43.2</v>
      </c>
    </row>
    <row r="53" spans="1:15" x14ac:dyDescent="0.25">
      <c r="A53" s="20" t="s">
        <v>55</v>
      </c>
      <c r="B53" s="21">
        <f t="shared" ref="B53:G54" si="4">B32+B36+B40+B44+B48</f>
        <v>8</v>
      </c>
      <c r="C53" s="21">
        <f t="shared" si="4"/>
        <v>8</v>
      </c>
      <c r="D53" s="21">
        <f t="shared" si="4"/>
        <v>8</v>
      </c>
      <c r="E53" s="21">
        <f t="shared" si="4"/>
        <v>8</v>
      </c>
      <c r="F53" s="21">
        <f t="shared" si="4"/>
        <v>8</v>
      </c>
      <c r="G53" s="21">
        <f t="shared" si="4"/>
        <v>8</v>
      </c>
      <c r="I53" s="20" t="s">
        <v>55</v>
      </c>
      <c r="J53" s="21">
        <f t="shared" ref="J53:O54" si="5">J32+J36+J40+J44+J48</f>
        <v>8</v>
      </c>
      <c r="K53" s="21">
        <f t="shared" si="5"/>
        <v>8</v>
      </c>
      <c r="L53" s="21">
        <f t="shared" si="5"/>
        <v>8</v>
      </c>
      <c r="M53" s="21">
        <f t="shared" si="5"/>
        <v>8</v>
      </c>
      <c r="N53" s="21">
        <f t="shared" si="5"/>
        <v>8</v>
      </c>
      <c r="O53" s="21">
        <f t="shared" si="5"/>
        <v>8</v>
      </c>
    </row>
    <row r="54" spans="1:15" x14ac:dyDescent="0.25">
      <c r="A54" s="20" t="s">
        <v>56</v>
      </c>
      <c r="B54" s="21">
        <f t="shared" si="4"/>
        <v>48</v>
      </c>
      <c r="C54" s="21">
        <f t="shared" si="4"/>
        <v>48</v>
      </c>
      <c r="D54" s="21">
        <f t="shared" si="4"/>
        <v>48</v>
      </c>
      <c r="E54" s="21">
        <f t="shared" si="4"/>
        <v>48</v>
      </c>
      <c r="F54" s="21">
        <f t="shared" si="4"/>
        <v>48</v>
      </c>
      <c r="G54" s="21">
        <f t="shared" si="4"/>
        <v>48</v>
      </c>
      <c r="I54" s="20" t="s">
        <v>56</v>
      </c>
      <c r="J54" s="21">
        <f t="shared" si="5"/>
        <v>48</v>
      </c>
      <c r="K54" s="21">
        <f t="shared" si="5"/>
        <v>48</v>
      </c>
      <c r="L54" s="21">
        <f t="shared" si="5"/>
        <v>48</v>
      </c>
      <c r="M54" s="21">
        <f t="shared" si="5"/>
        <v>48</v>
      </c>
      <c r="N54" s="21">
        <f t="shared" si="5"/>
        <v>48</v>
      </c>
      <c r="O54" s="21">
        <f t="shared" si="5"/>
        <v>48</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Perm_grass_low_yield, Feed units / ha</v>
      </c>
      <c r="B74" s="26">
        <v>1800</v>
      </c>
      <c r="C74" s="26">
        <v>1800</v>
      </c>
      <c r="D74" s="26">
        <v>1800</v>
      </c>
      <c r="E74" s="26">
        <v>1800</v>
      </c>
      <c r="F74" s="26">
        <v>1800</v>
      </c>
      <c r="G74" s="26">
        <v>1800</v>
      </c>
      <c r="I74" s="20" t="str">
        <f t="shared" ref="I74:I84" si="6">A74</f>
        <v>Perm_grass_low_yield, Feed units / ha</v>
      </c>
      <c r="J74" s="26">
        <f>IF($B$13="","",VLOOKUP($B$13,'Crop definitions'!$V$5:$X$63,2,FALSE)*B74)</f>
        <v>1800</v>
      </c>
      <c r="K74" s="26">
        <f>IF($B$13="","",VLOOKUP($B$13,'Crop definitions'!$V$5:$X$63,2,FALSE)*C74)</f>
        <v>1800</v>
      </c>
      <c r="L74" s="26">
        <f>IF($B$13="","",VLOOKUP($B$13,'Crop definitions'!$V$5:$X$63,2,FALSE)*D74)</f>
        <v>1800</v>
      </c>
      <c r="M74" s="26">
        <f>IF($B$13="","",VLOOKUP($B$13,'Crop definitions'!$V$5:$X$63,3,FALSE)*E74)</f>
        <v>1800</v>
      </c>
      <c r="N74" s="26">
        <f>IF($B$13="","",VLOOKUP($B$13,'Crop definitions'!$V$5:$X$63,3,FALSE)*F74)</f>
        <v>1800</v>
      </c>
      <c r="O74" s="62">
        <f>IF($B$13="","",VLOOKUP($B$13,'Crop definitions'!$V$5:$X$63,2,FALSE)*G74)</f>
        <v>1800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Perm_grass_low_yield, kg TS / ha</v>
      </c>
      <c r="B80" s="21">
        <f>IF(B74="",0,IF($C13="Kg",B74*VLOOKUP($B13,'Crop definitions'!$B$5:$N$63,5,FALSE)/1000,IF($C13="Kg TS",B74,B74/VLOOKUP($B13,'Crop definitions'!$B$5:$N$63,8,FALSE))))</f>
        <v>2250</v>
      </c>
      <c r="C80" s="21">
        <f>IF(C74="",0,IF($C13="Kg",C74*VLOOKUP($B13,'Crop definitions'!$B$5:$N$63,5,FALSE)/1000,IF($C13="Kg TS",C74,C74/VLOOKUP($B13,'Crop definitions'!$B$5:$N$63,8,FALSE))))</f>
        <v>2250</v>
      </c>
      <c r="D80" s="21">
        <f>IF(D74="",0,IF($C13="Kg",D74*VLOOKUP($B13,'Crop definitions'!$B$5:$N$63,5,FALSE)/1000,IF($C13="Kg TS",D74,D74/VLOOKUP($B13,'Crop definitions'!$B$5:$N$63,8,FALSE))))</f>
        <v>2250</v>
      </c>
      <c r="E80" s="21">
        <f>IF(E74="",0,IF($C13="Kg",E74*VLOOKUP($B13,'Crop definitions'!$B$5:$N$63,5,FALSE)/1000,IF($C13="Kg TS",E74,E74/VLOOKUP($B13,'Crop definitions'!$B$5:$N$63,8,FALSE))))</f>
        <v>2250</v>
      </c>
      <c r="F80" s="21">
        <f>IF(F74="",0,IF($C13="Kg",F74*VLOOKUP($B13,'Crop definitions'!$B$5:$N$63,5,FALSE)/1000,IF($C13="Kg TS",F74,F74/VLOOKUP($B13,'Crop definitions'!$B$5:$N$63,8,FALSE))))</f>
        <v>2250</v>
      </c>
      <c r="G80" s="21">
        <f>IF(G74="",0,IF($C13="Kg",G74*VLOOKUP($B13,'Crop definitions'!$B$5:$N$63,5,FALSE)/1000,IF($C13="Kg TS",G74,G74/VLOOKUP($B13,'Crop definitions'!$B$5:$N$63,8,FALSE))))</f>
        <v>2250</v>
      </c>
      <c r="I80" s="20" t="str">
        <f t="shared" si="6"/>
        <v>Perm_grass_low_yield, kg TS / ha</v>
      </c>
      <c r="J80" s="21">
        <f>IF(J74="",0,IF($C13="Kg",J74*VLOOKUP($B13,'Crop definitions'!$B$5:$N$63,5,FALSE)/1000,IF($C13="Kg TS",J74,J74/VLOOKUP($B13,'Crop definitions'!$B$5:$N$63,8,FALSE))))</f>
        <v>2250</v>
      </c>
      <c r="K80" s="21">
        <f>IF(K74="",0,IF($C13="Kg",K74*VLOOKUP($B13,'Crop definitions'!$B$5:$N$63,5,FALSE)/1000,IF($C13="Kg TS",K74,K74/VLOOKUP($B13,'Crop definitions'!$B$5:$N$63,8,FALSE))))</f>
        <v>2250</v>
      </c>
      <c r="L80" s="21">
        <f>IF(L74="",0,IF($C13="Kg",L74*VLOOKUP($B13,'Crop definitions'!$B$5:$N$63,5,FALSE)/1000,IF($C13="Kg TS",L74,L74/VLOOKUP($B13,'Crop definitions'!$B$5:$N$63,8,FALSE))))</f>
        <v>2250</v>
      </c>
      <c r="M80" s="21">
        <f>IF(M74="",0,IF($C13="Kg",M74*VLOOKUP($B13,'Crop definitions'!$B$5:$N$63,5,FALSE)/1000,IF($C13="Kg TS",M74,M74/VLOOKUP($B13,'Crop definitions'!$B$5:$N$63,8,FALSE))))</f>
        <v>2250</v>
      </c>
      <c r="N80" s="21">
        <f>IF(N74="",0,IF($C13="Kg",N74*VLOOKUP($B13,'Crop definitions'!$B$5:$N$63,5,FALSE)/1000,IF($C13="Kg TS",N74,N74/VLOOKUP($B13,'Crop definitions'!$B$5:$N$63,8,FALSE))))</f>
        <v>2250</v>
      </c>
      <c r="O80" s="21">
        <f>IF(O74="",0,IF($C13="Kg",O74*VLOOKUP($B13,'Crop definitions'!$B$5:$N$63,5,FALSE)/1000,IF($C13="Kg TS",O74,O74/VLOOKUP($B13,'Crop definitions'!$B$5:$N$63,8,FALSE))))</f>
        <v>2250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2250</v>
      </c>
      <c r="C85" s="25">
        <f t="shared" si="7"/>
        <v>2250</v>
      </c>
      <c r="D85" s="25">
        <f t="shared" si="7"/>
        <v>2250</v>
      </c>
      <c r="E85" s="25">
        <f t="shared" si="7"/>
        <v>2250</v>
      </c>
      <c r="F85" s="25">
        <f t="shared" si="7"/>
        <v>2250</v>
      </c>
      <c r="G85" s="25">
        <f t="shared" si="7"/>
        <v>2250</v>
      </c>
      <c r="I85" s="24" t="s">
        <v>69</v>
      </c>
      <c r="J85" s="25">
        <f t="shared" ref="J85:O85" si="8">SUM(J80:J84)</f>
        <v>2250</v>
      </c>
      <c r="K85" s="25">
        <f t="shared" si="8"/>
        <v>2250</v>
      </c>
      <c r="L85" s="25">
        <f t="shared" si="8"/>
        <v>2250</v>
      </c>
      <c r="M85" s="25">
        <f t="shared" si="8"/>
        <v>2250</v>
      </c>
      <c r="N85" s="25">
        <f t="shared" si="8"/>
        <v>2250</v>
      </c>
      <c r="O85" s="25">
        <f t="shared" si="8"/>
        <v>2250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Perm_grass_low_yield, kg / ha</v>
      </c>
      <c r="B87" s="21">
        <f>IF(B80=0,0,B80/(VLOOKUP($B13,'Crop definitions'!$B$5:$N$63,5,FALSE)/1000))</f>
        <v>12500</v>
      </c>
      <c r="C87" s="21">
        <f>IF(C80=0,0,C80/(VLOOKUP($B13,'Crop definitions'!$B$5:$N$63,5,FALSE)/1000))</f>
        <v>12500</v>
      </c>
      <c r="D87" s="21">
        <f>IF(D80=0,0,D80/(VLOOKUP($B13,'Crop definitions'!$B$5:$N$63,5,FALSE)/1000))</f>
        <v>12500</v>
      </c>
      <c r="E87" s="21">
        <f>IF(E80=0,0,E80/(VLOOKUP($B13,'Crop definitions'!$B$5:$N$63,5,FALSE)/1000))</f>
        <v>12500</v>
      </c>
      <c r="F87" s="21">
        <f>IF(F80=0,0,F80/(VLOOKUP($B13,'Crop definitions'!$B$5:$N$63,5,FALSE)/1000))</f>
        <v>12500</v>
      </c>
      <c r="G87" s="21">
        <f>IF(G80=0,0,G80/(VLOOKUP($B13,'Crop definitions'!$B$5:$N$63,5,FALSE)/1000))</f>
        <v>12500</v>
      </c>
      <c r="I87" s="20" t="str">
        <f>A87</f>
        <v>Perm_grass_low_yield, kg / ha</v>
      </c>
      <c r="J87" s="21">
        <f>IF(J80=0,0,J80/(VLOOKUP($B13,'Crop definitions'!$B$5:$N$63,5,FALSE)/1000))</f>
        <v>12500</v>
      </c>
      <c r="K87" s="21">
        <f>IF(K80=0,0,K80/(VLOOKUP($B13,'Crop definitions'!$B$5:$N$63,5,FALSE)/1000))</f>
        <v>12500</v>
      </c>
      <c r="L87" s="21">
        <f>IF(L80=0,0,L80/(VLOOKUP($B13,'Crop definitions'!$B$5:$N$63,5,FALSE)/1000))</f>
        <v>12500</v>
      </c>
      <c r="M87" s="21">
        <f>IF(M80=0,0,M80/(VLOOKUP($B13,'Crop definitions'!$B$5:$N$63,5,FALSE)/1000))</f>
        <v>12500</v>
      </c>
      <c r="N87" s="21">
        <f>IF(N80=0,0,N80/(VLOOKUP($B13,'Crop definitions'!$B$5:$N$63,5,FALSE)/1000))</f>
        <v>12500</v>
      </c>
      <c r="O87" s="21">
        <f>IF(O80=0,0,O80/(VLOOKUP($B13,'Crop definitions'!$B$5:$N$63,5,FALSE)/1000))</f>
        <v>12500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12500</v>
      </c>
      <c r="C92" s="25">
        <f t="shared" si="10"/>
        <v>12500</v>
      </c>
      <c r="D92" s="25">
        <f t="shared" si="10"/>
        <v>12500</v>
      </c>
      <c r="E92" s="25">
        <f t="shared" si="10"/>
        <v>12500</v>
      </c>
      <c r="F92" s="25">
        <f t="shared" si="10"/>
        <v>12500</v>
      </c>
      <c r="G92" s="25">
        <f t="shared" si="10"/>
        <v>12500</v>
      </c>
      <c r="I92" s="24" t="str">
        <f t="shared" si="9"/>
        <v>Udbytte i alt, kg / ha</v>
      </c>
      <c r="J92" s="25">
        <f t="shared" ref="J92:O92" si="11">SUM(J87:J91)</f>
        <v>12500</v>
      </c>
      <c r="K92" s="25">
        <f t="shared" si="11"/>
        <v>12500</v>
      </c>
      <c r="L92" s="25">
        <f t="shared" si="11"/>
        <v>12500</v>
      </c>
      <c r="M92" s="25">
        <f t="shared" si="11"/>
        <v>12500</v>
      </c>
      <c r="N92" s="25">
        <f t="shared" si="11"/>
        <v>12500</v>
      </c>
      <c r="O92" s="25">
        <f t="shared" si="11"/>
        <v>12500</v>
      </c>
    </row>
    <row r="93" spans="1:15" x14ac:dyDescent="0.25">
      <c r="A93" s="27" t="s">
        <v>120</v>
      </c>
      <c r="B93" s="32">
        <f t="shared" ref="B93:G93" si="12">SUMIF($D$13:$D$17,"Grøn",B87:B91)</f>
        <v>12500</v>
      </c>
      <c r="C93" s="32">
        <f t="shared" si="12"/>
        <v>12500</v>
      </c>
      <c r="D93" s="32">
        <f t="shared" si="12"/>
        <v>12500</v>
      </c>
      <c r="E93" s="32">
        <f t="shared" si="12"/>
        <v>12500</v>
      </c>
      <c r="F93" s="32">
        <f t="shared" si="12"/>
        <v>12500</v>
      </c>
      <c r="G93" s="32">
        <f t="shared" si="12"/>
        <v>12500</v>
      </c>
      <c r="I93" s="27" t="str">
        <f t="shared" si="9"/>
        <v>Udbytte der høstes grøn i alt, kg / ha</v>
      </c>
      <c r="J93" s="32">
        <f t="shared" ref="J93:O93" si="13">SUMIF($D$13:$D$17,"Grøn",J87:J91)</f>
        <v>12500</v>
      </c>
      <c r="K93" s="32">
        <f t="shared" si="13"/>
        <v>12500</v>
      </c>
      <c r="L93" s="32">
        <f t="shared" si="13"/>
        <v>12500</v>
      </c>
      <c r="M93" s="32">
        <f t="shared" si="13"/>
        <v>12500</v>
      </c>
      <c r="N93" s="32">
        <f t="shared" si="13"/>
        <v>12500</v>
      </c>
      <c r="O93" s="32">
        <f t="shared" si="13"/>
        <v>12500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Perm_grass_low_yield, kg N / ha</v>
      </c>
      <c r="B95" s="21">
        <f>IF(B80=0,0,B80*VLOOKUP($B13,'Crop definitions'!$B$5:$K$63,10,FALSE)/1000)</f>
        <v>72</v>
      </c>
      <c r="C95" s="21">
        <f>IF(C80=0,0,C80*VLOOKUP($B13,'Crop definitions'!$B$5:$K$63,10,FALSE)/1000)</f>
        <v>72</v>
      </c>
      <c r="D95" s="21">
        <f>IF(D80=0,0,D80*VLOOKUP($B13,'Crop definitions'!$B$5:$K$63,10,FALSE)/1000)</f>
        <v>72</v>
      </c>
      <c r="E95" s="21">
        <f>IF(E80=0,0,E80*VLOOKUP($B13,'Crop definitions'!$B$5:$K$63,10,FALSE)/1000)</f>
        <v>72</v>
      </c>
      <c r="F95" s="21">
        <f>IF(F80=0,0,F80*VLOOKUP($B13,'Crop definitions'!$B$5:$K$63,10,FALSE)/1000)</f>
        <v>72</v>
      </c>
      <c r="G95" s="21">
        <f>IF(G80=0,0,G80*VLOOKUP($B13,'Crop definitions'!$B$5:$K$63,10,FALSE)/1000)</f>
        <v>72</v>
      </c>
      <c r="I95" s="20" t="str">
        <f t="shared" ref="I95:I100" si="14">A95</f>
        <v>Perm_grass_low_yield, kg N / ha</v>
      </c>
      <c r="J95" s="21">
        <f>IF(J80=0,0,J80*VLOOKUP($B13,'Crop definitions'!$B$5:$K$63,10,FALSE)/1000)</f>
        <v>72</v>
      </c>
      <c r="K95" s="21">
        <f>IF(K80=0,0,K80*VLOOKUP($B13,'Crop definitions'!$B$5:$K$63,10,FALSE)/1000)</f>
        <v>72</v>
      </c>
      <c r="L95" s="21">
        <f>IF(L80=0,0,L80*VLOOKUP($B13,'Crop definitions'!$B$5:$K$63,10,FALSE)/1000)</f>
        <v>72</v>
      </c>
      <c r="M95" s="21">
        <f>IF(M80=0,0,M80*VLOOKUP($B13,'Crop definitions'!$B$5:$K$63,10,FALSE)/1000)</f>
        <v>72</v>
      </c>
      <c r="N95" s="21">
        <f>IF(N80=0,0,N80*VLOOKUP($B13,'Crop definitions'!$B$5:$K$63,10,FALSE)/1000)</f>
        <v>72</v>
      </c>
      <c r="O95" s="21">
        <f>IF(O80=0,0,O80*VLOOKUP($B13,'Crop definitions'!$B$5:$K$63,10,FALSE)/1000)</f>
        <v>72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72</v>
      </c>
      <c r="C100" s="25">
        <f t="shared" si="15"/>
        <v>72</v>
      </c>
      <c r="D100" s="25">
        <f t="shared" si="15"/>
        <v>72</v>
      </c>
      <c r="E100" s="25">
        <f t="shared" si="15"/>
        <v>72</v>
      </c>
      <c r="F100" s="25">
        <f t="shared" si="15"/>
        <v>72</v>
      </c>
      <c r="G100" s="25">
        <f t="shared" si="15"/>
        <v>72</v>
      </c>
      <c r="I100" s="24" t="str">
        <f t="shared" si="14"/>
        <v>Udbytte i alt, kg N / ha</v>
      </c>
      <c r="J100" s="25">
        <f t="shared" ref="J100:O100" si="16">SUM(J95:J99)</f>
        <v>72</v>
      </c>
      <c r="K100" s="25">
        <f t="shared" si="16"/>
        <v>72</v>
      </c>
      <c r="L100" s="25">
        <f t="shared" si="16"/>
        <v>72</v>
      </c>
      <c r="M100" s="25">
        <f t="shared" si="16"/>
        <v>72</v>
      </c>
      <c r="N100" s="25">
        <f t="shared" si="16"/>
        <v>72</v>
      </c>
      <c r="O100" s="25">
        <f t="shared" si="16"/>
        <v>72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80</v>
      </c>
      <c r="C105" s="47">
        <f t="shared" si="17"/>
        <v>80</v>
      </c>
      <c r="D105" s="47">
        <f t="shared" si="17"/>
        <v>80</v>
      </c>
      <c r="E105" s="47">
        <f t="shared" si="17"/>
        <v>80</v>
      </c>
      <c r="F105" s="47">
        <f t="shared" si="17"/>
        <v>80</v>
      </c>
      <c r="G105" s="47">
        <f t="shared" si="17"/>
        <v>80</v>
      </c>
      <c r="H105" s="15"/>
      <c r="I105" s="40" t="str">
        <f t="shared" ref="I105:I110" si="18">A105</f>
        <v>N-norm til beregning, kg / ha</v>
      </c>
      <c r="J105" s="47">
        <f>IF($E13="Ja",B31*('Crop definitions'!$Z$5/100),0)+IF($E14="Ja",B35*('Crop definitions'!$Z$5/100),0)+IF($E15="Ja",B39*('Crop definitions'!$Z$5/100),0)+IF($E16="Ja",B43*('Crop definitions'!$Z$5/100),0)+IF($E17="Ja",B47*('Crop definitions'!$Z$5/100),0)</f>
        <v>43.2</v>
      </c>
      <c r="K105" s="47">
        <f>IF($E13="Ja",C31*('Crop definitions'!$Z$5/100),0)+IF($E14="Ja",C35*('Crop definitions'!$Z$5/100),0)+IF($E15="Ja",C39*('Crop definitions'!$Z$5/100),0)+IF($E16="Ja",C43*('Crop definitions'!$Z$5/100),0)+IF($E17="Ja",C47*('Crop definitions'!$Z$5/100),0)</f>
        <v>43.2</v>
      </c>
      <c r="L105" s="47">
        <f>IF($E13="Ja",D31*('Crop definitions'!$Z$5/100),0)+IF($E14="Ja",D35*('Crop definitions'!$Z$5/100),0)+IF($E15="Ja",D39*('Crop definitions'!$Z$5/100),0)+IF($E16="Ja",D43*('Crop definitions'!$Z$5/100),0)+IF($E17="Ja",D47*('Crop definitions'!$Z$5/100),0)</f>
        <v>43.2</v>
      </c>
      <c r="M105" s="47">
        <f>IF($E13="Ja",E31*('Crop definitions'!$Z$5/100),0)+IF($E14="Ja",E35*('Crop definitions'!$Z$5/100),0)+IF($E15="Ja",E39*('Crop definitions'!$Z$5/100),0)+IF($E16="Ja",E43*('Crop definitions'!$Z$5/100),0)+IF($E17="Ja",E47*('Crop definitions'!$Z$5/100),0)</f>
        <v>43.2</v>
      </c>
      <c r="N105" s="47">
        <f>IF($E13="Ja",F31*('Crop definitions'!$Z$5/100),0)+IF($E14="Ja",F35*('Crop definitions'!$Z$5/100),0)+IF($E15="Ja",F39*('Crop definitions'!$Z$5/100),0)+IF($E16="Ja",F43*('Crop definitions'!$Z$5/100),0)+IF($E17="Ja",F47*('Crop definitions'!$Z$5/100),0)</f>
        <v>43.2</v>
      </c>
      <c r="O105" s="47">
        <f>IF($E13="Ja",G31*('Crop definitions'!$Z$5/100),0)+IF($E14="Ja",G35*('Crop definitions'!$Z$5/100),0)+IF($E15="Ja",G39*('Crop definitions'!$Z$5/100),0)+IF($E16="Ja",G43*('Crop definitions'!$Z$5/100),0)+IF($E17="Ja",G47*('Crop definitions'!$Z$5/100),0)</f>
        <v>43.2</v>
      </c>
    </row>
    <row r="106" spans="1:15" ht="15.6" x14ac:dyDescent="0.3">
      <c r="A106" s="40" t="s">
        <v>129</v>
      </c>
      <c r="B106" s="47">
        <f t="shared" ref="B106:G106" si="19">SUMIF($E$13:$E$17,"Ja",B95:B99)</f>
        <v>72</v>
      </c>
      <c r="C106" s="47">
        <f t="shared" si="19"/>
        <v>72</v>
      </c>
      <c r="D106" s="47">
        <f t="shared" si="19"/>
        <v>72</v>
      </c>
      <c r="E106" s="47">
        <f t="shared" si="19"/>
        <v>72</v>
      </c>
      <c r="F106" s="47">
        <f t="shared" si="19"/>
        <v>72</v>
      </c>
      <c r="G106" s="47">
        <f t="shared" si="19"/>
        <v>72</v>
      </c>
      <c r="H106" s="15"/>
      <c r="I106" s="40" t="str">
        <f t="shared" si="18"/>
        <v>N-udbytte til beregning, kg / ha</v>
      </c>
      <c r="J106" s="47">
        <f t="shared" ref="J106:O106" si="20">SUMIF($E$13:$E$17,"Ja",J95:J99)</f>
        <v>72</v>
      </c>
      <c r="K106" s="47">
        <f t="shared" si="20"/>
        <v>72</v>
      </c>
      <c r="L106" s="47">
        <f t="shared" si="20"/>
        <v>72</v>
      </c>
      <c r="M106" s="47">
        <f t="shared" si="20"/>
        <v>72</v>
      </c>
      <c r="N106" s="47">
        <f t="shared" si="20"/>
        <v>72</v>
      </c>
      <c r="O106" s="47">
        <f t="shared" si="20"/>
        <v>72</v>
      </c>
    </row>
    <row r="107" spans="1:15" ht="15.6" x14ac:dyDescent="0.3">
      <c r="A107" t="s">
        <v>150</v>
      </c>
      <c r="B107" s="48">
        <f>IF(VLOOKUP($B$9,'N fixation formula'!$B$5:$N$44,3,FALSE)="",VLOOKUP($B$9,'N fixation formula'!$B$5:$N$44,4,FALSE)*B105+VLOOKUP($B$9,'N fixation formula'!$B$5:$N$44,5,FALSE),VLOOKUP($B$9,'N fixation formula'!$B$5:$N$44,3,FALSE))</f>
        <v>0.48</v>
      </c>
      <c r="C107" s="48">
        <f>IF(VLOOKUP($B$9,'N fixation formula'!$B$5:$N$44,3,FALSE)="",VLOOKUP($B$9,'N fixation formula'!$B$5:$N$44,4,FALSE)*C105+VLOOKUP($B$9,'N fixation formula'!$B$5:$N$44,5,FALSE),VLOOKUP($B$9,'N fixation formula'!$B$5:$N$44,3,FALSE))</f>
        <v>0.48</v>
      </c>
      <c r="D107" s="48">
        <f>IF(VLOOKUP($B$9,'N fixation formula'!$B$5:$N$44,3,FALSE)="",VLOOKUP($B$9,'N fixation formula'!$B$5:$N$44,4,FALSE)*D105+VLOOKUP($B$9,'N fixation formula'!$B$5:$N$44,5,FALSE),VLOOKUP($B$9,'N fixation formula'!$B$5:$N$44,3,FALSE))</f>
        <v>0.48</v>
      </c>
      <c r="E107" s="48">
        <f>IF(VLOOKUP($B$9,'N fixation formula'!$B$5:$N$44,3,FALSE)="",VLOOKUP($B$9,'N fixation formula'!$B$5:$N$44,4,FALSE)*E105+VLOOKUP($B$9,'N fixation formula'!$B$5:$N$44,5,FALSE),VLOOKUP($B$9,'N fixation formula'!$B$5:$N$44,3,FALSE))</f>
        <v>0.48</v>
      </c>
      <c r="F107" s="48">
        <f>IF(VLOOKUP($B$9,'N fixation formula'!$B$5:$N$44,3,FALSE)="",VLOOKUP($B$9,'N fixation formula'!$B$5:$N$44,4,FALSE)*F105+VLOOKUP($B$9,'N fixation formula'!$B$5:$N$44,5,FALSE),VLOOKUP($B$9,'N fixation formula'!$B$5:$N$44,3,FALSE))</f>
        <v>0.48</v>
      </c>
      <c r="G107" s="48">
        <f>IF(VLOOKUP($B$9,'N fixation formula'!$B$5:$N$44,3,FALSE)="",VLOOKUP($B$9,'N fixation formula'!$B$5:$N$44,4,FALSE)*G105+VLOOKUP($B$9,'N fixation formula'!$B$5:$N$44,5,FALSE),VLOOKUP($B$9,'N fixation formula'!$B$5:$N$44,3,FALSE))</f>
        <v>0.48</v>
      </c>
      <c r="H107" s="15"/>
      <c r="I107" s="40" t="str">
        <f t="shared" si="18"/>
        <v>F-bælg-N</v>
      </c>
      <c r="J107" s="48">
        <f>IF(VLOOKUP($B$9,'N fixation formula'!$B$5:$N$44,3,FALSE)="",VLOOKUP($B$9,'N fixation formula'!$B$5:$N$44,4,FALSE)*J105+VLOOKUP($B$9,'N fixation formula'!$B$5:$N$44,5,FALSE),VLOOKUP($B$9,'N fixation formula'!$B$5:$N$44,3,FALSE))</f>
        <v>0.53520000000000001</v>
      </c>
      <c r="K107" s="48">
        <f>IF(VLOOKUP($B$9,'N fixation formula'!$B$5:$N$44,3,FALSE)="",VLOOKUP($B$9,'N fixation formula'!$B$5:$N$44,4,FALSE)*K105+VLOOKUP($B$9,'N fixation formula'!$B$5:$N$44,5,FALSE),VLOOKUP($B$9,'N fixation formula'!$B$5:$N$44,3,FALSE))</f>
        <v>0.53520000000000001</v>
      </c>
      <c r="L107" s="48">
        <f>IF(VLOOKUP($B$9,'N fixation formula'!$B$5:$N$44,3,FALSE)="",VLOOKUP($B$9,'N fixation formula'!$B$5:$N$44,4,FALSE)*L105+VLOOKUP($B$9,'N fixation formula'!$B$5:$N$44,5,FALSE),VLOOKUP($B$9,'N fixation formula'!$B$5:$N$44,3,FALSE))</f>
        <v>0.53520000000000001</v>
      </c>
      <c r="M107" s="48">
        <f>IF(VLOOKUP($B$9,'N fixation formula'!$B$5:$N$44,3,FALSE)="",VLOOKUP($B$9,'N fixation formula'!$B$5:$N$44,4,FALSE)*M105+VLOOKUP($B$9,'N fixation formula'!$B$5:$N$44,5,FALSE),VLOOKUP($B$9,'N fixation formula'!$B$5:$N$44,3,FALSE))</f>
        <v>0.53520000000000001</v>
      </c>
      <c r="N107" s="48">
        <f>IF(VLOOKUP($B$9,'N fixation formula'!$B$5:$N$44,3,FALSE)="",VLOOKUP($B$9,'N fixation formula'!$B$5:$N$44,4,FALSE)*N105+VLOOKUP($B$9,'N fixation formula'!$B$5:$N$44,5,FALSE),VLOOKUP($B$9,'N fixation formula'!$B$5:$N$44,3,FALSE))</f>
        <v>0.53520000000000001</v>
      </c>
      <c r="O107" s="48">
        <f>IF(VLOOKUP($B$9,'N fixation formula'!$B$5:$N$44,3,FALSE)="",VLOOKUP($B$9,'N fixation formula'!$B$5:$N$44,4,FALSE)*O105+VLOOKUP($B$9,'N fixation formula'!$B$5:$N$44,5,FALSE),VLOOKUP($B$9,'N fixation formula'!$B$5:$N$44,3,FALSE))</f>
        <v>0.53520000000000001</v>
      </c>
    </row>
    <row r="108" spans="1:15" ht="15.6" x14ac:dyDescent="0.3">
      <c r="A108" s="40" t="s">
        <v>149</v>
      </c>
      <c r="B108" s="48">
        <f>VLOOKUP($B$9,'N fixation formula'!$B$5:$N$44,2,FALSE)*B107*VLOOKUP($B$9,'N fixation formula'!$B$5:$N$44,6,FALSE)</f>
        <v>0.54719999999999991</v>
      </c>
      <c r="C108" s="48">
        <f>VLOOKUP($B$9,'N fixation formula'!$B$5:$N$44,2,FALSE)*C107*VLOOKUP($B$9,'N fixation formula'!$B$5:$N$44,6,FALSE)</f>
        <v>0.54719999999999991</v>
      </c>
      <c r="D108" s="48">
        <f>VLOOKUP($B$9,'N fixation formula'!$B$5:$N$44,2,FALSE)*D107*VLOOKUP($B$9,'N fixation formula'!$B$5:$N$44,6,FALSE)</f>
        <v>0.54719999999999991</v>
      </c>
      <c r="E108" s="48">
        <f>VLOOKUP($B$9,'N fixation formula'!$B$5:$N$44,2,FALSE)*E107*VLOOKUP($B$9,'N fixation formula'!$B$5:$N$44,6,FALSE)</f>
        <v>0.54719999999999991</v>
      </c>
      <c r="F108" s="48">
        <f>VLOOKUP($B$9,'N fixation formula'!$B$5:$N$44,2,FALSE)*F107*VLOOKUP($B$9,'N fixation formula'!$B$5:$N$44,6,FALSE)</f>
        <v>0.54719999999999991</v>
      </c>
      <c r="G108" s="48">
        <f>VLOOKUP($B$9,'N fixation formula'!$B$5:$N$44,2,FALSE)*G107*VLOOKUP($B$9,'N fixation formula'!$B$5:$N$44,6,FALSE)</f>
        <v>0.54719999999999991</v>
      </c>
      <c r="H108" s="15"/>
      <c r="I108" s="40" t="str">
        <f t="shared" si="18"/>
        <v>F-brutto x F-bælg-N x P-fix</v>
      </c>
      <c r="J108" s="48">
        <f>VLOOKUP($B$9,'N fixation formula'!$B$5:$N$44,2,FALSE)*J107*VLOOKUP($B$9,'N fixation formula'!$B$5:$N$44,6,FALSE)</f>
        <v>0.610128</v>
      </c>
      <c r="K108" s="48">
        <f>VLOOKUP($B$9,'N fixation formula'!$B$5:$N$44,2,FALSE)*K107*VLOOKUP($B$9,'N fixation formula'!$B$5:$N$44,6,FALSE)</f>
        <v>0.610128</v>
      </c>
      <c r="L108" s="48">
        <f>VLOOKUP($B$9,'N fixation formula'!$B$5:$N$44,2,FALSE)*L107*VLOOKUP($B$9,'N fixation formula'!$B$5:$N$44,6,FALSE)</f>
        <v>0.610128</v>
      </c>
      <c r="M108" s="48">
        <f>VLOOKUP($B$9,'N fixation formula'!$B$5:$N$44,2,FALSE)*M107*VLOOKUP($B$9,'N fixation formula'!$B$5:$N$44,6,FALSE)</f>
        <v>0.610128</v>
      </c>
      <c r="N108" s="48">
        <f>VLOOKUP($B$9,'N fixation formula'!$B$5:$N$44,2,FALSE)*N107*VLOOKUP($B$9,'N fixation formula'!$B$5:$N$44,6,FALSE)</f>
        <v>0.610128</v>
      </c>
      <c r="O108" s="48">
        <f>VLOOKUP($B$9,'N fixation formula'!$B$5:$N$44,2,FALSE)*O107*VLOOKUP($B$9,'N fixation formula'!$B$5:$N$44,6,FALSE)</f>
        <v>0.610128</v>
      </c>
    </row>
    <row r="109" spans="1:15" ht="15.6" x14ac:dyDescent="0.3">
      <c r="A109" s="40" t="s">
        <v>151</v>
      </c>
      <c r="B109" s="48" t="e">
        <f>VLOOKUP($B$9,'N fixation formula'!$B$5:$O$44,7,FALSE)+VLOOKUP($B$9,'N fixation formula'!$B$5:$O$44,8,FALSE)+INDEX('N fixation formula'!$J$5:$O$44,MATCH(Perm_grass_low_yield!$B$9,'N fixation formula'!$B$5:$B$44,0),MATCH(Perm_grass_low_yield!B104,'N fixation formula'!$J$4:$O$4,0))</f>
        <v>#N/A</v>
      </c>
      <c r="C109" s="48" t="e">
        <f>VLOOKUP($B$9,'N fixation formula'!$B$5:$O$44,7,FALSE)+VLOOKUP($B$9,'N fixation formula'!$B$5:$O$44,8,FALSE)+INDEX('N fixation formula'!$J$5:$O$44,MATCH(Perm_grass_low_yield!$B$9,'N fixation formula'!$B$5:$B$44,0),MATCH(Perm_grass_low_yield!C104,'N fixation formula'!$J$4:$O$4,0))</f>
        <v>#N/A</v>
      </c>
      <c r="D109" s="48" t="e">
        <f>VLOOKUP($B$9,'N fixation formula'!$B$5:$O$44,7,FALSE)+VLOOKUP($B$9,'N fixation formula'!$B$5:$O$44,8,FALSE)+INDEX('N fixation formula'!$J$5:$O$44,MATCH(Perm_grass_low_yield!$B$9,'N fixation formula'!$B$5:$B$44,0),MATCH(Perm_grass_low_yield!D104,'N fixation formula'!$J$4:$O$4,0))</f>
        <v>#N/A</v>
      </c>
      <c r="E109" s="48" t="e">
        <f>VLOOKUP($B$9,'N fixation formula'!$B$5:$O$44,7,FALSE)+VLOOKUP($B$9,'N fixation formula'!$B$5:$O$44,8,FALSE)+INDEX('N fixation formula'!$J$5:$O$44,MATCH(Perm_grass_low_yield!$B$9,'N fixation formula'!$B$5:$B$44,0),MATCH(Perm_grass_low_yield!E104,'N fixation formula'!$J$4:$O$4,0))</f>
        <v>#N/A</v>
      </c>
      <c r="F109" s="48" t="e">
        <f>VLOOKUP($B$9,'N fixation formula'!$B$5:$O$44,7,FALSE)+VLOOKUP($B$9,'N fixation formula'!$B$5:$O$44,8,FALSE)+INDEX('N fixation formula'!$J$5:$O$44,MATCH(Perm_grass_low_yield!$B$9,'N fixation formula'!$B$5:$B$44,0),MATCH(Perm_grass_low_yield!F104,'N fixation formula'!$J$4:$O$4,0))</f>
        <v>#N/A</v>
      </c>
      <c r="G109" s="48" t="e">
        <f>VLOOKUP($B$9,'N fixation formula'!$B$5:$O$44,7,FALSE)+VLOOKUP($B$9,'N fixation formula'!$B$5:$O$44,8,FALSE)+INDEX('N fixation formula'!$J$5:$O$44,MATCH(Perm_grass_low_yield!$B$9,'N fixation formula'!$B$5:$B$44,0),MATCH(Perm_grass_low_yield!G104,'N fixation formula'!$J$4:$O$4,0))</f>
        <v>#N/A</v>
      </c>
      <c r="H109" s="15"/>
      <c r="I109" s="40" t="str">
        <f t="shared" si="18"/>
        <v>P-rod+stub + P-trans-jord + P-immob</v>
      </c>
      <c r="J109" s="48" t="e">
        <f>VLOOKUP($B$9,'N fixation formula'!$B$5:$O$44,7,FALSE)+VLOOKUP($B$9,'N fixation formula'!$B$5:$O$44,8,FALSE)+INDEX('N fixation formula'!$J$5:$O$44,MATCH(Perm_grass_low_yield!$B$9,'N fixation formula'!$B$5:$B$44,0),MATCH(Perm_grass_low_yield!J104,'N fixation formula'!$J$4:$O$4,0))</f>
        <v>#N/A</v>
      </c>
      <c r="K109" s="48" t="e">
        <f>VLOOKUP($B$9,'N fixation formula'!$B$5:$O$44,7,FALSE)+VLOOKUP($B$9,'N fixation formula'!$B$5:$O$44,8,FALSE)+INDEX('N fixation formula'!$J$5:$O$44,MATCH(Perm_grass_low_yield!$B$9,'N fixation formula'!$B$5:$B$44,0),MATCH(Perm_grass_low_yield!K104,'N fixation formula'!$J$4:$O$4,0))</f>
        <v>#N/A</v>
      </c>
      <c r="L109" s="48" t="e">
        <f>VLOOKUP($B$9,'N fixation formula'!$B$5:$O$44,7,FALSE)+VLOOKUP($B$9,'N fixation formula'!$B$5:$O$44,8,FALSE)+INDEX('N fixation formula'!$J$5:$O$44,MATCH(Perm_grass_low_yield!$B$9,'N fixation formula'!$B$5:$B$44,0),MATCH(Perm_grass_low_yield!L104,'N fixation formula'!$J$4:$O$4,0))</f>
        <v>#N/A</v>
      </c>
      <c r="M109" s="48" t="e">
        <f>VLOOKUP($B$9,'N fixation formula'!$B$5:$O$44,7,FALSE)+VLOOKUP($B$9,'N fixation formula'!$B$5:$O$44,8,FALSE)+INDEX('N fixation formula'!$J$5:$O$44,MATCH(Perm_grass_low_yield!$B$9,'N fixation formula'!$B$5:$B$44,0),MATCH(Perm_grass_low_yield!M104,'N fixation formula'!$J$4:$O$4,0))</f>
        <v>#N/A</v>
      </c>
      <c r="N109" s="48" t="e">
        <f>VLOOKUP($B$9,'N fixation formula'!$B$5:$O$44,7,FALSE)+VLOOKUP($B$9,'N fixation formula'!$B$5:$O$44,8,FALSE)+INDEX('N fixation formula'!$J$5:$O$44,MATCH(Perm_grass_low_yield!$B$9,'N fixation formula'!$B$5:$B$44,0),MATCH(Perm_grass_low_yield!N104,'N fixation formula'!$J$4:$O$4,0))</f>
        <v>#N/A</v>
      </c>
      <c r="O109" s="48" t="e">
        <f>VLOOKUP($B$9,'N fixation formula'!$B$5:$O$44,7,FALSE)+VLOOKUP($B$9,'N fixation formula'!$B$5:$O$44,8,FALSE)+INDEX('N fixation formula'!$J$5:$O$44,MATCH(Perm_grass_low_yield!$B$9,'N fixation formula'!$B$5:$B$44,0),MATCH(Perm_grass_low_yield!O104,'N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100</v>
      </c>
      <c r="B117" s="3"/>
      <c r="C117" s="3"/>
      <c r="D117" s="3"/>
      <c r="E117" s="3"/>
      <c r="F117" s="3"/>
      <c r="G117" s="3"/>
      <c r="I117" s="29" t="str">
        <f t="shared" ref="I117:I130" si="23">IF(A117="","",A117)</f>
        <v>Sammenrivning*</v>
      </c>
      <c r="J117" s="26"/>
      <c r="K117" s="26"/>
      <c r="L117" s="26"/>
      <c r="M117" s="26"/>
      <c r="N117" s="26"/>
      <c r="O117" s="4"/>
    </row>
    <row r="118" spans="1:15" x14ac:dyDescent="0.25">
      <c r="A118" s="34" t="s">
        <v>99</v>
      </c>
      <c r="B118" s="3"/>
      <c r="C118" s="3"/>
      <c r="D118" s="3"/>
      <c r="E118" s="3"/>
      <c r="F118" s="3"/>
      <c r="G118" s="3"/>
      <c r="I118" s="29" t="str">
        <f t="shared" si="23"/>
        <v>Stængelbrydning*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6.2937499999999993</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6.2937499999999993</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6.2937499999999993</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6.2937499999999993</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6.2937499999999993</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6.2937499999999993</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6.2937499999999993</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6.2937499999999993</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6.2937499999999993</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6.2937499999999993</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6.2937499999999993</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6.2937499999999993</v>
      </c>
    </row>
    <row r="133" spans="1:15" x14ac:dyDescent="0.25">
      <c r="A133" s="20" t="str">
        <f t="shared" ref="A133:A146" si="24">IF(A117="","",A117)</f>
        <v>Sammenrivning*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6.2937499999999993</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6.2937499999999993</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6.2937499999999993</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6.2937499999999993</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6.2937499999999993</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6.2937499999999993</v>
      </c>
      <c r="I133" s="29" t="str">
        <f t="shared" ref="I133:I147" si="25">A133</f>
        <v>Sammenrivning*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6.2937499999999993</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6.2937499999999993</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6.2937499999999993</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6.2937499999999993</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6.2937499999999993</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6.2937499999999993</v>
      </c>
    </row>
    <row r="134" spans="1:15" x14ac:dyDescent="0.25">
      <c r="A134" s="20" t="str">
        <f t="shared" si="24"/>
        <v>Stængelbrydning*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2.5174999999999996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2.5174999999999996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2.5174999999999996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2.5174999999999996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2.5174999999999996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2.5174999999999996</v>
      </c>
      <c r="I134" s="29" t="str">
        <f t="shared" si="25"/>
        <v>Stængelbrydning*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2.5174999999999996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2.5174999999999996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2.5174999999999996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2.5174999999999996</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2.5174999999999996</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2.5174999999999996</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12.587499999999999</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12.587499999999999</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12.587499999999999</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12.587499999999999</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12.587499999999999</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12.587499999999999</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12.587499999999999</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12.587499999999999</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12.587499999999999</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12.587499999999999</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12.587499999999999</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12.587499999999999</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27.692499999999995</v>
      </c>
      <c r="C147" s="25">
        <f t="shared" ref="C147:O147" si="26">SUM(C132:C146)</f>
        <v>27.692499999999995</v>
      </c>
      <c r="D147" s="25">
        <f t="shared" si="26"/>
        <v>27.692499999999995</v>
      </c>
      <c r="E147" s="25">
        <f t="shared" si="26"/>
        <v>27.692499999999995</v>
      </c>
      <c r="F147" s="25">
        <f t="shared" si="26"/>
        <v>27.692499999999995</v>
      </c>
      <c r="G147" s="25">
        <f t="shared" si="26"/>
        <v>27.692499999999995</v>
      </c>
      <c r="H147" s="5"/>
      <c r="I147" s="30" t="str">
        <f t="shared" si="25"/>
        <v>Dieselforbrug i alt per ha</v>
      </c>
      <c r="J147" s="25">
        <f t="shared" si="26"/>
        <v>27.692499999999995</v>
      </c>
      <c r="K147" s="25">
        <f t="shared" si="26"/>
        <v>27.692499999999995</v>
      </c>
      <c r="L147" s="25">
        <f t="shared" si="26"/>
        <v>27.692499999999995</v>
      </c>
      <c r="M147" s="25">
        <f t="shared" si="26"/>
        <v>27.692499999999995</v>
      </c>
      <c r="N147" s="25">
        <f t="shared" si="26"/>
        <v>27.692499999999995</v>
      </c>
      <c r="O147" s="25">
        <f t="shared" si="26"/>
        <v>27.692499999999995</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2D00-000000000000}">
      <formula1>"Ja,Nej"</formula1>
    </dataValidation>
    <dataValidation type="list" allowBlank="1" showInputMessage="1" showErrorMessage="1" sqref="F13:F17" xr:uid="{00000000-0002-0000-2D00-000001000000}">
      <formula1>"Ja, Nej / Ikke relevant"</formula1>
    </dataValidation>
    <dataValidation type="list" allowBlank="1" showInputMessage="1" showErrorMessage="1" sqref="E5" xr:uid="{00000000-0002-0000-2D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D00-000003000000}">
          <x14:formula1>
            <xm:f>'N fixation formula'!$B$5:$B$44</xm:f>
          </x14:formula1>
          <xm:sqref>B9</xm:sqref>
        </x14:dataValidation>
        <x14:dataValidation type="list" allowBlank="1" showInputMessage="1" showErrorMessage="1" xr:uid="{00000000-0002-0000-2D00-000007000000}">
          <x14:formula1>
            <xm:f>Other_tabels!$F$5:$F$14</xm:f>
          </x14:formula1>
          <xm:sqref>E4</xm:sqref>
        </x14:dataValidation>
        <x14:dataValidation type="list" allowBlank="1" showInputMessage="1" showErrorMessage="1" xr:uid="{00000000-0002-0000-2D00-000006000000}">
          <x14:formula1>
            <xm:f>'Crop definitions'!$B$5:$B$63</xm:f>
          </x14:formula1>
          <xm:sqref>B13:B17</xm:sqref>
        </x14:dataValidation>
        <x14:dataValidation type="list" allowBlank="1" showInputMessage="1" showErrorMessage="1" xr:uid="{00000000-0002-0000-2D00-000005000000}">
          <x14:formula1>
            <xm:f>Seed!$B$5:$B$28</xm:f>
          </x14:formula1>
          <xm:sqref>B20:B23</xm:sqref>
        </x14:dataValidation>
        <x14:dataValidation type="list" allowBlank="1" showInputMessage="1" showErrorMessage="1" xr:uid="{00000000-0002-0000-2D00-000004000000}">
          <x14:formula1>
            <xm:f>'Diesel consumption for field op'!$D$4:$D$77</xm:f>
          </x14:formula1>
          <xm:sqref>A116:A130</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6">
    <tabColor theme="9" tint="0.59999389629810485"/>
  </sheetPr>
  <dimension ref="A1:O147"/>
  <sheetViews>
    <sheetView showGridLines="0" topLeftCell="D126" workbookViewId="0">
      <selection activeCell="J152" sqref="J152"/>
    </sheetView>
  </sheetViews>
  <sheetFormatPr defaultRowHeight="13.8" x14ac:dyDescent="0.25"/>
  <cols>
    <col min="1" max="1" width="33.8984375" customWidth="1"/>
    <col min="2" max="2" width="23.39843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1254</v>
      </c>
      <c r="D4" s="20" t="s">
        <v>484</v>
      </c>
      <c r="E4" s="44" t="s">
        <v>486</v>
      </c>
    </row>
    <row r="5" spans="1:6" x14ac:dyDescent="0.25">
      <c r="A5" s="20" t="s">
        <v>50</v>
      </c>
      <c r="B5" s="44" t="s">
        <v>639</v>
      </c>
      <c r="D5" s="20" t="s">
        <v>582</v>
      </c>
      <c r="E5" s="44" t="s">
        <v>208</v>
      </c>
    </row>
    <row r="6" spans="1:6" ht="27.6" x14ac:dyDescent="0.25">
      <c r="A6" s="20" t="s">
        <v>0</v>
      </c>
      <c r="B6" s="44" t="s">
        <v>640</v>
      </c>
    </row>
    <row r="7" spans="1:6" x14ac:dyDescent="0.25">
      <c r="A7" s="20" t="s">
        <v>76</v>
      </c>
      <c r="B7" s="44" t="s">
        <v>639</v>
      </c>
    </row>
    <row r="8" spans="1:6" x14ac:dyDescent="0.25">
      <c r="A8" s="20" t="s">
        <v>57</v>
      </c>
      <c r="B8" s="45" t="s">
        <v>73</v>
      </c>
    </row>
    <row r="9" spans="1:6" x14ac:dyDescent="0.25">
      <c r="A9" s="46" t="s">
        <v>125</v>
      </c>
      <c r="B9" s="44" t="s">
        <v>715</v>
      </c>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452</v>
      </c>
      <c r="C13" s="19" t="str">
        <f>IF(B13="","",VLOOKUP(B13,'Crop definitions'!$B$5:$G$63,6,FALSE))</f>
        <v>Feed units</v>
      </c>
      <c r="D13" s="19" t="str">
        <f>IF(B13="","",VLOOKUP(B13,'Crop definitions'!$B$5:$G$63,3,FALSE))</f>
        <v>Grøn</v>
      </c>
      <c r="E13" s="3" t="s">
        <v>113</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Perm_grass_low_yield</v>
      </c>
      <c r="B30" s="200"/>
      <c r="C30" s="200"/>
      <c r="D30" s="200"/>
      <c r="E30" s="200"/>
      <c r="F30" s="200"/>
      <c r="G30" s="27"/>
      <c r="I30" s="201" t="str">
        <f>A30</f>
        <v>Gødningsnorm - Main product: Perm_grass_low_yield</v>
      </c>
      <c r="J30" s="202"/>
      <c r="K30" s="202"/>
      <c r="L30" s="202"/>
      <c r="M30" s="202"/>
      <c r="N30" s="202"/>
      <c r="O30" s="203"/>
    </row>
    <row r="31" spans="1:15" x14ac:dyDescent="0.25">
      <c r="A31" s="20" t="s">
        <v>54</v>
      </c>
      <c r="B31" s="26">
        <v>0</v>
      </c>
      <c r="C31" s="26">
        <v>0</v>
      </c>
      <c r="D31" s="26">
        <v>0</v>
      </c>
      <c r="E31" s="26">
        <v>0</v>
      </c>
      <c r="F31" s="26">
        <v>0</v>
      </c>
      <c r="G31" s="26">
        <v>0</v>
      </c>
      <c r="I31" s="20" t="s">
        <v>54</v>
      </c>
      <c r="J31" s="26">
        <f>(B31-$B$10)*('Crop definitions'!$Z$5/100)</f>
        <v>0</v>
      </c>
      <c r="K31" s="26">
        <f>(C31-$B$10)*('Crop definitions'!$Z$5/100)</f>
        <v>0</v>
      </c>
      <c r="L31" s="26">
        <f>(D31-$B$10)*('Crop definitions'!$Z$5/100)</f>
        <v>0</v>
      </c>
      <c r="M31" s="26">
        <f>(E31-$B$10)*('Crop definitions'!$Z$5/100)</f>
        <v>0</v>
      </c>
      <c r="N31" s="26">
        <f>(F31-$B$10)*('Crop definitions'!$Z$5/100)</f>
        <v>0</v>
      </c>
      <c r="O31" s="62">
        <f>(G31-$B$10)*('Crop definitions'!$Z$5/100)</f>
        <v>0</v>
      </c>
    </row>
    <row r="32" spans="1:15" x14ac:dyDescent="0.25">
      <c r="A32" s="20" t="s">
        <v>55</v>
      </c>
      <c r="B32" s="26">
        <v>0</v>
      </c>
      <c r="C32" s="26">
        <v>0</v>
      </c>
      <c r="D32" s="26">
        <v>0</v>
      </c>
      <c r="E32" s="26">
        <v>0</v>
      </c>
      <c r="F32" s="26">
        <v>0</v>
      </c>
      <c r="G32" s="26">
        <v>0</v>
      </c>
      <c r="I32" s="20" t="s">
        <v>55</v>
      </c>
      <c r="J32" s="26">
        <f>IF($B$13="","",VLOOKUP($B$13,'Crop definitions'!$V$5:$X$63,2,FALSE)*B32)</f>
        <v>0</v>
      </c>
      <c r="K32" s="26">
        <f>IF($B$13="","",VLOOKUP($B$13,'Crop definitions'!$V$5:$X$63,2,FALSE)*C32)</f>
        <v>0</v>
      </c>
      <c r="L32" s="26">
        <f>IF($B$13="","",VLOOKUP($B$13,'Crop definitions'!$V$5:$X$63,2,FALSE)*D32)</f>
        <v>0</v>
      </c>
      <c r="M32" s="26">
        <f>IF($B$13="","",VLOOKUP($B$13,'Crop definitions'!$V$5:$X$63,2,FALSE)*E32)</f>
        <v>0</v>
      </c>
      <c r="N32" s="26">
        <f>IF($B$13="","",VLOOKUP($B$13,'Crop definitions'!$V$5:$X$63,2,FALSE)*F32)</f>
        <v>0</v>
      </c>
      <c r="O32" s="4">
        <f>IF($B$13="","",VLOOKUP($B$13,'Crop definitions'!$V$5:$X$63,2,FALSE)*G32)</f>
        <v>0</v>
      </c>
    </row>
    <row r="33" spans="1:15" x14ac:dyDescent="0.25">
      <c r="A33" s="20" t="s">
        <v>56</v>
      </c>
      <c r="B33" s="26">
        <v>0</v>
      </c>
      <c r="C33" s="26">
        <v>0</v>
      </c>
      <c r="D33" s="26">
        <v>0</v>
      </c>
      <c r="E33" s="26">
        <v>0</v>
      </c>
      <c r="F33" s="26">
        <v>0</v>
      </c>
      <c r="G33" s="26">
        <v>0</v>
      </c>
      <c r="I33" s="20" t="s">
        <v>56</v>
      </c>
      <c r="J33" s="26">
        <f>IF($B$13="","",VLOOKUP($B$13,'Crop definitions'!$V$5:$X$63,2,FALSE)*B33)</f>
        <v>0</v>
      </c>
      <c r="K33" s="26">
        <f>IF($B$13="","",VLOOKUP($B$13,'Crop definitions'!$V$5:$X$63,2,FALSE)*C33)</f>
        <v>0</v>
      </c>
      <c r="L33" s="26">
        <f>IF($B$13="","",VLOOKUP($B$13,'Crop definitions'!$V$5:$X$63,2,FALSE)*D33)</f>
        <v>0</v>
      </c>
      <c r="M33" s="26">
        <f>IF($B$13="","",VLOOKUP($B$13,'Crop definitions'!$V$5:$X$63,2,FALSE)*E33)</f>
        <v>0</v>
      </c>
      <c r="N33" s="26">
        <f>IF($B$13="","",VLOOKUP($B$13,'Crop definitions'!$V$5:$X$63,2,FALSE)*F33)</f>
        <v>0</v>
      </c>
      <c r="O33" s="4">
        <f>IF($B$13="","",VLOOKUP($B$13,'Crop definitions'!$V$5:$X$63,2,FALSE)*G33)</f>
        <v>0</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Perm_grass_low_yield, Feed units / ha</v>
      </c>
      <c r="B74" s="26">
        <v>800</v>
      </c>
      <c r="C74" s="26">
        <v>800</v>
      </c>
      <c r="D74" s="26">
        <v>800</v>
      </c>
      <c r="E74" s="26">
        <v>800</v>
      </c>
      <c r="F74" s="26">
        <v>800</v>
      </c>
      <c r="G74" s="26">
        <v>800</v>
      </c>
      <c r="I74" s="20" t="str">
        <f t="shared" ref="I74:I84" si="6">A74</f>
        <v>Perm_grass_low_yield, Feed units / ha</v>
      </c>
      <c r="J74" s="26">
        <f>IF($B$13="","",VLOOKUP($B$13,'Crop definitions'!$V$5:$X$63,2,FALSE)*B74)</f>
        <v>800</v>
      </c>
      <c r="K74" s="26">
        <f>IF($B$13="","",VLOOKUP($B$13,'Crop definitions'!$V$5:$X$63,2,FALSE)*C74)</f>
        <v>800</v>
      </c>
      <c r="L74" s="26">
        <f>IF($B$13="","",VLOOKUP($B$13,'Crop definitions'!$V$5:$X$63,2,FALSE)*D74)</f>
        <v>800</v>
      </c>
      <c r="M74" s="26">
        <f>IF($B$13="","",VLOOKUP($B$13,'Crop definitions'!$V$5:$X$63,3,FALSE)*E74)</f>
        <v>800</v>
      </c>
      <c r="N74" s="26">
        <f>IF($B$13="","",VLOOKUP($B$13,'Crop definitions'!$V$5:$X$63,3,FALSE)*F74)</f>
        <v>800</v>
      </c>
      <c r="O74" s="62">
        <f>IF($B$13="","",VLOOKUP($B$13,'Crop definitions'!$V$5:$X$63,2,FALSE)*G74)</f>
        <v>800</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Perm_grass_low_yield, kg TS / ha</v>
      </c>
      <c r="B80" s="21">
        <f>IF(B74="",0,IF($C13="Kg",B74*VLOOKUP($B13,'Crop definitions'!$B$5:$N$63,5,FALSE)/1000,IF($C13="Kg TS",B74,B74/VLOOKUP($B13,'Crop definitions'!$B$5:$N$63,8,FALSE))))</f>
        <v>1000</v>
      </c>
      <c r="C80" s="21">
        <f>IF(C74="",0,IF($C13="Kg",C74*VLOOKUP($B13,'Crop definitions'!$B$5:$N$63,5,FALSE)/1000,IF($C13="Kg TS",C74,C74/VLOOKUP($B13,'Crop definitions'!$B$5:$N$63,8,FALSE))))</f>
        <v>1000</v>
      </c>
      <c r="D80" s="21">
        <f>IF(D74="",0,IF($C13="Kg",D74*VLOOKUP($B13,'Crop definitions'!$B$5:$N$63,5,FALSE)/1000,IF($C13="Kg TS",D74,D74/VLOOKUP($B13,'Crop definitions'!$B$5:$N$63,8,FALSE))))</f>
        <v>1000</v>
      </c>
      <c r="E80" s="21">
        <f>IF(E74="",0,IF($C13="Kg",E74*VLOOKUP($B13,'Crop definitions'!$B$5:$N$63,5,FALSE)/1000,IF($C13="Kg TS",E74,E74/VLOOKUP($B13,'Crop definitions'!$B$5:$N$63,8,FALSE))))</f>
        <v>1000</v>
      </c>
      <c r="F80" s="21">
        <f>IF(F74="",0,IF($C13="Kg",F74*VLOOKUP($B13,'Crop definitions'!$B$5:$N$63,5,FALSE)/1000,IF($C13="Kg TS",F74,F74/VLOOKUP($B13,'Crop definitions'!$B$5:$N$63,8,FALSE))))</f>
        <v>1000</v>
      </c>
      <c r="G80" s="21">
        <f>IF(G74="",0,IF($C13="Kg",G74*VLOOKUP($B13,'Crop definitions'!$B$5:$N$63,5,FALSE)/1000,IF($C13="Kg TS",G74,G74/VLOOKUP($B13,'Crop definitions'!$B$5:$N$63,8,FALSE))))</f>
        <v>1000</v>
      </c>
      <c r="I80" s="20" t="str">
        <f t="shared" si="6"/>
        <v>Perm_grass_low_yield, kg TS / ha</v>
      </c>
      <c r="J80" s="21">
        <f>IF(J74="",0,IF($C13="Kg",J74*VLOOKUP($B13,'Crop definitions'!$B$5:$N$63,5,FALSE)/1000,IF($C13="Kg TS",J74,J74/VLOOKUP($B13,'Crop definitions'!$B$5:$N$63,8,FALSE))))</f>
        <v>1000</v>
      </c>
      <c r="K80" s="21">
        <f>IF(K74="",0,IF($C13="Kg",K74*VLOOKUP($B13,'Crop definitions'!$B$5:$N$63,5,FALSE)/1000,IF($C13="Kg TS",K74,K74/VLOOKUP($B13,'Crop definitions'!$B$5:$N$63,8,FALSE))))</f>
        <v>1000</v>
      </c>
      <c r="L80" s="21">
        <f>IF(L74="",0,IF($C13="Kg",L74*VLOOKUP($B13,'Crop definitions'!$B$5:$N$63,5,FALSE)/1000,IF($C13="Kg TS",L74,L74/VLOOKUP($B13,'Crop definitions'!$B$5:$N$63,8,FALSE))))</f>
        <v>1000</v>
      </c>
      <c r="M80" s="21">
        <f>IF(M74="",0,IF($C13="Kg",M74*VLOOKUP($B13,'Crop definitions'!$B$5:$N$63,5,FALSE)/1000,IF($C13="Kg TS",M74,M74/VLOOKUP($B13,'Crop definitions'!$B$5:$N$63,8,FALSE))))</f>
        <v>1000</v>
      </c>
      <c r="N80" s="21">
        <f>IF(N74="",0,IF($C13="Kg",N74*VLOOKUP($B13,'Crop definitions'!$B$5:$N$63,5,FALSE)/1000,IF($C13="Kg TS",N74,N74/VLOOKUP($B13,'Crop definitions'!$B$5:$N$63,8,FALSE))))</f>
        <v>1000</v>
      </c>
      <c r="O80" s="21">
        <f>IF(O74="",0,IF($C13="Kg",O74*VLOOKUP($B13,'Crop definitions'!$B$5:$N$63,5,FALSE)/1000,IF($C13="Kg TS",O74,O74/VLOOKUP($B13,'Crop definitions'!$B$5:$N$63,8,FALSE))))</f>
        <v>1000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1000</v>
      </c>
      <c r="C85" s="25">
        <f t="shared" si="7"/>
        <v>1000</v>
      </c>
      <c r="D85" s="25">
        <f t="shared" si="7"/>
        <v>1000</v>
      </c>
      <c r="E85" s="25">
        <f t="shared" si="7"/>
        <v>1000</v>
      </c>
      <c r="F85" s="25">
        <f t="shared" si="7"/>
        <v>1000</v>
      </c>
      <c r="G85" s="25">
        <f t="shared" si="7"/>
        <v>1000</v>
      </c>
      <c r="I85" s="24" t="s">
        <v>69</v>
      </c>
      <c r="J85" s="25">
        <f t="shared" ref="J85:O85" si="8">SUM(J80:J84)</f>
        <v>1000</v>
      </c>
      <c r="K85" s="25">
        <f t="shared" si="8"/>
        <v>1000</v>
      </c>
      <c r="L85" s="25">
        <f t="shared" si="8"/>
        <v>1000</v>
      </c>
      <c r="M85" s="25">
        <f t="shared" si="8"/>
        <v>1000</v>
      </c>
      <c r="N85" s="25">
        <f t="shared" si="8"/>
        <v>1000</v>
      </c>
      <c r="O85" s="25">
        <f t="shared" si="8"/>
        <v>1000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Perm_grass_low_yield, kg / ha</v>
      </c>
      <c r="B87" s="21">
        <f>IF(B80=0,0,B80/(VLOOKUP($B13,'Crop definitions'!$B$5:$N$63,5,FALSE)/1000))</f>
        <v>5555.5555555555557</v>
      </c>
      <c r="C87" s="21">
        <f>IF(C80=0,0,C80/(VLOOKUP($B13,'Crop definitions'!$B$5:$N$63,5,FALSE)/1000))</f>
        <v>5555.5555555555557</v>
      </c>
      <c r="D87" s="21">
        <f>IF(D80=0,0,D80/(VLOOKUP($B13,'Crop definitions'!$B$5:$N$63,5,FALSE)/1000))</f>
        <v>5555.5555555555557</v>
      </c>
      <c r="E87" s="21">
        <f>IF(E80=0,0,E80/(VLOOKUP($B13,'Crop definitions'!$B$5:$N$63,5,FALSE)/1000))</f>
        <v>5555.5555555555557</v>
      </c>
      <c r="F87" s="21">
        <f>IF(F80=0,0,F80/(VLOOKUP($B13,'Crop definitions'!$B$5:$N$63,5,FALSE)/1000))</f>
        <v>5555.5555555555557</v>
      </c>
      <c r="G87" s="21">
        <f>IF(G80=0,0,G80/(VLOOKUP($B13,'Crop definitions'!$B$5:$N$63,5,FALSE)/1000))</f>
        <v>5555.5555555555557</v>
      </c>
      <c r="I87" s="20" t="str">
        <f>A87</f>
        <v>Perm_grass_low_yield, kg / ha</v>
      </c>
      <c r="J87" s="21">
        <f>IF(J80=0,0,J80/(VLOOKUP($B13,'Crop definitions'!$B$5:$N$63,5,FALSE)/1000))</f>
        <v>5555.5555555555557</v>
      </c>
      <c r="K87" s="21">
        <f>IF(K80=0,0,K80/(VLOOKUP($B13,'Crop definitions'!$B$5:$N$63,5,FALSE)/1000))</f>
        <v>5555.5555555555557</v>
      </c>
      <c r="L87" s="21">
        <f>IF(L80=0,0,L80/(VLOOKUP($B13,'Crop definitions'!$B$5:$N$63,5,FALSE)/1000))</f>
        <v>5555.5555555555557</v>
      </c>
      <c r="M87" s="21">
        <f>IF(M80=0,0,M80/(VLOOKUP($B13,'Crop definitions'!$B$5:$N$63,5,FALSE)/1000))</f>
        <v>5555.5555555555557</v>
      </c>
      <c r="N87" s="21">
        <f>IF(N80=0,0,N80/(VLOOKUP($B13,'Crop definitions'!$B$5:$N$63,5,FALSE)/1000))</f>
        <v>5555.5555555555557</v>
      </c>
      <c r="O87" s="21">
        <f>IF(O80=0,0,O80/(VLOOKUP($B13,'Crop definitions'!$B$5:$N$63,5,FALSE)/1000))</f>
        <v>5555.5555555555557</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5555.5555555555557</v>
      </c>
      <c r="C92" s="25">
        <f t="shared" si="10"/>
        <v>5555.5555555555557</v>
      </c>
      <c r="D92" s="25">
        <f t="shared" si="10"/>
        <v>5555.5555555555557</v>
      </c>
      <c r="E92" s="25">
        <f t="shared" si="10"/>
        <v>5555.5555555555557</v>
      </c>
      <c r="F92" s="25">
        <f t="shared" si="10"/>
        <v>5555.5555555555557</v>
      </c>
      <c r="G92" s="25">
        <f t="shared" si="10"/>
        <v>5555.5555555555557</v>
      </c>
      <c r="I92" s="24" t="str">
        <f t="shared" si="9"/>
        <v>Udbytte i alt, kg / ha</v>
      </c>
      <c r="J92" s="25">
        <f t="shared" ref="J92:O92" si="11">SUM(J87:J91)</f>
        <v>5555.5555555555557</v>
      </c>
      <c r="K92" s="25">
        <f t="shared" si="11"/>
        <v>5555.5555555555557</v>
      </c>
      <c r="L92" s="25">
        <f t="shared" si="11"/>
        <v>5555.5555555555557</v>
      </c>
      <c r="M92" s="25">
        <f t="shared" si="11"/>
        <v>5555.5555555555557</v>
      </c>
      <c r="N92" s="25">
        <f t="shared" si="11"/>
        <v>5555.5555555555557</v>
      </c>
      <c r="O92" s="25">
        <f t="shared" si="11"/>
        <v>5555.5555555555557</v>
      </c>
    </row>
    <row r="93" spans="1:15" x14ac:dyDescent="0.25">
      <c r="A93" s="27" t="s">
        <v>120</v>
      </c>
      <c r="B93" s="32">
        <f t="shared" ref="B93:G93" si="12">SUMIF($D$13:$D$17,"Grøn",B87:B91)</f>
        <v>5555.5555555555557</v>
      </c>
      <c r="C93" s="32">
        <f t="shared" si="12"/>
        <v>5555.5555555555557</v>
      </c>
      <c r="D93" s="32">
        <f t="shared" si="12"/>
        <v>5555.5555555555557</v>
      </c>
      <c r="E93" s="32">
        <f t="shared" si="12"/>
        <v>5555.5555555555557</v>
      </c>
      <c r="F93" s="32">
        <f t="shared" si="12"/>
        <v>5555.5555555555557</v>
      </c>
      <c r="G93" s="32">
        <f t="shared" si="12"/>
        <v>5555.5555555555557</v>
      </c>
      <c r="I93" s="27" t="str">
        <f t="shared" si="9"/>
        <v>Udbytte der høstes grøn i alt, kg / ha</v>
      </c>
      <c r="J93" s="32">
        <f t="shared" ref="J93:O93" si="13">SUMIF($D$13:$D$17,"Grøn",J87:J91)</f>
        <v>5555.5555555555557</v>
      </c>
      <c r="K93" s="32">
        <f t="shared" si="13"/>
        <v>5555.5555555555557</v>
      </c>
      <c r="L93" s="32">
        <f t="shared" si="13"/>
        <v>5555.5555555555557</v>
      </c>
      <c r="M93" s="32">
        <f t="shared" si="13"/>
        <v>5555.5555555555557</v>
      </c>
      <c r="N93" s="32">
        <f t="shared" si="13"/>
        <v>5555.5555555555557</v>
      </c>
      <c r="O93" s="32">
        <f t="shared" si="13"/>
        <v>5555.5555555555557</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Perm_grass_low_yield, kg N / ha</v>
      </c>
      <c r="B95" s="21">
        <f>IF(B80=0,0,B80*VLOOKUP($B13,'Crop definitions'!$B$5:$K$63,10,FALSE)/1000)</f>
        <v>32</v>
      </c>
      <c r="C95" s="21">
        <f>IF(C80=0,0,C80*VLOOKUP($B13,'Crop definitions'!$B$5:$K$63,10,FALSE)/1000)</f>
        <v>32</v>
      </c>
      <c r="D95" s="21">
        <f>IF(D80=0,0,D80*VLOOKUP($B13,'Crop definitions'!$B$5:$K$63,10,FALSE)/1000)</f>
        <v>32</v>
      </c>
      <c r="E95" s="21">
        <f>IF(E80=0,0,E80*VLOOKUP($B13,'Crop definitions'!$B$5:$K$63,10,FALSE)/1000)</f>
        <v>32</v>
      </c>
      <c r="F95" s="21">
        <f>IF(F80=0,0,F80*VLOOKUP($B13,'Crop definitions'!$B$5:$K$63,10,FALSE)/1000)</f>
        <v>32</v>
      </c>
      <c r="G95" s="21">
        <f>IF(G80=0,0,G80*VLOOKUP($B13,'Crop definitions'!$B$5:$K$63,10,FALSE)/1000)</f>
        <v>32</v>
      </c>
      <c r="I95" s="20" t="str">
        <f t="shared" ref="I95:I100" si="14">A95</f>
        <v>Perm_grass_low_yield, kg N / ha</v>
      </c>
      <c r="J95" s="21">
        <f>IF(J80=0,0,J80*VLOOKUP($B13,'Crop definitions'!$B$5:$K$63,10,FALSE)/1000)</f>
        <v>32</v>
      </c>
      <c r="K95" s="21">
        <f>IF(K80=0,0,K80*VLOOKUP($B13,'Crop definitions'!$B$5:$K$63,10,FALSE)/1000)</f>
        <v>32</v>
      </c>
      <c r="L95" s="21">
        <f>IF(L80=0,0,L80*VLOOKUP($B13,'Crop definitions'!$B$5:$K$63,10,FALSE)/1000)</f>
        <v>32</v>
      </c>
      <c r="M95" s="21">
        <f>IF(M80=0,0,M80*VLOOKUP($B13,'Crop definitions'!$B$5:$K$63,10,FALSE)/1000)</f>
        <v>32</v>
      </c>
      <c r="N95" s="21">
        <f>IF(N80=0,0,N80*VLOOKUP($B13,'Crop definitions'!$B$5:$K$63,10,FALSE)/1000)</f>
        <v>32</v>
      </c>
      <c r="O95" s="21">
        <f>IF(O80=0,0,O80*VLOOKUP($B13,'Crop definitions'!$B$5:$K$63,10,FALSE)/1000)</f>
        <v>32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32</v>
      </c>
      <c r="C100" s="25">
        <f t="shared" si="15"/>
        <v>32</v>
      </c>
      <c r="D100" s="25">
        <f t="shared" si="15"/>
        <v>32</v>
      </c>
      <c r="E100" s="25">
        <f t="shared" si="15"/>
        <v>32</v>
      </c>
      <c r="F100" s="25">
        <f t="shared" si="15"/>
        <v>32</v>
      </c>
      <c r="G100" s="25">
        <f t="shared" si="15"/>
        <v>32</v>
      </c>
      <c r="I100" s="24" t="str">
        <f t="shared" si="14"/>
        <v>Udbytte i alt, kg N / ha</v>
      </c>
      <c r="J100" s="25">
        <f t="shared" ref="J100:O100" si="16">SUM(J95:J99)</f>
        <v>32</v>
      </c>
      <c r="K100" s="25">
        <f t="shared" si="16"/>
        <v>32</v>
      </c>
      <c r="L100" s="25">
        <f t="shared" si="16"/>
        <v>32</v>
      </c>
      <c r="M100" s="25">
        <f t="shared" si="16"/>
        <v>32</v>
      </c>
      <c r="N100" s="25">
        <f t="shared" si="16"/>
        <v>32</v>
      </c>
      <c r="O100" s="25">
        <f t="shared" si="16"/>
        <v>32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19">SUMIF($E$13:$E$17,"Ja",B95:B99)</f>
        <v>32</v>
      </c>
      <c r="C106" s="47">
        <f t="shared" si="19"/>
        <v>32</v>
      </c>
      <c r="D106" s="47">
        <f t="shared" si="19"/>
        <v>32</v>
      </c>
      <c r="E106" s="47">
        <f t="shared" si="19"/>
        <v>32</v>
      </c>
      <c r="F106" s="47">
        <f t="shared" si="19"/>
        <v>32</v>
      </c>
      <c r="G106" s="47">
        <f t="shared" si="19"/>
        <v>32</v>
      </c>
      <c r="H106" s="15"/>
      <c r="I106" s="40" t="str">
        <f t="shared" si="18"/>
        <v>N-udbytte til beregning, kg / ha</v>
      </c>
      <c r="J106" s="47">
        <f t="shared" ref="J106:O106" si="20">SUMIF($E$13:$E$17,"Ja",J95:J99)</f>
        <v>32</v>
      </c>
      <c r="K106" s="47">
        <f t="shared" si="20"/>
        <v>32</v>
      </c>
      <c r="L106" s="47">
        <f t="shared" si="20"/>
        <v>32</v>
      </c>
      <c r="M106" s="47">
        <f t="shared" si="20"/>
        <v>32</v>
      </c>
      <c r="N106" s="47">
        <f t="shared" si="20"/>
        <v>32</v>
      </c>
      <c r="O106" s="47">
        <f t="shared" si="20"/>
        <v>32</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formula'!$J$5:$O$44,MATCH(Perm_grass_0N_with_yield!$B$9,'N fixation formula'!$B$5:$B$44,0),MATCH(Perm_grass_0N_with_yield!B104,'N fixation formula'!$J$4:$O$4,0))</f>
        <v>#N/A</v>
      </c>
      <c r="C109" s="48" t="e">
        <f>VLOOKUP($B$9,'N fixation formula'!$B$5:$O$44,7,FALSE)+VLOOKUP($B$9,'N fixation formula'!$B$5:$O$44,8,FALSE)+INDEX('N fixation formula'!$J$5:$O$44,MATCH(Perm_grass_0N_with_yield!$B$9,'N fixation formula'!$B$5:$B$44,0),MATCH(Perm_grass_0N_with_yield!C104,'N fixation formula'!$J$4:$O$4,0))</f>
        <v>#N/A</v>
      </c>
      <c r="D109" s="48" t="e">
        <f>VLOOKUP($B$9,'N fixation formula'!$B$5:$O$44,7,FALSE)+VLOOKUP($B$9,'N fixation formula'!$B$5:$O$44,8,FALSE)+INDEX('N fixation formula'!$J$5:$O$44,MATCH(Perm_grass_0N_with_yield!$B$9,'N fixation formula'!$B$5:$B$44,0),MATCH(Perm_grass_0N_with_yield!D104,'N fixation formula'!$J$4:$O$4,0))</f>
        <v>#N/A</v>
      </c>
      <c r="E109" s="48" t="e">
        <f>VLOOKUP($B$9,'N fixation formula'!$B$5:$O$44,7,FALSE)+VLOOKUP($B$9,'N fixation formula'!$B$5:$O$44,8,FALSE)+INDEX('N fixation formula'!$J$5:$O$44,MATCH(Perm_grass_0N_with_yield!$B$9,'N fixation formula'!$B$5:$B$44,0),MATCH(Perm_grass_0N_with_yield!E104,'N fixation formula'!$J$4:$O$4,0))</f>
        <v>#N/A</v>
      </c>
      <c r="F109" s="48" t="e">
        <f>VLOOKUP($B$9,'N fixation formula'!$B$5:$O$44,7,FALSE)+VLOOKUP($B$9,'N fixation formula'!$B$5:$O$44,8,FALSE)+INDEX('N fixation formula'!$J$5:$O$44,MATCH(Perm_grass_0N_with_yield!$B$9,'N fixation formula'!$B$5:$B$44,0),MATCH(Perm_grass_0N_with_yield!F104,'N fixation formula'!$J$4:$O$4,0))</f>
        <v>#N/A</v>
      </c>
      <c r="G109" s="48" t="e">
        <f>VLOOKUP($B$9,'N fixation formula'!$B$5:$O$44,7,FALSE)+VLOOKUP($B$9,'N fixation formula'!$B$5:$O$44,8,FALSE)+INDEX('N fixation formula'!$J$5:$O$44,MATCH(Perm_grass_0N_with_yield!$B$9,'N fixation formula'!$B$5:$B$44,0),MATCH(Perm_grass_0N_with_yield!G104,'N fixation formula'!$J$4:$O$4,0))</f>
        <v>#N/A</v>
      </c>
      <c r="H109" s="15"/>
      <c r="I109" s="40" t="str">
        <f t="shared" si="18"/>
        <v>P-rod+stub + P-trans-jord + P-immob</v>
      </c>
      <c r="J109" s="48" t="e">
        <f>VLOOKUP($B$9,'N fixation formula'!$B$5:$O$44,7,FALSE)+VLOOKUP($B$9,'N fixation formula'!$B$5:$O$44,8,FALSE)+INDEX('N fixation formula'!$J$5:$O$44,MATCH(Perm_grass_0N_with_yield!$B$9,'N fixation formula'!$B$5:$B$44,0),MATCH(Perm_grass_0N_with_yield!J104,'N fixation formula'!$J$4:$O$4,0))</f>
        <v>#N/A</v>
      </c>
      <c r="K109" s="48" t="e">
        <f>VLOOKUP($B$9,'N fixation formula'!$B$5:$O$44,7,FALSE)+VLOOKUP($B$9,'N fixation formula'!$B$5:$O$44,8,FALSE)+INDEX('N fixation formula'!$J$5:$O$44,MATCH(Perm_grass_0N_with_yield!$B$9,'N fixation formula'!$B$5:$B$44,0),MATCH(Perm_grass_0N_with_yield!K104,'N fixation formula'!$J$4:$O$4,0))</f>
        <v>#N/A</v>
      </c>
      <c r="L109" s="48" t="e">
        <f>VLOOKUP($B$9,'N fixation formula'!$B$5:$O$44,7,FALSE)+VLOOKUP($B$9,'N fixation formula'!$B$5:$O$44,8,FALSE)+INDEX('N fixation formula'!$J$5:$O$44,MATCH(Perm_grass_0N_with_yield!$B$9,'N fixation formula'!$B$5:$B$44,0),MATCH(Perm_grass_0N_with_yield!L104,'N fixation formula'!$J$4:$O$4,0))</f>
        <v>#N/A</v>
      </c>
      <c r="M109" s="48" t="e">
        <f>VLOOKUP($B$9,'N fixation formula'!$B$5:$O$44,7,FALSE)+VLOOKUP($B$9,'N fixation formula'!$B$5:$O$44,8,FALSE)+INDEX('N fixation formula'!$J$5:$O$44,MATCH(Perm_grass_0N_with_yield!$B$9,'N fixation formula'!$B$5:$B$44,0),MATCH(Perm_grass_0N_with_yield!M104,'N fixation formula'!$J$4:$O$4,0))</f>
        <v>#N/A</v>
      </c>
      <c r="N109" s="48" t="e">
        <f>VLOOKUP($B$9,'N fixation formula'!$B$5:$O$44,7,FALSE)+VLOOKUP($B$9,'N fixation formula'!$B$5:$O$44,8,FALSE)+INDEX('N fixation formula'!$J$5:$O$44,MATCH(Perm_grass_0N_with_yield!$B$9,'N fixation formula'!$B$5:$B$44,0),MATCH(Perm_grass_0N_with_yield!N104,'N fixation formula'!$J$4:$O$4,0))</f>
        <v>#N/A</v>
      </c>
      <c r="O109" s="48" t="e">
        <f>VLOOKUP($B$9,'N fixation formula'!$B$5:$O$44,7,FALSE)+VLOOKUP($B$9,'N fixation formula'!$B$5:$O$44,8,FALSE)+INDEX('N fixation formula'!$J$5:$O$44,MATCH(Perm_grass_0N_with_yield!$B$9,'N fixation formula'!$B$5:$B$44,0),MATCH(Perm_grass_0N_with_yield!O104,'N fixation formula'!$J$4:$O$4,0))</f>
        <v>#N/A</v>
      </c>
    </row>
    <row r="110" spans="1:15" ht="15.6" x14ac:dyDescent="0.3">
      <c r="A110" s="40" t="s">
        <v>152</v>
      </c>
      <c r="B110" s="47" t="e">
        <f t="shared" ref="B110:G110" si="21">B106*B108*(1+B109)</f>
        <v>#N/A</v>
      </c>
      <c r="C110" s="47" t="e">
        <f t="shared" si="21"/>
        <v>#N/A</v>
      </c>
      <c r="D110" s="47" t="e">
        <f t="shared" si="21"/>
        <v>#N/A</v>
      </c>
      <c r="E110" s="47" t="e">
        <f t="shared" si="21"/>
        <v>#N/A</v>
      </c>
      <c r="F110" s="47" t="e">
        <f t="shared" si="21"/>
        <v>#N/A</v>
      </c>
      <c r="G110" s="47" t="e">
        <f t="shared" si="21"/>
        <v>#N/A</v>
      </c>
      <c r="H110" s="15"/>
      <c r="I110" s="40" t="str">
        <f t="shared" si="18"/>
        <v>Kvælstoffiksering, kg N / ha</v>
      </c>
      <c r="J110" s="47" t="e">
        <f t="shared" ref="J110:O110" si="22">J106*J108*(1+J109)</f>
        <v>#N/A</v>
      </c>
      <c r="K110" s="47" t="e">
        <f t="shared" si="22"/>
        <v>#N/A</v>
      </c>
      <c r="L110" s="47" t="e">
        <f t="shared" si="22"/>
        <v>#N/A</v>
      </c>
      <c r="M110" s="47" t="e">
        <f t="shared" si="22"/>
        <v>#N/A</v>
      </c>
      <c r="N110" s="47" t="e">
        <f t="shared" si="22"/>
        <v>#N/A</v>
      </c>
      <c r="O110" s="47" t="e">
        <f t="shared" si="22"/>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98</v>
      </c>
      <c r="B116" s="54"/>
      <c r="C116" s="54"/>
      <c r="D116" s="54"/>
      <c r="E116" s="54"/>
      <c r="F116" s="54"/>
      <c r="G116" s="3"/>
      <c r="I116" s="29" t="str">
        <f>IF(A116="","",A116)</f>
        <v>Skårlægning*</v>
      </c>
      <c r="J116" s="26"/>
      <c r="K116" s="26"/>
      <c r="L116" s="26"/>
      <c r="M116" s="26"/>
      <c r="N116" s="26"/>
      <c r="O116" s="4"/>
    </row>
    <row r="117" spans="1:15" x14ac:dyDescent="0.25">
      <c r="A117" s="34" t="s">
        <v>99</v>
      </c>
      <c r="B117" s="3"/>
      <c r="C117" s="3"/>
      <c r="D117" s="3"/>
      <c r="E117" s="3"/>
      <c r="F117" s="3"/>
      <c r="G117" s="3"/>
      <c r="I117" s="29" t="str">
        <f t="shared" ref="I117:I130" si="23">IF(A117="","",A117)</f>
        <v>Stængelbrydning*</v>
      </c>
      <c r="J117" s="26"/>
      <c r="K117" s="26"/>
      <c r="L117" s="26"/>
      <c r="M117" s="26"/>
      <c r="N117" s="26"/>
      <c r="O117" s="4"/>
    </row>
    <row r="118" spans="1:15" x14ac:dyDescent="0.25">
      <c r="A118" s="34" t="s">
        <v>100</v>
      </c>
      <c r="B118" s="3"/>
      <c r="C118" s="3"/>
      <c r="D118" s="3"/>
      <c r="E118" s="3"/>
      <c r="F118" s="3"/>
      <c r="G118" s="3"/>
      <c r="I118" s="29" t="str">
        <f t="shared" si="23"/>
        <v>Sammenrivning*</v>
      </c>
      <c r="J118" s="26"/>
      <c r="K118" s="26"/>
      <c r="L118" s="26"/>
      <c r="M118" s="26"/>
      <c r="N118" s="26"/>
      <c r="O118" s="4"/>
    </row>
    <row r="119" spans="1:15" x14ac:dyDescent="0.25">
      <c r="A119" s="34" t="s">
        <v>101</v>
      </c>
      <c r="B119" s="3"/>
      <c r="C119" s="3"/>
      <c r="D119" s="3"/>
      <c r="E119" s="3"/>
      <c r="F119" s="3"/>
      <c r="G119" s="3"/>
      <c r="I119" s="29" t="str">
        <f t="shared" si="23"/>
        <v>Snitning*</v>
      </c>
      <c r="J119" s="26"/>
      <c r="K119" s="26"/>
      <c r="L119" s="26"/>
      <c r="M119" s="26"/>
      <c r="N119" s="26"/>
      <c r="O119" s="4"/>
    </row>
    <row r="120" spans="1:15" x14ac:dyDescent="0.25">
      <c r="A120" s="34"/>
      <c r="B120" s="3"/>
      <c r="C120" s="3"/>
      <c r="D120" s="3"/>
      <c r="E120" s="3"/>
      <c r="F120" s="3"/>
      <c r="G120" s="3"/>
      <c r="I120" s="29" t="str">
        <f t="shared" si="23"/>
        <v/>
      </c>
      <c r="J120" s="26"/>
      <c r="K120" s="26"/>
      <c r="L120" s="26"/>
      <c r="M120" s="26"/>
      <c r="N120" s="26"/>
      <c r="O120" s="4"/>
    </row>
    <row r="121" spans="1:15" x14ac:dyDescent="0.25">
      <c r="A121" s="34"/>
      <c r="B121" s="3"/>
      <c r="C121" s="3"/>
      <c r="D121" s="3"/>
      <c r="E121" s="3"/>
      <c r="F121" s="3"/>
      <c r="G121" s="3"/>
      <c r="I121" s="29" t="str">
        <f t="shared" si="23"/>
        <v/>
      </c>
      <c r="J121" s="26"/>
      <c r="K121" s="26"/>
      <c r="L121" s="26"/>
      <c r="M121" s="26"/>
      <c r="N121" s="26"/>
      <c r="O121" s="4"/>
    </row>
    <row r="122" spans="1:15" x14ac:dyDescent="0.25">
      <c r="A122" s="34"/>
      <c r="B122" s="3"/>
      <c r="C122" s="26"/>
      <c r="D122" s="26"/>
      <c r="E122" s="26"/>
      <c r="F122" s="26"/>
      <c r="G122" s="26"/>
      <c r="I122" s="29" t="str">
        <f t="shared" si="23"/>
        <v/>
      </c>
      <c r="J122" s="26"/>
      <c r="K122" s="26"/>
      <c r="L122" s="26"/>
      <c r="M122" s="26"/>
      <c r="N122" s="26"/>
      <c r="O122" s="4"/>
    </row>
    <row r="123" spans="1:15" x14ac:dyDescent="0.25">
      <c r="A123" s="34"/>
      <c r="B123" s="3"/>
      <c r="C123" s="3"/>
      <c r="D123" s="3"/>
      <c r="E123" s="3"/>
      <c r="F123" s="3"/>
      <c r="G123" s="3"/>
      <c r="I123" s="29" t="str">
        <f t="shared" si="23"/>
        <v/>
      </c>
      <c r="J123" s="3"/>
      <c r="K123" s="3"/>
      <c r="L123" s="3"/>
      <c r="M123" s="3"/>
      <c r="N123" s="3"/>
      <c r="O123" s="4"/>
    </row>
    <row r="124" spans="1:15" x14ac:dyDescent="0.25">
      <c r="A124" s="34"/>
      <c r="B124" s="3"/>
      <c r="C124" s="3"/>
      <c r="D124" s="3"/>
      <c r="E124" s="3"/>
      <c r="F124" s="3"/>
      <c r="G124" s="3"/>
      <c r="I124" s="29" t="str">
        <f t="shared" si="23"/>
        <v/>
      </c>
      <c r="J124" s="3"/>
      <c r="K124" s="3"/>
      <c r="L124" s="3"/>
      <c r="M124" s="3"/>
      <c r="N124" s="3"/>
      <c r="O124" s="4"/>
    </row>
    <row r="125" spans="1:15" x14ac:dyDescent="0.25">
      <c r="A125" s="34"/>
      <c r="B125" s="3"/>
      <c r="C125" s="3"/>
      <c r="D125" s="3"/>
      <c r="E125" s="3"/>
      <c r="F125" s="3"/>
      <c r="G125" s="3"/>
      <c r="I125" s="29" t="str">
        <f t="shared" si="23"/>
        <v/>
      </c>
      <c r="J125" s="3"/>
      <c r="K125" s="3"/>
      <c r="L125" s="3"/>
      <c r="M125" s="3"/>
      <c r="N125" s="3"/>
      <c r="O125" s="4"/>
    </row>
    <row r="126" spans="1:15" x14ac:dyDescent="0.25">
      <c r="A126" s="34"/>
      <c r="B126" s="3"/>
      <c r="C126" s="3"/>
      <c r="D126" s="3"/>
      <c r="E126" s="3"/>
      <c r="F126" s="3"/>
      <c r="G126" s="3"/>
      <c r="I126" s="29" t="str">
        <f t="shared" si="23"/>
        <v/>
      </c>
      <c r="J126" s="3"/>
      <c r="K126" s="3"/>
      <c r="L126" s="3"/>
      <c r="M126" s="3"/>
      <c r="N126" s="3"/>
      <c r="O126" s="4"/>
    </row>
    <row r="127" spans="1:15" x14ac:dyDescent="0.25">
      <c r="A127" s="34"/>
      <c r="B127" s="3"/>
      <c r="C127" s="3"/>
      <c r="D127" s="3"/>
      <c r="E127" s="3"/>
      <c r="F127" s="3"/>
      <c r="G127" s="3"/>
      <c r="I127" s="29" t="str">
        <f t="shared" si="23"/>
        <v/>
      </c>
      <c r="J127" s="3"/>
      <c r="K127" s="3"/>
      <c r="L127" s="3"/>
      <c r="M127" s="3"/>
      <c r="N127" s="3"/>
      <c r="O127" s="4"/>
    </row>
    <row r="128" spans="1:15" x14ac:dyDescent="0.25">
      <c r="A128" s="34"/>
      <c r="B128" s="3"/>
      <c r="C128" s="3"/>
      <c r="D128" s="3"/>
      <c r="E128" s="3"/>
      <c r="F128" s="3"/>
      <c r="G128" s="3"/>
      <c r="I128" s="29" t="str">
        <f t="shared" si="23"/>
        <v/>
      </c>
      <c r="J128" s="3"/>
      <c r="K128" s="3"/>
      <c r="L128" s="3"/>
      <c r="M128" s="3"/>
      <c r="N128" s="3"/>
      <c r="O128" s="4"/>
    </row>
    <row r="129" spans="1:15" x14ac:dyDescent="0.25">
      <c r="A129" s="34"/>
      <c r="B129" s="3"/>
      <c r="C129" s="3"/>
      <c r="D129" s="3"/>
      <c r="E129" s="3"/>
      <c r="F129" s="3"/>
      <c r="G129" s="3"/>
      <c r="I129" s="29" t="str">
        <f t="shared" si="23"/>
        <v/>
      </c>
      <c r="J129" s="3"/>
      <c r="K129" s="3"/>
      <c r="L129" s="3"/>
      <c r="M129" s="3"/>
      <c r="N129" s="3"/>
      <c r="O129" s="4"/>
    </row>
    <row r="130" spans="1:15" x14ac:dyDescent="0.25">
      <c r="A130" s="55"/>
      <c r="B130" s="56"/>
      <c r="C130" s="56"/>
      <c r="D130" s="56"/>
      <c r="E130" s="56"/>
      <c r="F130" s="56"/>
      <c r="G130" s="3"/>
      <c r="I130" s="29" t="str">
        <f t="shared" si="23"/>
        <v/>
      </c>
      <c r="J130" s="3"/>
      <c r="K130" s="3"/>
      <c r="L130" s="3"/>
      <c r="M130" s="3"/>
      <c r="N130" s="3"/>
      <c r="O130" s="4"/>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Skårlægning*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2.7972222222222216</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2.7972222222222216</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2.7972222222222216</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2.7972222222222216</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2.7972222222222216</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2.7972222222222216</v>
      </c>
      <c r="I132" s="29" t="str">
        <f>A132</f>
        <v>Skårlægning*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2.7972222222222216</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2.7972222222222216</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2.7972222222222216</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2.7972222222222216</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2.7972222222222216</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2.7972222222222216</v>
      </c>
    </row>
    <row r="133" spans="1:15" x14ac:dyDescent="0.25">
      <c r="A133" s="20" t="str">
        <f t="shared" ref="A133:A146" si="24">IF(A117="","",A117)</f>
        <v>Stængelbrydning*</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1.1188888888888888</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1.1188888888888888</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1.1188888888888888</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1.1188888888888888</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1.1188888888888888</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1.1188888888888888</v>
      </c>
      <c r="I133" s="29" t="str">
        <f t="shared" ref="I133:I147" si="25">A133</f>
        <v>Stængelbrydning*</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1.1188888888888888</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1.1188888888888888</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1.1188888888888888</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1.1188888888888888</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1.1188888888888888</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1.1188888888888888</v>
      </c>
    </row>
    <row r="134" spans="1:15" x14ac:dyDescent="0.25">
      <c r="A134" s="20" t="str">
        <f t="shared" si="24"/>
        <v>Sammenrivning*</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2.7972222222222216</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2.7972222222222216</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2.7972222222222216</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2.7972222222222216</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2.7972222222222216</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2.7972222222222216</v>
      </c>
      <c r="I134" s="29" t="str">
        <f t="shared" si="25"/>
        <v>Sammenrivning*</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2.7972222222222216</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2.7972222222222216</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2.7972222222222216</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2.7972222222222216</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2.7972222222222216</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2.7972222222222216</v>
      </c>
    </row>
    <row r="135" spans="1:15" x14ac:dyDescent="0.25">
      <c r="A135" s="20" t="str">
        <f t="shared" si="24"/>
        <v>Snitning*</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5.5944444444444432</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5.5944444444444432</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5.5944444444444432</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5.5944444444444432</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5.5944444444444432</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5.5944444444444432</v>
      </c>
      <c r="I135" s="29" t="str">
        <f t="shared" si="25"/>
        <v>Snitning*</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5.5944444444444432</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5.5944444444444432</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5.5944444444444432</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5.5944444444444432</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5.5944444444444432</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5.5944444444444432</v>
      </c>
    </row>
    <row r="136" spans="1:15" x14ac:dyDescent="0.25">
      <c r="A136" s="20" t="str">
        <f t="shared" si="24"/>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5"/>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4"/>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5"/>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4"/>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5"/>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4"/>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5"/>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4"/>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5"/>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4"/>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5"/>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4"/>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5"/>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4"/>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5"/>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4"/>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5"/>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4"/>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5"/>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4"/>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5"/>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12.307777777777776</v>
      </c>
      <c r="C147" s="25">
        <f t="shared" ref="C147:O147" si="26">SUM(C132:C146)</f>
        <v>12.307777777777776</v>
      </c>
      <c r="D147" s="25">
        <f t="shared" si="26"/>
        <v>12.307777777777776</v>
      </c>
      <c r="E147" s="25">
        <f t="shared" si="26"/>
        <v>12.307777777777776</v>
      </c>
      <c r="F147" s="25">
        <f t="shared" si="26"/>
        <v>12.307777777777776</v>
      </c>
      <c r="G147" s="25">
        <f t="shared" si="26"/>
        <v>12.307777777777776</v>
      </c>
      <c r="H147" s="5"/>
      <c r="I147" s="30" t="str">
        <f t="shared" si="25"/>
        <v>Dieselforbrug i alt per ha</v>
      </c>
      <c r="J147" s="25">
        <f t="shared" si="26"/>
        <v>12.307777777777776</v>
      </c>
      <c r="K147" s="25">
        <f t="shared" si="26"/>
        <v>12.307777777777776</v>
      </c>
      <c r="L147" s="25">
        <f t="shared" si="26"/>
        <v>12.307777777777776</v>
      </c>
      <c r="M147" s="25">
        <f t="shared" si="26"/>
        <v>12.307777777777776</v>
      </c>
      <c r="N147" s="25">
        <f t="shared" si="26"/>
        <v>12.307777777777776</v>
      </c>
      <c r="O147" s="25">
        <f t="shared" si="26"/>
        <v>12.307777777777776</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F13:F17" xr:uid="{00000000-0002-0000-2E00-000000000000}">
      <formula1>"Ja, Nej / Ikke relevant"</formula1>
    </dataValidation>
    <dataValidation type="list" allowBlank="1" showInputMessage="1" showErrorMessage="1" sqref="E13:E17" xr:uid="{00000000-0002-0000-2E00-000001000000}">
      <formula1>"Ja,Nej"</formula1>
    </dataValidation>
    <dataValidation type="list" allowBlank="1" showInputMessage="1" showErrorMessage="1" sqref="E5" xr:uid="{00000000-0002-0000-2E00-000002000000}">
      <formula1>"Yes, No"</formula1>
    </dataValidation>
  </dataValidations>
  <pageMargins left="0.7" right="0.7" top="0.75" bottom="0.75" header="0.3" footer="0.3"/>
  <pageSetup paperSize="9" orientation="portrait" horizontalDpi="4294967293"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E00-000003000000}">
          <x14:formula1>
            <xm:f>Other_tabels!$F$5:$F$14</xm:f>
          </x14:formula1>
          <xm:sqref>E4</xm:sqref>
        </x14:dataValidation>
        <x14:dataValidation type="list" allowBlank="1" showInputMessage="1" showErrorMessage="1" xr:uid="{00000000-0002-0000-2E00-000007000000}">
          <x14:formula1>
            <xm:f>'N fixation formula'!$B$5:$B$44</xm:f>
          </x14:formula1>
          <xm:sqref>B9</xm:sqref>
        </x14:dataValidation>
        <x14:dataValidation type="list" allowBlank="1" showInputMessage="1" showErrorMessage="1" xr:uid="{00000000-0002-0000-2E00-000004000000}">
          <x14:formula1>
            <xm:f>'Crop definitions'!$B$5:$B$63</xm:f>
          </x14:formula1>
          <xm:sqref>B13:B17</xm:sqref>
        </x14:dataValidation>
        <x14:dataValidation type="list" allowBlank="1" showInputMessage="1" showErrorMessage="1" xr:uid="{00000000-0002-0000-2E00-000005000000}">
          <x14:formula1>
            <xm:f>Seed!$B$5:$B$28</xm:f>
          </x14:formula1>
          <xm:sqref>B20:B23</xm:sqref>
        </x14:dataValidation>
        <x14:dataValidation type="list" allowBlank="1" showInputMessage="1" showErrorMessage="1" xr:uid="{00000000-0002-0000-2E00-000006000000}">
          <x14:formula1>
            <xm:f>'Diesel consumption for field op'!$D$4:$D$77</xm:f>
          </x14:formula1>
          <xm:sqref>A116:A130</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9" tint="0.59999389629810485"/>
  </sheetPr>
  <dimension ref="A1:O147"/>
  <sheetViews>
    <sheetView showGridLines="0" topLeftCell="F123" workbookViewId="0">
      <selection activeCell="J105" sqref="J105"/>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5.296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1995</v>
      </c>
      <c r="D4" s="20" t="s">
        <v>484</v>
      </c>
      <c r="E4" s="44" t="s">
        <v>601</v>
      </c>
    </row>
    <row r="5" spans="1:6" x14ac:dyDescent="0.25">
      <c r="A5" s="20" t="s">
        <v>50</v>
      </c>
      <c r="B5" s="44" t="s">
        <v>663</v>
      </c>
      <c r="D5" s="20" t="s">
        <v>582</v>
      </c>
      <c r="E5" s="44" t="s">
        <v>208</v>
      </c>
    </row>
    <row r="6" spans="1:6" ht="27.6" x14ac:dyDescent="0.25">
      <c r="A6" s="20" t="s">
        <v>0</v>
      </c>
      <c r="B6" s="45" t="s">
        <v>716</v>
      </c>
    </row>
    <row r="7" spans="1:6" x14ac:dyDescent="0.25">
      <c r="A7" s="20" t="s">
        <v>76</v>
      </c>
      <c r="B7" s="45"/>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c r="C13" s="19" t="str">
        <f>IF(B13="","",VLOOKUP(B13,'Crop definitions'!$B$5:$G$63,6,FALSE))</f>
        <v/>
      </c>
      <c r="D13" s="19" t="str">
        <f>IF(B13="","",VLOOKUP(B13,'Crop definitions'!$B$5:$G$63,3,FALSE))</f>
        <v/>
      </c>
      <c r="E13" s="3" t="s">
        <v>114</v>
      </c>
      <c r="F13" s="3" t="s">
        <v>345</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Intet valgt</v>
      </c>
      <c r="B30" s="200"/>
      <c r="C30" s="200"/>
      <c r="D30" s="200"/>
      <c r="E30" s="200"/>
      <c r="F30" s="200"/>
      <c r="G30" s="27"/>
      <c r="I30" s="201" t="str">
        <f>A30</f>
        <v>Gødningsnorm - Main product: Intet valgt</v>
      </c>
      <c r="J30" s="202"/>
      <c r="K30" s="202"/>
      <c r="L30" s="202"/>
      <c r="M30" s="202"/>
      <c r="N30" s="202"/>
      <c r="O30" s="203"/>
    </row>
    <row r="31" spans="1:15" x14ac:dyDescent="0.25">
      <c r="A31" s="20" t="s">
        <v>54</v>
      </c>
      <c r="B31" s="26"/>
      <c r="C31" s="26"/>
      <c r="D31" s="26"/>
      <c r="E31" s="26"/>
      <c r="F31" s="26"/>
      <c r="G31" s="26"/>
      <c r="I31" s="20" t="s">
        <v>54</v>
      </c>
      <c r="J31" s="26">
        <f>(B31-$B$10)*('Crop definitions'!$Z$5/100)</f>
        <v>0</v>
      </c>
      <c r="K31" s="26">
        <f>(C31-$B$10)*('Crop definitions'!$Z$5/100)</f>
        <v>0</v>
      </c>
      <c r="L31" s="26">
        <f>(D31-$B$10)*('Crop definitions'!$Z$5/100)</f>
        <v>0</v>
      </c>
      <c r="M31" s="26">
        <f>(E31-$B$10)*('Crop definitions'!$Z$5/100)</f>
        <v>0</v>
      </c>
      <c r="N31" s="26">
        <f>(F31-$B$10)*('Crop definitions'!$Z$5/100)</f>
        <v>0</v>
      </c>
      <c r="O31" s="26">
        <f>(G31-$B$10)*('Crop definitions'!$Z$5/100)</f>
        <v>0</v>
      </c>
    </row>
    <row r="32" spans="1:15" x14ac:dyDescent="0.25">
      <c r="A32" s="20" t="s">
        <v>55</v>
      </c>
      <c r="B32" s="26"/>
      <c r="C32" s="26"/>
      <c r="D32" s="26"/>
      <c r="E32" s="26"/>
      <c r="F32" s="26"/>
      <c r="G32" s="26"/>
      <c r="I32" s="20" t="s">
        <v>55</v>
      </c>
      <c r="J32" s="26" t="str">
        <f>IF($B$13="","",VLOOKUP($B$13,'Crop definitions'!$V$5:$X$63,2,FALSE)*B32)</f>
        <v/>
      </c>
      <c r="K32" s="26" t="str">
        <f>IF($B$13="","",VLOOKUP($B$13,'Crop definitions'!$V$5:$X$63,2,FALSE)*C32)</f>
        <v/>
      </c>
      <c r="L32" s="26" t="str">
        <f>IF($B$13="","",VLOOKUP($B$13,'Crop definitions'!$V$5:$X$63,2,FALSE)*D32)</f>
        <v/>
      </c>
      <c r="M32" s="26" t="str">
        <f>IF($B$13="","",VLOOKUP($B$13,'Crop definitions'!$V$5:$X$63,2,FALSE)*E32)</f>
        <v/>
      </c>
      <c r="N32" s="26" t="str">
        <f>IF($B$13="","",VLOOKUP($B$13,'Crop definitions'!$V$5:$X$63,2,FALSE)*F32)</f>
        <v/>
      </c>
      <c r="O32" s="4" t="str">
        <f>IF($B$13="","",VLOOKUP($B$13,'Crop definitions'!$V$5:$X$63,2,FALSE)*G32)</f>
        <v/>
      </c>
    </row>
    <row r="33" spans="1:15" x14ac:dyDescent="0.25">
      <c r="A33" s="20" t="s">
        <v>56</v>
      </c>
      <c r="B33" s="26"/>
      <c r="C33" s="26"/>
      <c r="D33" s="26"/>
      <c r="E33" s="26"/>
      <c r="F33" s="26"/>
      <c r="G33" s="26"/>
      <c r="I33" s="20" t="s">
        <v>56</v>
      </c>
      <c r="J33" s="26" t="str">
        <f>IF($B$13="","",VLOOKUP($B$13,'Crop definitions'!$V$5:$X$63,2,FALSE)*B33)</f>
        <v/>
      </c>
      <c r="K33" s="26" t="str">
        <f>IF($B$13="","",VLOOKUP($B$13,'Crop definitions'!$V$5:$X$63,2,FALSE)*C33)</f>
        <v/>
      </c>
      <c r="L33" s="26" t="str">
        <f>IF($B$13="","",VLOOKUP($B$13,'Crop definitions'!$V$5:$X$63,2,FALSE)*D33)</f>
        <v/>
      </c>
      <c r="M33" s="26" t="str">
        <f>IF($B$13="","",VLOOKUP($B$13,'Crop definitions'!$V$5:$X$63,2,FALSE)*E33)</f>
        <v/>
      </c>
      <c r="N33" s="26" t="str">
        <f>IF($B$13="","",VLOOKUP($B$13,'Crop definitions'!$V$5:$X$63,2,FALSE)*F33)</f>
        <v/>
      </c>
      <c r="O33" s="4" t="str">
        <f>IF($B$13="","",VLOOKUP($B$13,'Crop definitions'!$V$5:$X$63,2,FALSE)*G33)</f>
        <v/>
      </c>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v>0</v>
      </c>
      <c r="K36" s="26"/>
      <c r="L36" s="26"/>
      <c r="M36" s="26"/>
      <c r="N36" s="26"/>
      <c r="O36" s="4"/>
    </row>
    <row r="37" spans="1:15" x14ac:dyDescent="0.25">
      <c r="A37" s="20" t="s">
        <v>56</v>
      </c>
      <c r="B37" s="26"/>
      <c r="C37" s="26"/>
      <c r="D37" s="26"/>
      <c r="E37" s="26"/>
      <c r="F37" s="26"/>
      <c r="G37" s="26"/>
      <c r="I37" s="20" t="s">
        <v>56</v>
      </c>
      <c r="J37" s="26">
        <v>0</v>
      </c>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v>0</v>
      </c>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v>0</v>
      </c>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IF($B$10="",J51,J51)</f>
        <v>0</v>
      </c>
      <c r="K52" s="21">
        <f t="shared" ref="K52:O52" si="3">IF($B$10="",K51,K51)</f>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IF(J32="",0,J32)+J36+J40+J44+J48</f>
        <v>0</v>
      </c>
      <c r="K53" s="21">
        <f t="shared" ref="K53:O53" si="5">IF(K32="",0,K32)+K36+K40+K44+K48</f>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IF(J33="",0,J33)+J37+J41+J45+J49</f>
        <v>0</v>
      </c>
      <c r="K54" s="21">
        <f t="shared" ref="K54:O54" si="6">IF(K33="",0,K33)+K37+K41+K45+K49</f>
        <v>0</v>
      </c>
      <c r="L54" s="21">
        <f t="shared" si="6"/>
        <v>0</v>
      </c>
      <c r="M54" s="21">
        <f t="shared" si="6"/>
        <v>0</v>
      </c>
      <c r="N54" s="21">
        <f t="shared" si="6"/>
        <v>0</v>
      </c>
      <c r="O54" s="21">
        <f t="shared" si="6"/>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Såsæd-1: Intet valgt</v>
      </c>
      <c r="B60" s="26"/>
      <c r="C60" s="26"/>
      <c r="D60" s="26"/>
      <c r="E60" s="26"/>
      <c r="F60" s="26"/>
      <c r="G60" s="26"/>
      <c r="I60" s="20" t="str">
        <f>A60</f>
        <v>Såsæd-1: Intet valgt</v>
      </c>
      <c r="J60" s="26"/>
      <c r="K60" s="26"/>
      <c r="L60" s="26"/>
      <c r="M60" s="26"/>
      <c r="N60" s="26"/>
      <c r="O60" s="64"/>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Main product: Intet valgt</v>
      </c>
      <c r="B74" s="26"/>
      <c r="C74" s="26"/>
      <c r="D74" s="26"/>
      <c r="E74" s="26"/>
      <c r="F74" s="26"/>
      <c r="G74" s="26"/>
      <c r="I74" s="20" t="str">
        <f t="shared" ref="I74:I84" si="7">A74</f>
        <v>Main product: Intet valgt</v>
      </c>
      <c r="J74" s="26" t="str">
        <f>IF($B$13="","",VLOOKUP($B$13,'Crop definitions'!$V$5:$X$63,2,FALSE)*B74)</f>
        <v/>
      </c>
      <c r="K74" s="26" t="str">
        <f>IF($B$13="","",VLOOKUP($B$13,'Crop definitions'!$V$5:$X$63,2,FALSE)*C74)</f>
        <v/>
      </c>
      <c r="L74" s="26" t="str">
        <f>IF($B$13="","",VLOOKUP($B$13,'Crop definitions'!$V$5:$X$63,2,FALSE)*D74)</f>
        <v/>
      </c>
      <c r="M74" s="26" t="str">
        <f>IF($B$13="","",VLOOKUP($B$13,'Crop definitions'!$V$5:$X$63,3,FALSE)*E74)</f>
        <v/>
      </c>
      <c r="N74" s="26" t="str">
        <f>IF($B$13="","",VLOOKUP($B$13,'Crop definitions'!$V$5:$X$63,3,FALSE)*F74)</f>
        <v/>
      </c>
      <c r="O74" s="4" t="str">
        <f>IF($B$13="","",VLOOKUP($B$13,'Crop definitions'!$V$5:$X$63,2,FALSE)*G74)</f>
        <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7"/>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7"/>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7"/>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7"/>
        <v>Produkt-5: Intet valgt</v>
      </c>
      <c r="J78" s="26"/>
      <c r="K78" s="26"/>
      <c r="L78" s="26"/>
      <c r="M78" s="26"/>
      <c r="N78" s="26"/>
      <c r="O78" s="4"/>
    </row>
    <row r="79" spans="1:15" x14ac:dyDescent="0.25">
      <c r="A79" s="200" t="s">
        <v>105</v>
      </c>
      <c r="B79" s="200"/>
      <c r="C79" s="200"/>
      <c r="D79" s="200"/>
      <c r="E79" s="200"/>
      <c r="F79" s="200"/>
      <c r="G79" s="200"/>
      <c r="I79" s="201" t="str">
        <f t="shared" si="7"/>
        <v>Dyrkede udbytter (Omregnet til kg TS)</v>
      </c>
      <c r="J79" s="202"/>
      <c r="K79" s="202"/>
      <c r="L79" s="202"/>
      <c r="M79" s="202"/>
      <c r="N79" s="202"/>
      <c r="O79" s="203"/>
    </row>
    <row r="80" spans="1:15" x14ac:dyDescent="0.25">
      <c r="A80" s="20" t="str">
        <f>IF(B13="",CONCATENATE(A13,": Intet valgt"),CONCATENATE(B13,", kg TS / ha"))</f>
        <v>Main product: Intet valgt</v>
      </c>
      <c r="B80" s="21">
        <f>IF(B74="",0,IF($C13="Kg",B74*VLOOKUP($B13,'Crop definitions'!$B$5:$N$63,5,FALSE)/1000,IF($C13="Kg TS",B74,B74/VLOOKUP($B13,'Crop definitions'!$B$5:$N$63,8,FALSE))))</f>
        <v>0</v>
      </c>
      <c r="C80" s="21">
        <f>IF(C74="",0,IF($C13="Kg",C74*VLOOKUP($B13,'Crop definitions'!$B$5:$N$63,5,FALSE)/1000,IF($C13="Kg TS",C74,C74/VLOOKUP($B13,'Crop definitions'!$B$5:$N$63,8,FALSE))))</f>
        <v>0</v>
      </c>
      <c r="D80" s="21">
        <f>IF(D74="",0,IF($C13="Kg",D74*VLOOKUP($B13,'Crop definitions'!$B$5:$N$63,5,FALSE)/1000,IF($C13="Kg TS",D74,D74/VLOOKUP($B13,'Crop definitions'!$B$5:$N$63,8,FALSE))))</f>
        <v>0</v>
      </c>
      <c r="E80" s="21">
        <f>IF(E74="",0,IF($C13="Kg",E74*VLOOKUP($B13,'Crop definitions'!$B$5:$N$63,5,FALSE)/1000,IF($C13="Kg TS",E74,E74/VLOOKUP($B13,'Crop definitions'!$B$5:$N$63,8,FALSE))))</f>
        <v>0</v>
      </c>
      <c r="F80" s="21">
        <f>IF(F74="",0,IF($C13="Kg",F74*VLOOKUP($B13,'Crop definitions'!$B$5:$N$63,5,FALSE)/1000,IF($C13="Kg TS",F74,F74/VLOOKUP($B13,'Crop definitions'!$B$5:$N$63,8,FALSE))))</f>
        <v>0</v>
      </c>
      <c r="G80" s="21">
        <f>IF(G74="",0,IF($C13="Kg",G74*VLOOKUP($B13,'Crop definitions'!$B$5:$N$63,5,FALSE)/1000,IF($C13="Kg TS",G74,G74/VLOOKUP($B13,'Crop definitions'!$B$5:$N$63,8,FALSE))))</f>
        <v>0</v>
      </c>
      <c r="I80" s="20" t="str">
        <f t="shared" si="7"/>
        <v>Main product: Intet valgt</v>
      </c>
      <c r="J80" s="21">
        <f>IF(J74="",0,IF($C13="Kg",J74*VLOOKUP($B13,'Crop definitions'!$B$5:$N$63,5,FALSE)/1000,IF($C13="Kg TS",J74,J74/VLOOKUP($B13,'Crop definitions'!$B$5:$N$63,8,FALSE))))</f>
        <v>0</v>
      </c>
      <c r="K80" s="21">
        <f>IF(K74="",0,IF($C13="Kg",K74*VLOOKUP($B13,'Crop definitions'!$B$5:$N$63,5,FALSE)/1000,IF($C13="Kg TS",K74,K74/VLOOKUP($B13,'Crop definitions'!$B$5:$N$63,8,FALSE))))</f>
        <v>0</v>
      </c>
      <c r="L80" s="21">
        <f>IF(L74="",0,IF($C13="Kg",L74*VLOOKUP($B13,'Crop definitions'!$B$5:$N$63,5,FALSE)/1000,IF($C13="Kg TS",L74,L74/VLOOKUP($B13,'Crop definitions'!$B$5:$N$63,8,FALSE))))</f>
        <v>0</v>
      </c>
      <c r="M80" s="21">
        <f>IF(M74="",0,IF($C13="Kg",M74*VLOOKUP($B13,'Crop definitions'!$B$5:$N$63,5,FALSE)/1000,IF($C13="Kg TS",M74,M74/VLOOKUP($B13,'Crop definitions'!$B$5:$N$63,8,FALSE))))</f>
        <v>0</v>
      </c>
      <c r="N80" s="21">
        <f>IF(N74="",0,IF($C13="Kg",N74*VLOOKUP($B13,'Crop definitions'!$B$5:$N$63,5,FALSE)/1000,IF($C13="Kg TS",N74,N74/VLOOKUP($B13,'Crop definitions'!$B$5:$N$63,8,FALSE))))</f>
        <v>0</v>
      </c>
      <c r="O80" s="21">
        <f>IF(O74="",0,IF($C13="Kg",O74*VLOOKUP($B13,'Crop definitions'!$B$5:$N$63,5,FALSE)/1000,IF($C13="Kg TS",O74,O74/VLOOKUP($B13,'Crop definitions'!$B$5:$N$63,8,FALSE))))</f>
        <v>0</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7"/>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7"/>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7"/>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7"/>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8">SUM(B80:B84)</f>
        <v>0</v>
      </c>
      <c r="C85" s="25">
        <f t="shared" si="8"/>
        <v>0</v>
      </c>
      <c r="D85" s="25">
        <f t="shared" si="8"/>
        <v>0</v>
      </c>
      <c r="E85" s="25">
        <f t="shared" si="8"/>
        <v>0</v>
      </c>
      <c r="F85" s="25">
        <f t="shared" si="8"/>
        <v>0</v>
      </c>
      <c r="G85" s="25">
        <f t="shared" si="8"/>
        <v>0</v>
      </c>
      <c r="I85" s="24" t="s">
        <v>69</v>
      </c>
      <c r="J85" s="25">
        <f t="shared" ref="J85:O85" si="9">SUM(J80:J84)</f>
        <v>0</v>
      </c>
      <c r="K85" s="25">
        <f t="shared" si="9"/>
        <v>0</v>
      </c>
      <c r="L85" s="25">
        <f t="shared" si="9"/>
        <v>0</v>
      </c>
      <c r="M85" s="25">
        <f t="shared" si="9"/>
        <v>0</v>
      </c>
      <c r="N85" s="25">
        <f t="shared" si="9"/>
        <v>0</v>
      </c>
      <c r="O85" s="25">
        <f t="shared" si="9"/>
        <v>0</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Main product: Intet valgt</v>
      </c>
      <c r="B87" s="21">
        <f>IF(B80=0,0,B80/(VLOOKUP($B13,'Crop definitions'!$B$5:$N$63,5,FALSE)/1000))</f>
        <v>0</v>
      </c>
      <c r="C87" s="21">
        <f>IF(C80=0,0,C80/(VLOOKUP($B13,'Crop definitions'!$B$5:$N$63,5,FALSE)/1000))</f>
        <v>0</v>
      </c>
      <c r="D87" s="21">
        <f>IF(D80=0,0,D80/(VLOOKUP($B13,'Crop definitions'!$B$5:$N$63,5,FALSE)/1000))</f>
        <v>0</v>
      </c>
      <c r="E87" s="21">
        <f>IF(E80=0,0,E80/(VLOOKUP($B13,'Crop definitions'!$B$5:$N$63,5,FALSE)/1000))</f>
        <v>0</v>
      </c>
      <c r="F87" s="21">
        <f>IF(F80=0,0,F80/(VLOOKUP($B13,'Crop definitions'!$B$5:$N$63,5,FALSE)/1000))</f>
        <v>0</v>
      </c>
      <c r="G87" s="21">
        <f>IF(G80=0,0,G80/(VLOOKUP($B13,'Crop definitions'!$B$5:$N$63,5,FALSE)/1000))</f>
        <v>0</v>
      </c>
      <c r="I87" s="20" t="str">
        <f>A87</f>
        <v>Main product: Intet valgt</v>
      </c>
      <c r="J87" s="21">
        <f>IF(J80=0,0,J80/(VLOOKUP($B13,'Crop definitions'!$B$5:$N$63,5,FALSE)/1000))</f>
        <v>0</v>
      </c>
      <c r="K87" s="21">
        <f>IF(K80=0,0,K80/(VLOOKUP($B13,'Crop definitions'!$B$5:$N$63,5,FALSE)/1000))</f>
        <v>0</v>
      </c>
      <c r="L87" s="21">
        <f>IF(L80=0,0,L80/(VLOOKUP($B13,'Crop definitions'!$B$5:$N$63,5,FALSE)/1000))</f>
        <v>0</v>
      </c>
      <c r="M87" s="21">
        <f>IF(M80=0,0,M80/(VLOOKUP($B13,'Crop definitions'!$B$5:$N$63,5,FALSE)/1000))</f>
        <v>0</v>
      </c>
      <c r="N87" s="21">
        <f>IF(N80=0,0,N80/(VLOOKUP($B13,'Crop definitions'!$B$5:$N$63,5,FALSE)/1000))</f>
        <v>0</v>
      </c>
      <c r="O87" s="21">
        <f>IF(O80=0,0,O80/(VLOOKUP($B13,'Crop definitions'!$B$5:$N$63,5,FALSE)/1000))</f>
        <v>0</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10">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10"/>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10"/>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10"/>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1">SUM(B87:B91)</f>
        <v>0</v>
      </c>
      <c r="C92" s="25">
        <f t="shared" si="11"/>
        <v>0</v>
      </c>
      <c r="D92" s="25">
        <f t="shared" si="11"/>
        <v>0</v>
      </c>
      <c r="E92" s="25">
        <f t="shared" si="11"/>
        <v>0</v>
      </c>
      <c r="F92" s="25">
        <f t="shared" si="11"/>
        <v>0</v>
      </c>
      <c r="G92" s="25">
        <f t="shared" si="11"/>
        <v>0</v>
      </c>
      <c r="I92" s="24" t="str">
        <f t="shared" si="10"/>
        <v>Udbytte i alt, kg / ha</v>
      </c>
      <c r="J92" s="25">
        <f t="shared" ref="J92:O92" si="12">SUM(J87:J91)</f>
        <v>0</v>
      </c>
      <c r="K92" s="25">
        <f t="shared" si="12"/>
        <v>0</v>
      </c>
      <c r="L92" s="25">
        <f t="shared" si="12"/>
        <v>0</v>
      </c>
      <c r="M92" s="25">
        <f t="shared" si="12"/>
        <v>0</v>
      </c>
      <c r="N92" s="25">
        <f t="shared" si="12"/>
        <v>0</v>
      </c>
      <c r="O92" s="25">
        <f t="shared" si="12"/>
        <v>0</v>
      </c>
    </row>
    <row r="93" spans="1:15" x14ac:dyDescent="0.25">
      <c r="A93" s="27" t="s">
        <v>120</v>
      </c>
      <c r="B93" s="32">
        <f t="shared" ref="B93:G93" si="13">SUMIF($D$13:$D$17,"Grøn",B87:B91)</f>
        <v>0</v>
      </c>
      <c r="C93" s="32">
        <f t="shared" si="13"/>
        <v>0</v>
      </c>
      <c r="D93" s="32">
        <f t="shared" si="13"/>
        <v>0</v>
      </c>
      <c r="E93" s="32">
        <f t="shared" si="13"/>
        <v>0</v>
      </c>
      <c r="F93" s="32">
        <f t="shared" si="13"/>
        <v>0</v>
      </c>
      <c r="G93" s="32">
        <f t="shared" si="13"/>
        <v>0</v>
      </c>
      <c r="I93" s="27" t="str">
        <f t="shared" si="10"/>
        <v>Udbytte der høstes grøn i alt, kg / ha</v>
      </c>
      <c r="J93" s="32">
        <f t="shared" ref="J93:O93" si="14">SUMIF($D$13:$D$17,"Grøn",J87:J91)</f>
        <v>0</v>
      </c>
      <c r="K93" s="32">
        <f t="shared" si="14"/>
        <v>0</v>
      </c>
      <c r="L93" s="32">
        <f t="shared" si="14"/>
        <v>0</v>
      </c>
      <c r="M93" s="32">
        <f t="shared" si="14"/>
        <v>0</v>
      </c>
      <c r="N93" s="32">
        <f t="shared" si="14"/>
        <v>0</v>
      </c>
      <c r="O93" s="32">
        <f t="shared" si="14"/>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Main product: Intet valgt</v>
      </c>
      <c r="B95" s="21">
        <f>IF(B80=0,0,B80*VLOOKUP($B13,'Crop definitions'!$B$5:$K$63,10,FALSE)/1000)</f>
        <v>0</v>
      </c>
      <c r="C95" s="21">
        <f>IF(C80=0,0,C80*VLOOKUP($B13,'Crop definitions'!$B$5:$K$63,10,FALSE)/1000)</f>
        <v>0</v>
      </c>
      <c r="D95" s="21">
        <f>IF(D80=0,0,D80*VLOOKUP($B13,'Crop definitions'!$B$5:$K$63,10,FALSE)/1000)</f>
        <v>0</v>
      </c>
      <c r="E95" s="21">
        <f>IF(E80=0,0,E80*VLOOKUP($B13,'Crop definitions'!$B$5:$K$63,10,FALSE)/1000)</f>
        <v>0</v>
      </c>
      <c r="F95" s="21">
        <f>IF(F80=0,0,F80*VLOOKUP($B13,'Crop definitions'!$B$5:$K$63,10,FALSE)/1000)</f>
        <v>0</v>
      </c>
      <c r="G95" s="21">
        <f>IF(G80=0,0,G80*VLOOKUP($B13,'Crop definitions'!$B$5:$K$63,10,FALSE)/1000)</f>
        <v>0</v>
      </c>
      <c r="I95" s="20" t="str">
        <f t="shared" ref="I95:I100" si="15">A95</f>
        <v>Main product: Intet valgt</v>
      </c>
      <c r="J95" s="21">
        <f>IF(J80=0,0,J80*VLOOKUP($B13,'Crop definitions'!$B$5:$K$63,10,FALSE)/1000)</f>
        <v>0</v>
      </c>
      <c r="K95" s="21">
        <f>IF(K80=0,0,K80*VLOOKUP($B13,'Crop definitions'!$B$5:$K$63,10,FALSE)/1000)</f>
        <v>0</v>
      </c>
      <c r="L95" s="21">
        <f>IF(L80=0,0,L80*VLOOKUP($B13,'Crop definitions'!$B$5:$K$63,10,FALSE)/1000)</f>
        <v>0</v>
      </c>
      <c r="M95" s="21">
        <f>IF(M80=0,0,M80*VLOOKUP($B13,'Crop definitions'!$B$5:$K$63,10,FALSE)/1000)</f>
        <v>0</v>
      </c>
      <c r="N95" s="21">
        <f>IF(N80=0,0,N80*VLOOKUP($B13,'Crop definitions'!$B$5:$K$63,10,FALSE)/1000)</f>
        <v>0</v>
      </c>
      <c r="O95" s="21">
        <f>IF(O80=0,0,O80*VLOOKUP($B13,'Crop definitions'!$B$5:$K$63,10,FALSE)/1000)</f>
        <v>0</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5"/>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5"/>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5"/>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5"/>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6">SUM(B95:B99)</f>
        <v>0</v>
      </c>
      <c r="C100" s="25">
        <f t="shared" si="16"/>
        <v>0</v>
      </c>
      <c r="D100" s="25">
        <f t="shared" si="16"/>
        <v>0</v>
      </c>
      <c r="E100" s="25">
        <f t="shared" si="16"/>
        <v>0</v>
      </c>
      <c r="F100" s="25">
        <f t="shared" si="16"/>
        <v>0</v>
      </c>
      <c r="G100" s="25">
        <f t="shared" si="16"/>
        <v>0</v>
      </c>
      <c r="I100" s="24" t="str">
        <f t="shared" si="15"/>
        <v>Udbytte i alt, kg N / ha</v>
      </c>
      <c r="J100" s="25">
        <f t="shared" ref="J100:O100" si="17">SUM(J95:J99)</f>
        <v>0</v>
      </c>
      <c r="K100" s="25">
        <f t="shared" si="17"/>
        <v>0</v>
      </c>
      <c r="L100" s="25">
        <f t="shared" si="17"/>
        <v>0</v>
      </c>
      <c r="M100" s="25">
        <f t="shared" si="17"/>
        <v>0</v>
      </c>
      <c r="N100" s="25">
        <f t="shared" si="17"/>
        <v>0</v>
      </c>
      <c r="O100" s="25">
        <f t="shared" si="17"/>
        <v>0</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8">IF($E13="Ja",B31,0)+IF($E14="Ja",B35,0)+IF($E15="Ja",B39,0)+IF($E16="Ja",B43,0)+IF($E17="Ja",B47,0)</f>
        <v>0</v>
      </c>
      <c r="C105" s="47">
        <f t="shared" si="18"/>
        <v>0</v>
      </c>
      <c r="D105" s="47">
        <f t="shared" si="18"/>
        <v>0</v>
      </c>
      <c r="E105" s="47">
        <f t="shared" si="18"/>
        <v>0</v>
      </c>
      <c r="F105" s="47">
        <f t="shared" si="18"/>
        <v>0</v>
      </c>
      <c r="G105" s="47">
        <f t="shared" si="18"/>
        <v>0</v>
      </c>
      <c r="H105" s="15"/>
      <c r="I105" s="40" t="str">
        <f t="shared" ref="I105:I110" si="19">A105</f>
        <v>N-norm til beregning, kg / ha</v>
      </c>
      <c r="J105" s="47">
        <f>IF($E13="Ja",B31*('Crop definitions'!$Z$5/100),0)+IF($E14="Ja",B35*('Crop definitions'!$Z$5/100),0)+IF($E15="Ja",B39*('Crop definitions'!$Z$5/100),0)+IF($E16="Ja",B43*('Crop definitions'!$Z$5/100),0)+IF($E17="Ja",B47*('Crop definitions'!$Z$5/100),0)</f>
        <v>0</v>
      </c>
      <c r="K105" s="47">
        <f>IF($E13="Ja",C31*('Crop definitions'!$Z$5/100),0)+IF($E14="Ja",C35*('Crop definitions'!$Z$5/100),0)+IF($E15="Ja",C39*('Crop definitions'!$Z$5/100),0)+IF($E16="Ja",C43*('Crop definitions'!$Z$5/100),0)+IF($E17="Ja",C47*('Crop definitions'!$Z$5/100),0)</f>
        <v>0</v>
      </c>
      <c r="L105" s="47">
        <f>IF($E13="Ja",D31*('Crop definitions'!$Z$5/100),0)+IF($E14="Ja",D35*('Crop definitions'!$Z$5/100),0)+IF($E15="Ja",D39*('Crop definitions'!$Z$5/100),0)+IF($E16="Ja",D43*('Crop definitions'!$Z$5/100),0)+IF($E17="Ja",D47*('Crop definitions'!$Z$5/100),0)</f>
        <v>0</v>
      </c>
      <c r="M105" s="47">
        <f>IF($E13="Ja",E31*('Crop definitions'!$Z$5/100),0)+IF($E14="Ja",E35*('Crop definitions'!$Z$5/100),0)+IF($E15="Ja",E39*('Crop definitions'!$Z$5/100),0)+IF($E16="Ja",E43*('Crop definitions'!$Z$5/100),0)+IF($E17="Ja",E47*('Crop definitions'!$Z$5/100),0)</f>
        <v>0</v>
      </c>
      <c r="N105" s="47">
        <f>IF($E13="Ja",F31*('Crop definitions'!$Z$5/100),0)+IF($E14="Ja",F35*('Crop definitions'!$Z$5/100),0)+IF($E15="Ja",F39*('Crop definitions'!$Z$5/100),0)+IF($E16="Ja",F43*('Crop definitions'!$Z$5/100),0)+IF($E17="Ja",F47*('Crop definitions'!$Z$5/100),0)</f>
        <v>0</v>
      </c>
      <c r="O105" s="47">
        <f>IF($E13="Ja",G31*('Crop definitions'!$Z$5/100),0)+IF($E14="Ja",G35*('Crop definitions'!$Z$5/100),0)+IF($E15="Ja",G39*('Crop definitions'!$Z$5/100),0)+IF($E16="Ja",G43*('Crop definitions'!$Z$5/100),0)+IF($E17="Ja",G47*('Crop definitions'!$Z$5/100),0)</f>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9"/>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9"/>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9"/>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9"/>
        <v>P-rod+stub + P-trans-jord + P-immob</v>
      </c>
      <c r="J109" s="48" t="e">
        <f>VLOOKUP($B$9,'N fixation formula'!$B$5:$O$44,7,FALSE)+VLOOKUP($B$9,'N fixation formula'!$B$5:$O$44,8,FALSE)+INDEX('N fixation formula'!$J$5:$O$44,MATCH(Perm_grass_rewetted!$B$9,'N fixation formula'!$B$5:$B$44,0),MATCH(Perm_grass_rewetted!J104,'N fixation formula'!$J$4:$O$4,0))</f>
        <v>#N/A</v>
      </c>
      <c r="K109" s="48" t="e">
        <f>VLOOKUP($B$9,'N fixation formula'!$B$5:$O$44,7,FALSE)+VLOOKUP($B$9,'N fixation formula'!$B$5:$O$44,8,FALSE)+INDEX('N fixation formula'!$J$5:$O$44,MATCH(Perm_grass_rewetted!$B$9,'N fixation formula'!$B$5:$B$44,0),MATCH(Perm_grass_rewetted!K104,'N fixation formula'!$J$4:$O$4,0))</f>
        <v>#N/A</v>
      </c>
      <c r="L109" s="48" t="e">
        <f>VLOOKUP($B$9,'N fixation formula'!$B$5:$O$44,7,FALSE)+VLOOKUP($B$9,'N fixation formula'!$B$5:$O$44,8,FALSE)+INDEX('N fixation formula'!$J$5:$O$44,MATCH(Perm_grass_rewetted!$B$9,'N fixation formula'!$B$5:$B$44,0),MATCH(Perm_grass_rewetted!L104,'N fixation formula'!$J$4:$O$4,0))</f>
        <v>#N/A</v>
      </c>
      <c r="M109" s="48" t="e">
        <f>VLOOKUP($B$9,'N fixation formula'!$B$5:$O$44,7,FALSE)+VLOOKUP($B$9,'N fixation formula'!$B$5:$O$44,8,FALSE)+INDEX('N fixation formula'!$J$5:$O$44,MATCH(Perm_grass_rewetted!$B$9,'N fixation formula'!$B$5:$B$44,0),MATCH(Perm_grass_rewetted!M104,'N fixation formula'!$J$4:$O$4,0))</f>
        <v>#N/A</v>
      </c>
      <c r="N109" s="48" t="e">
        <f>VLOOKUP($B$9,'N fixation formula'!$B$5:$O$44,7,FALSE)+VLOOKUP($B$9,'N fixation formula'!$B$5:$O$44,8,FALSE)+INDEX('N fixation formula'!$J$5:$O$44,MATCH(Perm_grass_rewetted!$B$9,'N fixation formula'!$B$5:$B$44,0),MATCH(Perm_grass_rewetted!N104,'N fixation formula'!$J$4:$O$4,0))</f>
        <v>#N/A</v>
      </c>
      <c r="O109" s="48" t="e">
        <f>VLOOKUP($B$9,'N fixation formula'!$B$5:$O$44,7,FALSE)+VLOOKUP($B$9,'N fixation formula'!$B$5:$O$44,8,FALSE)+INDEX('N fixation formula'!$J$5:$O$44,MATCH(Perm_grass_rewetted!$B$9,'N fixation formula'!$B$5:$B$44,0),MATCH(Perm_grass_rewetted!O104,'N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9"/>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c r="B116" s="76"/>
      <c r="C116" s="76"/>
      <c r="D116" s="76"/>
      <c r="E116" s="76"/>
      <c r="F116" s="76"/>
      <c r="G116" s="70"/>
      <c r="I116" s="29" t="str">
        <f>IF(A116="","",A116)</f>
        <v/>
      </c>
      <c r="J116" s="60"/>
      <c r="K116" s="60"/>
      <c r="L116" s="60"/>
      <c r="M116" s="60"/>
      <c r="N116" s="60"/>
      <c r="O116" s="61"/>
    </row>
    <row r="117" spans="1:15" x14ac:dyDescent="0.25">
      <c r="A117" s="34"/>
      <c r="B117" s="70"/>
      <c r="C117" s="70"/>
      <c r="D117" s="70"/>
      <c r="E117" s="70"/>
      <c r="F117" s="70"/>
      <c r="G117" s="70"/>
      <c r="I117" s="29" t="str">
        <f t="shared" ref="I117:I130" si="24">IF(A117="","",A117)</f>
        <v/>
      </c>
      <c r="J117" s="60"/>
      <c r="K117" s="60"/>
      <c r="L117" s="60"/>
      <c r="M117" s="60"/>
      <c r="N117" s="60"/>
      <c r="O117" s="61"/>
    </row>
    <row r="118" spans="1:15" x14ac:dyDescent="0.25">
      <c r="A118" s="34"/>
      <c r="B118" s="70"/>
      <c r="C118" s="70"/>
      <c r="D118" s="70"/>
      <c r="E118" s="70"/>
      <c r="F118" s="70"/>
      <c r="G118" s="70"/>
      <c r="I118" s="29" t="str">
        <f t="shared" si="24"/>
        <v/>
      </c>
      <c r="J118" s="60"/>
      <c r="K118" s="60"/>
      <c r="L118" s="60"/>
      <c r="M118" s="60"/>
      <c r="N118" s="60"/>
      <c r="O118" s="61"/>
    </row>
    <row r="119" spans="1:15" x14ac:dyDescent="0.25">
      <c r="A119" s="34"/>
      <c r="B119" s="70"/>
      <c r="C119" s="70"/>
      <c r="D119" s="70"/>
      <c r="E119" s="70"/>
      <c r="F119" s="70"/>
      <c r="G119" s="70"/>
      <c r="I119" s="29" t="str">
        <f t="shared" si="24"/>
        <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
      </c>
      <c r="B132" s="21">
        <f>IF($A132="",0,IF(VLOOKUP($A132,'Diesel consumption for field op'!$D$4:$G$77,3,FALSE)="L / ha",B116*VLOOKUP($A132,'Diesel consumption for field op'!$D$4:$G$77,2,FALSE),VLOOKUP($A132,'Diesel consumption for field op'!$D$4:$G$77,2,FALSE)*B$93/1000)*IF(VLOOKUP($A132,'Diesel consumption for field op'!$D$4:$G$77,4,FALSE)="Ja",HLOOKUP(B$29,'Diesel consumption for field op'!$L$17:$Q$19,2,FALSE),1)*HLOOKUP(B$29,'Diesel consumption for field op'!$L$17:$Q$19,3,FALSE))</f>
        <v>0</v>
      </c>
      <c r="C132" s="21">
        <f>IF($A132="",0,IF(VLOOKUP($A132,'Diesel consumption for field op'!$D$4:$G$77,3,FALSE)="L / ha",C116*VLOOKUP($A132,'Diesel consumption for field op'!$D$4:$G$77,2,FALSE),VLOOKUP($A132,'Diesel consumption for field op'!$D$4:$G$77,2,FALSE)*C$93/1000)*IF(VLOOKUP($A132,'Diesel consumption for field op'!$D$4:$G$77,4,FALSE)="Ja",HLOOKUP(C$29,'Diesel consumption for field op'!$L$17:$Q$19,2,FALSE),1)*HLOOKUP(C$29,'Diesel consumption for field op'!$L$17:$Q$19,3,FALSE))</f>
        <v>0</v>
      </c>
      <c r="D132" s="21">
        <f>IF($A132="",0,IF(VLOOKUP($A132,'Diesel consumption for field op'!$D$4:$G$77,3,FALSE)="L / ha",D116*VLOOKUP($A132,'Diesel consumption for field op'!$D$4:$G$77,2,FALSE),VLOOKUP($A132,'Diesel consumption for field op'!$D$4:$G$77,2,FALSE)*D$93/1000)*IF(VLOOKUP($A132,'Diesel consumption for field op'!$D$4:$G$77,4,FALSE)="Ja",HLOOKUP(D$29,'Diesel consumption for field op'!$L$17:$Q$19,2,FALSE),1)*HLOOKUP(D$29,'Diesel consumption for field op'!$L$17:$Q$19,3,FALSE))</f>
        <v>0</v>
      </c>
      <c r="E132" s="21">
        <f>IF($A132="",0,IF(VLOOKUP($A132,'Diesel consumption for field op'!$D$4:$G$77,3,FALSE)="L / ha",E116*VLOOKUP($A132,'Diesel consumption for field op'!$D$4:$G$77,2,FALSE),VLOOKUP($A132,'Diesel consumption for field op'!$D$4:$G$77,2,FALSE)*E$93/1000)*IF(VLOOKUP($A132,'Diesel consumption for field op'!$D$4:$G$77,4,FALSE)="Ja",HLOOKUP(E$29,'Diesel consumption for field op'!$L$17:$Q$19,2,FALSE),1)*HLOOKUP(E$29,'Diesel consumption for field op'!$L$17:$Q$19,3,FALSE))</f>
        <v>0</v>
      </c>
      <c r="F132" s="21">
        <f>IF($A132="",0,IF(VLOOKUP($A132,'Diesel consumption for field op'!$D$4:$G$77,3,FALSE)="L / ha",F116*VLOOKUP($A132,'Diesel consumption for field op'!$D$4:$G$77,2,FALSE),VLOOKUP($A132,'Diesel consumption for field op'!$D$4:$G$77,2,FALSE)*F$93/1000)*IF(VLOOKUP($A132,'Diesel consumption for field op'!$D$4:$G$77,4,FALSE)="Ja",HLOOKUP(F$29,'Diesel consumption for field op'!$L$17:$Q$19,2,FALSE),1)*HLOOKUP(F$29,'Diesel consumption for field op'!$L$17:$Q$19,3,FALSE))</f>
        <v>0</v>
      </c>
      <c r="G132" s="21">
        <f>IF($A132="",0,IF(VLOOKUP($A132,'Diesel consumption for field op'!$D$4:$G$77,3,FALSE)="L / ha",G116*VLOOKUP($A132,'Diesel consumption for field op'!$D$4:$G$77,2,FALSE),VLOOKUP($A132,'Diesel consumption for field op'!$D$4:$G$77,2,FALSE)*G$93/1000)*IF(VLOOKUP($A132,'Diesel consumption for field op'!$D$4:$G$77,4,FALSE)="Ja",HLOOKUP(G$29,'Diesel consumption for field op'!$L$17:$Q$19,2,FALSE),1)*HLOOKUP(G$29,'Diesel consumption for field op'!$L$17:$Q$19,3,FALSE))</f>
        <v>0</v>
      </c>
      <c r="I132" s="29" t="str">
        <f>A132</f>
        <v/>
      </c>
      <c r="J132" s="21">
        <f>IF($A132="",0,IF(VLOOKUP($A132,'Diesel consumption for field op'!$D$4:$G$77,3,FALSE)="L / ha",J116*VLOOKUP($A132,'Diesel consumption for field op'!$D$4:$G$77,2,FALSE),VLOOKUP($A132,'Diesel consumption for field op'!$D$4:$G$77,2,FALSE)*J$93/1000)*IF(VLOOKUP($A132,'Diesel consumption for field op'!$D$4:$G$77,4,FALSE)="Ja",HLOOKUP(J$29,'Diesel consumption for field op'!$L$17:$Q$19,2,FALSE),1)*HLOOKUP(J$29,'Diesel consumption for field op'!$L$17:$Q$19,3,FALSE))</f>
        <v>0</v>
      </c>
      <c r="K132" s="21">
        <f>IF($A132="",0,IF(VLOOKUP($A132,'Diesel consumption for field op'!$D$4:$G$77,3,FALSE)="L / ha",K116*VLOOKUP($A132,'Diesel consumption for field op'!$D$4:$G$77,2,FALSE),VLOOKUP($A132,'Diesel consumption for field op'!$D$4:$G$77,2,FALSE)*K$93/1000)*IF(VLOOKUP($A132,'Diesel consumption for field op'!$D$4:$G$77,4,FALSE)="Ja",HLOOKUP(K$29,'Diesel consumption for field op'!$L$17:$Q$19,2,FALSE),1)*HLOOKUP(K$29,'Diesel consumption for field op'!$L$17:$Q$19,3,FALSE))</f>
        <v>0</v>
      </c>
      <c r="L132" s="21">
        <f>IF($A132="",0,IF(VLOOKUP($A132,'Diesel consumption for field op'!$D$4:$G$77,3,FALSE)="L / ha",L116*VLOOKUP($A132,'Diesel consumption for field op'!$D$4:$G$77,2,FALSE),VLOOKUP($A132,'Diesel consumption for field op'!$D$4:$G$77,2,FALSE)*L$93/1000)*IF(VLOOKUP($A132,'Diesel consumption for field op'!$D$4:$G$77,4,FALSE)="Ja",HLOOKUP(L$29,'Diesel consumption for field op'!$L$17:$Q$19,2,FALSE),1)*HLOOKUP(L$29,'Diesel consumption for field op'!$L$17:$Q$19,3,FALSE))</f>
        <v>0</v>
      </c>
      <c r="M132" s="21">
        <f>IF($A132="",0,IF(VLOOKUP($A132,'Diesel consumption for field op'!$D$4:$G$77,3,FALSE)="L / ha",M116*VLOOKUP($A132,'Diesel consumption for field op'!$D$4:$G$77,2,FALSE),VLOOKUP($A132,'Diesel consumption for field op'!$D$4:$G$77,2,FALSE)*M$93/1000)*IF(VLOOKUP($A132,'Diesel consumption for field op'!$D$4:$G$77,4,FALSE)="Ja",HLOOKUP(M$29,'Diesel consumption for field op'!$L$17:$Q$19,2,FALSE),1)*HLOOKUP(M$29,'Diesel consumption for field op'!$L$17:$Q$19,3,FALSE))</f>
        <v>0</v>
      </c>
      <c r="N132" s="21">
        <f>IF($A132="",0,IF(VLOOKUP($A132,'Diesel consumption for field op'!$D$4:$G$77,3,FALSE)="L / ha",N116*VLOOKUP($A132,'Diesel consumption for field op'!$D$4:$G$77,2,FALSE),VLOOKUP($A132,'Diesel consumption for field op'!$D$4:$G$77,2,FALSE)*N$93/1000)*IF(VLOOKUP($A132,'Diesel consumption for field op'!$D$4:$G$77,4,FALSE)="Ja",HLOOKUP(N$29,'Diesel consumption for field op'!$L$17:$Q$19,2,FALSE),1)*HLOOKUP(N$29,'Diesel consumption for field op'!$L$17:$Q$19,3,FALSE))</f>
        <v>0</v>
      </c>
      <c r="O132" s="21">
        <f>IF($A132="",0,IF(VLOOKUP($A132,'Diesel consumption for field op'!$D$4:$G$77,3,FALSE)="L / ha",O116*VLOOKUP($A132,'Diesel consumption for field op'!$D$4:$G$77,2,FALSE),VLOOKUP($A132,'Diesel consumption for field op'!$D$4:$G$77,2,FALSE)*O$93/1000)*IF(VLOOKUP($A132,'Diesel consumption for field op'!$D$4:$G$77,4,FALSE)="Ja",HLOOKUP(O$29,'Diesel consumption for field op'!$L$17:$Q$19,2,FALSE),1)*HLOOKUP(O$29,'Diesel consumption for field op'!$L$17:$Q$19,3,FALSE))</f>
        <v>0</v>
      </c>
    </row>
    <row r="133" spans="1:15" x14ac:dyDescent="0.25">
      <c r="A133" s="20" t="str">
        <f t="shared" ref="A133:A146" si="25">IF(A117="","",A117)</f>
        <v/>
      </c>
      <c r="B133" s="21">
        <f>IF($A133="",0,IF(VLOOKUP($A133,'Diesel consumption for field op'!$D$4:$G$77,3,FALSE)="L / ha",B117*VLOOKUP($A133,'Diesel consumption for field op'!$D$4:$G$77,2,FALSE),VLOOKUP($A133,'Diesel consumption for field op'!$D$4:$G$77,2,FALSE)*B$93/1000)*IF(VLOOKUP($A133,'Diesel consumption for field op'!$D$4:$G$77,4,FALSE)="Ja",HLOOKUP(B$29,'Diesel consumption for field op'!$L$17:$Q$19,2,FALSE),1)*HLOOKUP(B$29,'Diesel consumption for field op'!$L$17:$Q$19,3,FALSE))</f>
        <v>0</v>
      </c>
      <c r="C133" s="21">
        <f>IF($A133="",0,IF(VLOOKUP($A133,'Diesel consumption for field op'!$D$4:$G$77,3,FALSE)="L / ha",C117*VLOOKUP($A133,'Diesel consumption for field op'!$D$4:$G$77,2,FALSE),VLOOKUP($A133,'Diesel consumption for field op'!$D$4:$G$77,2,FALSE)*C$93/1000)*IF(VLOOKUP($A133,'Diesel consumption for field op'!$D$4:$G$77,4,FALSE)="Ja",HLOOKUP(C$29,'Diesel consumption for field op'!$L$17:$Q$19,2,FALSE),1)*HLOOKUP(C$29,'Diesel consumption for field op'!$L$17:$Q$19,3,FALSE))</f>
        <v>0</v>
      </c>
      <c r="D133" s="21">
        <f>IF($A133="",0,IF(VLOOKUP($A133,'Diesel consumption for field op'!$D$4:$G$77,3,FALSE)="L / ha",D117*VLOOKUP($A133,'Diesel consumption for field op'!$D$4:$G$77,2,FALSE),VLOOKUP($A133,'Diesel consumption for field op'!$D$4:$G$77,2,FALSE)*D$93/1000)*IF(VLOOKUP($A133,'Diesel consumption for field op'!$D$4:$G$77,4,FALSE)="Ja",HLOOKUP(D$29,'Diesel consumption for field op'!$L$17:$Q$19,2,FALSE),1)*HLOOKUP(D$29,'Diesel consumption for field op'!$L$17:$Q$19,3,FALSE))</f>
        <v>0</v>
      </c>
      <c r="E133" s="21">
        <f>IF($A133="",0,IF(VLOOKUP($A133,'Diesel consumption for field op'!$D$4:$G$77,3,FALSE)="L / ha",E117*VLOOKUP($A133,'Diesel consumption for field op'!$D$4:$G$77,2,FALSE),VLOOKUP($A133,'Diesel consumption for field op'!$D$4:$G$77,2,FALSE)*E$93/1000)*IF(VLOOKUP($A133,'Diesel consumption for field op'!$D$4:$G$77,4,FALSE)="Ja",HLOOKUP(E$29,'Diesel consumption for field op'!$L$17:$Q$19,2,FALSE),1)*HLOOKUP(E$29,'Diesel consumption for field op'!$L$17:$Q$19,3,FALSE))</f>
        <v>0</v>
      </c>
      <c r="F133" s="21">
        <f>IF($A133="",0,IF(VLOOKUP($A133,'Diesel consumption for field op'!$D$4:$G$77,3,FALSE)="L / ha",F117*VLOOKUP($A133,'Diesel consumption for field op'!$D$4:$G$77,2,FALSE),VLOOKUP($A133,'Diesel consumption for field op'!$D$4:$G$77,2,FALSE)*F$93/1000)*IF(VLOOKUP($A133,'Diesel consumption for field op'!$D$4:$G$77,4,FALSE)="Ja",HLOOKUP(F$29,'Diesel consumption for field op'!$L$17:$Q$19,2,FALSE),1)*HLOOKUP(F$29,'Diesel consumption for field op'!$L$17:$Q$19,3,FALSE))</f>
        <v>0</v>
      </c>
      <c r="G133" s="21">
        <f>IF($A133="",0,IF(VLOOKUP($A133,'Diesel consumption for field op'!$D$4:$G$77,3,FALSE)="L / ha",G117*VLOOKUP($A133,'Diesel consumption for field op'!$D$4:$G$77,2,FALSE),VLOOKUP($A133,'Diesel consumption for field op'!$D$4:$G$77,2,FALSE)*G$93/1000)*IF(VLOOKUP($A133,'Diesel consumption for field op'!$D$4:$G$77,4,FALSE)="Ja",HLOOKUP(G$29,'Diesel consumption for field op'!$L$17:$Q$19,2,FALSE),1)*HLOOKUP(G$29,'Diesel consumption for field op'!$L$17:$Q$19,3,FALSE))</f>
        <v>0</v>
      </c>
      <c r="I133" s="29" t="str">
        <f t="shared" ref="I133:I147" si="26">A133</f>
        <v/>
      </c>
      <c r="J133" s="21">
        <f>IF($A133="",0,IF(VLOOKUP($A133,'Diesel consumption for field op'!$D$4:$G$77,3,FALSE)="L / ha",J117*VLOOKUP($A133,'Diesel consumption for field op'!$D$4:$G$77,2,FALSE),VLOOKUP($A133,'Diesel consumption for field op'!$D$4:$G$77,2,FALSE)*J$93/1000)*IF(VLOOKUP($A133,'Diesel consumption for field op'!$D$4:$G$77,4,FALSE)="Ja",HLOOKUP(J$29,'Diesel consumption for field op'!$L$17:$Q$19,2,FALSE),1)*HLOOKUP(J$29,'Diesel consumption for field op'!$L$17:$Q$19,3,FALSE))</f>
        <v>0</v>
      </c>
      <c r="K133" s="21">
        <f>IF($A133="",0,IF(VLOOKUP($A133,'Diesel consumption for field op'!$D$4:$G$77,3,FALSE)="L / ha",K117*VLOOKUP($A133,'Diesel consumption for field op'!$D$4:$G$77,2,FALSE),VLOOKUP($A133,'Diesel consumption for field op'!$D$4:$G$77,2,FALSE)*K$93/1000)*IF(VLOOKUP($A133,'Diesel consumption for field op'!$D$4:$G$77,4,FALSE)="Ja",HLOOKUP(K$29,'Diesel consumption for field op'!$L$17:$Q$19,2,FALSE),1)*HLOOKUP(K$29,'Diesel consumption for field op'!$L$17:$Q$19,3,FALSE))</f>
        <v>0</v>
      </c>
      <c r="L133" s="21">
        <f>IF($A133="",0,IF(VLOOKUP($A133,'Diesel consumption for field op'!$D$4:$G$77,3,FALSE)="L / ha",L117*VLOOKUP($A133,'Diesel consumption for field op'!$D$4:$G$77,2,FALSE),VLOOKUP($A133,'Diesel consumption for field op'!$D$4:$G$77,2,FALSE)*L$93/1000)*IF(VLOOKUP($A133,'Diesel consumption for field op'!$D$4:$G$77,4,FALSE)="Ja",HLOOKUP(L$29,'Diesel consumption for field op'!$L$17:$Q$19,2,FALSE),1)*HLOOKUP(L$29,'Diesel consumption for field op'!$L$17:$Q$19,3,FALSE))</f>
        <v>0</v>
      </c>
      <c r="M133" s="21">
        <f>IF($A133="",0,IF(VLOOKUP($A133,'Diesel consumption for field op'!$D$4:$G$77,3,FALSE)="L / ha",M117*VLOOKUP($A133,'Diesel consumption for field op'!$D$4:$G$77,2,FALSE),VLOOKUP($A133,'Diesel consumption for field op'!$D$4:$G$77,2,FALSE)*M$93/1000)*IF(VLOOKUP($A133,'Diesel consumption for field op'!$D$4:$G$77,4,FALSE)="Ja",HLOOKUP(M$29,'Diesel consumption for field op'!$L$17:$Q$19,2,FALSE),1)*HLOOKUP(M$29,'Diesel consumption for field op'!$L$17:$Q$19,3,FALSE))</f>
        <v>0</v>
      </c>
      <c r="N133" s="21">
        <f>IF($A133="",0,IF(VLOOKUP($A133,'Diesel consumption for field op'!$D$4:$G$77,3,FALSE)="L / ha",N117*VLOOKUP($A133,'Diesel consumption for field op'!$D$4:$G$77,2,FALSE),VLOOKUP($A133,'Diesel consumption for field op'!$D$4:$G$77,2,FALSE)*N$93/1000)*IF(VLOOKUP($A133,'Diesel consumption for field op'!$D$4:$G$77,4,FALSE)="Ja",HLOOKUP(N$29,'Diesel consumption for field op'!$L$17:$Q$19,2,FALSE),1)*HLOOKUP(N$29,'Diesel consumption for field op'!$L$17:$Q$19,3,FALSE))</f>
        <v>0</v>
      </c>
      <c r="O133" s="21">
        <f>IF($A133="",0,IF(VLOOKUP($A133,'Diesel consumption for field op'!$D$4:$G$77,3,FALSE)="L / ha",O117*VLOOKUP($A133,'Diesel consumption for field op'!$D$4:$G$77,2,FALSE),VLOOKUP($A133,'Diesel consumption for field op'!$D$4:$G$77,2,FALSE)*O$93/1000)*IF(VLOOKUP($A133,'Diesel consumption for field op'!$D$4:$G$77,4,FALSE)="Ja",HLOOKUP(O$29,'Diesel consumption for field op'!$L$17:$Q$19,2,FALSE),1)*HLOOKUP(O$29,'Diesel consumption for field op'!$L$17:$Q$19,3,FALSE))</f>
        <v>0</v>
      </c>
    </row>
    <row r="134" spans="1:15" x14ac:dyDescent="0.25">
      <c r="A134" s="20" t="str">
        <f t="shared" si="25"/>
        <v/>
      </c>
      <c r="B134" s="21">
        <f>IF($A134="",0,IF(VLOOKUP($A134,'Diesel consumption for field op'!$D$4:$G$77,3,FALSE)="L / ha",B118*VLOOKUP($A134,'Diesel consumption for field op'!$D$4:$G$77,2,FALSE),VLOOKUP($A134,'Diesel consumption for field op'!$D$4:$G$77,2,FALSE)*B$93/1000)*IF(VLOOKUP($A134,'Diesel consumption for field op'!$D$4:$G$77,4,FALSE)="Ja",HLOOKUP(B$29,'Diesel consumption for field op'!$L$17:$Q$19,2,FALSE),1)*HLOOKUP(B$29,'Diesel consumption for field op'!$L$17:$Q$19,3,FALSE))</f>
        <v>0</v>
      </c>
      <c r="C134" s="21">
        <f>IF($A134="",0,IF(VLOOKUP($A134,'Diesel consumption for field op'!$D$4:$G$77,3,FALSE)="L / ha",C118*VLOOKUP($A134,'Diesel consumption for field op'!$D$4:$G$77,2,FALSE),VLOOKUP($A134,'Diesel consumption for field op'!$D$4:$G$77,2,FALSE)*C$93/1000)*IF(VLOOKUP($A134,'Diesel consumption for field op'!$D$4:$G$77,4,FALSE)="Ja",HLOOKUP(C$29,'Diesel consumption for field op'!$L$17:$Q$19,2,FALSE),1)*HLOOKUP(C$29,'Diesel consumption for field op'!$L$17:$Q$19,3,FALSE))</f>
        <v>0</v>
      </c>
      <c r="D134" s="21">
        <f>IF($A134="",0,IF(VLOOKUP($A134,'Diesel consumption for field op'!$D$4:$G$77,3,FALSE)="L / ha",D118*VLOOKUP($A134,'Diesel consumption for field op'!$D$4:$G$77,2,FALSE),VLOOKUP($A134,'Diesel consumption for field op'!$D$4:$G$77,2,FALSE)*D$93/1000)*IF(VLOOKUP($A134,'Diesel consumption for field op'!$D$4:$G$77,4,FALSE)="Ja",HLOOKUP(D$29,'Diesel consumption for field op'!$L$17:$Q$19,2,FALSE),1)*HLOOKUP(D$29,'Diesel consumption for field op'!$L$17:$Q$19,3,FALSE))</f>
        <v>0</v>
      </c>
      <c r="E134" s="21">
        <f>IF($A134="",0,IF(VLOOKUP($A134,'Diesel consumption for field op'!$D$4:$G$77,3,FALSE)="L / ha",E118*VLOOKUP($A134,'Diesel consumption for field op'!$D$4:$G$77,2,FALSE),VLOOKUP($A134,'Diesel consumption for field op'!$D$4:$G$77,2,FALSE)*E$93/1000)*IF(VLOOKUP($A134,'Diesel consumption for field op'!$D$4:$G$77,4,FALSE)="Ja",HLOOKUP(E$29,'Diesel consumption for field op'!$L$17:$Q$19,2,FALSE),1)*HLOOKUP(E$29,'Diesel consumption for field op'!$L$17:$Q$19,3,FALSE))</f>
        <v>0</v>
      </c>
      <c r="F134" s="21">
        <f>IF($A134="",0,IF(VLOOKUP($A134,'Diesel consumption for field op'!$D$4:$G$77,3,FALSE)="L / ha",F118*VLOOKUP($A134,'Diesel consumption for field op'!$D$4:$G$77,2,FALSE),VLOOKUP($A134,'Diesel consumption for field op'!$D$4:$G$77,2,FALSE)*F$93/1000)*IF(VLOOKUP($A134,'Diesel consumption for field op'!$D$4:$G$77,4,FALSE)="Ja",HLOOKUP(F$29,'Diesel consumption for field op'!$L$17:$Q$19,2,FALSE),1)*HLOOKUP(F$29,'Diesel consumption for field op'!$L$17:$Q$19,3,FALSE))</f>
        <v>0</v>
      </c>
      <c r="G134" s="21">
        <f>IF($A134="",0,IF(VLOOKUP($A134,'Diesel consumption for field op'!$D$4:$G$77,3,FALSE)="L / ha",G118*VLOOKUP($A134,'Diesel consumption for field op'!$D$4:$G$77,2,FALSE),VLOOKUP($A134,'Diesel consumption for field op'!$D$4:$G$77,2,FALSE)*G$93/1000)*IF(VLOOKUP($A134,'Diesel consumption for field op'!$D$4:$G$77,4,FALSE)="Ja",HLOOKUP(G$29,'Diesel consumption for field op'!$L$17:$Q$19,2,FALSE),1)*HLOOKUP(G$29,'Diesel consumption for field op'!$L$17:$Q$19,3,FALSE))</f>
        <v>0</v>
      </c>
      <c r="I134" s="29" t="str">
        <f t="shared" si="26"/>
        <v/>
      </c>
      <c r="J134" s="21">
        <f>IF($A134="",0,IF(VLOOKUP($A134,'Diesel consumption for field op'!$D$4:$G$77,3,FALSE)="L / ha",J118*VLOOKUP($A134,'Diesel consumption for field op'!$D$4:$G$77,2,FALSE),VLOOKUP($A134,'Diesel consumption for field op'!$D$4:$G$77,2,FALSE)*J$93/1000)*IF(VLOOKUP($A134,'Diesel consumption for field op'!$D$4:$G$77,4,FALSE)="Ja",HLOOKUP(J$29,'Diesel consumption for field op'!$L$17:$Q$19,2,FALSE),1)*HLOOKUP(J$29,'Diesel consumption for field op'!$L$17:$Q$19,3,FALSE))</f>
        <v>0</v>
      </c>
      <c r="K134" s="21">
        <f>IF($A134="",0,IF(VLOOKUP($A134,'Diesel consumption for field op'!$D$4:$G$77,3,FALSE)="L / ha",K118*VLOOKUP($A134,'Diesel consumption for field op'!$D$4:$G$77,2,FALSE),VLOOKUP($A134,'Diesel consumption for field op'!$D$4:$G$77,2,FALSE)*K$93/1000)*IF(VLOOKUP($A134,'Diesel consumption for field op'!$D$4:$G$77,4,FALSE)="Ja",HLOOKUP(K$29,'Diesel consumption for field op'!$L$17:$Q$19,2,FALSE),1)*HLOOKUP(K$29,'Diesel consumption for field op'!$L$17:$Q$19,3,FALSE))</f>
        <v>0</v>
      </c>
      <c r="L134" s="21">
        <f>IF($A134="",0,IF(VLOOKUP($A134,'Diesel consumption for field op'!$D$4:$G$77,3,FALSE)="L / ha",L118*VLOOKUP($A134,'Diesel consumption for field op'!$D$4:$G$77,2,FALSE),VLOOKUP($A134,'Diesel consumption for field op'!$D$4:$G$77,2,FALSE)*L$93/1000)*IF(VLOOKUP($A134,'Diesel consumption for field op'!$D$4:$G$77,4,FALSE)="Ja",HLOOKUP(L$29,'Diesel consumption for field op'!$L$17:$Q$19,2,FALSE),1)*HLOOKUP(L$29,'Diesel consumption for field op'!$L$17:$Q$19,3,FALSE))</f>
        <v>0</v>
      </c>
      <c r="M134" s="21">
        <f>IF($A134="",0,IF(VLOOKUP($A134,'Diesel consumption for field op'!$D$4:$G$77,3,FALSE)="L / ha",M118*VLOOKUP($A134,'Diesel consumption for field op'!$D$4:$G$77,2,FALSE),VLOOKUP($A134,'Diesel consumption for field op'!$D$4:$G$77,2,FALSE)*M$93/1000)*IF(VLOOKUP($A134,'Diesel consumption for field op'!$D$4:$G$77,4,FALSE)="Ja",HLOOKUP(M$29,'Diesel consumption for field op'!$L$17:$Q$19,2,FALSE),1)*HLOOKUP(M$29,'Diesel consumption for field op'!$L$17:$Q$19,3,FALSE))</f>
        <v>0</v>
      </c>
      <c r="N134" s="21">
        <f>IF($A134="",0,IF(VLOOKUP($A134,'Diesel consumption for field op'!$D$4:$G$77,3,FALSE)="L / ha",N118*VLOOKUP($A134,'Diesel consumption for field op'!$D$4:$G$77,2,FALSE),VLOOKUP($A134,'Diesel consumption for field op'!$D$4:$G$77,2,FALSE)*N$93/1000)*IF(VLOOKUP($A134,'Diesel consumption for field op'!$D$4:$G$77,4,FALSE)="Ja",HLOOKUP(N$29,'Diesel consumption for field op'!$L$17:$Q$19,2,FALSE),1)*HLOOKUP(N$29,'Diesel consumption for field op'!$L$17:$Q$19,3,FALSE))</f>
        <v>0</v>
      </c>
      <c r="O134" s="21">
        <f>IF($A134="",0,IF(VLOOKUP($A134,'Diesel consumption for field op'!$D$4:$G$77,3,FALSE)="L / ha",O118*VLOOKUP($A134,'Diesel consumption for field op'!$D$4:$G$77,2,FALSE),VLOOKUP($A134,'Diesel consumption for field op'!$D$4:$G$77,2,FALSE)*O$93/1000)*IF(VLOOKUP($A134,'Diesel consumption for field op'!$D$4:$G$77,4,FALSE)="Ja",HLOOKUP(O$29,'Diesel consumption for field op'!$L$17:$Q$19,2,FALSE),1)*HLOOKUP(O$29,'Diesel consumption for field op'!$L$17:$Q$19,3,FALSE))</f>
        <v>0</v>
      </c>
    </row>
    <row r="135" spans="1:15" x14ac:dyDescent="0.25">
      <c r="A135" s="20" t="str">
        <f t="shared" si="25"/>
        <v/>
      </c>
      <c r="B135" s="21">
        <f>IF($A135="",0,IF(VLOOKUP($A135,'Diesel consumption for field op'!$D$4:$G$77,3,FALSE)="L / ha",B119*VLOOKUP($A135,'Diesel consumption for field op'!$D$4:$G$77,2,FALSE),VLOOKUP($A135,'Diesel consumption for field op'!$D$4:$G$77,2,FALSE)*B$93/1000)*IF(VLOOKUP($A135,'Diesel consumption for field op'!$D$4:$G$77,4,FALSE)="Ja",HLOOKUP(B$29,'Diesel consumption for field op'!$L$17:$Q$19,2,FALSE),1)*HLOOKUP(B$29,'Diesel consumption for field op'!$L$17:$Q$19,3,FALSE))</f>
        <v>0</v>
      </c>
      <c r="C135" s="21">
        <f>IF($A135="",0,IF(VLOOKUP($A135,'Diesel consumption for field op'!$D$4:$G$77,3,FALSE)="L / ha",C119*VLOOKUP($A135,'Diesel consumption for field op'!$D$4:$G$77,2,FALSE),VLOOKUP($A135,'Diesel consumption for field op'!$D$4:$G$77,2,FALSE)*C$93/1000)*IF(VLOOKUP($A135,'Diesel consumption for field op'!$D$4:$G$77,4,FALSE)="Ja",HLOOKUP(C$29,'Diesel consumption for field op'!$L$17:$Q$19,2,FALSE),1)*HLOOKUP(C$29,'Diesel consumption for field op'!$L$17:$Q$19,3,FALSE))</f>
        <v>0</v>
      </c>
      <c r="D135" s="21">
        <f>IF($A135="",0,IF(VLOOKUP($A135,'Diesel consumption for field op'!$D$4:$G$77,3,FALSE)="L / ha",D119*VLOOKUP($A135,'Diesel consumption for field op'!$D$4:$G$77,2,FALSE),VLOOKUP($A135,'Diesel consumption for field op'!$D$4:$G$77,2,FALSE)*D$93/1000)*IF(VLOOKUP($A135,'Diesel consumption for field op'!$D$4:$G$77,4,FALSE)="Ja",HLOOKUP(D$29,'Diesel consumption for field op'!$L$17:$Q$19,2,FALSE),1)*HLOOKUP(D$29,'Diesel consumption for field op'!$L$17:$Q$19,3,FALSE))</f>
        <v>0</v>
      </c>
      <c r="E135" s="21">
        <f>IF($A135="",0,IF(VLOOKUP($A135,'Diesel consumption for field op'!$D$4:$G$77,3,FALSE)="L / ha",E119*VLOOKUP($A135,'Diesel consumption for field op'!$D$4:$G$77,2,FALSE),VLOOKUP($A135,'Diesel consumption for field op'!$D$4:$G$77,2,FALSE)*E$93/1000)*IF(VLOOKUP($A135,'Diesel consumption for field op'!$D$4:$G$77,4,FALSE)="Ja",HLOOKUP(E$29,'Diesel consumption for field op'!$L$17:$Q$19,2,FALSE),1)*HLOOKUP(E$29,'Diesel consumption for field op'!$L$17:$Q$19,3,FALSE))</f>
        <v>0</v>
      </c>
      <c r="F135" s="21">
        <f>IF($A135="",0,IF(VLOOKUP($A135,'Diesel consumption for field op'!$D$4:$G$77,3,FALSE)="L / ha",F119*VLOOKUP($A135,'Diesel consumption for field op'!$D$4:$G$77,2,FALSE),VLOOKUP($A135,'Diesel consumption for field op'!$D$4:$G$77,2,FALSE)*F$93/1000)*IF(VLOOKUP($A135,'Diesel consumption for field op'!$D$4:$G$77,4,FALSE)="Ja",HLOOKUP(F$29,'Diesel consumption for field op'!$L$17:$Q$19,2,FALSE),1)*HLOOKUP(F$29,'Diesel consumption for field op'!$L$17:$Q$19,3,FALSE))</f>
        <v>0</v>
      </c>
      <c r="G135" s="21">
        <f>IF($A135="",0,IF(VLOOKUP($A135,'Diesel consumption for field op'!$D$4:$G$77,3,FALSE)="L / ha",G119*VLOOKUP($A135,'Diesel consumption for field op'!$D$4:$G$77,2,FALSE),VLOOKUP($A135,'Diesel consumption for field op'!$D$4:$G$77,2,FALSE)*G$93/1000)*IF(VLOOKUP($A135,'Diesel consumption for field op'!$D$4:$G$77,4,FALSE)="Ja",HLOOKUP(G$29,'Diesel consumption for field op'!$L$17:$Q$19,2,FALSE),1)*HLOOKUP(G$29,'Diesel consumption for field op'!$L$17:$Q$19,3,FALSE))</f>
        <v>0</v>
      </c>
      <c r="I135" s="29" t="str">
        <f t="shared" si="26"/>
        <v/>
      </c>
      <c r="J135" s="21">
        <f>IF($A135="",0,IF(VLOOKUP($A135,'Diesel consumption for field op'!$D$4:$G$77,3,FALSE)="L / ha",J119*VLOOKUP($A135,'Diesel consumption for field op'!$D$4:$G$77,2,FALSE),VLOOKUP($A135,'Diesel consumption for field op'!$D$4:$G$77,2,FALSE)*J$93/1000)*IF(VLOOKUP($A135,'Diesel consumption for field op'!$D$4:$G$77,4,FALSE)="Ja",HLOOKUP(J$29,'Diesel consumption for field op'!$L$17:$Q$19,2,FALSE),1)*HLOOKUP(J$29,'Diesel consumption for field op'!$L$17:$Q$19,3,FALSE))</f>
        <v>0</v>
      </c>
      <c r="K135" s="21">
        <f>IF($A135="",0,IF(VLOOKUP($A135,'Diesel consumption for field op'!$D$4:$G$77,3,FALSE)="L / ha",K119*VLOOKUP($A135,'Diesel consumption for field op'!$D$4:$G$77,2,FALSE),VLOOKUP($A135,'Diesel consumption for field op'!$D$4:$G$77,2,FALSE)*K$93/1000)*IF(VLOOKUP($A135,'Diesel consumption for field op'!$D$4:$G$77,4,FALSE)="Ja",HLOOKUP(K$29,'Diesel consumption for field op'!$L$17:$Q$19,2,FALSE),1)*HLOOKUP(K$29,'Diesel consumption for field op'!$L$17:$Q$19,3,FALSE))</f>
        <v>0</v>
      </c>
      <c r="L135" s="21">
        <f>IF($A135="",0,IF(VLOOKUP($A135,'Diesel consumption for field op'!$D$4:$G$77,3,FALSE)="L / ha",L119*VLOOKUP($A135,'Diesel consumption for field op'!$D$4:$G$77,2,FALSE),VLOOKUP($A135,'Diesel consumption for field op'!$D$4:$G$77,2,FALSE)*L$93/1000)*IF(VLOOKUP($A135,'Diesel consumption for field op'!$D$4:$G$77,4,FALSE)="Ja",HLOOKUP(L$29,'Diesel consumption for field op'!$L$17:$Q$19,2,FALSE),1)*HLOOKUP(L$29,'Diesel consumption for field op'!$L$17:$Q$19,3,FALSE))</f>
        <v>0</v>
      </c>
      <c r="M135" s="21">
        <f>IF($A135="",0,IF(VLOOKUP($A135,'Diesel consumption for field op'!$D$4:$G$77,3,FALSE)="L / ha",M119*VLOOKUP($A135,'Diesel consumption for field op'!$D$4:$G$77,2,FALSE),VLOOKUP($A135,'Diesel consumption for field op'!$D$4:$G$77,2,FALSE)*M$93/1000)*IF(VLOOKUP($A135,'Diesel consumption for field op'!$D$4:$G$77,4,FALSE)="Ja",HLOOKUP(M$29,'Diesel consumption for field op'!$L$17:$Q$19,2,FALSE),1)*HLOOKUP(M$29,'Diesel consumption for field op'!$L$17:$Q$19,3,FALSE))</f>
        <v>0</v>
      </c>
      <c r="N135" s="21">
        <f>IF($A135="",0,IF(VLOOKUP($A135,'Diesel consumption for field op'!$D$4:$G$77,3,FALSE)="L / ha",N119*VLOOKUP($A135,'Diesel consumption for field op'!$D$4:$G$77,2,FALSE),VLOOKUP($A135,'Diesel consumption for field op'!$D$4:$G$77,2,FALSE)*N$93/1000)*IF(VLOOKUP($A135,'Diesel consumption for field op'!$D$4:$G$77,4,FALSE)="Ja",HLOOKUP(N$29,'Diesel consumption for field op'!$L$17:$Q$19,2,FALSE),1)*HLOOKUP(N$29,'Diesel consumption for field op'!$L$17:$Q$19,3,FALSE))</f>
        <v>0</v>
      </c>
      <c r="O135" s="21">
        <f>IF($A135="",0,IF(VLOOKUP($A135,'Diesel consumption for field op'!$D$4:$G$77,3,FALSE)="L / ha",O119*VLOOKUP($A135,'Diesel consumption for field op'!$D$4:$G$77,2,FALSE),VLOOKUP($A135,'Diesel consumption for field op'!$D$4:$G$77,2,FALSE)*O$93/1000)*IF(VLOOKUP($A135,'Diesel consumption for field op'!$D$4:$G$77,4,FALSE)="Ja",HLOOKUP(O$29,'Diesel consumption for field op'!$L$17:$Q$19,2,FALSE),1)*HLOOKUP(O$29,'Diesel consumption for field op'!$L$17:$Q$19,3,FALSE))</f>
        <v>0</v>
      </c>
    </row>
    <row r="136" spans="1:15" x14ac:dyDescent="0.25">
      <c r="A136" s="20" t="str">
        <f t="shared" si="25"/>
        <v/>
      </c>
      <c r="B136" s="21">
        <f>IF($A136="",0,IF(VLOOKUP($A136,'Diesel consumption for field op'!$D$4:$G$77,3,FALSE)="L / ha",B120*VLOOKUP($A136,'Diesel consumption for field op'!$D$4:$G$77,2,FALSE),VLOOKUP($A136,'Diesel consumption for field op'!$D$4:$G$77,2,FALSE)*B$93/1000)*IF(VLOOKUP($A136,'Diesel consumption for field op'!$D$4:$G$77,4,FALSE)="Ja",HLOOKUP(B$29,'Diesel consumption for field op'!$L$17:$Q$19,2,FALSE),1)*HLOOKUP(B$29,'Diesel consumption for field op'!$L$17:$Q$19,3,FALSE))</f>
        <v>0</v>
      </c>
      <c r="C136" s="21">
        <f>IF($A136="",0,IF(VLOOKUP($A136,'Diesel consumption for field op'!$D$4:$G$77,3,FALSE)="L / ha",C120*VLOOKUP($A136,'Diesel consumption for field op'!$D$4:$G$77,2,FALSE),VLOOKUP($A136,'Diesel consumption for field op'!$D$4:$G$77,2,FALSE)*C$93/1000)*IF(VLOOKUP($A136,'Diesel consumption for field op'!$D$4:$G$77,4,FALSE)="Ja",HLOOKUP(C$29,'Diesel consumption for field op'!$L$17:$Q$19,2,FALSE),1)*HLOOKUP(C$29,'Diesel consumption for field op'!$L$17:$Q$19,3,FALSE))</f>
        <v>0</v>
      </c>
      <c r="D136" s="21">
        <f>IF($A136="",0,IF(VLOOKUP($A136,'Diesel consumption for field op'!$D$4:$G$77,3,FALSE)="L / ha",D120*VLOOKUP($A136,'Diesel consumption for field op'!$D$4:$G$77,2,FALSE),VLOOKUP($A136,'Diesel consumption for field op'!$D$4:$G$77,2,FALSE)*D$93/1000)*IF(VLOOKUP($A136,'Diesel consumption for field op'!$D$4:$G$77,4,FALSE)="Ja",HLOOKUP(D$29,'Diesel consumption for field op'!$L$17:$Q$19,2,FALSE),1)*HLOOKUP(D$29,'Diesel consumption for field op'!$L$17:$Q$19,3,FALSE))</f>
        <v>0</v>
      </c>
      <c r="E136" s="21">
        <f>IF($A136="",0,IF(VLOOKUP($A136,'Diesel consumption for field op'!$D$4:$G$77,3,FALSE)="L / ha",E120*VLOOKUP($A136,'Diesel consumption for field op'!$D$4:$G$77,2,FALSE),VLOOKUP($A136,'Diesel consumption for field op'!$D$4:$G$77,2,FALSE)*E$93/1000)*IF(VLOOKUP($A136,'Diesel consumption for field op'!$D$4:$G$77,4,FALSE)="Ja",HLOOKUP(E$29,'Diesel consumption for field op'!$L$17:$Q$19,2,FALSE),1)*HLOOKUP(E$29,'Diesel consumption for field op'!$L$17:$Q$19,3,FALSE))</f>
        <v>0</v>
      </c>
      <c r="F136" s="21">
        <f>IF($A136="",0,IF(VLOOKUP($A136,'Diesel consumption for field op'!$D$4:$G$77,3,FALSE)="L / ha",F120*VLOOKUP($A136,'Diesel consumption for field op'!$D$4:$G$77,2,FALSE),VLOOKUP($A136,'Diesel consumption for field op'!$D$4:$G$77,2,FALSE)*F$93/1000)*IF(VLOOKUP($A136,'Diesel consumption for field op'!$D$4:$G$77,4,FALSE)="Ja",HLOOKUP(F$29,'Diesel consumption for field op'!$L$17:$Q$19,2,FALSE),1)*HLOOKUP(F$29,'Diesel consumption for field op'!$L$17:$Q$19,3,FALSE))</f>
        <v>0</v>
      </c>
      <c r="G136" s="21">
        <f>IF($A136="",0,IF(VLOOKUP($A136,'Diesel consumption for field op'!$D$4:$G$77,3,FALSE)="L / ha",G120*VLOOKUP($A136,'Diesel consumption for field op'!$D$4:$G$77,2,FALSE),VLOOKUP($A136,'Diesel consumption for field op'!$D$4:$G$77,2,FALSE)*G$93/1000)*IF(VLOOKUP($A136,'Diesel consumption for field op'!$D$4:$G$77,4,FALSE)="Ja",HLOOKUP(G$29,'Diesel consumption for field op'!$L$17:$Q$19,2,FALSE),1)*HLOOKUP(G$29,'Diesel consumption for field op'!$L$17:$Q$19,3,FALSE))</f>
        <v>0</v>
      </c>
      <c r="I136" s="29" t="str">
        <f t="shared" si="26"/>
        <v/>
      </c>
      <c r="J136" s="21">
        <f>IF($A136="",0,IF(VLOOKUP($A136,'Diesel consumption for field op'!$D$4:$G$77,3,FALSE)="L / ha",J120*VLOOKUP($A136,'Diesel consumption for field op'!$D$4:$G$77,2,FALSE),VLOOKUP($A136,'Diesel consumption for field op'!$D$4:$G$77,2,FALSE)*J$93/1000)*IF(VLOOKUP($A136,'Diesel consumption for field op'!$D$4:$G$77,4,FALSE)="Ja",HLOOKUP(J$29,'Diesel consumption for field op'!$L$17:$Q$19,2,FALSE),1)*HLOOKUP(J$29,'Diesel consumption for field op'!$L$17:$Q$19,3,FALSE))</f>
        <v>0</v>
      </c>
      <c r="K136" s="21">
        <f>IF($A136="",0,IF(VLOOKUP($A136,'Diesel consumption for field op'!$D$4:$G$77,3,FALSE)="L / ha",K120*VLOOKUP($A136,'Diesel consumption for field op'!$D$4:$G$77,2,FALSE),VLOOKUP($A136,'Diesel consumption for field op'!$D$4:$G$77,2,FALSE)*K$93/1000)*IF(VLOOKUP($A136,'Diesel consumption for field op'!$D$4:$G$77,4,FALSE)="Ja",HLOOKUP(K$29,'Diesel consumption for field op'!$L$17:$Q$19,2,FALSE),1)*HLOOKUP(K$29,'Diesel consumption for field op'!$L$17:$Q$19,3,FALSE))</f>
        <v>0</v>
      </c>
      <c r="L136" s="21">
        <f>IF($A136="",0,IF(VLOOKUP($A136,'Diesel consumption for field op'!$D$4:$G$77,3,FALSE)="L / ha",L120*VLOOKUP($A136,'Diesel consumption for field op'!$D$4:$G$77,2,FALSE),VLOOKUP($A136,'Diesel consumption for field op'!$D$4:$G$77,2,FALSE)*L$93/1000)*IF(VLOOKUP($A136,'Diesel consumption for field op'!$D$4:$G$77,4,FALSE)="Ja",HLOOKUP(L$29,'Diesel consumption for field op'!$L$17:$Q$19,2,FALSE),1)*HLOOKUP(L$29,'Diesel consumption for field op'!$L$17:$Q$19,3,FALSE))</f>
        <v>0</v>
      </c>
      <c r="M136" s="21">
        <f>IF($A136="",0,IF(VLOOKUP($A136,'Diesel consumption for field op'!$D$4:$G$77,3,FALSE)="L / ha",M120*VLOOKUP($A136,'Diesel consumption for field op'!$D$4:$G$77,2,FALSE),VLOOKUP($A136,'Diesel consumption for field op'!$D$4:$G$77,2,FALSE)*M$93/1000)*IF(VLOOKUP($A136,'Diesel consumption for field op'!$D$4:$G$77,4,FALSE)="Ja",HLOOKUP(M$29,'Diesel consumption for field op'!$L$17:$Q$19,2,FALSE),1)*HLOOKUP(M$29,'Diesel consumption for field op'!$L$17:$Q$19,3,FALSE))</f>
        <v>0</v>
      </c>
      <c r="N136" s="21">
        <f>IF($A136="",0,IF(VLOOKUP($A136,'Diesel consumption for field op'!$D$4:$G$77,3,FALSE)="L / ha",N120*VLOOKUP($A136,'Diesel consumption for field op'!$D$4:$G$77,2,FALSE),VLOOKUP($A136,'Diesel consumption for field op'!$D$4:$G$77,2,FALSE)*N$93/1000)*IF(VLOOKUP($A136,'Diesel consumption for field op'!$D$4:$G$77,4,FALSE)="Ja",HLOOKUP(N$29,'Diesel consumption for field op'!$L$17:$Q$19,2,FALSE),1)*HLOOKUP(N$29,'Diesel consumption for field op'!$L$17:$Q$19,3,FALSE))</f>
        <v>0</v>
      </c>
      <c r="O136" s="21">
        <f>IF($A136="",0,IF(VLOOKUP($A136,'Diesel consumption for field op'!$D$4:$G$77,3,FALSE)="L / ha",O120*VLOOKUP($A136,'Diesel consumption for field op'!$D$4:$G$77,2,FALSE),VLOOKUP($A136,'Diesel consumption for field op'!$D$4:$G$77,2,FALSE)*O$93/1000)*IF(VLOOKUP($A136,'Diesel consumption for field op'!$D$4:$G$77,4,FALSE)="Ja",HLOOKUP(O$29,'Diesel consumption for field op'!$L$17:$Q$19,2,FALSE),1)*HLOOKUP(O$29,'Diesel consumption for field op'!$L$17:$Q$19,3,FALSE))</f>
        <v>0</v>
      </c>
    </row>
    <row r="137" spans="1:15" x14ac:dyDescent="0.25">
      <c r="A137" s="20" t="str">
        <f t="shared" si="25"/>
        <v/>
      </c>
      <c r="B137" s="21">
        <f>IF($A137="",0,IF(VLOOKUP($A137,'Diesel consumption for field op'!$D$4:$G$77,3,FALSE)="L / ha",B121*VLOOKUP($A137,'Diesel consumption for field op'!$D$4:$G$77,2,FALSE),VLOOKUP($A137,'Diesel consumption for field op'!$D$4:$G$77,2,FALSE)*B$93/1000)*IF(VLOOKUP($A137,'Diesel consumption for field op'!$D$4:$G$77,4,FALSE)="Ja",HLOOKUP(B$29,'Diesel consumption for field op'!$L$17:$Q$19,2,FALSE),1)*HLOOKUP(B$29,'Diesel consumption for field op'!$L$17:$Q$19,3,FALSE))</f>
        <v>0</v>
      </c>
      <c r="C137" s="21">
        <f>IF($A137="",0,IF(VLOOKUP($A137,'Diesel consumption for field op'!$D$4:$G$77,3,FALSE)="L / ha",C121*VLOOKUP($A137,'Diesel consumption for field op'!$D$4:$G$77,2,FALSE),VLOOKUP($A137,'Diesel consumption for field op'!$D$4:$G$77,2,FALSE)*C$93/1000)*IF(VLOOKUP($A137,'Diesel consumption for field op'!$D$4:$G$77,4,FALSE)="Ja",HLOOKUP(C$29,'Diesel consumption for field op'!$L$17:$Q$19,2,FALSE),1)*HLOOKUP(C$29,'Diesel consumption for field op'!$L$17:$Q$19,3,FALSE))</f>
        <v>0</v>
      </c>
      <c r="D137" s="21">
        <f>IF($A137="",0,IF(VLOOKUP($A137,'Diesel consumption for field op'!$D$4:$G$77,3,FALSE)="L / ha",D121*VLOOKUP($A137,'Diesel consumption for field op'!$D$4:$G$77,2,FALSE),VLOOKUP($A137,'Diesel consumption for field op'!$D$4:$G$77,2,FALSE)*D$93/1000)*IF(VLOOKUP($A137,'Diesel consumption for field op'!$D$4:$G$77,4,FALSE)="Ja",HLOOKUP(D$29,'Diesel consumption for field op'!$L$17:$Q$19,2,FALSE),1)*HLOOKUP(D$29,'Diesel consumption for field op'!$L$17:$Q$19,3,FALSE))</f>
        <v>0</v>
      </c>
      <c r="E137" s="21">
        <f>IF($A137="",0,IF(VLOOKUP($A137,'Diesel consumption for field op'!$D$4:$G$77,3,FALSE)="L / ha",E121*VLOOKUP($A137,'Diesel consumption for field op'!$D$4:$G$77,2,FALSE),VLOOKUP($A137,'Diesel consumption for field op'!$D$4:$G$77,2,FALSE)*E$93/1000)*IF(VLOOKUP($A137,'Diesel consumption for field op'!$D$4:$G$77,4,FALSE)="Ja",HLOOKUP(E$29,'Diesel consumption for field op'!$L$17:$Q$19,2,FALSE),1)*HLOOKUP(E$29,'Diesel consumption for field op'!$L$17:$Q$19,3,FALSE))</f>
        <v>0</v>
      </c>
      <c r="F137" s="21">
        <f>IF($A137="",0,IF(VLOOKUP($A137,'Diesel consumption for field op'!$D$4:$G$77,3,FALSE)="L / ha",F121*VLOOKUP($A137,'Diesel consumption for field op'!$D$4:$G$77,2,FALSE),VLOOKUP($A137,'Diesel consumption for field op'!$D$4:$G$77,2,FALSE)*F$93/1000)*IF(VLOOKUP($A137,'Diesel consumption for field op'!$D$4:$G$77,4,FALSE)="Ja",HLOOKUP(F$29,'Diesel consumption for field op'!$L$17:$Q$19,2,FALSE),1)*HLOOKUP(F$29,'Diesel consumption for field op'!$L$17:$Q$19,3,FALSE))</f>
        <v>0</v>
      </c>
      <c r="G137" s="21">
        <f>IF($A137="",0,IF(VLOOKUP($A137,'Diesel consumption for field op'!$D$4:$G$77,3,FALSE)="L / ha",G121*VLOOKUP($A137,'Diesel consumption for field op'!$D$4:$G$77,2,FALSE),VLOOKUP($A137,'Diesel consumption for field op'!$D$4:$G$77,2,FALSE)*G$93/1000)*IF(VLOOKUP($A137,'Diesel consumption for field op'!$D$4:$G$77,4,FALSE)="Ja",HLOOKUP(G$29,'Diesel consumption for field op'!$L$17:$Q$19,2,FALSE),1)*HLOOKUP(G$29,'Diesel consumption for field op'!$L$17:$Q$19,3,FALSE))</f>
        <v>0</v>
      </c>
      <c r="I137" s="29" t="str">
        <f t="shared" si="26"/>
        <v/>
      </c>
      <c r="J137" s="21">
        <f>IF($A137="",0,IF(VLOOKUP($A137,'Diesel consumption for field op'!$D$4:$G$77,3,FALSE)="L / ha",J121*VLOOKUP($A137,'Diesel consumption for field op'!$D$4:$G$77,2,FALSE),VLOOKUP($A137,'Diesel consumption for field op'!$D$4:$G$77,2,FALSE)*J$93/1000)*IF(VLOOKUP($A137,'Diesel consumption for field op'!$D$4:$G$77,4,FALSE)="Ja",HLOOKUP(J$29,'Diesel consumption for field op'!$L$17:$Q$19,2,FALSE),1)*HLOOKUP(J$29,'Diesel consumption for field op'!$L$17:$Q$19,3,FALSE))</f>
        <v>0</v>
      </c>
      <c r="K137" s="21">
        <f>IF($A137="",0,IF(VLOOKUP($A137,'Diesel consumption for field op'!$D$4:$G$77,3,FALSE)="L / ha",K121*VLOOKUP($A137,'Diesel consumption for field op'!$D$4:$G$77,2,FALSE),VLOOKUP($A137,'Diesel consumption for field op'!$D$4:$G$77,2,FALSE)*K$93/1000)*IF(VLOOKUP($A137,'Diesel consumption for field op'!$D$4:$G$77,4,FALSE)="Ja",HLOOKUP(K$29,'Diesel consumption for field op'!$L$17:$Q$19,2,FALSE),1)*HLOOKUP(K$29,'Diesel consumption for field op'!$L$17:$Q$19,3,FALSE))</f>
        <v>0</v>
      </c>
      <c r="L137" s="21">
        <f>IF($A137="",0,IF(VLOOKUP($A137,'Diesel consumption for field op'!$D$4:$G$77,3,FALSE)="L / ha",L121*VLOOKUP($A137,'Diesel consumption for field op'!$D$4:$G$77,2,FALSE),VLOOKUP($A137,'Diesel consumption for field op'!$D$4:$G$77,2,FALSE)*L$93/1000)*IF(VLOOKUP($A137,'Diesel consumption for field op'!$D$4:$G$77,4,FALSE)="Ja",HLOOKUP(L$29,'Diesel consumption for field op'!$L$17:$Q$19,2,FALSE),1)*HLOOKUP(L$29,'Diesel consumption for field op'!$L$17:$Q$19,3,FALSE))</f>
        <v>0</v>
      </c>
      <c r="M137" s="21">
        <f>IF($A137="",0,IF(VLOOKUP($A137,'Diesel consumption for field op'!$D$4:$G$77,3,FALSE)="L / ha",M121*VLOOKUP($A137,'Diesel consumption for field op'!$D$4:$G$77,2,FALSE),VLOOKUP($A137,'Diesel consumption for field op'!$D$4:$G$77,2,FALSE)*M$93/1000)*IF(VLOOKUP($A137,'Diesel consumption for field op'!$D$4:$G$77,4,FALSE)="Ja",HLOOKUP(M$29,'Diesel consumption for field op'!$L$17:$Q$19,2,FALSE),1)*HLOOKUP(M$29,'Diesel consumption for field op'!$L$17:$Q$19,3,FALSE))</f>
        <v>0</v>
      </c>
      <c r="N137" s="21">
        <f>IF($A137="",0,IF(VLOOKUP($A137,'Diesel consumption for field op'!$D$4:$G$77,3,FALSE)="L / ha",N121*VLOOKUP($A137,'Diesel consumption for field op'!$D$4:$G$77,2,FALSE),VLOOKUP($A137,'Diesel consumption for field op'!$D$4:$G$77,2,FALSE)*N$93/1000)*IF(VLOOKUP($A137,'Diesel consumption for field op'!$D$4:$G$77,4,FALSE)="Ja",HLOOKUP(N$29,'Diesel consumption for field op'!$L$17:$Q$19,2,FALSE),1)*HLOOKUP(N$29,'Diesel consumption for field op'!$L$17:$Q$19,3,FALSE))</f>
        <v>0</v>
      </c>
      <c r="O137" s="21">
        <f>IF($A137="",0,IF(VLOOKUP($A137,'Diesel consumption for field op'!$D$4:$G$77,3,FALSE)="L / ha",O121*VLOOKUP($A137,'Diesel consumption for field op'!$D$4:$G$77,2,FALSE),VLOOKUP($A137,'Diesel consumption for field op'!$D$4:$G$77,2,FALSE)*O$93/1000)*IF(VLOOKUP($A137,'Diesel consumption for field op'!$D$4:$G$77,4,FALSE)="Ja",HLOOKUP(O$29,'Diesel consumption for field op'!$L$17:$Q$19,2,FALSE),1)*HLOOKUP(O$29,'Diesel consumption for field op'!$L$17:$Q$19,3,FALSE))</f>
        <v>0</v>
      </c>
    </row>
    <row r="138" spans="1:15" x14ac:dyDescent="0.25">
      <c r="A138" s="20" t="str">
        <f t="shared" si="25"/>
        <v/>
      </c>
      <c r="B138" s="21">
        <f>IF($A138="",0,IF(VLOOKUP($A138,'Diesel consumption for field op'!$D$4:$G$77,3,FALSE)="L / ha",B122*VLOOKUP($A138,'Diesel consumption for field op'!$D$4:$G$77,2,FALSE),VLOOKUP($A138,'Diesel consumption for field op'!$D$4:$G$77,2,FALSE)*B$93/1000)*IF(VLOOKUP($A138,'Diesel consumption for field op'!$D$4:$G$77,4,FALSE)="Ja",HLOOKUP(B$29,'Diesel consumption for field op'!$L$17:$Q$19,2,FALSE),1)*HLOOKUP(B$29,'Diesel consumption for field op'!$L$17:$Q$19,3,FALSE))</f>
        <v>0</v>
      </c>
      <c r="C138" s="21">
        <f>IF($A138="",0,IF(VLOOKUP($A138,'Diesel consumption for field op'!$D$4:$G$77,3,FALSE)="L / ha",C122*VLOOKUP($A138,'Diesel consumption for field op'!$D$4:$G$77,2,FALSE),VLOOKUP($A138,'Diesel consumption for field op'!$D$4:$G$77,2,FALSE)*C$93/1000)*IF(VLOOKUP($A138,'Diesel consumption for field op'!$D$4:$G$77,4,FALSE)="Ja",HLOOKUP(C$29,'Diesel consumption for field op'!$L$17:$Q$19,2,FALSE),1)*HLOOKUP(C$29,'Diesel consumption for field op'!$L$17:$Q$19,3,FALSE))</f>
        <v>0</v>
      </c>
      <c r="D138" s="21">
        <f>IF($A138="",0,IF(VLOOKUP($A138,'Diesel consumption for field op'!$D$4:$G$77,3,FALSE)="L / ha",D122*VLOOKUP($A138,'Diesel consumption for field op'!$D$4:$G$77,2,FALSE),VLOOKUP($A138,'Diesel consumption for field op'!$D$4:$G$77,2,FALSE)*D$93/1000)*IF(VLOOKUP($A138,'Diesel consumption for field op'!$D$4:$G$77,4,FALSE)="Ja",HLOOKUP(D$29,'Diesel consumption for field op'!$L$17:$Q$19,2,FALSE),1)*HLOOKUP(D$29,'Diesel consumption for field op'!$L$17:$Q$19,3,FALSE))</f>
        <v>0</v>
      </c>
      <c r="E138" s="21">
        <f>IF($A138="",0,IF(VLOOKUP($A138,'Diesel consumption for field op'!$D$4:$G$77,3,FALSE)="L / ha",E122*VLOOKUP($A138,'Diesel consumption for field op'!$D$4:$G$77,2,FALSE),VLOOKUP($A138,'Diesel consumption for field op'!$D$4:$G$77,2,FALSE)*E$93/1000)*IF(VLOOKUP($A138,'Diesel consumption for field op'!$D$4:$G$77,4,FALSE)="Ja",HLOOKUP(E$29,'Diesel consumption for field op'!$L$17:$Q$19,2,FALSE),1)*HLOOKUP(E$29,'Diesel consumption for field op'!$L$17:$Q$19,3,FALSE))</f>
        <v>0</v>
      </c>
      <c r="F138" s="21">
        <f>IF($A138="",0,IF(VLOOKUP($A138,'Diesel consumption for field op'!$D$4:$G$77,3,FALSE)="L / ha",F122*VLOOKUP($A138,'Diesel consumption for field op'!$D$4:$G$77,2,FALSE),VLOOKUP($A138,'Diesel consumption for field op'!$D$4:$G$77,2,FALSE)*F$93/1000)*IF(VLOOKUP($A138,'Diesel consumption for field op'!$D$4:$G$77,4,FALSE)="Ja",HLOOKUP(F$29,'Diesel consumption for field op'!$L$17:$Q$19,2,FALSE),1)*HLOOKUP(F$29,'Diesel consumption for field op'!$L$17:$Q$19,3,FALSE))</f>
        <v>0</v>
      </c>
      <c r="G138" s="21">
        <f>IF($A138="",0,IF(VLOOKUP($A138,'Diesel consumption for field op'!$D$4:$G$77,3,FALSE)="L / ha",G122*VLOOKUP($A138,'Diesel consumption for field op'!$D$4:$G$77,2,FALSE),VLOOKUP($A138,'Diesel consumption for field op'!$D$4:$G$77,2,FALSE)*G$93/1000)*IF(VLOOKUP($A138,'Diesel consumption for field op'!$D$4:$G$77,4,FALSE)="Ja",HLOOKUP(G$29,'Diesel consumption for field op'!$L$17:$Q$19,2,FALSE),1)*HLOOKUP(G$29,'Diesel consumption for field op'!$L$17:$Q$19,3,FALSE))</f>
        <v>0</v>
      </c>
      <c r="I138" s="29" t="str">
        <f t="shared" si="26"/>
        <v/>
      </c>
      <c r="J138" s="21">
        <f>IF($A138="",0,IF(VLOOKUP($A138,'Diesel consumption for field op'!$D$4:$G$77,3,FALSE)="L / ha",J122*VLOOKUP($A138,'Diesel consumption for field op'!$D$4:$G$77,2,FALSE),VLOOKUP($A138,'Diesel consumption for field op'!$D$4:$G$77,2,FALSE)*J$93/1000)*IF(VLOOKUP($A138,'Diesel consumption for field op'!$D$4:$G$77,4,FALSE)="Ja",HLOOKUP(J$29,'Diesel consumption for field op'!$L$17:$Q$19,2,FALSE),1)*HLOOKUP(J$29,'Diesel consumption for field op'!$L$17:$Q$19,3,FALSE))</f>
        <v>0</v>
      </c>
      <c r="K138" s="21">
        <f>IF($A138="",0,IF(VLOOKUP($A138,'Diesel consumption for field op'!$D$4:$G$77,3,FALSE)="L / ha",K122*VLOOKUP($A138,'Diesel consumption for field op'!$D$4:$G$77,2,FALSE),VLOOKUP($A138,'Diesel consumption for field op'!$D$4:$G$77,2,FALSE)*K$93/1000)*IF(VLOOKUP($A138,'Diesel consumption for field op'!$D$4:$G$77,4,FALSE)="Ja",HLOOKUP(K$29,'Diesel consumption for field op'!$L$17:$Q$19,2,FALSE),1)*HLOOKUP(K$29,'Diesel consumption for field op'!$L$17:$Q$19,3,FALSE))</f>
        <v>0</v>
      </c>
      <c r="L138" s="21">
        <f>IF($A138="",0,IF(VLOOKUP($A138,'Diesel consumption for field op'!$D$4:$G$77,3,FALSE)="L / ha",L122*VLOOKUP($A138,'Diesel consumption for field op'!$D$4:$G$77,2,FALSE),VLOOKUP($A138,'Diesel consumption for field op'!$D$4:$G$77,2,FALSE)*L$93/1000)*IF(VLOOKUP($A138,'Diesel consumption for field op'!$D$4:$G$77,4,FALSE)="Ja",HLOOKUP(L$29,'Diesel consumption for field op'!$L$17:$Q$19,2,FALSE),1)*HLOOKUP(L$29,'Diesel consumption for field op'!$L$17:$Q$19,3,FALSE))</f>
        <v>0</v>
      </c>
      <c r="M138" s="21">
        <f>IF($A138="",0,IF(VLOOKUP($A138,'Diesel consumption for field op'!$D$4:$G$77,3,FALSE)="L / ha",M122*VLOOKUP($A138,'Diesel consumption for field op'!$D$4:$G$77,2,FALSE),VLOOKUP($A138,'Diesel consumption for field op'!$D$4:$G$77,2,FALSE)*M$93/1000)*IF(VLOOKUP($A138,'Diesel consumption for field op'!$D$4:$G$77,4,FALSE)="Ja",HLOOKUP(M$29,'Diesel consumption for field op'!$L$17:$Q$19,2,FALSE),1)*HLOOKUP(M$29,'Diesel consumption for field op'!$L$17:$Q$19,3,FALSE))</f>
        <v>0</v>
      </c>
      <c r="N138" s="21">
        <f>IF($A138="",0,IF(VLOOKUP($A138,'Diesel consumption for field op'!$D$4:$G$77,3,FALSE)="L / ha",N122*VLOOKUP($A138,'Diesel consumption for field op'!$D$4:$G$77,2,FALSE),VLOOKUP($A138,'Diesel consumption for field op'!$D$4:$G$77,2,FALSE)*N$93/1000)*IF(VLOOKUP($A138,'Diesel consumption for field op'!$D$4:$G$77,4,FALSE)="Ja",HLOOKUP(N$29,'Diesel consumption for field op'!$L$17:$Q$19,2,FALSE),1)*HLOOKUP(N$29,'Diesel consumption for field op'!$L$17:$Q$19,3,FALSE))</f>
        <v>0</v>
      </c>
      <c r="O138" s="21">
        <f>IF($A138="",0,IF(VLOOKUP($A138,'Diesel consumption for field op'!$D$4:$G$77,3,FALSE)="L / ha",O122*VLOOKUP($A138,'Diesel consumption for field op'!$D$4:$G$77,2,FALSE),VLOOKUP($A138,'Diesel consumption for field op'!$D$4:$G$77,2,FALSE)*O$93/1000)*IF(VLOOKUP($A138,'Diesel consumption for field op'!$D$4:$G$77,4,FALSE)="Ja",HLOOKUP(O$29,'Diesel consumption for field op'!$L$17:$Q$19,2,FALSE),1)*HLOOKUP(O$29,'Diesel consumption for field op'!$L$17:$Q$19,3,FALSE))</f>
        <v>0</v>
      </c>
    </row>
    <row r="139" spans="1:15" x14ac:dyDescent="0.25">
      <c r="A139" s="20" t="str">
        <f t="shared" si="25"/>
        <v/>
      </c>
      <c r="B139" s="21">
        <f>IF($A139="",0,IF(VLOOKUP($A139,'Diesel consumption for field op'!$D$4:$G$77,3,FALSE)="L / ha",B123*VLOOKUP($A139,'Diesel consumption for field op'!$D$4:$G$77,2,FALSE),VLOOKUP($A139,'Diesel consumption for field op'!$D$4:$G$77,2,FALSE)*B$93/1000)*IF(VLOOKUP($A139,'Diesel consumption for field op'!$D$4:$G$77,4,FALSE)="Ja",HLOOKUP(B$29,'Diesel consumption for field op'!$L$17:$Q$19,2,FALSE),1)*HLOOKUP(B$29,'Diesel consumption for field op'!$L$17:$Q$19,3,FALSE))</f>
        <v>0</v>
      </c>
      <c r="C139" s="21">
        <f>IF($A139="",0,IF(VLOOKUP($A139,'Diesel consumption for field op'!$D$4:$G$77,3,FALSE)="L / ha",C123*VLOOKUP($A139,'Diesel consumption for field op'!$D$4:$G$77,2,FALSE),VLOOKUP($A139,'Diesel consumption for field op'!$D$4:$G$77,2,FALSE)*C$93/1000)*IF(VLOOKUP($A139,'Diesel consumption for field op'!$D$4:$G$77,4,FALSE)="Ja",HLOOKUP(C$29,'Diesel consumption for field op'!$L$17:$Q$19,2,FALSE),1)*HLOOKUP(C$29,'Diesel consumption for field op'!$L$17:$Q$19,3,FALSE))</f>
        <v>0</v>
      </c>
      <c r="D139" s="21">
        <f>IF($A139="",0,IF(VLOOKUP($A139,'Diesel consumption for field op'!$D$4:$G$77,3,FALSE)="L / ha",D123*VLOOKUP($A139,'Diesel consumption for field op'!$D$4:$G$77,2,FALSE),VLOOKUP($A139,'Diesel consumption for field op'!$D$4:$G$77,2,FALSE)*D$93/1000)*IF(VLOOKUP($A139,'Diesel consumption for field op'!$D$4:$G$77,4,FALSE)="Ja",HLOOKUP(D$29,'Diesel consumption for field op'!$L$17:$Q$19,2,FALSE),1)*HLOOKUP(D$29,'Diesel consumption for field op'!$L$17:$Q$19,3,FALSE))</f>
        <v>0</v>
      </c>
      <c r="E139" s="21">
        <f>IF($A139="",0,IF(VLOOKUP($A139,'Diesel consumption for field op'!$D$4:$G$77,3,FALSE)="L / ha",E123*VLOOKUP($A139,'Diesel consumption for field op'!$D$4:$G$77,2,FALSE),VLOOKUP($A139,'Diesel consumption for field op'!$D$4:$G$77,2,FALSE)*E$93/1000)*IF(VLOOKUP($A139,'Diesel consumption for field op'!$D$4:$G$77,4,FALSE)="Ja",HLOOKUP(E$29,'Diesel consumption for field op'!$L$17:$Q$19,2,FALSE),1)*HLOOKUP(E$29,'Diesel consumption for field op'!$L$17:$Q$19,3,FALSE))</f>
        <v>0</v>
      </c>
      <c r="F139" s="21">
        <f>IF($A139="",0,IF(VLOOKUP($A139,'Diesel consumption for field op'!$D$4:$G$77,3,FALSE)="L / ha",F123*VLOOKUP($A139,'Diesel consumption for field op'!$D$4:$G$77,2,FALSE),VLOOKUP($A139,'Diesel consumption for field op'!$D$4:$G$77,2,FALSE)*F$93/1000)*IF(VLOOKUP($A139,'Diesel consumption for field op'!$D$4:$G$77,4,FALSE)="Ja",HLOOKUP(F$29,'Diesel consumption for field op'!$L$17:$Q$19,2,FALSE),1)*HLOOKUP(F$29,'Diesel consumption for field op'!$L$17:$Q$19,3,FALSE))</f>
        <v>0</v>
      </c>
      <c r="G139" s="21">
        <f>IF($A139="",0,IF(VLOOKUP($A139,'Diesel consumption for field op'!$D$4:$G$77,3,FALSE)="L / ha",G123*VLOOKUP($A139,'Diesel consumption for field op'!$D$4:$G$77,2,FALSE),VLOOKUP($A139,'Diesel consumption for field op'!$D$4:$G$77,2,FALSE)*G$93/1000)*IF(VLOOKUP($A139,'Diesel consumption for field op'!$D$4:$G$77,4,FALSE)="Ja",HLOOKUP(G$29,'Diesel consumption for field op'!$L$17:$Q$19,2,FALSE),1)*HLOOKUP(G$29,'Diesel consumption for field op'!$L$17:$Q$19,3,FALSE))</f>
        <v>0</v>
      </c>
      <c r="I139" s="29" t="str">
        <f t="shared" si="26"/>
        <v/>
      </c>
      <c r="J139" s="21">
        <f>IF($A139="",0,IF(VLOOKUP($A139,'Diesel consumption for field op'!$D$4:$G$77,3,FALSE)="L / ha",J123*VLOOKUP($A139,'Diesel consumption for field op'!$D$4:$G$77,2,FALSE),VLOOKUP($A139,'Diesel consumption for field op'!$D$4:$G$77,2,FALSE)*J$93/1000)*IF(VLOOKUP($A139,'Diesel consumption for field op'!$D$4:$G$77,4,FALSE)="Ja",HLOOKUP(J$29,'Diesel consumption for field op'!$L$17:$Q$19,2,FALSE),1)*HLOOKUP(J$29,'Diesel consumption for field op'!$L$17:$Q$19,3,FALSE))</f>
        <v>0</v>
      </c>
      <c r="K139" s="21">
        <f>IF($A139="",0,IF(VLOOKUP($A139,'Diesel consumption for field op'!$D$4:$G$77,3,FALSE)="L / ha",K123*VLOOKUP($A139,'Diesel consumption for field op'!$D$4:$G$77,2,FALSE),VLOOKUP($A139,'Diesel consumption for field op'!$D$4:$G$77,2,FALSE)*K$93/1000)*IF(VLOOKUP($A139,'Diesel consumption for field op'!$D$4:$G$77,4,FALSE)="Ja",HLOOKUP(K$29,'Diesel consumption for field op'!$L$17:$Q$19,2,FALSE),1)*HLOOKUP(K$29,'Diesel consumption for field op'!$L$17:$Q$19,3,FALSE))</f>
        <v>0</v>
      </c>
      <c r="L139" s="21">
        <f>IF($A139="",0,IF(VLOOKUP($A139,'Diesel consumption for field op'!$D$4:$G$77,3,FALSE)="L / ha",L123*VLOOKUP($A139,'Diesel consumption for field op'!$D$4:$G$77,2,FALSE),VLOOKUP($A139,'Diesel consumption for field op'!$D$4:$G$77,2,FALSE)*L$93/1000)*IF(VLOOKUP($A139,'Diesel consumption for field op'!$D$4:$G$77,4,FALSE)="Ja",HLOOKUP(L$29,'Diesel consumption for field op'!$L$17:$Q$19,2,FALSE),1)*HLOOKUP(L$29,'Diesel consumption for field op'!$L$17:$Q$19,3,FALSE))</f>
        <v>0</v>
      </c>
      <c r="M139" s="21">
        <f>IF($A139="",0,IF(VLOOKUP($A139,'Diesel consumption for field op'!$D$4:$G$77,3,FALSE)="L / ha",M123*VLOOKUP($A139,'Diesel consumption for field op'!$D$4:$G$77,2,FALSE),VLOOKUP($A139,'Diesel consumption for field op'!$D$4:$G$77,2,FALSE)*M$93/1000)*IF(VLOOKUP($A139,'Diesel consumption for field op'!$D$4:$G$77,4,FALSE)="Ja",HLOOKUP(M$29,'Diesel consumption for field op'!$L$17:$Q$19,2,FALSE),1)*HLOOKUP(M$29,'Diesel consumption for field op'!$L$17:$Q$19,3,FALSE))</f>
        <v>0</v>
      </c>
      <c r="N139" s="21">
        <f>IF($A139="",0,IF(VLOOKUP($A139,'Diesel consumption for field op'!$D$4:$G$77,3,FALSE)="L / ha",N123*VLOOKUP($A139,'Diesel consumption for field op'!$D$4:$G$77,2,FALSE),VLOOKUP($A139,'Diesel consumption for field op'!$D$4:$G$77,2,FALSE)*N$93/1000)*IF(VLOOKUP($A139,'Diesel consumption for field op'!$D$4:$G$77,4,FALSE)="Ja",HLOOKUP(N$29,'Diesel consumption for field op'!$L$17:$Q$19,2,FALSE),1)*HLOOKUP(N$29,'Diesel consumption for field op'!$L$17:$Q$19,3,FALSE))</f>
        <v>0</v>
      </c>
      <c r="O139" s="21">
        <f>IF($A139="",0,IF(VLOOKUP($A139,'Diesel consumption for field op'!$D$4:$G$77,3,FALSE)="L / ha",O123*VLOOKUP($A139,'Diesel consumption for field op'!$D$4:$G$77,2,FALSE),VLOOKUP($A139,'Diesel consumption for field op'!$D$4:$G$77,2,FALSE)*O$93/1000)*IF(VLOOKUP($A139,'Diesel consumption for field op'!$D$4:$G$77,4,FALSE)="Ja",HLOOKUP(O$29,'Diesel consumption for field op'!$L$17:$Q$19,2,FALSE),1)*HLOOKUP(O$29,'Diesel consumption for field op'!$L$17:$Q$19,3,FALSE))</f>
        <v>0</v>
      </c>
    </row>
    <row r="140" spans="1:15" x14ac:dyDescent="0.25">
      <c r="A140" s="20" t="str">
        <f t="shared" si="25"/>
        <v/>
      </c>
      <c r="B140" s="21">
        <f>IF($A140="",0,IF(VLOOKUP($A140,'Diesel consumption for field op'!$D$4:$G$77,3,FALSE)="L / ha",B124*VLOOKUP($A140,'Diesel consumption for field op'!$D$4:$G$77,2,FALSE),VLOOKUP($A140,'Diesel consumption for field op'!$D$4:$G$77,2,FALSE)*B$93/1000)*IF(VLOOKUP($A140,'Diesel consumption for field op'!$D$4:$G$77,4,FALSE)="Ja",HLOOKUP(B$29,'Diesel consumption for field op'!$L$17:$Q$19,2,FALSE),1)*HLOOKUP(B$29,'Diesel consumption for field op'!$L$17:$Q$19,3,FALSE))</f>
        <v>0</v>
      </c>
      <c r="C140" s="21">
        <f>IF($A140="",0,IF(VLOOKUP($A140,'Diesel consumption for field op'!$D$4:$G$77,3,FALSE)="L / ha",C124*VLOOKUP($A140,'Diesel consumption for field op'!$D$4:$G$77,2,FALSE),VLOOKUP($A140,'Diesel consumption for field op'!$D$4:$G$77,2,FALSE)*C$93/1000)*IF(VLOOKUP($A140,'Diesel consumption for field op'!$D$4:$G$77,4,FALSE)="Ja",HLOOKUP(C$29,'Diesel consumption for field op'!$L$17:$Q$19,2,FALSE),1)*HLOOKUP(C$29,'Diesel consumption for field op'!$L$17:$Q$19,3,FALSE))</f>
        <v>0</v>
      </c>
      <c r="D140" s="21">
        <f>IF($A140="",0,IF(VLOOKUP($A140,'Diesel consumption for field op'!$D$4:$G$77,3,FALSE)="L / ha",D124*VLOOKUP($A140,'Diesel consumption for field op'!$D$4:$G$77,2,FALSE),VLOOKUP($A140,'Diesel consumption for field op'!$D$4:$G$77,2,FALSE)*D$93/1000)*IF(VLOOKUP($A140,'Diesel consumption for field op'!$D$4:$G$77,4,FALSE)="Ja",HLOOKUP(D$29,'Diesel consumption for field op'!$L$17:$Q$19,2,FALSE),1)*HLOOKUP(D$29,'Diesel consumption for field op'!$L$17:$Q$19,3,FALSE))</f>
        <v>0</v>
      </c>
      <c r="E140" s="21">
        <f>IF($A140="",0,IF(VLOOKUP($A140,'Diesel consumption for field op'!$D$4:$G$77,3,FALSE)="L / ha",E124*VLOOKUP($A140,'Diesel consumption for field op'!$D$4:$G$77,2,FALSE),VLOOKUP($A140,'Diesel consumption for field op'!$D$4:$G$77,2,FALSE)*E$93/1000)*IF(VLOOKUP($A140,'Diesel consumption for field op'!$D$4:$G$77,4,FALSE)="Ja",HLOOKUP(E$29,'Diesel consumption for field op'!$L$17:$Q$19,2,FALSE),1)*HLOOKUP(E$29,'Diesel consumption for field op'!$L$17:$Q$19,3,FALSE))</f>
        <v>0</v>
      </c>
      <c r="F140" s="21">
        <f>IF($A140="",0,IF(VLOOKUP($A140,'Diesel consumption for field op'!$D$4:$G$77,3,FALSE)="L / ha",F124*VLOOKUP($A140,'Diesel consumption for field op'!$D$4:$G$77,2,FALSE),VLOOKUP($A140,'Diesel consumption for field op'!$D$4:$G$77,2,FALSE)*F$93/1000)*IF(VLOOKUP($A140,'Diesel consumption for field op'!$D$4:$G$77,4,FALSE)="Ja",HLOOKUP(F$29,'Diesel consumption for field op'!$L$17:$Q$19,2,FALSE),1)*HLOOKUP(F$29,'Diesel consumption for field op'!$L$17:$Q$19,3,FALSE))</f>
        <v>0</v>
      </c>
      <c r="G140" s="21">
        <f>IF($A140="",0,IF(VLOOKUP($A140,'Diesel consumption for field op'!$D$4:$G$77,3,FALSE)="L / ha",G124*VLOOKUP($A140,'Diesel consumption for field op'!$D$4:$G$77,2,FALSE),VLOOKUP($A140,'Diesel consumption for field op'!$D$4:$G$77,2,FALSE)*G$93/1000)*IF(VLOOKUP($A140,'Diesel consumption for field op'!$D$4:$G$77,4,FALSE)="Ja",HLOOKUP(G$29,'Diesel consumption for field op'!$L$17:$Q$19,2,FALSE),1)*HLOOKUP(G$29,'Diesel consumption for field op'!$L$17:$Q$19,3,FALSE))</f>
        <v>0</v>
      </c>
      <c r="I140" s="29" t="str">
        <f t="shared" si="26"/>
        <v/>
      </c>
      <c r="J140" s="21">
        <f>IF($A140="",0,IF(VLOOKUP($A140,'Diesel consumption for field op'!$D$4:$G$77,3,FALSE)="L / ha",J124*VLOOKUP($A140,'Diesel consumption for field op'!$D$4:$G$77,2,FALSE),VLOOKUP($A140,'Diesel consumption for field op'!$D$4:$G$77,2,FALSE)*J$93/1000)*IF(VLOOKUP($A140,'Diesel consumption for field op'!$D$4:$G$77,4,FALSE)="Ja",HLOOKUP(J$29,'Diesel consumption for field op'!$L$17:$Q$19,2,FALSE),1)*HLOOKUP(J$29,'Diesel consumption for field op'!$L$17:$Q$19,3,FALSE))</f>
        <v>0</v>
      </c>
      <c r="K140" s="21">
        <f>IF($A140="",0,IF(VLOOKUP($A140,'Diesel consumption for field op'!$D$4:$G$77,3,FALSE)="L / ha",K124*VLOOKUP($A140,'Diesel consumption for field op'!$D$4:$G$77,2,FALSE),VLOOKUP($A140,'Diesel consumption for field op'!$D$4:$G$77,2,FALSE)*K$93/1000)*IF(VLOOKUP($A140,'Diesel consumption for field op'!$D$4:$G$77,4,FALSE)="Ja",HLOOKUP(K$29,'Diesel consumption for field op'!$L$17:$Q$19,2,FALSE),1)*HLOOKUP(K$29,'Diesel consumption for field op'!$L$17:$Q$19,3,FALSE))</f>
        <v>0</v>
      </c>
      <c r="L140" s="21">
        <f>IF($A140="",0,IF(VLOOKUP($A140,'Diesel consumption for field op'!$D$4:$G$77,3,FALSE)="L / ha",L124*VLOOKUP($A140,'Diesel consumption for field op'!$D$4:$G$77,2,FALSE),VLOOKUP($A140,'Diesel consumption for field op'!$D$4:$G$77,2,FALSE)*L$93/1000)*IF(VLOOKUP($A140,'Diesel consumption for field op'!$D$4:$G$77,4,FALSE)="Ja",HLOOKUP(L$29,'Diesel consumption for field op'!$L$17:$Q$19,2,FALSE),1)*HLOOKUP(L$29,'Diesel consumption for field op'!$L$17:$Q$19,3,FALSE))</f>
        <v>0</v>
      </c>
      <c r="M140" s="21">
        <f>IF($A140="",0,IF(VLOOKUP($A140,'Diesel consumption for field op'!$D$4:$G$77,3,FALSE)="L / ha",M124*VLOOKUP($A140,'Diesel consumption for field op'!$D$4:$G$77,2,FALSE),VLOOKUP($A140,'Diesel consumption for field op'!$D$4:$G$77,2,FALSE)*M$93/1000)*IF(VLOOKUP($A140,'Diesel consumption for field op'!$D$4:$G$77,4,FALSE)="Ja",HLOOKUP(M$29,'Diesel consumption for field op'!$L$17:$Q$19,2,FALSE),1)*HLOOKUP(M$29,'Diesel consumption for field op'!$L$17:$Q$19,3,FALSE))</f>
        <v>0</v>
      </c>
      <c r="N140" s="21">
        <f>IF($A140="",0,IF(VLOOKUP($A140,'Diesel consumption for field op'!$D$4:$G$77,3,FALSE)="L / ha",N124*VLOOKUP($A140,'Diesel consumption for field op'!$D$4:$G$77,2,FALSE),VLOOKUP($A140,'Diesel consumption for field op'!$D$4:$G$77,2,FALSE)*N$93/1000)*IF(VLOOKUP($A140,'Diesel consumption for field op'!$D$4:$G$77,4,FALSE)="Ja",HLOOKUP(N$29,'Diesel consumption for field op'!$L$17:$Q$19,2,FALSE),1)*HLOOKUP(N$29,'Diesel consumption for field op'!$L$17:$Q$19,3,FALSE))</f>
        <v>0</v>
      </c>
      <c r="O140" s="21">
        <f>IF($A140="",0,IF(VLOOKUP($A140,'Diesel consumption for field op'!$D$4:$G$77,3,FALSE)="L / ha",O124*VLOOKUP($A140,'Diesel consumption for field op'!$D$4:$G$77,2,FALSE),VLOOKUP($A140,'Diesel consumption for field op'!$D$4:$G$77,2,FALSE)*O$93/1000)*IF(VLOOKUP($A140,'Diesel consumption for field op'!$D$4:$G$77,4,FALSE)="Ja",HLOOKUP(O$29,'Diesel consumption for field op'!$L$17:$Q$19,2,FALSE),1)*HLOOKUP(O$29,'Diesel consumption for field op'!$L$17:$Q$19,3,FALSE))</f>
        <v>0</v>
      </c>
    </row>
    <row r="141" spans="1:15" x14ac:dyDescent="0.25">
      <c r="A141" s="20" t="str">
        <f t="shared" si="25"/>
        <v/>
      </c>
      <c r="B141" s="21">
        <f>IF($A141="",0,IF(VLOOKUP($A141,'Diesel consumption for field op'!$D$4:$G$77,3,FALSE)="L / ha",B125*VLOOKUP($A141,'Diesel consumption for field op'!$D$4:$G$77,2,FALSE),VLOOKUP($A141,'Diesel consumption for field op'!$D$4:$G$77,2,FALSE)*B$93/1000)*IF(VLOOKUP($A141,'Diesel consumption for field op'!$D$4:$G$77,4,FALSE)="Ja",HLOOKUP(B$29,'Diesel consumption for field op'!$L$17:$Q$19,2,FALSE),1)*HLOOKUP(B$29,'Diesel consumption for field op'!$L$17:$Q$19,3,FALSE))</f>
        <v>0</v>
      </c>
      <c r="C141" s="21">
        <f>IF($A141="",0,IF(VLOOKUP($A141,'Diesel consumption for field op'!$D$4:$G$77,3,FALSE)="L / ha",C125*VLOOKUP($A141,'Diesel consumption for field op'!$D$4:$G$77,2,FALSE),VLOOKUP($A141,'Diesel consumption for field op'!$D$4:$G$77,2,FALSE)*C$93/1000)*IF(VLOOKUP($A141,'Diesel consumption for field op'!$D$4:$G$77,4,FALSE)="Ja",HLOOKUP(C$29,'Diesel consumption for field op'!$L$17:$Q$19,2,FALSE),1)*HLOOKUP(C$29,'Diesel consumption for field op'!$L$17:$Q$19,3,FALSE))</f>
        <v>0</v>
      </c>
      <c r="D141" s="21">
        <f>IF($A141="",0,IF(VLOOKUP($A141,'Diesel consumption for field op'!$D$4:$G$77,3,FALSE)="L / ha",D125*VLOOKUP($A141,'Diesel consumption for field op'!$D$4:$G$77,2,FALSE),VLOOKUP($A141,'Diesel consumption for field op'!$D$4:$G$77,2,FALSE)*D$93/1000)*IF(VLOOKUP($A141,'Diesel consumption for field op'!$D$4:$G$77,4,FALSE)="Ja",HLOOKUP(D$29,'Diesel consumption for field op'!$L$17:$Q$19,2,FALSE),1)*HLOOKUP(D$29,'Diesel consumption for field op'!$L$17:$Q$19,3,FALSE))</f>
        <v>0</v>
      </c>
      <c r="E141" s="21">
        <f>IF($A141="",0,IF(VLOOKUP($A141,'Diesel consumption for field op'!$D$4:$G$77,3,FALSE)="L / ha",E125*VLOOKUP($A141,'Diesel consumption for field op'!$D$4:$G$77,2,FALSE),VLOOKUP($A141,'Diesel consumption for field op'!$D$4:$G$77,2,FALSE)*E$93/1000)*IF(VLOOKUP($A141,'Diesel consumption for field op'!$D$4:$G$77,4,FALSE)="Ja",HLOOKUP(E$29,'Diesel consumption for field op'!$L$17:$Q$19,2,FALSE),1)*HLOOKUP(E$29,'Diesel consumption for field op'!$L$17:$Q$19,3,FALSE))</f>
        <v>0</v>
      </c>
      <c r="F141" s="21">
        <f>IF($A141="",0,IF(VLOOKUP($A141,'Diesel consumption for field op'!$D$4:$G$77,3,FALSE)="L / ha",F125*VLOOKUP($A141,'Diesel consumption for field op'!$D$4:$G$77,2,FALSE),VLOOKUP($A141,'Diesel consumption for field op'!$D$4:$G$77,2,FALSE)*F$93/1000)*IF(VLOOKUP($A141,'Diesel consumption for field op'!$D$4:$G$77,4,FALSE)="Ja",HLOOKUP(F$29,'Diesel consumption for field op'!$L$17:$Q$19,2,FALSE),1)*HLOOKUP(F$29,'Diesel consumption for field op'!$L$17:$Q$19,3,FALSE))</f>
        <v>0</v>
      </c>
      <c r="G141" s="21">
        <f>IF($A141="",0,IF(VLOOKUP($A141,'Diesel consumption for field op'!$D$4:$G$77,3,FALSE)="L / ha",G125*VLOOKUP($A141,'Diesel consumption for field op'!$D$4:$G$77,2,FALSE),VLOOKUP($A141,'Diesel consumption for field op'!$D$4:$G$77,2,FALSE)*G$93/1000)*IF(VLOOKUP($A141,'Diesel consumption for field op'!$D$4:$G$77,4,FALSE)="Ja",HLOOKUP(G$29,'Diesel consumption for field op'!$L$17:$Q$19,2,FALSE),1)*HLOOKUP(G$29,'Diesel consumption for field op'!$L$17:$Q$19,3,FALSE))</f>
        <v>0</v>
      </c>
      <c r="I141" s="29" t="str">
        <f t="shared" si="26"/>
        <v/>
      </c>
      <c r="J141" s="21">
        <f>IF($A141="",0,IF(VLOOKUP($A141,'Diesel consumption for field op'!$D$4:$G$77,3,FALSE)="L / ha",J125*VLOOKUP($A141,'Diesel consumption for field op'!$D$4:$G$77,2,FALSE),VLOOKUP($A141,'Diesel consumption for field op'!$D$4:$G$77,2,FALSE)*J$93/1000)*IF(VLOOKUP($A141,'Diesel consumption for field op'!$D$4:$G$77,4,FALSE)="Ja",HLOOKUP(J$29,'Diesel consumption for field op'!$L$17:$Q$19,2,FALSE),1)*HLOOKUP(J$29,'Diesel consumption for field op'!$L$17:$Q$19,3,FALSE))</f>
        <v>0</v>
      </c>
      <c r="K141" s="21">
        <f>IF($A141="",0,IF(VLOOKUP($A141,'Diesel consumption for field op'!$D$4:$G$77,3,FALSE)="L / ha",K125*VLOOKUP($A141,'Diesel consumption for field op'!$D$4:$G$77,2,FALSE),VLOOKUP($A141,'Diesel consumption for field op'!$D$4:$G$77,2,FALSE)*K$93/1000)*IF(VLOOKUP($A141,'Diesel consumption for field op'!$D$4:$G$77,4,FALSE)="Ja",HLOOKUP(K$29,'Diesel consumption for field op'!$L$17:$Q$19,2,FALSE),1)*HLOOKUP(K$29,'Diesel consumption for field op'!$L$17:$Q$19,3,FALSE))</f>
        <v>0</v>
      </c>
      <c r="L141" s="21">
        <f>IF($A141="",0,IF(VLOOKUP($A141,'Diesel consumption for field op'!$D$4:$G$77,3,FALSE)="L / ha",L125*VLOOKUP($A141,'Diesel consumption for field op'!$D$4:$G$77,2,FALSE),VLOOKUP($A141,'Diesel consumption for field op'!$D$4:$G$77,2,FALSE)*L$93/1000)*IF(VLOOKUP($A141,'Diesel consumption for field op'!$D$4:$G$77,4,FALSE)="Ja",HLOOKUP(L$29,'Diesel consumption for field op'!$L$17:$Q$19,2,FALSE),1)*HLOOKUP(L$29,'Diesel consumption for field op'!$L$17:$Q$19,3,FALSE))</f>
        <v>0</v>
      </c>
      <c r="M141" s="21">
        <f>IF($A141="",0,IF(VLOOKUP($A141,'Diesel consumption for field op'!$D$4:$G$77,3,FALSE)="L / ha",M125*VLOOKUP($A141,'Diesel consumption for field op'!$D$4:$G$77,2,FALSE),VLOOKUP($A141,'Diesel consumption for field op'!$D$4:$G$77,2,FALSE)*M$93/1000)*IF(VLOOKUP($A141,'Diesel consumption for field op'!$D$4:$G$77,4,FALSE)="Ja",HLOOKUP(M$29,'Diesel consumption for field op'!$L$17:$Q$19,2,FALSE),1)*HLOOKUP(M$29,'Diesel consumption for field op'!$L$17:$Q$19,3,FALSE))</f>
        <v>0</v>
      </c>
      <c r="N141" s="21">
        <f>IF($A141="",0,IF(VLOOKUP($A141,'Diesel consumption for field op'!$D$4:$G$77,3,FALSE)="L / ha",N125*VLOOKUP($A141,'Diesel consumption for field op'!$D$4:$G$77,2,FALSE),VLOOKUP($A141,'Diesel consumption for field op'!$D$4:$G$77,2,FALSE)*N$93/1000)*IF(VLOOKUP($A141,'Diesel consumption for field op'!$D$4:$G$77,4,FALSE)="Ja",HLOOKUP(N$29,'Diesel consumption for field op'!$L$17:$Q$19,2,FALSE),1)*HLOOKUP(N$29,'Diesel consumption for field op'!$L$17:$Q$19,3,FALSE))</f>
        <v>0</v>
      </c>
      <c r="O141" s="21">
        <f>IF($A141="",0,IF(VLOOKUP($A141,'Diesel consumption for field op'!$D$4:$G$77,3,FALSE)="L / ha",O125*VLOOKUP($A141,'Diesel consumption for field op'!$D$4:$G$77,2,FALSE),VLOOKUP($A141,'Diesel consumption for field op'!$D$4:$G$77,2,FALSE)*O$93/1000)*IF(VLOOKUP($A141,'Diesel consumption for field op'!$D$4:$G$77,4,FALSE)="Ja",HLOOKUP(O$29,'Diesel consumption for field op'!$L$17:$Q$19,2,FALSE),1)*HLOOKUP(O$29,'Diesel consumption for field op'!$L$17:$Q$19,3,FALSE))</f>
        <v>0</v>
      </c>
    </row>
    <row r="142" spans="1:15" x14ac:dyDescent="0.25">
      <c r="A142" s="20" t="str">
        <f t="shared" si="25"/>
        <v/>
      </c>
      <c r="B142" s="21">
        <f>IF($A142="",0,IF(VLOOKUP($A142,'Diesel consumption for field op'!$D$4:$G$77,3,FALSE)="L / ha",B126*VLOOKUP($A142,'Diesel consumption for field op'!$D$4:$G$77,2,FALSE),VLOOKUP($A142,'Diesel consumption for field op'!$D$4:$G$77,2,FALSE)*B$93/1000)*IF(VLOOKUP($A142,'Diesel consumption for field op'!$D$4:$G$77,4,FALSE)="Ja",HLOOKUP(B$29,'Diesel consumption for field op'!$L$17:$Q$19,2,FALSE),1)*HLOOKUP(B$29,'Diesel consumption for field op'!$L$17:$Q$19,3,FALSE))</f>
        <v>0</v>
      </c>
      <c r="C142" s="21">
        <f>IF($A142="",0,IF(VLOOKUP($A142,'Diesel consumption for field op'!$D$4:$G$77,3,FALSE)="L / ha",C126*VLOOKUP($A142,'Diesel consumption for field op'!$D$4:$G$77,2,FALSE),VLOOKUP($A142,'Diesel consumption for field op'!$D$4:$G$77,2,FALSE)*C$93/1000)*IF(VLOOKUP($A142,'Diesel consumption for field op'!$D$4:$G$77,4,FALSE)="Ja",HLOOKUP(C$29,'Diesel consumption for field op'!$L$17:$Q$19,2,FALSE),1)*HLOOKUP(C$29,'Diesel consumption for field op'!$L$17:$Q$19,3,FALSE))</f>
        <v>0</v>
      </c>
      <c r="D142" s="21">
        <f>IF($A142="",0,IF(VLOOKUP($A142,'Diesel consumption for field op'!$D$4:$G$77,3,FALSE)="L / ha",D126*VLOOKUP($A142,'Diesel consumption for field op'!$D$4:$G$77,2,FALSE),VLOOKUP($A142,'Diesel consumption for field op'!$D$4:$G$77,2,FALSE)*D$93/1000)*IF(VLOOKUP($A142,'Diesel consumption for field op'!$D$4:$G$77,4,FALSE)="Ja",HLOOKUP(D$29,'Diesel consumption for field op'!$L$17:$Q$19,2,FALSE),1)*HLOOKUP(D$29,'Diesel consumption for field op'!$L$17:$Q$19,3,FALSE))</f>
        <v>0</v>
      </c>
      <c r="E142" s="21">
        <f>IF($A142="",0,IF(VLOOKUP($A142,'Diesel consumption for field op'!$D$4:$G$77,3,FALSE)="L / ha",E126*VLOOKUP($A142,'Diesel consumption for field op'!$D$4:$G$77,2,FALSE),VLOOKUP($A142,'Diesel consumption for field op'!$D$4:$G$77,2,FALSE)*E$93/1000)*IF(VLOOKUP($A142,'Diesel consumption for field op'!$D$4:$G$77,4,FALSE)="Ja",HLOOKUP(E$29,'Diesel consumption for field op'!$L$17:$Q$19,2,FALSE),1)*HLOOKUP(E$29,'Diesel consumption for field op'!$L$17:$Q$19,3,FALSE))</f>
        <v>0</v>
      </c>
      <c r="F142" s="21">
        <f>IF($A142="",0,IF(VLOOKUP($A142,'Diesel consumption for field op'!$D$4:$G$77,3,FALSE)="L / ha",F126*VLOOKUP($A142,'Diesel consumption for field op'!$D$4:$G$77,2,FALSE),VLOOKUP($A142,'Diesel consumption for field op'!$D$4:$G$77,2,FALSE)*F$93/1000)*IF(VLOOKUP($A142,'Diesel consumption for field op'!$D$4:$G$77,4,FALSE)="Ja",HLOOKUP(F$29,'Diesel consumption for field op'!$L$17:$Q$19,2,FALSE),1)*HLOOKUP(F$29,'Diesel consumption for field op'!$L$17:$Q$19,3,FALSE))</f>
        <v>0</v>
      </c>
      <c r="G142" s="21">
        <f>IF($A142="",0,IF(VLOOKUP($A142,'Diesel consumption for field op'!$D$4:$G$77,3,FALSE)="L / ha",G126*VLOOKUP($A142,'Diesel consumption for field op'!$D$4:$G$77,2,FALSE),VLOOKUP($A142,'Diesel consumption for field op'!$D$4:$G$77,2,FALSE)*G$93/1000)*IF(VLOOKUP($A142,'Diesel consumption for field op'!$D$4:$G$77,4,FALSE)="Ja",HLOOKUP(G$29,'Diesel consumption for field op'!$L$17:$Q$19,2,FALSE),1)*HLOOKUP(G$29,'Diesel consumption for field op'!$L$17:$Q$19,3,FALSE))</f>
        <v>0</v>
      </c>
      <c r="I142" s="29" t="str">
        <f t="shared" si="26"/>
        <v/>
      </c>
      <c r="J142" s="21">
        <f>IF($A142="",0,IF(VLOOKUP($A142,'Diesel consumption for field op'!$D$4:$G$77,3,FALSE)="L / ha",J126*VLOOKUP($A142,'Diesel consumption for field op'!$D$4:$G$77,2,FALSE),VLOOKUP($A142,'Diesel consumption for field op'!$D$4:$G$77,2,FALSE)*J$93/1000)*IF(VLOOKUP($A142,'Diesel consumption for field op'!$D$4:$G$77,4,FALSE)="Ja",HLOOKUP(J$29,'Diesel consumption for field op'!$L$17:$Q$19,2,FALSE),1)*HLOOKUP(J$29,'Diesel consumption for field op'!$L$17:$Q$19,3,FALSE))</f>
        <v>0</v>
      </c>
      <c r="K142" s="21">
        <f>IF($A142="",0,IF(VLOOKUP($A142,'Diesel consumption for field op'!$D$4:$G$77,3,FALSE)="L / ha",K126*VLOOKUP($A142,'Diesel consumption for field op'!$D$4:$G$77,2,FALSE),VLOOKUP($A142,'Diesel consumption for field op'!$D$4:$G$77,2,FALSE)*K$93/1000)*IF(VLOOKUP($A142,'Diesel consumption for field op'!$D$4:$G$77,4,FALSE)="Ja",HLOOKUP(K$29,'Diesel consumption for field op'!$L$17:$Q$19,2,FALSE),1)*HLOOKUP(K$29,'Diesel consumption for field op'!$L$17:$Q$19,3,FALSE))</f>
        <v>0</v>
      </c>
      <c r="L142" s="21">
        <f>IF($A142="",0,IF(VLOOKUP($A142,'Diesel consumption for field op'!$D$4:$G$77,3,FALSE)="L / ha",L126*VLOOKUP($A142,'Diesel consumption for field op'!$D$4:$G$77,2,FALSE),VLOOKUP($A142,'Diesel consumption for field op'!$D$4:$G$77,2,FALSE)*L$93/1000)*IF(VLOOKUP($A142,'Diesel consumption for field op'!$D$4:$G$77,4,FALSE)="Ja",HLOOKUP(L$29,'Diesel consumption for field op'!$L$17:$Q$19,2,FALSE),1)*HLOOKUP(L$29,'Diesel consumption for field op'!$L$17:$Q$19,3,FALSE))</f>
        <v>0</v>
      </c>
      <c r="M142" s="21">
        <f>IF($A142="",0,IF(VLOOKUP($A142,'Diesel consumption for field op'!$D$4:$G$77,3,FALSE)="L / ha",M126*VLOOKUP($A142,'Diesel consumption for field op'!$D$4:$G$77,2,FALSE),VLOOKUP($A142,'Diesel consumption for field op'!$D$4:$G$77,2,FALSE)*M$93/1000)*IF(VLOOKUP($A142,'Diesel consumption for field op'!$D$4:$G$77,4,FALSE)="Ja",HLOOKUP(M$29,'Diesel consumption for field op'!$L$17:$Q$19,2,FALSE),1)*HLOOKUP(M$29,'Diesel consumption for field op'!$L$17:$Q$19,3,FALSE))</f>
        <v>0</v>
      </c>
      <c r="N142" s="21">
        <f>IF($A142="",0,IF(VLOOKUP($A142,'Diesel consumption for field op'!$D$4:$G$77,3,FALSE)="L / ha",N126*VLOOKUP($A142,'Diesel consumption for field op'!$D$4:$G$77,2,FALSE),VLOOKUP($A142,'Diesel consumption for field op'!$D$4:$G$77,2,FALSE)*N$93/1000)*IF(VLOOKUP($A142,'Diesel consumption for field op'!$D$4:$G$77,4,FALSE)="Ja",HLOOKUP(N$29,'Diesel consumption for field op'!$L$17:$Q$19,2,FALSE),1)*HLOOKUP(N$29,'Diesel consumption for field op'!$L$17:$Q$19,3,FALSE))</f>
        <v>0</v>
      </c>
      <c r="O142" s="21">
        <f>IF($A142="",0,IF(VLOOKUP($A142,'Diesel consumption for field op'!$D$4:$G$77,3,FALSE)="L / ha",O126*VLOOKUP($A142,'Diesel consumption for field op'!$D$4:$G$77,2,FALSE),VLOOKUP($A142,'Diesel consumption for field op'!$D$4:$G$77,2,FALSE)*O$93/1000)*IF(VLOOKUP($A142,'Diesel consumption for field op'!$D$4:$G$77,4,FALSE)="Ja",HLOOKUP(O$29,'Diesel consumption for field op'!$L$17:$Q$19,2,FALSE),1)*HLOOKUP(O$29,'Diesel consumption for field op'!$L$17:$Q$19,3,FALSE))</f>
        <v>0</v>
      </c>
    </row>
    <row r="143" spans="1:15" x14ac:dyDescent="0.25">
      <c r="A143" s="20" t="str">
        <f t="shared" si="25"/>
        <v/>
      </c>
      <c r="B143" s="21">
        <f>IF($A143="",0,IF(VLOOKUP($A143,'Diesel consumption for field op'!$D$4:$G$77,3,FALSE)="L / ha",B127*VLOOKUP($A143,'Diesel consumption for field op'!$D$4:$G$77,2,FALSE),VLOOKUP($A143,'Diesel consumption for field op'!$D$4:$G$77,2,FALSE)*B$93/1000)*IF(VLOOKUP($A143,'Diesel consumption for field op'!$D$4:$G$77,4,FALSE)="Ja",HLOOKUP(B$29,'Diesel consumption for field op'!$L$17:$Q$19,2,FALSE),1)*HLOOKUP(B$29,'Diesel consumption for field op'!$L$17:$Q$19,3,FALSE))</f>
        <v>0</v>
      </c>
      <c r="C143" s="21">
        <f>IF($A143="",0,IF(VLOOKUP($A143,'Diesel consumption for field op'!$D$4:$G$77,3,FALSE)="L / ha",C127*VLOOKUP($A143,'Diesel consumption for field op'!$D$4:$G$77,2,FALSE),VLOOKUP($A143,'Diesel consumption for field op'!$D$4:$G$77,2,FALSE)*C$93/1000)*IF(VLOOKUP($A143,'Diesel consumption for field op'!$D$4:$G$77,4,FALSE)="Ja",HLOOKUP(C$29,'Diesel consumption for field op'!$L$17:$Q$19,2,FALSE),1)*HLOOKUP(C$29,'Diesel consumption for field op'!$L$17:$Q$19,3,FALSE))</f>
        <v>0</v>
      </c>
      <c r="D143" s="21">
        <f>IF($A143="",0,IF(VLOOKUP($A143,'Diesel consumption for field op'!$D$4:$G$77,3,FALSE)="L / ha",D127*VLOOKUP($A143,'Diesel consumption for field op'!$D$4:$G$77,2,FALSE),VLOOKUP($A143,'Diesel consumption for field op'!$D$4:$G$77,2,FALSE)*D$93/1000)*IF(VLOOKUP($A143,'Diesel consumption for field op'!$D$4:$G$77,4,FALSE)="Ja",HLOOKUP(D$29,'Diesel consumption for field op'!$L$17:$Q$19,2,FALSE),1)*HLOOKUP(D$29,'Diesel consumption for field op'!$L$17:$Q$19,3,FALSE))</f>
        <v>0</v>
      </c>
      <c r="E143" s="21">
        <f>IF($A143="",0,IF(VLOOKUP($A143,'Diesel consumption for field op'!$D$4:$G$77,3,FALSE)="L / ha",E127*VLOOKUP($A143,'Diesel consumption for field op'!$D$4:$G$77,2,FALSE),VLOOKUP($A143,'Diesel consumption for field op'!$D$4:$G$77,2,FALSE)*E$93/1000)*IF(VLOOKUP($A143,'Diesel consumption for field op'!$D$4:$G$77,4,FALSE)="Ja",HLOOKUP(E$29,'Diesel consumption for field op'!$L$17:$Q$19,2,FALSE),1)*HLOOKUP(E$29,'Diesel consumption for field op'!$L$17:$Q$19,3,FALSE))</f>
        <v>0</v>
      </c>
      <c r="F143" s="21">
        <f>IF($A143="",0,IF(VLOOKUP($A143,'Diesel consumption for field op'!$D$4:$G$77,3,FALSE)="L / ha",F127*VLOOKUP($A143,'Diesel consumption for field op'!$D$4:$G$77,2,FALSE),VLOOKUP($A143,'Diesel consumption for field op'!$D$4:$G$77,2,FALSE)*F$93/1000)*IF(VLOOKUP($A143,'Diesel consumption for field op'!$D$4:$G$77,4,FALSE)="Ja",HLOOKUP(F$29,'Diesel consumption for field op'!$L$17:$Q$19,2,FALSE),1)*HLOOKUP(F$29,'Diesel consumption for field op'!$L$17:$Q$19,3,FALSE))</f>
        <v>0</v>
      </c>
      <c r="G143" s="21">
        <f>IF($A143="",0,IF(VLOOKUP($A143,'Diesel consumption for field op'!$D$4:$G$77,3,FALSE)="L / ha",G127*VLOOKUP($A143,'Diesel consumption for field op'!$D$4:$G$77,2,FALSE),VLOOKUP($A143,'Diesel consumption for field op'!$D$4:$G$77,2,FALSE)*G$93/1000)*IF(VLOOKUP($A143,'Diesel consumption for field op'!$D$4:$G$77,4,FALSE)="Ja",HLOOKUP(G$29,'Diesel consumption for field op'!$L$17:$Q$19,2,FALSE),1)*HLOOKUP(G$29,'Diesel consumption for field op'!$L$17:$Q$19,3,FALSE))</f>
        <v>0</v>
      </c>
      <c r="I143" s="29" t="str">
        <f t="shared" si="26"/>
        <v/>
      </c>
      <c r="J143" s="21">
        <f>IF($A143="",0,IF(VLOOKUP($A143,'Diesel consumption for field op'!$D$4:$G$77,3,FALSE)="L / ha",J127*VLOOKUP($A143,'Diesel consumption for field op'!$D$4:$G$77,2,FALSE),VLOOKUP($A143,'Diesel consumption for field op'!$D$4:$G$77,2,FALSE)*J$93/1000)*IF(VLOOKUP($A143,'Diesel consumption for field op'!$D$4:$G$77,4,FALSE)="Ja",HLOOKUP(J$29,'Diesel consumption for field op'!$L$17:$Q$19,2,FALSE),1)*HLOOKUP(J$29,'Diesel consumption for field op'!$L$17:$Q$19,3,FALSE))</f>
        <v>0</v>
      </c>
      <c r="K143" s="21">
        <f>IF($A143="",0,IF(VLOOKUP($A143,'Diesel consumption for field op'!$D$4:$G$77,3,FALSE)="L / ha",K127*VLOOKUP($A143,'Diesel consumption for field op'!$D$4:$G$77,2,FALSE),VLOOKUP($A143,'Diesel consumption for field op'!$D$4:$G$77,2,FALSE)*K$93/1000)*IF(VLOOKUP($A143,'Diesel consumption for field op'!$D$4:$G$77,4,FALSE)="Ja",HLOOKUP(K$29,'Diesel consumption for field op'!$L$17:$Q$19,2,FALSE),1)*HLOOKUP(K$29,'Diesel consumption for field op'!$L$17:$Q$19,3,FALSE))</f>
        <v>0</v>
      </c>
      <c r="L143" s="21">
        <f>IF($A143="",0,IF(VLOOKUP($A143,'Diesel consumption for field op'!$D$4:$G$77,3,FALSE)="L / ha",L127*VLOOKUP($A143,'Diesel consumption for field op'!$D$4:$G$77,2,FALSE),VLOOKUP($A143,'Diesel consumption for field op'!$D$4:$G$77,2,FALSE)*L$93/1000)*IF(VLOOKUP($A143,'Diesel consumption for field op'!$D$4:$G$77,4,FALSE)="Ja",HLOOKUP(L$29,'Diesel consumption for field op'!$L$17:$Q$19,2,FALSE),1)*HLOOKUP(L$29,'Diesel consumption for field op'!$L$17:$Q$19,3,FALSE))</f>
        <v>0</v>
      </c>
      <c r="M143" s="21">
        <f>IF($A143="",0,IF(VLOOKUP($A143,'Diesel consumption for field op'!$D$4:$G$77,3,FALSE)="L / ha",M127*VLOOKUP($A143,'Diesel consumption for field op'!$D$4:$G$77,2,FALSE),VLOOKUP($A143,'Diesel consumption for field op'!$D$4:$G$77,2,FALSE)*M$93/1000)*IF(VLOOKUP($A143,'Diesel consumption for field op'!$D$4:$G$77,4,FALSE)="Ja",HLOOKUP(M$29,'Diesel consumption for field op'!$L$17:$Q$19,2,FALSE),1)*HLOOKUP(M$29,'Diesel consumption for field op'!$L$17:$Q$19,3,FALSE))</f>
        <v>0</v>
      </c>
      <c r="N143" s="21">
        <f>IF($A143="",0,IF(VLOOKUP($A143,'Diesel consumption for field op'!$D$4:$G$77,3,FALSE)="L / ha",N127*VLOOKUP($A143,'Diesel consumption for field op'!$D$4:$G$77,2,FALSE),VLOOKUP($A143,'Diesel consumption for field op'!$D$4:$G$77,2,FALSE)*N$93/1000)*IF(VLOOKUP($A143,'Diesel consumption for field op'!$D$4:$G$77,4,FALSE)="Ja",HLOOKUP(N$29,'Diesel consumption for field op'!$L$17:$Q$19,2,FALSE),1)*HLOOKUP(N$29,'Diesel consumption for field op'!$L$17:$Q$19,3,FALSE))</f>
        <v>0</v>
      </c>
      <c r="O143" s="21">
        <f>IF($A143="",0,IF(VLOOKUP($A143,'Diesel consumption for field op'!$D$4:$G$77,3,FALSE)="L / ha",O127*VLOOKUP($A143,'Diesel consumption for field op'!$D$4:$G$77,2,FALSE),VLOOKUP($A143,'Diesel consumption for field op'!$D$4:$G$77,2,FALSE)*O$93/1000)*IF(VLOOKUP($A143,'Diesel consumption for field op'!$D$4:$G$77,4,FALSE)="Ja",HLOOKUP(O$29,'Diesel consumption for field op'!$L$17:$Q$19,2,FALSE),1)*HLOOKUP(O$29,'Diesel consumption for field op'!$L$17:$Q$19,3,FALSE))</f>
        <v>0</v>
      </c>
    </row>
    <row r="144" spans="1:15" x14ac:dyDescent="0.25">
      <c r="A144" s="20" t="str">
        <f t="shared" si="25"/>
        <v/>
      </c>
      <c r="B144" s="21">
        <f>IF($A144="",0,IF(VLOOKUP($A144,'Diesel consumption for field op'!$D$4:$G$77,3,FALSE)="L / ha",B128*VLOOKUP($A144,'Diesel consumption for field op'!$D$4:$G$77,2,FALSE),VLOOKUP($A144,'Diesel consumption for field op'!$D$4:$G$77,2,FALSE)*B$93/1000)*IF(VLOOKUP($A144,'Diesel consumption for field op'!$D$4:$G$77,4,FALSE)="Ja",HLOOKUP(B$29,'Diesel consumption for field op'!$L$17:$Q$19,2,FALSE),1)*HLOOKUP(B$29,'Diesel consumption for field op'!$L$17:$Q$19,3,FALSE))</f>
        <v>0</v>
      </c>
      <c r="C144" s="21">
        <f>IF($A144="",0,IF(VLOOKUP($A144,'Diesel consumption for field op'!$D$4:$G$77,3,FALSE)="L / ha",C128*VLOOKUP($A144,'Diesel consumption for field op'!$D$4:$G$77,2,FALSE),VLOOKUP($A144,'Diesel consumption for field op'!$D$4:$G$77,2,FALSE)*C$93/1000)*IF(VLOOKUP($A144,'Diesel consumption for field op'!$D$4:$G$77,4,FALSE)="Ja",HLOOKUP(C$29,'Diesel consumption for field op'!$L$17:$Q$19,2,FALSE),1)*HLOOKUP(C$29,'Diesel consumption for field op'!$L$17:$Q$19,3,FALSE))</f>
        <v>0</v>
      </c>
      <c r="D144" s="21">
        <f>IF($A144="",0,IF(VLOOKUP($A144,'Diesel consumption for field op'!$D$4:$G$77,3,FALSE)="L / ha",D128*VLOOKUP($A144,'Diesel consumption for field op'!$D$4:$G$77,2,FALSE),VLOOKUP($A144,'Diesel consumption for field op'!$D$4:$G$77,2,FALSE)*D$93/1000)*IF(VLOOKUP($A144,'Diesel consumption for field op'!$D$4:$G$77,4,FALSE)="Ja",HLOOKUP(D$29,'Diesel consumption for field op'!$L$17:$Q$19,2,FALSE),1)*HLOOKUP(D$29,'Diesel consumption for field op'!$L$17:$Q$19,3,FALSE))</f>
        <v>0</v>
      </c>
      <c r="E144" s="21">
        <f>IF($A144="",0,IF(VLOOKUP($A144,'Diesel consumption for field op'!$D$4:$G$77,3,FALSE)="L / ha",E128*VLOOKUP($A144,'Diesel consumption for field op'!$D$4:$G$77,2,FALSE),VLOOKUP($A144,'Diesel consumption for field op'!$D$4:$G$77,2,FALSE)*E$93/1000)*IF(VLOOKUP($A144,'Diesel consumption for field op'!$D$4:$G$77,4,FALSE)="Ja",HLOOKUP(E$29,'Diesel consumption for field op'!$L$17:$Q$19,2,FALSE),1)*HLOOKUP(E$29,'Diesel consumption for field op'!$L$17:$Q$19,3,FALSE))</f>
        <v>0</v>
      </c>
      <c r="F144" s="21">
        <f>IF($A144="",0,IF(VLOOKUP($A144,'Diesel consumption for field op'!$D$4:$G$77,3,FALSE)="L / ha",F128*VLOOKUP($A144,'Diesel consumption for field op'!$D$4:$G$77,2,FALSE),VLOOKUP($A144,'Diesel consumption for field op'!$D$4:$G$77,2,FALSE)*F$93/1000)*IF(VLOOKUP($A144,'Diesel consumption for field op'!$D$4:$G$77,4,FALSE)="Ja",HLOOKUP(F$29,'Diesel consumption for field op'!$L$17:$Q$19,2,FALSE),1)*HLOOKUP(F$29,'Diesel consumption for field op'!$L$17:$Q$19,3,FALSE))</f>
        <v>0</v>
      </c>
      <c r="G144" s="21">
        <f>IF($A144="",0,IF(VLOOKUP($A144,'Diesel consumption for field op'!$D$4:$G$77,3,FALSE)="L / ha",G128*VLOOKUP($A144,'Diesel consumption for field op'!$D$4:$G$77,2,FALSE),VLOOKUP($A144,'Diesel consumption for field op'!$D$4:$G$77,2,FALSE)*G$93/1000)*IF(VLOOKUP($A144,'Diesel consumption for field op'!$D$4:$G$77,4,FALSE)="Ja",HLOOKUP(G$29,'Diesel consumption for field op'!$L$17:$Q$19,2,FALSE),1)*HLOOKUP(G$29,'Diesel consumption for field op'!$L$17:$Q$19,3,FALSE))</f>
        <v>0</v>
      </c>
      <c r="I144" s="29" t="str">
        <f t="shared" si="26"/>
        <v/>
      </c>
      <c r="J144" s="21">
        <f>IF($A144="",0,IF(VLOOKUP($A144,'Diesel consumption for field op'!$D$4:$G$77,3,FALSE)="L / ha",J128*VLOOKUP($A144,'Diesel consumption for field op'!$D$4:$G$77,2,FALSE),VLOOKUP($A144,'Diesel consumption for field op'!$D$4:$G$77,2,FALSE)*J$93/1000)*IF(VLOOKUP($A144,'Diesel consumption for field op'!$D$4:$G$77,4,FALSE)="Ja",HLOOKUP(J$29,'Diesel consumption for field op'!$L$17:$Q$19,2,FALSE),1)*HLOOKUP(J$29,'Diesel consumption for field op'!$L$17:$Q$19,3,FALSE))</f>
        <v>0</v>
      </c>
      <c r="K144" s="21">
        <f>IF($A144="",0,IF(VLOOKUP($A144,'Diesel consumption for field op'!$D$4:$G$77,3,FALSE)="L / ha",K128*VLOOKUP($A144,'Diesel consumption for field op'!$D$4:$G$77,2,FALSE),VLOOKUP($A144,'Diesel consumption for field op'!$D$4:$G$77,2,FALSE)*K$93/1000)*IF(VLOOKUP($A144,'Diesel consumption for field op'!$D$4:$G$77,4,FALSE)="Ja",HLOOKUP(K$29,'Diesel consumption for field op'!$L$17:$Q$19,2,FALSE),1)*HLOOKUP(K$29,'Diesel consumption for field op'!$L$17:$Q$19,3,FALSE))</f>
        <v>0</v>
      </c>
      <c r="L144" s="21">
        <f>IF($A144="",0,IF(VLOOKUP($A144,'Diesel consumption for field op'!$D$4:$G$77,3,FALSE)="L / ha",L128*VLOOKUP($A144,'Diesel consumption for field op'!$D$4:$G$77,2,FALSE),VLOOKUP($A144,'Diesel consumption for field op'!$D$4:$G$77,2,FALSE)*L$93/1000)*IF(VLOOKUP($A144,'Diesel consumption for field op'!$D$4:$G$77,4,FALSE)="Ja",HLOOKUP(L$29,'Diesel consumption for field op'!$L$17:$Q$19,2,FALSE),1)*HLOOKUP(L$29,'Diesel consumption for field op'!$L$17:$Q$19,3,FALSE))</f>
        <v>0</v>
      </c>
      <c r="M144" s="21">
        <f>IF($A144="",0,IF(VLOOKUP($A144,'Diesel consumption for field op'!$D$4:$G$77,3,FALSE)="L / ha",M128*VLOOKUP($A144,'Diesel consumption for field op'!$D$4:$G$77,2,FALSE),VLOOKUP($A144,'Diesel consumption for field op'!$D$4:$G$77,2,FALSE)*M$93/1000)*IF(VLOOKUP($A144,'Diesel consumption for field op'!$D$4:$G$77,4,FALSE)="Ja",HLOOKUP(M$29,'Diesel consumption for field op'!$L$17:$Q$19,2,FALSE),1)*HLOOKUP(M$29,'Diesel consumption for field op'!$L$17:$Q$19,3,FALSE))</f>
        <v>0</v>
      </c>
      <c r="N144" s="21">
        <f>IF($A144="",0,IF(VLOOKUP($A144,'Diesel consumption for field op'!$D$4:$G$77,3,FALSE)="L / ha",N128*VLOOKUP($A144,'Diesel consumption for field op'!$D$4:$G$77,2,FALSE),VLOOKUP($A144,'Diesel consumption for field op'!$D$4:$G$77,2,FALSE)*N$93/1000)*IF(VLOOKUP($A144,'Diesel consumption for field op'!$D$4:$G$77,4,FALSE)="Ja",HLOOKUP(N$29,'Diesel consumption for field op'!$L$17:$Q$19,2,FALSE),1)*HLOOKUP(N$29,'Diesel consumption for field op'!$L$17:$Q$19,3,FALSE))</f>
        <v>0</v>
      </c>
      <c r="O144" s="21">
        <f>IF($A144="",0,IF(VLOOKUP($A144,'Diesel consumption for field op'!$D$4:$G$77,3,FALSE)="L / ha",O128*VLOOKUP($A144,'Diesel consumption for field op'!$D$4:$G$77,2,FALSE),VLOOKUP($A144,'Diesel consumption for field op'!$D$4:$G$77,2,FALSE)*O$93/1000)*IF(VLOOKUP($A144,'Diesel consumption for field op'!$D$4:$G$77,4,FALSE)="Ja",HLOOKUP(O$29,'Diesel consumption for field op'!$L$17:$Q$19,2,FALSE),1)*HLOOKUP(O$29,'Diesel consumption for field op'!$L$17:$Q$19,3,FALSE))</f>
        <v>0</v>
      </c>
    </row>
    <row r="145" spans="1:15" x14ac:dyDescent="0.25">
      <c r="A145" s="20" t="str">
        <f t="shared" si="25"/>
        <v/>
      </c>
      <c r="B145" s="21">
        <f>IF($A145="",0,IF(VLOOKUP($A145,'Diesel consumption for field op'!$D$4:$G$77,3,FALSE)="L / ha",B129*VLOOKUP($A145,'Diesel consumption for field op'!$D$4:$G$77,2,FALSE),VLOOKUP($A145,'Diesel consumption for field op'!$D$4:$G$77,2,FALSE)*B$93/1000)*IF(VLOOKUP($A145,'Diesel consumption for field op'!$D$4:$G$77,4,FALSE)="Ja",HLOOKUP(B$29,'Diesel consumption for field op'!$L$17:$Q$19,2,FALSE),1)*HLOOKUP(B$29,'Diesel consumption for field op'!$L$17:$Q$19,3,FALSE))</f>
        <v>0</v>
      </c>
      <c r="C145" s="21">
        <f>IF($A145="",0,IF(VLOOKUP($A145,'Diesel consumption for field op'!$D$4:$G$77,3,FALSE)="L / ha",C129*VLOOKUP($A145,'Diesel consumption for field op'!$D$4:$G$77,2,FALSE),VLOOKUP($A145,'Diesel consumption for field op'!$D$4:$G$77,2,FALSE)*C$93/1000)*IF(VLOOKUP($A145,'Diesel consumption for field op'!$D$4:$G$77,4,FALSE)="Ja",HLOOKUP(C$29,'Diesel consumption for field op'!$L$17:$Q$19,2,FALSE),1)*HLOOKUP(C$29,'Diesel consumption for field op'!$L$17:$Q$19,3,FALSE))</f>
        <v>0</v>
      </c>
      <c r="D145" s="21">
        <f>IF($A145="",0,IF(VLOOKUP($A145,'Diesel consumption for field op'!$D$4:$G$77,3,FALSE)="L / ha",D129*VLOOKUP($A145,'Diesel consumption for field op'!$D$4:$G$77,2,FALSE),VLOOKUP($A145,'Diesel consumption for field op'!$D$4:$G$77,2,FALSE)*D$93/1000)*IF(VLOOKUP($A145,'Diesel consumption for field op'!$D$4:$G$77,4,FALSE)="Ja",HLOOKUP(D$29,'Diesel consumption for field op'!$L$17:$Q$19,2,FALSE),1)*HLOOKUP(D$29,'Diesel consumption for field op'!$L$17:$Q$19,3,FALSE))</f>
        <v>0</v>
      </c>
      <c r="E145" s="21">
        <f>IF($A145="",0,IF(VLOOKUP($A145,'Diesel consumption for field op'!$D$4:$G$77,3,FALSE)="L / ha",E129*VLOOKUP($A145,'Diesel consumption for field op'!$D$4:$G$77,2,FALSE),VLOOKUP($A145,'Diesel consumption for field op'!$D$4:$G$77,2,FALSE)*E$93/1000)*IF(VLOOKUP($A145,'Diesel consumption for field op'!$D$4:$G$77,4,FALSE)="Ja",HLOOKUP(E$29,'Diesel consumption for field op'!$L$17:$Q$19,2,FALSE),1)*HLOOKUP(E$29,'Diesel consumption for field op'!$L$17:$Q$19,3,FALSE))</f>
        <v>0</v>
      </c>
      <c r="F145" s="21">
        <f>IF($A145="",0,IF(VLOOKUP($A145,'Diesel consumption for field op'!$D$4:$G$77,3,FALSE)="L / ha",F129*VLOOKUP($A145,'Diesel consumption for field op'!$D$4:$G$77,2,FALSE),VLOOKUP($A145,'Diesel consumption for field op'!$D$4:$G$77,2,FALSE)*F$93/1000)*IF(VLOOKUP($A145,'Diesel consumption for field op'!$D$4:$G$77,4,FALSE)="Ja",HLOOKUP(F$29,'Diesel consumption for field op'!$L$17:$Q$19,2,FALSE),1)*HLOOKUP(F$29,'Diesel consumption for field op'!$L$17:$Q$19,3,FALSE))</f>
        <v>0</v>
      </c>
      <c r="G145" s="21">
        <f>IF($A145="",0,IF(VLOOKUP($A145,'Diesel consumption for field op'!$D$4:$G$77,3,FALSE)="L / ha",G129*VLOOKUP($A145,'Diesel consumption for field op'!$D$4:$G$77,2,FALSE),VLOOKUP($A145,'Diesel consumption for field op'!$D$4:$G$77,2,FALSE)*G$93/1000)*IF(VLOOKUP($A145,'Diesel consumption for field op'!$D$4:$G$77,4,FALSE)="Ja",HLOOKUP(G$29,'Diesel consumption for field op'!$L$17:$Q$19,2,FALSE),1)*HLOOKUP(G$29,'Diesel consumption for field op'!$L$17:$Q$19,3,FALSE))</f>
        <v>0</v>
      </c>
      <c r="I145" s="29" t="str">
        <f t="shared" si="26"/>
        <v/>
      </c>
      <c r="J145" s="21">
        <f>IF($A145="",0,IF(VLOOKUP($A145,'Diesel consumption for field op'!$D$4:$G$77,3,FALSE)="L / ha",J129*VLOOKUP($A145,'Diesel consumption for field op'!$D$4:$G$77,2,FALSE),VLOOKUP($A145,'Diesel consumption for field op'!$D$4:$G$77,2,FALSE)*J$93/1000)*IF(VLOOKUP($A145,'Diesel consumption for field op'!$D$4:$G$77,4,FALSE)="Ja",HLOOKUP(J$29,'Diesel consumption for field op'!$L$17:$Q$19,2,FALSE),1)*HLOOKUP(J$29,'Diesel consumption for field op'!$L$17:$Q$19,3,FALSE))</f>
        <v>0</v>
      </c>
      <c r="K145" s="21">
        <f>IF($A145="",0,IF(VLOOKUP($A145,'Diesel consumption for field op'!$D$4:$G$77,3,FALSE)="L / ha",K129*VLOOKUP($A145,'Diesel consumption for field op'!$D$4:$G$77,2,FALSE),VLOOKUP($A145,'Diesel consumption for field op'!$D$4:$G$77,2,FALSE)*K$93/1000)*IF(VLOOKUP($A145,'Diesel consumption for field op'!$D$4:$G$77,4,FALSE)="Ja",HLOOKUP(K$29,'Diesel consumption for field op'!$L$17:$Q$19,2,FALSE),1)*HLOOKUP(K$29,'Diesel consumption for field op'!$L$17:$Q$19,3,FALSE))</f>
        <v>0</v>
      </c>
      <c r="L145" s="21">
        <f>IF($A145="",0,IF(VLOOKUP($A145,'Diesel consumption for field op'!$D$4:$G$77,3,FALSE)="L / ha",L129*VLOOKUP($A145,'Diesel consumption for field op'!$D$4:$G$77,2,FALSE),VLOOKUP($A145,'Diesel consumption for field op'!$D$4:$G$77,2,FALSE)*L$93/1000)*IF(VLOOKUP($A145,'Diesel consumption for field op'!$D$4:$G$77,4,FALSE)="Ja",HLOOKUP(L$29,'Diesel consumption for field op'!$L$17:$Q$19,2,FALSE),1)*HLOOKUP(L$29,'Diesel consumption for field op'!$L$17:$Q$19,3,FALSE))</f>
        <v>0</v>
      </c>
      <c r="M145" s="21">
        <f>IF($A145="",0,IF(VLOOKUP($A145,'Diesel consumption for field op'!$D$4:$G$77,3,FALSE)="L / ha",M129*VLOOKUP($A145,'Diesel consumption for field op'!$D$4:$G$77,2,FALSE),VLOOKUP($A145,'Diesel consumption for field op'!$D$4:$G$77,2,FALSE)*M$93/1000)*IF(VLOOKUP($A145,'Diesel consumption for field op'!$D$4:$G$77,4,FALSE)="Ja",HLOOKUP(M$29,'Diesel consumption for field op'!$L$17:$Q$19,2,FALSE),1)*HLOOKUP(M$29,'Diesel consumption for field op'!$L$17:$Q$19,3,FALSE))</f>
        <v>0</v>
      </c>
      <c r="N145" s="21">
        <f>IF($A145="",0,IF(VLOOKUP($A145,'Diesel consumption for field op'!$D$4:$G$77,3,FALSE)="L / ha",N129*VLOOKUP($A145,'Diesel consumption for field op'!$D$4:$G$77,2,FALSE),VLOOKUP($A145,'Diesel consumption for field op'!$D$4:$G$77,2,FALSE)*N$93/1000)*IF(VLOOKUP($A145,'Diesel consumption for field op'!$D$4:$G$77,4,FALSE)="Ja",HLOOKUP(N$29,'Diesel consumption for field op'!$L$17:$Q$19,2,FALSE),1)*HLOOKUP(N$29,'Diesel consumption for field op'!$L$17:$Q$19,3,FALSE))</f>
        <v>0</v>
      </c>
      <c r="O145" s="21">
        <f>IF($A145="",0,IF(VLOOKUP($A145,'Diesel consumption for field op'!$D$4:$G$77,3,FALSE)="L / ha",O129*VLOOKUP($A145,'Diesel consumption for field op'!$D$4:$G$77,2,FALSE),VLOOKUP($A145,'Diesel consumption for field op'!$D$4:$G$77,2,FALSE)*O$93/1000)*IF(VLOOKUP($A145,'Diesel consumption for field op'!$D$4:$G$77,4,FALSE)="Ja",HLOOKUP(O$29,'Diesel consumption for field op'!$L$17:$Q$19,2,FALSE),1)*HLOOKUP(O$29,'Diesel consumption for field op'!$L$17:$Q$19,3,FALSE))</f>
        <v>0</v>
      </c>
    </row>
    <row r="146" spans="1:15" ht="14.4" thickBot="1" x14ac:dyDescent="0.3">
      <c r="A146" s="22" t="str">
        <f t="shared" si="25"/>
        <v/>
      </c>
      <c r="B146" s="23">
        <f>IF($A146="",0,IF(VLOOKUP($A146,'Diesel consumption for field op'!$D$4:$G$77,3,FALSE)="L / ha",B130*VLOOKUP($A146,'Diesel consumption for field op'!$D$4:$G$77,2,FALSE),VLOOKUP($A146,'Diesel consumption for field op'!$D$4:$G$77,2,FALSE)*B$93/1000)*IF(VLOOKUP($A146,'Diesel consumption for field op'!$D$4:$G$77,4,FALSE)="Ja",HLOOKUP(B$29,'Diesel consumption for field op'!$L$17:$Q$19,2,FALSE),1)*HLOOKUP(B$29,'Diesel consumption for field op'!$L$17:$Q$19,3,FALSE))</f>
        <v>0</v>
      </c>
      <c r="C146" s="23">
        <f>IF($A146="",0,IF(VLOOKUP($A146,'Diesel consumption for field op'!$D$4:$G$77,3,FALSE)="L / ha",C130*VLOOKUP($A146,'Diesel consumption for field op'!$D$4:$G$77,2,FALSE),VLOOKUP($A146,'Diesel consumption for field op'!$D$4:$G$77,2,FALSE)*C$93/1000)*IF(VLOOKUP($A146,'Diesel consumption for field op'!$D$4:$G$77,4,FALSE)="Ja",HLOOKUP(C$29,'Diesel consumption for field op'!$L$17:$Q$19,2,FALSE),1)*HLOOKUP(C$29,'Diesel consumption for field op'!$L$17:$Q$19,3,FALSE))</f>
        <v>0</v>
      </c>
      <c r="D146" s="23">
        <f>IF($A146="",0,IF(VLOOKUP($A146,'Diesel consumption for field op'!$D$4:$G$77,3,FALSE)="L / ha",D130*VLOOKUP($A146,'Diesel consumption for field op'!$D$4:$G$77,2,FALSE),VLOOKUP($A146,'Diesel consumption for field op'!$D$4:$G$77,2,FALSE)*D$93/1000)*IF(VLOOKUP($A146,'Diesel consumption for field op'!$D$4:$G$77,4,FALSE)="Ja",HLOOKUP(D$29,'Diesel consumption for field op'!$L$17:$Q$19,2,FALSE),1)*HLOOKUP(D$29,'Diesel consumption for field op'!$L$17:$Q$19,3,FALSE))</f>
        <v>0</v>
      </c>
      <c r="E146" s="23">
        <f>IF($A146="",0,IF(VLOOKUP($A146,'Diesel consumption for field op'!$D$4:$G$77,3,FALSE)="L / ha",E130*VLOOKUP($A146,'Diesel consumption for field op'!$D$4:$G$77,2,FALSE),VLOOKUP($A146,'Diesel consumption for field op'!$D$4:$G$77,2,FALSE)*E$93/1000)*IF(VLOOKUP($A146,'Diesel consumption for field op'!$D$4:$G$77,4,FALSE)="Ja",HLOOKUP(E$29,'Diesel consumption for field op'!$L$17:$Q$19,2,FALSE),1)*HLOOKUP(E$29,'Diesel consumption for field op'!$L$17:$Q$19,3,FALSE))</f>
        <v>0</v>
      </c>
      <c r="F146" s="23">
        <f>IF($A146="",0,IF(VLOOKUP($A146,'Diesel consumption for field op'!$D$4:$G$77,3,FALSE)="L / ha",F130*VLOOKUP($A146,'Diesel consumption for field op'!$D$4:$G$77,2,FALSE),VLOOKUP($A146,'Diesel consumption for field op'!$D$4:$G$77,2,FALSE)*F$93/1000)*IF(VLOOKUP($A146,'Diesel consumption for field op'!$D$4:$G$77,4,FALSE)="Ja",HLOOKUP(F$29,'Diesel consumption for field op'!$L$17:$Q$19,2,FALSE),1)*HLOOKUP(F$29,'Diesel consumption for field op'!$L$17:$Q$19,3,FALSE))</f>
        <v>0</v>
      </c>
      <c r="G146" s="23">
        <f>IF($A146="",0,IF(VLOOKUP($A146,'Diesel consumption for field op'!$D$4:$G$77,3,FALSE)="L / ha",G130*VLOOKUP($A146,'Diesel consumption for field op'!$D$4:$G$77,2,FALSE),VLOOKUP($A146,'Diesel consumption for field op'!$D$4:$G$77,2,FALSE)*G$93/1000)*IF(VLOOKUP($A146,'Diesel consumption for field op'!$D$4:$G$77,4,FALSE)="Ja",HLOOKUP(G$29,'Diesel consumption for field op'!$L$17:$Q$19,2,FALSE),1)*HLOOKUP(G$29,'Diesel consumption for field op'!$L$17:$Q$19,3,FALSE))</f>
        <v>0</v>
      </c>
      <c r="I146" s="31" t="str">
        <f t="shared" si="26"/>
        <v/>
      </c>
      <c r="J146" s="23">
        <f>IF($A146="",0,IF(VLOOKUP($A146,'Diesel consumption for field op'!$D$4:$G$77,3,FALSE)="L / ha",J130*VLOOKUP($A146,'Diesel consumption for field op'!$D$4:$G$77,2,FALSE),VLOOKUP($A146,'Diesel consumption for field op'!$D$4:$G$77,2,FALSE)*J$93/1000)*IF(VLOOKUP($A146,'Diesel consumption for field op'!$D$4:$G$77,4,FALSE)="Ja",HLOOKUP(J$29,'Diesel consumption for field op'!$L$17:$Q$19,2,FALSE),1)*HLOOKUP(J$29,'Diesel consumption for field op'!$L$17:$Q$19,3,FALSE))</f>
        <v>0</v>
      </c>
      <c r="K146" s="23">
        <f>IF($A146="",0,IF(VLOOKUP($A146,'Diesel consumption for field op'!$D$4:$G$77,3,FALSE)="L / ha",K130*VLOOKUP($A146,'Diesel consumption for field op'!$D$4:$G$77,2,FALSE),VLOOKUP($A146,'Diesel consumption for field op'!$D$4:$G$77,2,FALSE)*K$93/1000)*IF(VLOOKUP($A146,'Diesel consumption for field op'!$D$4:$G$77,4,FALSE)="Ja",HLOOKUP(K$29,'Diesel consumption for field op'!$L$17:$Q$19,2,FALSE),1)*HLOOKUP(K$29,'Diesel consumption for field op'!$L$17:$Q$19,3,FALSE))</f>
        <v>0</v>
      </c>
      <c r="L146" s="23">
        <f>IF($A146="",0,IF(VLOOKUP($A146,'Diesel consumption for field op'!$D$4:$G$77,3,FALSE)="L / ha",L130*VLOOKUP($A146,'Diesel consumption for field op'!$D$4:$G$77,2,FALSE),VLOOKUP($A146,'Diesel consumption for field op'!$D$4:$G$77,2,FALSE)*L$93/1000)*IF(VLOOKUP($A146,'Diesel consumption for field op'!$D$4:$G$77,4,FALSE)="Ja",HLOOKUP(L$29,'Diesel consumption for field op'!$L$17:$Q$19,2,FALSE),1)*HLOOKUP(L$29,'Diesel consumption for field op'!$L$17:$Q$19,3,FALSE))</f>
        <v>0</v>
      </c>
      <c r="M146" s="23">
        <f>IF($A146="",0,IF(VLOOKUP($A146,'Diesel consumption for field op'!$D$4:$G$77,3,FALSE)="L / ha",M130*VLOOKUP($A146,'Diesel consumption for field op'!$D$4:$G$77,2,FALSE),VLOOKUP($A146,'Diesel consumption for field op'!$D$4:$G$77,2,FALSE)*M$93/1000)*IF(VLOOKUP($A146,'Diesel consumption for field op'!$D$4:$G$77,4,FALSE)="Ja",HLOOKUP(M$29,'Diesel consumption for field op'!$L$17:$Q$19,2,FALSE),1)*HLOOKUP(M$29,'Diesel consumption for field op'!$L$17:$Q$19,3,FALSE))</f>
        <v>0</v>
      </c>
      <c r="N146" s="23">
        <f>IF($A146="",0,IF(VLOOKUP($A146,'Diesel consumption for field op'!$D$4:$G$77,3,FALSE)="L / ha",N130*VLOOKUP($A146,'Diesel consumption for field op'!$D$4:$G$77,2,FALSE),VLOOKUP($A146,'Diesel consumption for field op'!$D$4:$G$77,2,FALSE)*N$93/1000)*IF(VLOOKUP($A146,'Diesel consumption for field op'!$D$4:$G$77,4,FALSE)="Ja",HLOOKUP(N$29,'Diesel consumption for field op'!$L$17:$Q$19,2,FALSE),1)*HLOOKUP(N$29,'Diesel consumption for field op'!$L$17:$Q$19,3,FALSE))</f>
        <v>0</v>
      </c>
      <c r="O146" s="23">
        <f>IF($A146="",0,IF(VLOOKUP($A146,'Diesel consumption for field op'!$D$4:$G$77,3,FALSE)="L / ha",O130*VLOOKUP($A146,'Diesel consumption for field op'!$D$4:$G$77,2,FALSE),VLOOKUP($A146,'Diesel consumption for field op'!$D$4:$G$77,2,FALSE)*O$93/1000)*IF(VLOOKUP($A146,'Diesel consumption for field op'!$D$4:$G$77,4,FALSE)="Ja",HLOOKUP(O$29,'Diesel consumption for field op'!$L$17:$Q$19,2,FALSE),1)*HLOOKUP(O$29,'Diesel consumption for field op'!$L$17:$Q$19,3,FALSE))</f>
        <v>0</v>
      </c>
    </row>
    <row r="147" spans="1:15" x14ac:dyDescent="0.25">
      <c r="A147" s="30" t="s">
        <v>116</v>
      </c>
      <c r="B147" s="25">
        <f>SUM(B132:B146)</f>
        <v>0</v>
      </c>
      <c r="C147" s="25">
        <f t="shared" ref="C147:O147" si="27">SUM(C132:C146)</f>
        <v>0</v>
      </c>
      <c r="D147" s="25">
        <f t="shared" si="27"/>
        <v>0</v>
      </c>
      <c r="E147" s="25">
        <f t="shared" si="27"/>
        <v>0</v>
      </c>
      <c r="F147" s="25">
        <f t="shared" si="27"/>
        <v>0</v>
      </c>
      <c r="G147" s="25">
        <f t="shared" si="27"/>
        <v>0</v>
      </c>
      <c r="H147" s="5"/>
      <c r="I147" s="30" t="str">
        <f t="shared" si="26"/>
        <v>Dieselforbrug i alt per ha</v>
      </c>
      <c r="J147" s="25">
        <f t="shared" si="27"/>
        <v>0</v>
      </c>
      <c r="K147" s="25">
        <f t="shared" si="27"/>
        <v>0</v>
      </c>
      <c r="L147" s="25">
        <f t="shared" si="27"/>
        <v>0</v>
      </c>
      <c r="M147" s="25">
        <f t="shared" si="27"/>
        <v>0</v>
      </c>
      <c r="N147" s="25">
        <f t="shared" si="27"/>
        <v>0</v>
      </c>
      <c r="O147" s="25">
        <f t="shared" si="27"/>
        <v>0</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00000000-0002-0000-2F00-000000000000}">
      <formula1>"Yes, No"</formula1>
    </dataValidation>
    <dataValidation type="list" allowBlank="1" showInputMessage="1" showErrorMessage="1" sqref="F13:F17" xr:uid="{00000000-0002-0000-2F00-000001000000}">
      <formula1>"Ja, Nej / Ikke relevant"</formula1>
    </dataValidation>
    <dataValidation type="list" allowBlank="1" showInputMessage="1" showErrorMessage="1" sqref="E13:E17" xr:uid="{00000000-0002-0000-2F00-00000200000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2F00-000003000000}">
          <x14:formula1>
            <xm:f>Other_tabels!$F$5:$F$14</xm:f>
          </x14:formula1>
          <xm:sqref>E4</xm:sqref>
        </x14:dataValidation>
        <x14:dataValidation type="list" allowBlank="1" showInputMessage="1" showErrorMessage="1" xr:uid="{00000000-0002-0000-2F00-000004000000}">
          <x14:formula1>
            <xm:f>'N fixation formula'!$B$5:$B$44</xm:f>
          </x14:formula1>
          <xm:sqref>B9</xm:sqref>
        </x14:dataValidation>
        <x14:dataValidation type="list" allowBlank="1" showInputMessage="1" showErrorMessage="1" xr:uid="{00000000-0002-0000-2F00-000007000000}">
          <x14:formula1>
            <xm:f>'Crop definitions'!$B$5:$B$63</xm:f>
          </x14:formula1>
          <xm:sqref>B13:B17</xm:sqref>
        </x14:dataValidation>
        <x14:dataValidation type="list" allowBlank="1" showInputMessage="1" showErrorMessage="1" xr:uid="{00000000-0002-0000-2F00-000006000000}">
          <x14:formula1>
            <xm:f>Seed!$B$5:$B$28</xm:f>
          </x14:formula1>
          <xm:sqref>B20:B23</xm:sqref>
        </x14:dataValidation>
        <x14:dataValidation type="list" allowBlank="1" showInputMessage="1" showErrorMessage="1" xr:uid="{00000000-0002-0000-2F00-000005000000}">
          <x14:formula1>
            <xm:f>'Diesel consumption for field op'!$D$4:$D$77</xm:f>
          </x14:formula1>
          <xm:sqref>A116:A130</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9" tint="0.79998168889431442"/>
  </sheetPr>
  <dimension ref="A1:O147"/>
  <sheetViews>
    <sheetView showGridLines="0" workbookViewId="0">
      <selection activeCell="J132" sqref="J132:O146"/>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816</v>
      </c>
      <c r="D4" s="20" t="s">
        <v>484</v>
      </c>
      <c r="E4" s="44" t="s">
        <v>601</v>
      </c>
    </row>
    <row r="5" spans="1:6" x14ac:dyDescent="0.25">
      <c r="A5" s="20" t="s">
        <v>50</v>
      </c>
      <c r="B5" s="44" t="s">
        <v>814</v>
      </c>
      <c r="D5" s="20" t="s">
        <v>582</v>
      </c>
      <c r="E5" s="44" t="s">
        <v>209</v>
      </c>
    </row>
    <row r="6" spans="1:6" ht="27.6" x14ac:dyDescent="0.25">
      <c r="A6" s="20" t="s">
        <v>0</v>
      </c>
      <c r="B6" s="45" t="s">
        <v>815</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v>17</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599</v>
      </c>
      <c r="C13" s="19" t="str">
        <f>IF(B13="","",VLOOKUP(B13,'Crop definitions'!$B$5:$G$63,6,FALSE))</f>
        <v>Kg</v>
      </c>
      <c r="D13" s="19" t="str">
        <f>IF(B13="","",VLOOKUP(B13,'Crop definitions'!$B$5:$G$63,3,FALSE))</f>
        <v>Catch_crop_turnover</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465</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Catch_crop_grass</v>
      </c>
      <c r="B30" s="200"/>
      <c r="C30" s="200"/>
      <c r="D30" s="200"/>
      <c r="E30" s="200"/>
      <c r="F30" s="200"/>
      <c r="G30" s="27"/>
      <c r="I30" s="201" t="str">
        <f>A30</f>
        <v>Gødningsnorm - Main product: Catch_crop_grass</v>
      </c>
      <c r="J30" s="202"/>
      <c r="K30" s="202"/>
      <c r="L30" s="202"/>
      <c r="M30" s="202"/>
      <c r="N30" s="202"/>
      <c r="O30" s="203"/>
    </row>
    <row r="31" spans="1:15" x14ac:dyDescent="0.25">
      <c r="A31" s="20" t="s">
        <v>54</v>
      </c>
      <c r="B31" s="26"/>
      <c r="C31" s="26"/>
      <c r="D31" s="26"/>
      <c r="E31" s="26"/>
      <c r="F31" s="26"/>
      <c r="G31" s="26"/>
      <c r="I31" s="20" t="s">
        <v>54</v>
      </c>
      <c r="J31" s="26">
        <f>B31*('Crop definitions'!$Z$5/100)</f>
        <v>0</v>
      </c>
      <c r="K31" s="26">
        <f>C31*('Crop definitions'!$Z$5/100)</f>
        <v>0</v>
      </c>
      <c r="L31" s="26">
        <f>D31*('Crop definitions'!$Z$5/100)</f>
        <v>0</v>
      </c>
      <c r="M31" s="26">
        <f>E31*('Crop definitions'!$Z$5/100)</f>
        <v>0</v>
      </c>
      <c r="N31" s="26">
        <f>F31*('Crop definitions'!$Z$5/100)</f>
        <v>0</v>
      </c>
      <c r="O31" s="26">
        <f>G31*('Crop definitions'!$Z$5/100)</f>
        <v>0</v>
      </c>
    </row>
    <row r="32" spans="1:15" x14ac:dyDescent="0.25">
      <c r="A32" s="20" t="s">
        <v>55</v>
      </c>
      <c r="B32" s="26"/>
      <c r="C32" s="26"/>
      <c r="D32" s="26"/>
      <c r="E32" s="26"/>
      <c r="F32" s="26"/>
      <c r="G32" s="26"/>
      <c r="I32" s="20" t="s">
        <v>55</v>
      </c>
      <c r="J32" s="26"/>
      <c r="K32" s="26"/>
      <c r="L32" s="26"/>
      <c r="M32" s="26"/>
      <c r="N32" s="26"/>
      <c r="O32" s="4"/>
    </row>
    <row r="33" spans="1:15" x14ac:dyDescent="0.25">
      <c r="A33" s="20" t="s">
        <v>56</v>
      </c>
      <c r="B33" s="26"/>
      <c r="C33" s="26"/>
      <c r="D33" s="26"/>
      <c r="E33" s="26"/>
      <c r="F33" s="26"/>
      <c r="G33" s="26"/>
      <c r="I33" s="20" t="s">
        <v>56</v>
      </c>
      <c r="J33" s="26"/>
      <c r="K33" s="26"/>
      <c r="L33" s="26"/>
      <c r="M33" s="26"/>
      <c r="N33" s="26"/>
      <c r="O33" s="4"/>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-17</v>
      </c>
      <c r="C52" s="21">
        <f t="shared" si="2"/>
        <v>-17</v>
      </c>
      <c r="D52" s="21">
        <f t="shared" si="2"/>
        <v>-17</v>
      </c>
      <c r="E52" s="21">
        <f t="shared" si="2"/>
        <v>-17</v>
      </c>
      <c r="F52" s="21">
        <f t="shared" si="2"/>
        <v>-17</v>
      </c>
      <c r="G52" s="21">
        <f t="shared" si="2"/>
        <v>-17</v>
      </c>
      <c r="I52" s="20" t="str">
        <f>A52</f>
        <v>N - efter reduktion, kg / ha</v>
      </c>
      <c r="J52" s="21">
        <f t="shared" ref="J52:O52" si="3">IF($B$10="",J51,J51-$B$10)</f>
        <v>-17</v>
      </c>
      <c r="K52" s="21">
        <f t="shared" si="3"/>
        <v>-17</v>
      </c>
      <c r="L52" s="21">
        <f t="shared" si="3"/>
        <v>-17</v>
      </c>
      <c r="M52" s="21">
        <f t="shared" si="3"/>
        <v>-17</v>
      </c>
      <c r="N52" s="21">
        <f t="shared" si="3"/>
        <v>-17</v>
      </c>
      <c r="O52" s="21">
        <f t="shared" si="3"/>
        <v>-17</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Seed_grass</v>
      </c>
      <c r="B60" s="26">
        <v>20</v>
      </c>
      <c r="C60" s="26">
        <v>20</v>
      </c>
      <c r="D60" s="26">
        <v>20</v>
      </c>
      <c r="E60" s="26">
        <v>20</v>
      </c>
      <c r="F60" s="26">
        <v>20</v>
      </c>
      <c r="G60" s="26">
        <v>20</v>
      </c>
      <c r="I60" s="20" t="str">
        <f>A60</f>
        <v>Seed_grass</v>
      </c>
      <c r="J60" s="26">
        <v>20</v>
      </c>
      <c r="K60" s="26">
        <v>20</v>
      </c>
      <c r="L60" s="26">
        <v>20</v>
      </c>
      <c r="M60" s="26">
        <v>20</v>
      </c>
      <c r="N60" s="26">
        <v>20</v>
      </c>
      <c r="O60" s="64">
        <v>20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Catch_crop_grass, Kg / ha</v>
      </c>
      <c r="B74" s="26">
        <v>5163</v>
      </c>
      <c r="C74" s="26">
        <v>5163</v>
      </c>
      <c r="D74" s="26">
        <v>5163</v>
      </c>
      <c r="E74" s="26">
        <v>5163</v>
      </c>
      <c r="F74" s="26">
        <v>5163</v>
      </c>
      <c r="G74" s="26">
        <v>5163</v>
      </c>
      <c r="I74" s="20" t="str">
        <f t="shared" ref="I74:I84" si="6">A74</f>
        <v>Catch_crop_grass, Kg / ha</v>
      </c>
      <c r="J74" s="26">
        <v>5163</v>
      </c>
      <c r="K74" s="26">
        <v>5163</v>
      </c>
      <c r="L74" s="26">
        <v>5163</v>
      </c>
      <c r="M74" s="26">
        <v>5163</v>
      </c>
      <c r="N74" s="26">
        <v>5163</v>
      </c>
      <c r="O74" s="26">
        <v>5163</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Catch_crop_grass, kg TS / ha</v>
      </c>
      <c r="B80" s="150">
        <f>IF(B74="",0,IF($C13="Kg",B74*VLOOKUP($B13,'Crop definitions'!$B$5:$N$63,5,FALSE)/1000,IF($C13="Kg TS",B74,B74/VLOOKUP($B13,'Crop definitions'!$B$5:$N$63,8,FALSE))))</f>
        <v>949.99199999999996</v>
      </c>
      <c r="C80" s="150">
        <f>IF(C74="",0,IF($C13="Kg",C74*VLOOKUP($B13,'Crop definitions'!$B$5:$N$63,5,FALSE)/1000,IF($C13="Kg TS",C74,C74/VLOOKUP($B13,'Crop definitions'!$B$5:$N$63,8,FALSE))))</f>
        <v>949.99199999999996</v>
      </c>
      <c r="D80" s="150">
        <f>IF(D74="",0,IF($C13="Kg",D74*VLOOKUP($B13,'Crop definitions'!$B$5:$N$63,5,FALSE)/1000,IF($C13="Kg TS",D74,D74/VLOOKUP($B13,'Crop definitions'!$B$5:$N$63,8,FALSE))))</f>
        <v>949.99199999999996</v>
      </c>
      <c r="E80" s="150">
        <f>IF(E74="",0,IF($C13="Kg",E74*VLOOKUP($B13,'Crop definitions'!$B$5:$N$63,5,FALSE)/1000,IF($C13="Kg TS",E74,E74/VLOOKUP($B13,'Crop definitions'!$B$5:$N$63,8,FALSE))))</f>
        <v>949.99199999999996</v>
      </c>
      <c r="F80" s="150">
        <f>IF(F74="",0,IF($C13="Kg",F74*VLOOKUP($B13,'Crop definitions'!$B$5:$N$63,5,FALSE)/1000,IF($C13="Kg TS",F74,F74/VLOOKUP($B13,'Crop definitions'!$B$5:$N$63,8,FALSE))))</f>
        <v>949.99199999999996</v>
      </c>
      <c r="G80" s="150">
        <f>IF(G74="",0,IF($C13="Kg",G74*VLOOKUP($B13,'Crop definitions'!$B$5:$N$63,5,FALSE)/1000,IF($C13="Kg TS",G74,G74/VLOOKUP($B13,'Crop definitions'!$B$5:$N$63,8,FALSE))))</f>
        <v>949.99199999999996</v>
      </c>
      <c r="I80" s="20" t="str">
        <f t="shared" si="6"/>
        <v>Catch_crop_grass, kg TS / ha</v>
      </c>
      <c r="J80" s="21">
        <f>IF(J74="",0,IF($C13="Kg",J74*VLOOKUP($B13,'Crop definitions'!$B$5:$N$63,5,FALSE)/1000,IF($C13="Kg TS",J74,J74/VLOOKUP($B13,'Crop definitions'!$B$5:$N$63,8,FALSE))))</f>
        <v>949.99199999999996</v>
      </c>
      <c r="K80" s="21">
        <f>IF(K74="",0,IF($C13="Kg",K74*VLOOKUP($B13,'Crop definitions'!$B$5:$N$63,5,FALSE)/1000,IF($C13="Kg TS",K74,K74/VLOOKUP($B13,'Crop definitions'!$B$5:$N$63,8,FALSE))))</f>
        <v>949.99199999999996</v>
      </c>
      <c r="L80" s="21">
        <f>IF(L74="",0,IF($C13="Kg",L74*VLOOKUP($B13,'Crop definitions'!$B$5:$N$63,5,FALSE)/1000,IF($C13="Kg TS",L74,L74/VLOOKUP($B13,'Crop definitions'!$B$5:$N$63,8,FALSE))))</f>
        <v>949.99199999999996</v>
      </c>
      <c r="M80" s="21">
        <f>IF(M74="",0,IF($C13="Kg",M74*VLOOKUP($B13,'Crop definitions'!$B$5:$N$63,5,FALSE)/1000,IF($C13="Kg TS",M74,M74/VLOOKUP($B13,'Crop definitions'!$B$5:$N$63,8,FALSE))))</f>
        <v>949.99199999999996</v>
      </c>
      <c r="N80" s="21">
        <f>IF(N74="",0,IF($C13="Kg",N74*VLOOKUP($B13,'Crop definitions'!$B$5:$N$63,5,FALSE)/1000,IF($C13="Kg TS",N74,N74/VLOOKUP($B13,'Crop definitions'!$B$5:$N$63,8,FALSE))))</f>
        <v>949.99199999999996</v>
      </c>
      <c r="O80" s="21">
        <f>IF(O74="",0,IF($C13="Kg",O74*VLOOKUP($B13,'Crop definitions'!$B$5:$N$63,5,FALSE)/1000,IF($C13="Kg TS",O74,O74/VLOOKUP($B13,'Crop definitions'!$B$5:$N$63,8,FALSE))))</f>
        <v>949.99199999999996</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949.99199999999996</v>
      </c>
      <c r="C85" s="25">
        <f t="shared" si="7"/>
        <v>949.99199999999996</v>
      </c>
      <c r="D85" s="25">
        <f t="shared" si="7"/>
        <v>949.99199999999996</v>
      </c>
      <c r="E85" s="25">
        <f t="shared" si="7"/>
        <v>949.99199999999996</v>
      </c>
      <c r="F85" s="25">
        <f t="shared" si="7"/>
        <v>949.99199999999996</v>
      </c>
      <c r="G85" s="25">
        <f t="shared" si="7"/>
        <v>949.99199999999996</v>
      </c>
      <c r="I85" s="24" t="s">
        <v>69</v>
      </c>
      <c r="J85" s="25">
        <f t="shared" ref="J85:O85" si="8">SUM(J80:J84)</f>
        <v>949.99199999999996</v>
      </c>
      <c r="K85" s="25">
        <f t="shared" si="8"/>
        <v>949.99199999999996</v>
      </c>
      <c r="L85" s="25">
        <f t="shared" si="8"/>
        <v>949.99199999999996</v>
      </c>
      <c r="M85" s="25">
        <f t="shared" si="8"/>
        <v>949.99199999999996</v>
      </c>
      <c r="N85" s="25">
        <f t="shared" si="8"/>
        <v>949.99199999999996</v>
      </c>
      <c r="O85" s="25">
        <f t="shared" si="8"/>
        <v>949.99199999999996</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Catch_crop_grass, kg / ha</v>
      </c>
      <c r="B87" s="21">
        <f>IF(B80=0,0,B80/(VLOOKUP($B13,'Crop definitions'!$B$5:$N$63,5,FALSE)/1000))</f>
        <v>5163</v>
      </c>
      <c r="C87" s="21">
        <f>IF(C80=0,0,C80/(VLOOKUP($B13,'Crop definitions'!$B$5:$N$63,5,FALSE)/1000))</f>
        <v>5163</v>
      </c>
      <c r="D87" s="21">
        <f>IF(D80=0,0,D80/(VLOOKUP($B13,'Crop definitions'!$B$5:$N$63,5,FALSE)/1000))</f>
        <v>5163</v>
      </c>
      <c r="E87" s="21">
        <f>IF(E80=0,0,E80/(VLOOKUP($B13,'Crop definitions'!$B$5:$N$63,5,FALSE)/1000))</f>
        <v>5163</v>
      </c>
      <c r="F87" s="21">
        <f>IF(F80=0,0,F80/(VLOOKUP($B13,'Crop definitions'!$B$5:$N$63,5,FALSE)/1000))</f>
        <v>5163</v>
      </c>
      <c r="G87" s="21">
        <f>IF(G80=0,0,G80/(VLOOKUP($B13,'Crop definitions'!$B$5:$N$63,5,FALSE)/1000))</f>
        <v>5163</v>
      </c>
      <c r="I87" s="20" t="str">
        <f>A87</f>
        <v>Catch_crop_grass, kg / ha</v>
      </c>
      <c r="J87" s="21">
        <f>IF(J80=0,0,J80/(VLOOKUP($B13,'Crop definitions'!$B$5:$N$63,5,FALSE)/1000))</f>
        <v>5163</v>
      </c>
      <c r="K87" s="21">
        <f>IF(K80=0,0,K80/(VLOOKUP($B13,'Crop definitions'!$B$5:$N$63,5,FALSE)/1000))</f>
        <v>5163</v>
      </c>
      <c r="L87" s="21">
        <f>IF(L80=0,0,L80/(VLOOKUP($B13,'Crop definitions'!$B$5:$N$63,5,FALSE)/1000))</f>
        <v>5163</v>
      </c>
      <c r="M87" s="21">
        <f>IF(M80=0,0,M80/(VLOOKUP($B13,'Crop definitions'!$B$5:$N$63,5,FALSE)/1000))</f>
        <v>5163</v>
      </c>
      <c r="N87" s="21">
        <f>IF(N80=0,0,N80/(VLOOKUP($B13,'Crop definitions'!$B$5:$N$63,5,FALSE)/1000))</f>
        <v>5163</v>
      </c>
      <c r="O87" s="21">
        <f>IF(O80=0,0,O80/(VLOOKUP($B13,'Crop definitions'!$B$5:$N$63,5,FALSE)/1000))</f>
        <v>5163</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5163</v>
      </c>
      <c r="C92" s="25">
        <f t="shared" si="10"/>
        <v>5163</v>
      </c>
      <c r="D92" s="25">
        <f t="shared" si="10"/>
        <v>5163</v>
      </c>
      <c r="E92" s="25">
        <f t="shared" si="10"/>
        <v>5163</v>
      </c>
      <c r="F92" s="25">
        <f t="shared" si="10"/>
        <v>5163</v>
      </c>
      <c r="G92" s="25">
        <f t="shared" si="10"/>
        <v>5163</v>
      </c>
      <c r="I92" s="24" t="str">
        <f t="shared" si="9"/>
        <v>Udbytte i alt, kg / ha</v>
      </c>
      <c r="J92" s="25">
        <f t="shared" ref="J92:O92" si="11">SUM(J87:J91)</f>
        <v>5163</v>
      </c>
      <c r="K92" s="25">
        <f t="shared" si="11"/>
        <v>5163</v>
      </c>
      <c r="L92" s="25">
        <f t="shared" si="11"/>
        <v>5163</v>
      </c>
      <c r="M92" s="25">
        <f t="shared" si="11"/>
        <v>5163</v>
      </c>
      <c r="N92" s="25">
        <f t="shared" si="11"/>
        <v>5163</v>
      </c>
      <c r="O92" s="25">
        <f t="shared" si="11"/>
        <v>5163</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Catch_crop_grass, kg N / ha</v>
      </c>
      <c r="B95" s="21">
        <f>IF(B80=0,0,B80*VLOOKUP($B13,'Crop definitions'!$B$5:$K$63,10,FALSE)/1000)</f>
        <v>27.66376704</v>
      </c>
      <c r="C95" s="21">
        <f>IF(C80=0,0,C80*VLOOKUP($B13,'Crop definitions'!$B$5:$K$63,10,FALSE)/1000)</f>
        <v>27.66376704</v>
      </c>
      <c r="D95" s="21">
        <f>IF(D80=0,0,D80*VLOOKUP($B13,'Crop definitions'!$B$5:$K$63,10,FALSE)/1000)</f>
        <v>27.66376704</v>
      </c>
      <c r="E95" s="21">
        <f>IF(E80=0,0,E80*VLOOKUP($B13,'Crop definitions'!$B$5:$K$63,10,FALSE)/1000)</f>
        <v>27.66376704</v>
      </c>
      <c r="F95" s="21">
        <f>IF(F80=0,0,F80*VLOOKUP($B13,'Crop definitions'!$B$5:$K$63,10,FALSE)/1000)</f>
        <v>27.66376704</v>
      </c>
      <c r="G95" s="21">
        <f>IF(G80=0,0,G80*VLOOKUP($B13,'Crop definitions'!$B$5:$K$63,10,FALSE)/1000)</f>
        <v>27.66376704</v>
      </c>
      <c r="I95" s="20" t="str">
        <f t="shared" ref="I95:I100" si="14">A95</f>
        <v>Catch_crop_grass, kg N / ha</v>
      </c>
      <c r="J95" s="21">
        <f>IF(J80=0,0,J80*VLOOKUP($B13,'Crop definitions'!$B$5:$K$63,10,FALSE)/1000)</f>
        <v>27.66376704</v>
      </c>
      <c r="K95" s="21">
        <f>IF(K80=0,0,K80*VLOOKUP($B13,'Crop definitions'!$B$5:$K$63,10,FALSE)/1000)</f>
        <v>27.66376704</v>
      </c>
      <c r="L95" s="21">
        <f>IF(L80=0,0,L80*VLOOKUP($B13,'Crop definitions'!$B$5:$K$63,10,FALSE)/1000)</f>
        <v>27.66376704</v>
      </c>
      <c r="M95" s="21">
        <f>IF(M80=0,0,M80*VLOOKUP($B13,'Crop definitions'!$B$5:$K$63,10,FALSE)/1000)</f>
        <v>27.66376704</v>
      </c>
      <c r="N95" s="21">
        <f>IF(N80=0,0,N80*VLOOKUP($B13,'Crop definitions'!$B$5:$K$63,10,FALSE)/1000)</f>
        <v>27.66376704</v>
      </c>
      <c r="O95" s="21">
        <f>IF(O80=0,0,O80*VLOOKUP($B13,'Crop definitions'!$B$5:$K$63,10,FALSE)/1000)</f>
        <v>27.66376704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27.66376704</v>
      </c>
      <c r="C100" s="25">
        <f t="shared" si="15"/>
        <v>27.66376704</v>
      </c>
      <c r="D100" s="25">
        <f t="shared" si="15"/>
        <v>27.66376704</v>
      </c>
      <c r="E100" s="25">
        <f t="shared" si="15"/>
        <v>27.66376704</v>
      </c>
      <c r="F100" s="25">
        <f t="shared" si="15"/>
        <v>27.66376704</v>
      </c>
      <c r="G100" s="25">
        <f t="shared" si="15"/>
        <v>27.66376704</v>
      </c>
      <c r="I100" s="24" t="str">
        <f t="shared" si="14"/>
        <v>Udbytte i alt, kg N / ha</v>
      </c>
      <c r="J100" s="25">
        <f t="shared" ref="J100:O100" si="16">SUM(J95:J99)</f>
        <v>27.66376704</v>
      </c>
      <c r="K100" s="25">
        <f t="shared" si="16"/>
        <v>27.66376704</v>
      </c>
      <c r="L100" s="25">
        <f t="shared" si="16"/>
        <v>27.66376704</v>
      </c>
      <c r="M100" s="25">
        <f t="shared" si="16"/>
        <v>27.66376704</v>
      </c>
      <c r="N100" s="25">
        <f t="shared" si="16"/>
        <v>27.66376704</v>
      </c>
      <c r="O100" s="25">
        <f t="shared" si="16"/>
        <v>27.66376704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formula'!$J$5:$O$44,MATCH(Catch_crop_grass_low!$B$9,'N fixation formula'!$B$5:$B$44,0),MATCH(Catch_crop_grass_low!J104,'N fixation formula'!$J$4:$O$4,0))</f>
        <v>#N/A</v>
      </c>
      <c r="K109" s="48" t="e">
        <f>VLOOKUP($B$9,'N fixation formula'!$B$5:$O$44,7,FALSE)+VLOOKUP($B$9,'N fixation formula'!$B$5:$O$44,8,FALSE)+INDEX('N fixation formula'!$J$5:$O$44,MATCH(Catch_crop_grass_low!$B$9,'N fixation formula'!$B$5:$B$44,0),MATCH(Catch_crop_grass_low!K104,'N fixation formula'!$J$4:$O$4,0))</f>
        <v>#N/A</v>
      </c>
      <c r="L109" s="48" t="e">
        <f>VLOOKUP($B$9,'N fixation formula'!$B$5:$O$44,7,FALSE)+VLOOKUP($B$9,'N fixation formula'!$B$5:$O$44,8,FALSE)+INDEX('N fixation formula'!$J$5:$O$44,MATCH(Catch_crop_grass_low!$B$9,'N fixation formula'!$B$5:$B$44,0),MATCH(Catch_crop_grass_low!L104,'N fixation formula'!$J$4:$O$4,0))</f>
        <v>#N/A</v>
      </c>
      <c r="M109" s="48" t="e">
        <f>VLOOKUP($B$9,'N fixation formula'!$B$5:$O$44,7,FALSE)+VLOOKUP($B$9,'N fixation formula'!$B$5:$O$44,8,FALSE)+INDEX('N fixation formula'!$J$5:$O$44,MATCH(Catch_crop_grass_low!$B$9,'N fixation formula'!$B$5:$B$44,0),MATCH(Catch_crop_grass_low!M104,'N fixation formula'!$J$4:$O$4,0))</f>
        <v>#N/A</v>
      </c>
      <c r="N109" s="48" t="e">
        <f>VLOOKUP($B$9,'N fixation formula'!$B$5:$O$44,7,FALSE)+VLOOKUP($B$9,'N fixation formula'!$B$5:$O$44,8,FALSE)+INDEX('N fixation formula'!$J$5:$O$44,MATCH(Catch_crop_grass_low!$B$9,'N fixation formula'!$B$5:$B$44,0),MATCH(Catch_crop_grass_low!N104,'N fixation formula'!$J$4:$O$4,0))</f>
        <v>#N/A</v>
      </c>
      <c r="O109" s="48" t="e">
        <f>VLOOKUP($B$9,'N fixation formula'!$B$5:$O$44,7,FALSE)+VLOOKUP($B$9,'N fixation formula'!$B$5:$O$44,8,FALSE)+INDEX('N fixation formula'!$J$5:$O$44,MATCH(Catch_crop_grass_low!$B$9,'N fixation formula'!$B$5:$B$44,0),MATCH(Catch_crop_grass_low!O104,'N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88</v>
      </c>
      <c r="B116" s="76">
        <v>1</v>
      </c>
      <c r="C116" s="76">
        <v>1</v>
      </c>
      <c r="D116" s="76">
        <v>1</v>
      </c>
      <c r="E116" s="76">
        <v>1</v>
      </c>
      <c r="F116" s="76">
        <v>1</v>
      </c>
      <c r="G116" s="70">
        <v>1</v>
      </c>
      <c r="I116" s="29" t="str">
        <f>IF(A116="","",A116)</f>
        <v>Såning*</v>
      </c>
      <c r="J116" s="60">
        <v>1</v>
      </c>
      <c r="K116" s="60">
        <v>1</v>
      </c>
      <c r="L116" s="60">
        <v>1</v>
      </c>
      <c r="M116" s="60">
        <v>1</v>
      </c>
      <c r="N116" s="60">
        <v>1</v>
      </c>
      <c r="O116" s="61">
        <v>1</v>
      </c>
    </row>
    <row r="117" spans="1:15" x14ac:dyDescent="0.25">
      <c r="A117" s="34"/>
      <c r="B117" s="70"/>
      <c r="C117" s="70"/>
      <c r="D117" s="70"/>
      <c r="E117" s="70"/>
      <c r="F117" s="70"/>
      <c r="G117" s="70"/>
      <c r="I117" s="29" t="str">
        <f t="shared" ref="I117:I130" si="24">IF(A117="","",A117)</f>
        <v/>
      </c>
      <c r="J117" s="60"/>
      <c r="K117" s="60"/>
      <c r="L117" s="60"/>
      <c r="M117" s="60"/>
      <c r="N117" s="60"/>
      <c r="O117" s="61"/>
    </row>
    <row r="118" spans="1:15" x14ac:dyDescent="0.25">
      <c r="A118" s="34"/>
      <c r="B118" s="70"/>
      <c r="C118" s="70"/>
      <c r="D118" s="70"/>
      <c r="E118" s="70"/>
      <c r="F118" s="70"/>
      <c r="G118" s="70"/>
      <c r="I118" s="29" t="str">
        <f t="shared" si="24"/>
        <v/>
      </c>
      <c r="J118" s="60"/>
      <c r="K118" s="60"/>
      <c r="L118" s="60"/>
      <c r="M118" s="60"/>
      <c r="N118" s="60"/>
      <c r="O118" s="61"/>
    </row>
    <row r="119" spans="1:15" x14ac:dyDescent="0.25">
      <c r="A119" s="34"/>
      <c r="B119" s="70"/>
      <c r="C119" s="70"/>
      <c r="D119" s="70"/>
      <c r="E119" s="70"/>
      <c r="F119" s="70"/>
      <c r="G119" s="70"/>
      <c r="I119" s="29" t="str">
        <f t="shared" si="24"/>
        <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Såning*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2.7189000000000001</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2.7189000000000001</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2.7189000000000001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3.0209999999999999</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3.3230999999999997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3.3230999999999997</v>
      </c>
      <c r="I132" s="29" t="str">
        <f>A132</f>
        <v>Såning*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2.7189000000000001</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2.7189000000000001</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2.7189000000000001</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3.0209999999999999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3.3230999999999997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3.3230999999999997</v>
      </c>
    </row>
    <row r="133" spans="1:15" x14ac:dyDescent="0.25">
      <c r="A133" s="20" t="str">
        <f t="shared" ref="A133:A146" si="25">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6">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6"/>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2.7189000000000001</v>
      </c>
      <c r="C147" s="143">
        <f t="shared" ref="C147:O147" si="27">SUM(C132:C146)</f>
        <v>2.7189000000000001</v>
      </c>
      <c r="D147" s="143">
        <f t="shared" si="27"/>
        <v>2.7189000000000001</v>
      </c>
      <c r="E147" s="25">
        <f t="shared" si="27"/>
        <v>3.0209999999999999</v>
      </c>
      <c r="F147" s="25">
        <f t="shared" si="27"/>
        <v>3.3230999999999997</v>
      </c>
      <c r="G147" s="25">
        <f t="shared" si="27"/>
        <v>3.3230999999999997</v>
      </c>
      <c r="H147" s="5"/>
      <c r="I147" s="30" t="str">
        <f t="shared" si="26"/>
        <v>Dieselforbrug i alt per ha</v>
      </c>
      <c r="J147" s="25">
        <f t="shared" si="27"/>
        <v>2.7189000000000001</v>
      </c>
      <c r="K147" s="25">
        <f t="shared" si="27"/>
        <v>2.7189000000000001</v>
      </c>
      <c r="L147" s="25">
        <f t="shared" si="27"/>
        <v>2.7189000000000001</v>
      </c>
      <c r="M147" s="143">
        <f t="shared" si="27"/>
        <v>3.0209999999999999</v>
      </c>
      <c r="N147" s="143">
        <f t="shared" si="27"/>
        <v>3.3230999999999997</v>
      </c>
      <c r="O147" s="25">
        <f t="shared" si="27"/>
        <v>3.3230999999999997</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5" xr:uid="{00000000-0002-0000-3000-000000000000}">
      <formula1>"Yes, No"</formula1>
    </dataValidation>
    <dataValidation type="list" allowBlank="1" showInputMessage="1" showErrorMessage="1" sqref="F13:F17" xr:uid="{00000000-0002-0000-3000-000001000000}">
      <formula1>"Ja, Nej / Ikke relevant"</formula1>
    </dataValidation>
    <dataValidation type="list" allowBlank="1" showInputMessage="1" showErrorMessage="1" sqref="E13:E17" xr:uid="{00000000-0002-0000-3000-000002000000}">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000-000003000000}">
          <x14:formula1>
            <xm:f>Other_tabels!$F$5:$F$14</xm:f>
          </x14:formula1>
          <xm:sqref>E4</xm:sqref>
        </x14:dataValidation>
        <x14:dataValidation type="list" allowBlank="1" showInputMessage="1" showErrorMessage="1" xr:uid="{00000000-0002-0000-3000-000004000000}">
          <x14:formula1>
            <xm:f>'N fixation formula'!$B$5:$B$44</xm:f>
          </x14:formula1>
          <xm:sqref>B9</xm:sqref>
        </x14:dataValidation>
        <x14:dataValidation type="list" allowBlank="1" showInputMessage="1" showErrorMessage="1" xr:uid="{00000000-0002-0000-3000-000007000000}">
          <x14:formula1>
            <xm:f>'Crop definitions'!$B$5:$B$63</xm:f>
          </x14:formula1>
          <xm:sqref>B13:B17</xm:sqref>
        </x14:dataValidation>
        <x14:dataValidation type="list" allowBlank="1" showInputMessage="1" showErrorMessage="1" xr:uid="{00000000-0002-0000-3000-000006000000}">
          <x14:formula1>
            <xm:f>Seed!$B$5:$B$28</xm:f>
          </x14:formula1>
          <xm:sqref>B20:B23</xm:sqref>
        </x14:dataValidation>
        <x14:dataValidation type="list" allowBlank="1" showInputMessage="1" showErrorMessage="1" xr:uid="{00000000-0002-0000-3000-000005000000}">
          <x14:formula1>
            <xm:f>'Diesel consumption for field op'!$D$4:$D$77</xm:f>
          </x14:formula1>
          <xm:sqref>A116:A130</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DE486-4C7A-4D1A-9EBC-98017D1DE568}">
  <sheetPr>
    <tabColor theme="9" tint="0.79998168889431442"/>
  </sheetPr>
  <dimension ref="A1:O147"/>
  <sheetViews>
    <sheetView showGridLines="0" workbookViewId="0">
      <selection activeCell="D13" sqref="D13"/>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t="s">
        <v>817</v>
      </c>
      <c r="D4" s="20" t="s">
        <v>484</v>
      </c>
      <c r="E4" s="44" t="s">
        <v>601</v>
      </c>
    </row>
    <row r="5" spans="1:6" x14ac:dyDescent="0.25">
      <c r="A5" s="20" t="s">
        <v>50</v>
      </c>
      <c r="B5" s="44" t="s">
        <v>818</v>
      </c>
      <c r="D5" s="20" t="s">
        <v>582</v>
      </c>
      <c r="E5" s="44" t="s">
        <v>209</v>
      </c>
    </row>
    <row r="6" spans="1:6" ht="27.6" x14ac:dyDescent="0.25">
      <c r="A6" s="20" t="s">
        <v>0</v>
      </c>
      <c r="B6" s="45" t="s">
        <v>819</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v>25</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599</v>
      </c>
      <c r="C13" s="19" t="str">
        <f>IF(B13="","",VLOOKUP(B13,'Crop definitions'!$B$5:$G$63,6,FALSE))</f>
        <v>Kg</v>
      </c>
      <c r="D13" s="19" t="str">
        <f>IF(B13="","",VLOOKUP(B13,'Crop definitions'!$B$5:$G$63,3,FALSE))</f>
        <v>Catch_crop_turnover</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465</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Catch_crop_grass</v>
      </c>
      <c r="B30" s="200"/>
      <c r="C30" s="200"/>
      <c r="D30" s="200"/>
      <c r="E30" s="200"/>
      <c r="F30" s="200"/>
      <c r="G30" s="27"/>
      <c r="I30" s="201" t="str">
        <f>A30</f>
        <v>Gødningsnorm - Main product: Catch_crop_grass</v>
      </c>
      <c r="J30" s="202"/>
      <c r="K30" s="202"/>
      <c r="L30" s="202"/>
      <c r="M30" s="202"/>
      <c r="N30" s="202"/>
      <c r="O30" s="203"/>
    </row>
    <row r="31" spans="1:15" x14ac:dyDescent="0.25">
      <c r="A31" s="20" t="s">
        <v>54</v>
      </c>
      <c r="B31" s="26"/>
      <c r="C31" s="26"/>
      <c r="D31" s="26"/>
      <c r="E31" s="26"/>
      <c r="F31" s="26"/>
      <c r="G31" s="26"/>
      <c r="I31" s="20" t="s">
        <v>54</v>
      </c>
      <c r="J31" s="26">
        <f>B31*('Crop definitions'!$Z$5/100)</f>
        <v>0</v>
      </c>
      <c r="K31" s="26">
        <f>C31*('Crop definitions'!$Z$5/100)</f>
        <v>0</v>
      </c>
      <c r="L31" s="26">
        <f>D31*('Crop definitions'!$Z$5/100)</f>
        <v>0</v>
      </c>
      <c r="M31" s="26">
        <f>E31*('Crop definitions'!$Z$5/100)</f>
        <v>0</v>
      </c>
      <c r="N31" s="26">
        <f>F31*('Crop definitions'!$Z$5/100)</f>
        <v>0</v>
      </c>
      <c r="O31" s="26">
        <f>G31*('Crop definitions'!$Z$5/100)</f>
        <v>0</v>
      </c>
    </row>
    <row r="32" spans="1:15" x14ac:dyDescent="0.25">
      <c r="A32" s="20" t="s">
        <v>55</v>
      </c>
      <c r="B32" s="26"/>
      <c r="C32" s="26"/>
      <c r="D32" s="26"/>
      <c r="E32" s="26"/>
      <c r="F32" s="26"/>
      <c r="G32" s="26"/>
      <c r="I32" s="20" t="s">
        <v>55</v>
      </c>
      <c r="J32" s="26"/>
      <c r="K32" s="26"/>
      <c r="L32" s="26"/>
      <c r="M32" s="26"/>
      <c r="N32" s="26"/>
      <c r="O32" s="4"/>
    </row>
    <row r="33" spans="1:15" x14ac:dyDescent="0.25">
      <c r="A33" s="20" t="s">
        <v>56</v>
      </c>
      <c r="B33" s="26"/>
      <c r="C33" s="26"/>
      <c r="D33" s="26"/>
      <c r="E33" s="26"/>
      <c r="F33" s="26"/>
      <c r="G33" s="26"/>
      <c r="I33" s="20" t="s">
        <v>56</v>
      </c>
      <c r="J33" s="26"/>
      <c r="K33" s="26"/>
      <c r="L33" s="26"/>
      <c r="M33" s="26"/>
      <c r="N33" s="26"/>
      <c r="O33" s="4"/>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-25</v>
      </c>
      <c r="C52" s="21">
        <f t="shared" si="2"/>
        <v>-25</v>
      </c>
      <c r="D52" s="21">
        <f t="shared" si="2"/>
        <v>-25</v>
      </c>
      <c r="E52" s="21">
        <f t="shared" si="2"/>
        <v>-25</v>
      </c>
      <c r="F52" s="21">
        <f t="shared" si="2"/>
        <v>-25</v>
      </c>
      <c r="G52" s="21">
        <f t="shared" si="2"/>
        <v>-25</v>
      </c>
      <c r="I52" s="20" t="str">
        <f>A52</f>
        <v>N - efter reduktion, kg / ha</v>
      </c>
      <c r="J52" s="21">
        <f t="shared" ref="J52:O52" si="3">IF($B$10="",J51,J51-$B$10)</f>
        <v>-25</v>
      </c>
      <c r="K52" s="21">
        <f t="shared" si="3"/>
        <v>-25</v>
      </c>
      <c r="L52" s="21">
        <f t="shared" si="3"/>
        <v>-25</v>
      </c>
      <c r="M52" s="21">
        <f t="shared" si="3"/>
        <v>-25</v>
      </c>
      <c r="N52" s="21">
        <f t="shared" si="3"/>
        <v>-25</v>
      </c>
      <c r="O52" s="21">
        <f t="shared" si="3"/>
        <v>-25</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Seed_grass</v>
      </c>
      <c r="B60" s="26">
        <v>20</v>
      </c>
      <c r="C60" s="26">
        <v>20</v>
      </c>
      <c r="D60" s="26">
        <v>20</v>
      </c>
      <c r="E60" s="26">
        <v>20</v>
      </c>
      <c r="F60" s="26">
        <v>20</v>
      </c>
      <c r="G60" s="26">
        <v>20</v>
      </c>
      <c r="I60" s="20" t="str">
        <f>A60</f>
        <v>Seed_grass</v>
      </c>
      <c r="J60" s="26">
        <v>20</v>
      </c>
      <c r="K60" s="26">
        <v>20</v>
      </c>
      <c r="L60" s="26">
        <v>20</v>
      </c>
      <c r="M60" s="26">
        <v>20</v>
      </c>
      <c r="N60" s="26">
        <v>20</v>
      </c>
      <c r="O60" s="64">
        <v>20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Catch_crop_grass, Kg / ha</v>
      </c>
      <c r="B74" s="26">
        <v>5163</v>
      </c>
      <c r="C74" s="26">
        <v>5163</v>
      </c>
      <c r="D74" s="26">
        <v>5163</v>
      </c>
      <c r="E74" s="26">
        <v>5163</v>
      </c>
      <c r="F74" s="26">
        <v>5163</v>
      </c>
      <c r="G74" s="26">
        <v>5163</v>
      </c>
      <c r="I74" s="20" t="str">
        <f t="shared" ref="I74:I84" si="6">A74</f>
        <v>Catch_crop_grass, Kg / ha</v>
      </c>
      <c r="J74" s="26">
        <v>5163</v>
      </c>
      <c r="K74" s="26">
        <v>5163</v>
      </c>
      <c r="L74" s="26">
        <v>5163</v>
      </c>
      <c r="M74" s="26">
        <v>5163</v>
      </c>
      <c r="N74" s="26">
        <v>5163</v>
      </c>
      <c r="O74" s="26">
        <v>5163</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Catch_crop_grass, kg TS / ha</v>
      </c>
      <c r="B80" s="150">
        <f>IF(B74="",0,IF($C13="Kg",B74*VLOOKUP($B13,'Crop definitions'!$B$5:$N$63,5,FALSE)/1000,IF($C13="Kg TS",B74,B74/VLOOKUP($B13,'Crop definitions'!$B$5:$N$63,8,FALSE))))</f>
        <v>949.99199999999996</v>
      </c>
      <c r="C80" s="150">
        <f>IF(C74="",0,IF($C13="Kg",C74*VLOOKUP($B13,'Crop definitions'!$B$5:$N$63,5,FALSE)/1000,IF($C13="Kg TS",C74,C74/VLOOKUP($B13,'Crop definitions'!$B$5:$N$63,8,FALSE))))</f>
        <v>949.99199999999996</v>
      </c>
      <c r="D80" s="150">
        <f>IF(D74="",0,IF($C13="Kg",D74*VLOOKUP($B13,'Crop definitions'!$B$5:$N$63,5,FALSE)/1000,IF($C13="Kg TS",D74,D74/VLOOKUP($B13,'Crop definitions'!$B$5:$N$63,8,FALSE))))</f>
        <v>949.99199999999996</v>
      </c>
      <c r="E80" s="150">
        <f>IF(E74="",0,IF($C13="Kg",E74*VLOOKUP($B13,'Crop definitions'!$B$5:$N$63,5,FALSE)/1000,IF($C13="Kg TS",E74,E74/VLOOKUP($B13,'Crop definitions'!$B$5:$N$63,8,FALSE))))</f>
        <v>949.99199999999996</v>
      </c>
      <c r="F80" s="150">
        <f>IF(F74="",0,IF($C13="Kg",F74*VLOOKUP($B13,'Crop definitions'!$B$5:$N$63,5,FALSE)/1000,IF($C13="Kg TS",F74,F74/VLOOKUP($B13,'Crop definitions'!$B$5:$N$63,8,FALSE))))</f>
        <v>949.99199999999996</v>
      </c>
      <c r="G80" s="150">
        <f>IF(G74="",0,IF($C13="Kg",G74*VLOOKUP($B13,'Crop definitions'!$B$5:$N$63,5,FALSE)/1000,IF($C13="Kg TS",G74,G74/VLOOKUP($B13,'Crop definitions'!$B$5:$N$63,8,FALSE))))</f>
        <v>949.99199999999996</v>
      </c>
      <c r="I80" s="20" t="str">
        <f t="shared" si="6"/>
        <v>Catch_crop_grass, kg TS / ha</v>
      </c>
      <c r="J80" s="21">
        <f>IF(J74="",0,IF($C13="Kg",J74*VLOOKUP($B13,'Crop definitions'!$B$5:$N$63,5,FALSE)/1000,IF($C13="Kg TS",J74,J74/VLOOKUP($B13,'Crop definitions'!$B$5:$N$63,8,FALSE))))</f>
        <v>949.99199999999996</v>
      </c>
      <c r="K80" s="21">
        <f>IF(K74="",0,IF($C13="Kg",K74*VLOOKUP($B13,'Crop definitions'!$B$5:$N$63,5,FALSE)/1000,IF($C13="Kg TS",K74,K74/VLOOKUP($B13,'Crop definitions'!$B$5:$N$63,8,FALSE))))</f>
        <v>949.99199999999996</v>
      </c>
      <c r="L80" s="21">
        <f>IF(L74="",0,IF($C13="Kg",L74*VLOOKUP($B13,'Crop definitions'!$B$5:$N$63,5,FALSE)/1000,IF($C13="Kg TS",L74,L74/VLOOKUP($B13,'Crop definitions'!$B$5:$N$63,8,FALSE))))</f>
        <v>949.99199999999996</v>
      </c>
      <c r="M80" s="21">
        <f>IF(M74="",0,IF($C13="Kg",M74*VLOOKUP($B13,'Crop definitions'!$B$5:$N$63,5,FALSE)/1000,IF($C13="Kg TS",M74,M74/VLOOKUP($B13,'Crop definitions'!$B$5:$N$63,8,FALSE))))</f>
        <v>949.99199999999996</v>
      </c>
      <c r="N80" s="21">
        <f>IF(N74="",0,IF($C13="Kg",N74*VLOOKUP($B13,'Crop definitions'!$B$5:$N$63,5,FALSE)/1000,IF($C13="Kg TS",N74,N74/VLOOKUP($B13,'Crop definitions'!$B$5:$N$63,8,FALSE))))</f>
        <v>949.99199999999996</v>
      </c>
      <c r="O80" s="21">
        <f>IF(O74="",0,IF($C13="Kg",O74*VLOOKUP($B13,'Crop definitions'!$B$5:$N$63,5,FALSE)/1000,IF($C13="Kg TS",O74,O74/VLOOKUP($B13,'Crop definitions'!$B$5:$N$63,8,FALSE))))</f>
        <v>949.99199999999996</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949.99199999999996</v>
      </c>
      <c r="C85" s="25">
        <f t="shared" si="7"/>
        <v>949.99199999999996</v>
      </c>
      <c r="D85" s="25">
        <f t="shared" si="7"/>
        <v>949.99199999999996</v>
      </c>
      <c r="E85" s="25">
        <f t="shared" si="7"/>
        <v>949.99199999999996</v>
      </c>
      <c r="F85" s="25">
        <f t="shared" si="7"/>
        <v>949.99199999999996</v>
      </c>
      <c r="G85" s="25">
        <f t="shared" si="7"/>
        <v>949.99199999999996</v>
      </c>
      <c r="I85" s="24" t="s">
        <v>69</v>
      </c>
      <c r="J85" s="25">
        <f t="shared" ref="J85:O85" si="8">SUM(J80:J84)</f>
        <v>949.99199999999996</v>
      </c>
      <c r="K85" s="25">
        <f t="shared" si="8"/>
        <v>949.99199999999996</v>
      </c>
      <c r="L85" s="25">
        <f t="shared" si="8"/>
        <v>949.99199999999996</v>
      </c>
      <c r="M85" s="25">
        <f t="shared" si="8"/>
        <v>949.99199999999996</v>
      </c>
      <c r="N85" s="25">
        <f t="shared" si="8"/>
        <v>949.99199999999996</v>
      </c>
      <c r="O85" s="25">
        <f t="shared" si="8"/>
        <v>949.99199999999996</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Catch_crop_grass, kg / ha</v>
      </c>
      <c r="B87" s="21">
        <f>IF(B80=0,0,B80/(VLOOKUP($B13,'Crop definitions'!$B$5:$N$63,5,FALSE)/1000))</f>
        <v>5163</v>
      </c>
      <c r="C87" s="21">
        <f>IF(C80=0,0,C80/(VLOOKUP($B13,'Crop definitions'!$B$5:$N$63,5,FALSE)/1000))</f>
        <v>5163</v>
      </c>
      <c r="D87" s="21">
        <f>IF(D80=0,0,D80/(VLOOKUP($B13,'Crop definitions'!$B$5:$N$63,5,FALSE)/1000))</f>
        <v>5163</v>
      </c>
      <c r="E87" s="21">
        <f>IF(E80=0,0,E80/(VLOOKUP($B13,'Crop definitions'!$B$5:$N$63,5,FALSE)/1000))</f>
        <v>5163</v>
      </c>
      <c r="F87" s="21">
        <f>IF(F80=0,0,F80/(VLOOKUP($B13,'Crop definitions'!$B$5:$N$63,5,FALSE)/1000))</f>
        <v>5163</v>
      </c>
      <c r="G87" s="21">
        <f>IF(G80=0,0,G80/(VLOOKUP($B13,'Crop definitions'!$B$5:$N$63,5,FALSE)/1000))</f>
        <v>5163</v>
      </c>
      <c r="I87" s="20" t="str">
        <f>A87</f>
        <v>Catch_crop_grass, kg / ha</v>
      </c>
      <c r="J87" s="21">
        <f>IF(J80=0,0,J80/(VLOOKUP($B13,'Crop definitions'!$B$5:$N$63,5,FALSE)/1000))</f>
        <v>5163</v>
      </c>
      <c r="K87" s="21">
        <f>IF(K80=0,0,K80/(VLOOKUP($B13,'Crop definitions'!$B$5:$N$63,5,FALSE)/1000))</f>
        <v>5163</v>
      </c>
      <c r="L87" s="21">
        <f>IF(L80=0,0,L80/(VLOOKUP($B13,'Crop definitions'!$B$5:$N$63,5,FALSE)/1000))</f>
        <v>5163</v>
      </c>
      <c r="M87" s="21">
        <f>IF(M80=0,0,M80/(VLOOKUP($B13,'Crop definitions'!$B$5:$N$63,5,FALSE)/1000))</f>
        <v>5163</v>
      </c>
      <c r="N87" s="21">
        <f>IF(N80=0,0,N80/(VLOOKUP($B13,'Crop definitions'!$B$5:$N$63,5,FALSE)/1000))</f>
        <v>5163</v>
      </c>
      <c r="O87" s="21">
        <f>IF(O80=0,0,O80/(VLOOKUP($B13,'Crop definitions'!$B$5:$N$63,5,FALSE)/1000))</f>
        <v>5163</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5163</v>
      </c>
      <c r="C92" s="25">
        <f t="shared" si="10"/>
        <v>5163</v>
      </c>
      <c r="D92" s="25">
        <f t="shared" si="10"/>
        <v>5163</v>
      </c>
      <c r="E92" s="25">
        <f t="shared" si="10"/>
        <v>5163</v>
      </c>
      <c r="F92" s="25">
        <f t="shared" si="10"/>
        <v>5163</v>
      </c>
      <c r="G92" s="25">
        <f t="shared" si="10"/>
        <v>5163</v>
      </c>
      <c r="I92" s="24" t="str">
        <f t="shared" si="9"/>
        <v>Udbytte i alt, kg / ha</v>
      </c>
      <c r="J92" s="25">
        <f t="shared" ref="J92:O92" si="11">SUM(J87:J91)</f>
        <v>5163</v>
      </c>
      <c r="K92" s="25">
        <f t="shared" si="11"/>
        <v>5163</v>
      </c>
      <c r="L92" s="25">
        <f t="shared" si="11"/>
        <v>5163</v>
      </c>
      <c r="M92" s="25">
        <f t="shared" si="11"/>
        <v>5163</v>
      </c>
      <c r="N92" s="25">
        <f t="shared" si="11"/>
        <v>5163</v>
      </c>
      <c r="O92" s="25">
        <f t="shared" si="11"/>
        <v>5163</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Catch_crop_grass, kg N / ha</v>
      </c>
      <c r="B95" s="21">
        <f>IF(B80=0,0,B80*VLOOKUP($B13,'Crop definitions'!$B$5:$K$63,10,FALSE)/1000)</f>
        <v>27.66376704</v>
      </c>
      <c r="C95" s="21">
        <f>IF(C80=0,0,C80*VLOOKUP($B13,'Crop definitions'!$B$5:$K$63,10,FALSE)/1000)</f>
        <v>27.66376704</v>
      </c>
      <c r="D95" s="21">
        <f>IF(D80=0,0,D80*VLOOKUP($B13,'Crop definitions'!$B$5:$K$63,10,FALSE)/1000)</f>
        <v>27.66376704</v>
      </c>
      <c r="E95" s="21">
        <f>IF(E80=0,0,E80*VLOOKUP($B13,'Crop definitions'!$B$5:$K$63,10,FALSE)/1000)</f>
        <v>27.66376704</v>
      </c>
      <c r="F95" s="21">
        <f>IF(F80=0,0,F80*VLOOKUP($B13,'Crop definitions'!$B$5:$K$63,10,FALSE)/1000)</f>
        <v>27.66376704</v>
      </c>
      <c r="G95" s="21">
        <f>IF(G80=0,0,G80*VLOOKUP($B13,'Crop definitions'!$B$5:$K$63,10,FALSE)/1000)</f>
        <v>27.66376704</v>
      </c>
      <c r="I95" s="20" t="str">
        <f t="shared" ref="I95:I100" si="14">A95</f>
        <v>Catch_crop_grass, kg N / ha</v>
      </c>
      <c r="J95" s="21">
        <f>IF(J80=0,0,J80*VLOOKUP($B13,'Crop definitions'!$B$5:$K$63,10,FALSE)/1000)</f>
        <v>27.66376704</v>
      </c>
      <c r="K95" s="21">
        <f>IF(K80=0,0,K80*VLOOKUP($B13,'Crop definitions'!$B$5:$K$63,10,FALSE)/1000)</f>
        <v>27.66376704</v>
      </c>
      <c r="L95" s="21">
        <f>IF(L80=0,0,L80*VLOOKUP($B13,'Crop definitions'!$B$5:$K$63,10,FALSE)/1000)</f>
        <v>27.66376704</v>
      </c>
      <c r="M95" s="21">
        <f>IF(M80=0,0,M80*VLOOKUP($B13,'Crop definitions'!$B$5:$K$63,10,FALSE)/1000)</f>
        <v>27.66376704</v>
      </c>
      <c r="N95" s="21">
        <f>IF(N80=0,0,N80*VLOOKUP($B13,'Crop definitions'!$B$5:$K$63,10,FALSE)/1000)</f>
        <v>27.66376704</v>
      </c>
      <c r="O95" s="21">
        <f>IF(O80=0,0,O80*VLOOKUP($B13,'Crop definitions'!$B$5:$K$63,10,FALSE)/1000)</f>
        <v>27.66376704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27.66376704</v>
      </c>
      <c r="C100" s="25">
        <f t="shared" si="15"/>
        <v>27.66376704</v>
      </c>
      <c r="D100" s="25">
        <f t="shared" si="15"/>
        <v>27.66376704</v>
      </c>
      <c r="E100" s="25">
        <f t="shared" si="15"/>
        <v>27.66376704</v>
      </c>
      <c r="F100" s="25">
        <f t="shared" si="15"/>
        <v>27.66376704</v>
      </c>
      <c r="G100" s="25">
        <f t="shared" si="15"/>
        <v>27.66376704</v>
      </c>
      <c r="I100" s="24" t="str">
        <f t="shared" si="14"/>
        <v>Udbytte i alt, kg N / ha</v>
      </c>
      <c r="J100" s="25">
        <f t="shared" ref="J100:O100" si="16">SUM(J95:J99)</f>
        <v>27.66376704</v>
      </c>
      <c r="K100" s="25">
        <f t="shared" si="16"/>
        <v>27.66376704</v>
      </c>
      <c r="L100" s="25">
        <f t="shared" si="16"/>
        <v>27.66376704</v>
      </c>
      <c r="M100" s="25">
        <f t="shared" si="16"/>
        <v>27.66376704</v>
      </c>
      <c r="N100" s="25">
        <f t="shared" si="16"/>
        <v>27.66376704</v>
      </c>
      <c r="O100" s="25">
        <f t="shared" si="16"/>
        <v>27.66376704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formula'!$J$5:$O$44,MATCH(Catch_crop_grass_high!$B$9,'N fixation formula'!$B$5:$B$44,0),MATCH(Catch_crop_grass_high!J104,'N fixation formula'!$J$4:$O$4,0))</f>
        <v>#N/A</v>
      </c>
      <c r="K109" s="48" t="e">
        <f>VLOOKUP($B$9,'N fixation formula'!$B$5:$O$44,7,FALSE)+VLOOKUP($B$9,'N fixation formula'!$B$5:$O$44,8,FALSE)+INDEX('N fixation formula'!$J$5:$O$44,MATCH(Catch_crop_grass_high!$B$9,'N fixation formula'!$B$5:$B$44,0),MATCH(Catch_crop_grass_high!K104,'N fixation formula'!$J$4:$O$4,0))</f>
        <v>#N/A</v>
      </c>
      <c r="L109" s="48" t="e">
        <f>VLOOKUP($B$9,'N fixation formula'!$B$5:$O$44,7,FALSE)+VLOOKUP($B$9,'N fixation formula'!$B$5:$O$44,8,FALSE)+INDEX('N fixation formula'!$J$5:$O$44,MATCH(Catch_crop_grass_high!$B$9,'N fixation formula'!$B$5:$B$44,0),MATCH(Catch_crop_grass_high!L104,'N fixation formula'!$J$4:$O$4,0))</f>
        <v>#N/A</v>
      </c>
      <c r="M109" s="48" t="e">
        <f>VLOOKUP($B$9,'N fixation formula'!$B$5:$O$44,7,FALSE)+VLOOKUP($B$9,'N fixation formula'!$B$5:$O$44,8,FALSE)+INDEX('N fixation formula'!$J$5:$O$44,MATCH(Catch_crop_grass_high!$B$9,'N fixation formula'!$B$5:$B$44,0),MATCH(Catch_crop_grass_high!M104,'N fixation formula'!$J$4:$O$4,0))</f>
        <v>#N/A</v>
      </c>
      <c r="N109" s="48" t="e">
        <f>VLOOKUP($B$9,'N fixation formula'!$B$5:$O$44,7,FALSE)+VLOOKUP($B$9,'N fixation formula'!$B$5:$O$44,8,FALSE)+INDEX('N fixation formula'!$J$5:$O$44,MATCH(Catch_crop_grass_high!$B$9,'N fixation formula'!$B$5:$B$44,0),MATCH(Catch_crop_grass_high!N104,'N fixation formula'!$J$4:$O$4,0))</f>
        <v>#N/A</v>
      </c>
      <c r="O109" s="48" t="e">
        <f>VLOOKUP($B$9,'N fixation formula'!$B$5:$O$44,7,FALSE)+VLOOKUP($B$9,'N fixation formula'!$B$5:$O$44,8,FALSE)+INDEX('N fixation formula'!$J$5:$O$44,MATCH(Catch_crop_grass_high!$B$9,'N fixation formula'!$B$5:$B$44,0),MATCH(Catch_crop_grass_high!O104,'N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88</v>
      </c>
      <c r="B116" s="76">
        <v>1</v>
      </c>
      <c r="C116" s="76">
        <v>1</v>
      </c>
      <c r="D116" s="76">
        <v>1</v>
      </c>
      <c r="E116" s="76">
        <v>1</v>
      </c>
      <c r="F116" s="76">
        <v>1</v>
      </c>
      <c r="G116" s="70">
        <v>1</v>
      </c>
      <c r="I116" s="29" t="str">
        <f>IF(A116="","",A116)</f>
        <v>Såning*</v>
      </c>
      <c r="J116" s="60">
        <v>1</v>
      </c>
      <c r="K116" s="60">
        <v>1</v>
      </c>
      <c r="L116" s="60">
        <v>1</v>
      </c>
      <c r="M116" s="60">
        <v>1</v>
      </c>
      <c r="N116" s="60">
        <v>1</v>
      </c>
      <c r="O116" s="61">
        <v>1</v>
      </c>
    </row>
    <row r="117" spans="1:15" x14ac:dyDescent="0.25">
      <c r="A117" s="34"/>
      <c r="B117" s="70"/>
      <c r="C117" s="70"/>
      <c r="D117" s="70"/>
      <c r="E117" s="70"/>
      <c r="F117" s="70"/>
      <c r="G117" s="70"/>
      <c r="I117" s="29" t="str">
        <f t="shared" ref="I117:I130" si="24">IF(A117="","",A117)</f>
        <v/>
      </c>
      <c r="J117" s="60"/>
      <c r="K117" s="60"/>
      <c r="L117" s="60"/>
      <c r="M117" s="60"/>
      <c r="N117" s="60"/>
      <c r="O117" s="61"/>
    </row>
    <row r="118" spans="1:15" x14ac:dyDescent="0.25">
      <c r="A118" s="34"/>
      <c r="B118" s="70"/>
      <c r="C118" s="70"/>
      <c r="D118" s="70"/>
      <c r="E118" s="70"/>
      <c r="F118" s="70"/>
      <c r="G118" s="70"/>
      <c r="I118" s="29" t="str">
        <f t="shared" si="24"/>
        <v/>
      </c>
      <c r="J118" s="60"/>
      <c r="K118" s="60"/>
      <c r="L118" s="60"/>
      <c r="M118" s="60"/>
      <c r="N118" s="60"/>
      <c r="O118" s="61"/>
    </row>
    <row r="119" spans="1:15" x14ac:dyDescent="0.25">
      <c r="A119" s="34"/>
      <c r="B119" s="70"/>
      <c r="C119" s="70"/>
      <c r="D119" s="70"/>
      <c r="E119" s="70"/>
      <c r="F119" s="70"/>
      <c r="G119" s="70"/>
      <c r="I119" s="29" t="str">
        <f t="shared" si="24"/>
        <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Såning*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2.7189000000000001</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2.7189000000000001</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2.7189000000000001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3.0209999999999999</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3.3230999999999997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3.3230999999999997</v>
      </c>
      <c r="I132" s="29" t="str">
        <f>A132</f>
        <v>Såning*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2.7189000000000001</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2.7189000000000001</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2.7189000000000001</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3.0209999999999999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3.3230999999999997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3.3230999999999997</v>
      </c>
    </row>
    <row r="133" spans="1:15" x14ac:dyDescent="0.25">
      <c r="A133" s="20" t="str">
        <f t="shared" ref="A133:A146" si="25">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6">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6"/>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2.7189000000000001</v>
      </c>
      <c r="C147" s="143">
        <f t="shared" ref="C147:O147" si="27">SUM(C132:C146)</f>
        <v>2.7189000000000001</v>
      </c>
      <c r="D147" s="143">
        <f t="shared" si="27"/>
        <v>2.7189000000000001</v>
      </c>
      <c r="E147" s="25">
        <f t="shared" si="27"/>
        <v>3.0209999999999999</v>
      </c>
      <c r="F147" s="25">
        <f t="shared" si="27"/>
        <v>3.3230999999999997</v>
      </c>
      <c r="G147" s="25">
        <f t="shared" si="27"/>
        <v>3.3230999999999997</v>
      </c>
      <c r="H147" s="5"/>
      <c r="I147" s="30" t="str">
        <f t="shared" si="26"/>
        <v>Dieselforbrug i alt per ha</v>
      </c>
      <c r="J147" s="25">
        <f t="shared" si="27"/>
        <v>2.7189000000000001</v>
      </c>
      <c r="K147" s="25">
        <f t="shared" si="27"/>
        <v>2.7189000000000001</v>
      </c>
      <c r="L147" s="25">
        <f t="shared" si="27"/>
        <v>2.7189000000000001</v>
      </c>
      <c r="M147" s="143">
        <f t="shared" si="27"/>
        <v>3.0209999999999999</v>
      </c>
      <c r="N147" s="143">
        <f t="shared" si="27"/>
        <v>3.3230999999999997</v>
      </c>
      <c r="O147" s="25">
        <f t="shared" si="27"/>
        <v>3.3230999999999997</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EB5BA60A-9ABC-4811-A3A9-924ED5FD0388}">
      <formula1>"Ja,Nej"</formula1>
    </dataValidation>
    <dataValidation type="list" allowBlank="1" showInputMessage="1" showErrorMessage="1" sqref="F13:F17" xr:uid="{849BA79A-1634-4C16-BBAB-D90BD2D31F89}">
      <formula1>"Ja, Nej / Ikke relevant"</formula1>
    </dataValidation>
    <dataValidation type="list" allowBlank="1" showInputMessage="1" showErrorMessage="1" sqref="E5" xr:uid="{ABFD0DB4-BBF8-4689-836C-A201C9F520D4}">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152550CF-06FD-4929-9A8A-789C68A77FFA}">
          <x14:formula1>
            <xm:f>'N fixation formula'!$B$5:$B$44</xm:f>
          </x14:formula1>
          <xm:sqref>B9</xm:sqref>
        </x14:dataValidation>
        <x14:dataValidation type="list" allowBlank="1" showInputMessage="1" showErrorMessage="1" xr:uid="{607CF503-000D-4B08-8D8A-3052BF01BBA8}">
          <x14:formula1>
            <xm:f>Other_tabels!$F$5:$F$14</xm:f>
          </x14:formula1>
          <xm:sqref>E4</xm:sqref>
        </x14:dataValidation>
        <x14:dataValidation type="list" allowBlank="1" showInputMessage="1" showErrorMessage="1" xr:uid="{2A9C6CAC-CE6B-4E47-8DDE-F44FB0750142}">
          <x14:formula1>
            <xm:f>'Crop definitions'!$B$5:$B$63</xm:f>
          </x14:formula1>
          <xm:sqref>B13:B17</xm:sqref>
        </x14:dataValidation>
        <x14:dataValidation type="list" allowBlank="1" showInputMessage="1" showErrorMessage="1" xr:uid="{67288508-46D5-4CAD-AD61-07CDEA0FCDB5}">
          <x14:formula1>
            <xm:f>Seed!$B$5:$B$28</xm:f>
          </x14:formula1>
          <xm:sqref>B20:B23</xm:sqref>
        </x14:dataValidation>
        <x14:dataValidation type="list" allowBlank="1" showInputMessage="1" showErrorMessage="1" xr:uid="{54D419FF-9F9C-468E-B4EA-5AC040F6A057}">
          <x14:formula1>
            <xm:f>'Diesel consumption for field op'!$D$4:$D$77</xm:f>
          </x14:formula1>
          <xm:sqref>A116:A130</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9" tint="0.79998168889431442"/>
  </sheetPr>
  <dimension ref="A1:O147"/>
  <sheetViews>
    <sheetView showGridLines="0" tabSelected="1" workbookViewId="0">
      <selection activeCell="F23" sqref="F23"/>
    </sheetView>
  </sheetViews>
  <sheetFormatPr defaultRowHeight="13.8" x14ac:dyDescent="0.25"/>
  <cols>
    <col min="1" max="1" width="35.3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3969</v>
      </c>
      <c r="D4" s="20" t="s">
        <v>484</v>
      </c>
      <c r="E4" s="44" t="s">
        <v>601</v>
      </c>
    </row>
    <row r="5" spans="1:6" x14ac:dyDescent="0.25">
      <c r="A5" s="20" t="s">
        <v>50</v>
      </c>
      <c r="B5" s="44" t="s">
        <v>608</v>
      </c>
      <c r="D5" s="20" t="s">
        <v>582</v>
      </c>
      <c r="E5" s="44" t="s">
        <v>209</v>
      </c>
    </row>
    <row r="6" spans="1:6" x14ac:dyDescent="0.25">
      <c r="A6" s="20" t="s">
        <v>0</v>
      </c>
      <c r="B6" s="45" t="s">
        <v>600</v>
      </c>
    </row>
    <row r="7" spans="1:6" x14ac:dyDescent="0.25">
      <c r="A7" s="20" t="s">
        <v>76</v>
      </c>
      <c r="B7" s="45" t="s">
        <v>521</v>
      </c>
    </row>
    <row r="8" spans="1:6" x14ac:dyDescent="0.25">
      <c r="A8" s="20" t="s">
        <v>57</v>
      </c>
      <c r="B8" s="45"/>
    </row>
    <row r="9" spans="1:6" x14ac:dyDescent="0.25">
      <c r="A9" s="46" t="s">
        <v>125</v>
      </c>
      <c r="B9" s="44" t="s">
        <v>144</v>
      </c>
      <c r="C9" s="41" t="str">
        <f>IF(B9="","",IF(OR(E13="Ja",E14="Ja",E15="Ja",E16="Ja",E17="Ja"),"","Husk at koble minimum et produkt med fiksering"))</f>
        <v/>
      </c>
    </row>
    <row r="10" spans="1:6" x14ac:dyDescent="0.25">
      <c r="A10" s="20" t="s">
        <v>153</v>
      </c>
      <c r="B10" s="44">
        <v>50</v>
      </c>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623</v>
      </c>
      <c r="C13" s="19" t="str">
        <f>IF(B13="","",VLOOKUP(B13,'Crop definitions'!$B$5:$G$63,6,FALSE))</f>
        <v>Kg</v>
      </c>
      <c r="D13" s="19" t="str">
        <f>IF(B13="","",VLOOKUP(B13,'Crop definitions'!$B$5:$G$63,3,FALSE))</f>
        <v>Catch_crop_turnover</v>
      </c>
      <c r="E13" s="3" t="s">
        <v>113</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465</v>
      </c>
    </row>
    <row r="21" spans="1:15" x14ac:dyDescent="0.25">
      <c r="A21" s="20" t="s">
        <v>46</v>
      </c>
      <c r="B21" s="3" t="s">
        <v>466</v>
      </c>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Catch_crop_grass_legume</v>
      </c>
      <c r="B30" s="200"/>
      <c r="C30" s="200"/>
      <c r="D30" s="200"/>
      <c r="E30" s="200"/>
      <c r="F30" s="200"/>
      <c r="G30" s="27"/>
      <c r="I30" s="201" t="str">
        <f>A30</f>
        <v>Gødningsnorm - Main product: Catch_crop_grass_legume</v>
      </c>
      <c r="J30" s="202"/>
      <c r="K30" s="202"/>
      <c r="L30" s="202"/>
      <c r="M30" s="202"/>
      <c r="N30" s="202"/>
      <c r="O30" s="203"/>
    </row>
    <row r="31" spans="1:15" x14ac:dyDescent="0.25">
      <c r="A31" s="20" t="s">
        <v>54</v>
      </c>
      <c r="B31" s="26"/>
      <c r="C31" s="26"/>
      <c r="D31" s="26"/>
      <c r="E31" s="26"/>
      <c r="F31" s="26"/>
      <c r="G31" s="26"/>
      <c r="I31" s="20" t="s">
        <v>54</v>
      </c>
      <c r="J31" s="26">
        <f>B31*('Crop definitions'!$Z$5/100)</f>
        <v>0</v>
      </c>
      <c r="K31" s="26">
        <f>C31*('Crop definitions'!$Z$5/100)</f>
        <v>0</v>
      </c>
      <c r="L31" s="26">
        <f>D31*('Crop definitions'!$Z$5/100)</f>
        <v>0</v>
      </c>
      <c r="M31" s="26">
        <f>E31*('Crop definitions'!$Z$5/100)</f>
        <v>0</v>
      </c>
      <c r="N31" s="26">
        <f>F31*('Crop definitions'!$Z$5/100)</f>
        <v>0</v>
      </c>
      <c r="O31" s="26">
        <f>G31*('Crop definitions'!$Z$5/100)</f>
        <v>0</v>
      </c>
    </row>
    <row r="32" spans="1:15" x14ac:dyDescent="0.25">
      <c r="A32" s="20" t="s">
        <v>55</v>
      </c>
      <c r="B32" s="26"/>
      <c r="C32" s="26"/>
      <c r="D32" s="26"/>
      <c r="E32" s="26"/>
      <c r="F32" s="26"/>
      <c r="G32" s="26"/>
      <c r="I32" s="20" t="s">
        <v>55</v>
      </c>
      <c r="J32" s="26"/>
      <c r="K32" s="26"/>
      <c r="L32" s="26"/>
      <c r="M32" s="26"/>
      <c r="N32" s="26"/>
      <c r="O32" s="4"/>
    </row>
    <row r="33" spans="1:15" x14ac:dyDescent="0.25">
      <c r="A33" s="20" t="s">
        <v>56</v>
      </c>
      <c r="B33" s="26"/>
      <c r="C33" s="26"/>
      <c r="D33" s="26"/>
      <c r="E33" s="26"/>
      <c r="F33" s="26"/>
      <c r="G33" s="26"/>
      <c r="I33" s="20" t="s">
        <v>56</v>
      </c>
      <c r="J33" s="26"/>
      <c r="K33" s="26"/>
      <c r="L33" s="26"/>
      <c r="M33" s="26"/>
      <c r="N33" s="26"/>
      <c r="O33" s="4"/>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-50</v>
      </c>
      <c r="C52" s="21">
        <f t="shared" si="2"/>
        <v>-50</v>
      </c>
      <c r="D52" s="21">
        <f t="shared" si="2"/>
        <v>-50</v>
      </c>
      <c r="E52" s="21">
        <f t="shared" si="2"/>
        <v>-50</v>
      </c>
      <c r="F52" s="21">
        <f t="shared" si="2"/>
        <v>-50</v>
      </c>
      <c r="G52" s="21">
        <f t="shared" si="2"/>
        <v>-50</v>
      </c>
      <c r="I52" s="20" t="str">
        <f>A52</f>
        <v>N - efter reduktion, kg / ha</v>
      </c>
      <c r="J52" s="21">
        <f t="shared" ref="J52:O52" si="3">IF($B$10="",J51,J51-$B$10)</f>
        <v>-50</v>
      </c>
      <c r="K52" s="21">
        <f t="shared" si="3"/>
        <v>-50</v>
      </c>
      <c r="L52" s="21">
        <f t="shared" si="3"/>
        <v>-50</v>
      </c>
      <c r="M52" s="21">
        <f t="shared" si="3"/>
        <v>-50</v>
      </c>
      <c r="N52" s="21">
        <f t="shared" si="3"/>
        <v>-50</v>
      </c>
      <c r="O52" s="21">
        <f t="shared" si="3"/>
        <v>-50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Seed_grass</v>
      </c>
      <c r="B60" s="26">
        <v>15</v>
      </c>
      <c r="C60" s="26">
        <v>15</v>
      </c>
      <c r="D60" s="26">
        <v>15</v>
      </c>
      <c r="E60" s="26">
        <v>15</v>
      </c>
      <c r="F60" s="26">
        <v>15</v>
      </c>
      <c r="G60" s="26">
        <v>15</v>
      </c>
      <c r="I60" s="20" t="str">
        <f>A60</f>
        <v>Seed_grass</v>
      </c>
      <c r="J60" s="26">
        <v>15</v>
      </c>
      <c r="K60" s="26">
        <v>15</v>
      </c>
      <c r="L60" s="26">
        <v>15</v>
      </c>
      <c r="M60" s="26">
        <v>15</v>
      </c>
      <c r="N60" s="26">
        <v>15</v>
      </c>
      <c r="O60" s="64">
        <v>15</v>
      </c>
    </row>
    <row r="61" spans="1:15" x14ac:dyDescent="0.25">
      <c r="A61" s="20" t="str">
        <f>IF(B21="",CONCATENATE(A21,": Intet valgt"),B21)</f>
        <v>Clover_seed</v>
      </c>
      <c r="B61" s="26">
        <v>5</v>
      </c>
      <c r="C61" s="26">
        <v>5</v>
      </c>
      <c r="D61" s="26">
        <v>5</v>
      </c>
      <c r="E61" s="26">
        <v>5</v>
      </c>
      <c r="F61" s="26">
        <v>5</v>
      </c>
      <c r="G61" s="26">
        <v>5</v>
      </c>
      <c r="I61" s="20" t="str">
        <f>A61</f>
        <v>Clover_seed</v>
      </c>
      <c r="J61" s="26">
        <v>5</v>
      </c>
      <c r="K61" s="26">
        <v>5</v>
      </c>
      <c r="L61" s="26">
        <v>5</v>
      </c>
      <c r="M61" s="26">
        <v>5</v>
      </c>
      <c r="N61" s="26">
        <v>5</v>
      </c>
      <c r="O61" s="64">
        <v>5</v>
      </c>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Catch_crop_grass_legume, Kg / ha</v>
      </c>
      <c r="B74" s="26">
        <v>5278</v>
      </c>
      <c r="C74" s="26">
        <v>5278</v>
      </c>
      <c r="D74" s="26">
        <v>5278</v>
      </c>
      <c r="E74" s="26">
        <v>5278</v>
      </c>
      <c r="F74" s="26">
        <v>5278</v>
      </c>
      <c r="G74" s="26">
        <v>5278</v>
      </c>
      <c r="I74" s="20" t="str">
        <f t="shared" ref="I74:I84" si="6">A74</f>
        <v>Catch_crop_grass_legume, Kg / ha</v>
      </c>
      <c r="J74" s="26">
        <v>5278</v>
      </c>
      <c r="K74" s="26">
        <v>5278</v>
      </c>
      <c r="L74" s="26">
        <v>5278</v>
      </c>
      <c r="M74" s="26">
        <v>5278</v>
      </c>
      <c r="N74" s="26">
        <v>5278</v>
      </c>
      <c r="O74" s="4">
        <v>5278</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Catch_crop_grass_legume, kg TS / ha</v>
      </c>
      <c r="B80" s="150">
        <f>IF(B74="",0,IF($C13="Kg",B74*VLOOKUP($B13,'Crop definitions'!$B$5:$N$63,5,FALSE)/1000,IF($C13="Kg TS",B74,B74/VLOOKUP($B13,'Crop definitions'!$B$5:$N$63,8,FALSE))))</f>
        <v>950.04</v>
      </c>
      <c r="C80" s="150">
        <f>IF(C74="",0,IF($C13="Kg",C74*VLOOKUP($B13,'Crop definitions'!$B$5:$N$63,5,FALSE)/1000,IF($C13="Kg TS",C74,C74/VLOOKUP($B13,'Crop definitions'!$B$5:$N$63,8,FALSE))))</f>
        <v>950.04</v>
      </c>
      <c r="D80" s="150">
        <f>IF(D74="",0,IF($C13="Kg",D74*VLOOKUP($B13,'Crop definitions'!$B$5:$N$63,5,FALSE)/1000,IF($C13="Kg TS",D74,D74/VLOOKUP($B13,'Crop definitions'!$B$5:$N$63,8,FALSE))))</f>
        <v>950.04</v>
      </c>
      <c r="E80" s="150">
        <f>IF(E74="",0,IF($C13="Kg",E74*VLOOKUP($B13,'Crop definitions'!$B$5:$N$63,5,FALSE)/1000,IF($C13="Kg TS",E74,E74/VLOOKUP($B13,'Crop definitions'!$B$5:$N$63,8,FALSE))))</f>
        <v>950.04</v>
      </c>
      <c r="F80" s="150">
        <f>IF(F74="",0,IF($C13="Kg",F74*VLOOKUP($B13,'Crop definitions'!$B$5:$N$63,5,FALSE)/1000,IF($C13="Kg TS",F74,F74/VLOOKUP($B13,'Crop definitions'!$B$5:$N$63,8,FALSE))))</f>
        <v>950.04</v>
      </c>
      <c r="G80" s="150">
        <f>IF(G74="",0,IF($C13="Kg",G74*VLOOKUP($B13,'Crop definitions'!$B$5:$N$63,5,FALSE)/1000,IF($C13="Kg TS",G74,G74/VLOOKUP($B13,'Crop definitions'!$B$5:$N$63,8,FALSE))))</f>
        <v>950.04</v>
      </c>
      <c r="I80" s="20" t="str">
        <f t="shared" si="6"/>
        <v>Catch_crop_grass_legume, kg TS / ha</v>
      </c>
      <c r="J80" s="150">
        <f>IF(J74="",0,IF($C13="Kg",J74*VLOOKUP($B13,'Crop definitions'!$B$5:$N$63,5,FALSE)/1000,IF($C13="Kg TS",J74,J74/VLOOKUP($B13,'Crop definitions'!$B$5:$N$63,8,FALSE))))</f>
        <v>950.04</v>
      </c>
      <c r="K80" s="150">
        <f>IF(K74="",0,IF($C13="Kg",K74*VLOOKUP($B13,'Crop definitions'!$B$5:$N$63,5,FALSE)/1000,IF($C13="Kg TS",K74,K74/VLOOKUP($B13,'Crop definitions'!$B$5:$N$63,8,FALSE))))</f>
        <v>950.04</v>
      </c>
      <c r="L80" s="150">
        <f>IF(L74="",0,IF($C13="Kg",L74*VLOOKUP($B13,'Crop definitions'!$B$5:$N$63,5,FALSE)/1000,IF($C13="Kg TS",L74,L74/VLOOKUP($B13,'Crop definitions'!$B$5:$N$63,8,FALSE))))</f>
        <v>950.04</v>
      </c>
      <c r="M80" s="150">
        <f>IF(M74="",0,IF($C13="Kg",M74*VLOOKUP($B13,'Crop definitions'!$B$5:$N$63,5,FALSE)/1000,IF($C13="Kg TS",M74,M74/VLOOKUP($B13,'Crop definitions'!$B$5:$N$63,8,FALSE))))</f>
        <v>950.04</v>
      </c>
      <c r="N80" s="150">
        <f>IF(N74="",0,IF($C13="Kg",N74*VLOOKUP($B13,'Crop definitions'!$B$5:$N$63,5,FALSE)/1000,IF($C13="Kg TS",N74,N74/VLOOKUP($B13,'Crop definitions'!$B$5:$N$63,8,FALSE))))</f>
        <v>950.04</v>
      </c>
      <c r="O80" s="150">
        <f>IF(O74="",0,IF($C13="Kg",O74*VLOOKUP($B13,'Crop definitions'!$B$5:$N$63,5,FALSE)/1000,IF($C13="Kg TS",O74,O74/VLOOKUP($B13,'Crop definitions'!$B$5:$N$63,8,FALSE))))</f>
        <v>950.04</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950.04</v>
      </c>
      <c r="C85" s="25">
        <f t="shared" si="7"/>
        <v>950.04</v>
      </c>
      <c r="D85" s="25">
        <f t="shared" si="7"/>
        <v>950.04</v>
      </c>
      <c r="E85" s="25">
        <f t="shared" si="7"/>
        <v>950.04</v>
      </c>
      <c r="F85" s="25">
        <f t="shared" si="7"/>
        <v>950.04</v>
      </c>
      <c r="G85" s="25">
        <f t="shared" si="7"/>
        <v>950.04</v>
      </c>
      <c r="I85" s="24" t="s">
        <v>69</v>
      </c>
      <c r="J85" s="25">
        <f t="shared" ref="J85:O85" si="8">SUM(J80:J84)</f>
        <v>950.04</v>
      </c>
      <c r="K85" s="25">
        <f t="shared" si="8"/>
        <v>950.04</v>
      </c>
      <c r="L85" s="25">
        <f t="shared" si="8"/>
        <v>950.04</v>
      </c>
      <c r="M85" s="25">
        <f t="shared" si="8"/>
        <v>950.04</v>
      </c>
      <c r="N85" s="25">
        <f t="shared" si="8"/>
        <v>950.04</v>
      </c>
      <c r="O85" s="25">
        <f t="shared" si="8"/>
        <v>950.04</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Catch_crop_grass_legume, kg / ha</v>
      </c>
      <c r="B87" s="21">
        <f>IF(B80=0,0,B80/(VLOOKUP($B13,'Crop definitions'!$B$5:$N$63,5,FALSE)/1000))</f>
        <v>5278</v>
      </c>
      <c r="C87" s="21">
        <f>IF(C80=0,0,C80/(VLOOKUP($B13,'Crop definitions'!$B$5:$N$63,5,FALSE)/1000))</f>
        <v>5278</v>
      </c>
      <c r="D87" s="21">
        <f>IF(D80=0,0,D80/(VLOOKUP($B13,'Crop definitions'!$B$5:$N$63,5,FALSE)/1000))</f>
        <v>5278</v>
      </c>
      <c r="E87" s="21">
        <f>IF(E80=0,0,E80/(VLOOKUP($B13,'Crop definitions'!$B$5:$N$63,5,FALSE)/1000))</f>
        <v>5278</v>
      </c>
      <c r="F87" s="21">
        <f>IF(F80=0,0,F80/(VLOOKUP($B13,'Crop definitions'!$B$5:$N$63,5,FALSE)/1000))</f>
        <v>5278</v>
      </c>
      <c r="G87" s="21">
        <f>IF(G80=0,0,G80/(VLOOKUP($B13,'Crop definitions'!$B$5:$N$63,5,FALSE)/1000))</f>
        <v>5278</v>
      </c>
      <c r="I87" s="20" t="str">
        <f>A87</f>
        <v>Catch_crop_grass_legume, kg / ha</v>
      </c>
      <c r="J87" s="21">
        <f>IF(J80=0,0,J80/(VLOOKUP($B13,'Crop definitions'!$B$5:$N$63,5,FALSE)/1000))</f>
        <v>5278</v>
      </c>
      <c r="K87" s="21">
        <f>IF(K80=0,0,K80/(VLOOKUP($B13,'Crop definitions'!$B$5:$N$63,5,FALSE)/1000))</f>
        <v>5278</v>
      </c>
      <c r="L87" s="21">
        <f>IF(L80=0,0,L80/(VLOOKUP($B13,'Crop definitions'!$B$5:$N$63,5,FALSE)/1000))</f>
        <v>5278</v>
      </c>
      <c r="M87" s="21">
        <f>IF(M80=0,0,M80/(VLOOKUP($B13,'Crop definitions'!$B$5:$N$63,5,FALSE)/1000))</f>
        <v>5278</v>
      </c>
      <c r="N87" s="21">
        <f>IF(N80=0,0,N80/(VLOOKUP($B13,'Crop definitions'!$B$5:$N$63,5,FALSE)/1000))</f>
        <v>5278</v>
      </c>
      <c r="O87" s="21">
        <f>IF(O80=0,0,O80/(VLOOKUP($B13,'Crop definitions'!$B$5:$N$63,5,FALSE)/1000))</f>
        <v>5278</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5278</v>
      </c>
      <c r="C92" s="25">
        <f t="shared" si="10"/>
        <v>5278</v>
      </c>
      <c r="D92" s="25">
        <f t="shared" si="10"/>
        <v>5278</v>
      </c>
      <c r="E92" s="25">
        <f t="shared" si="10"/>
        <v>5278</v>
      </c>
      <c r="F92" s="25">
        <f t="shared" si="10"/>
        <v>5278</v>
      </c>
      <c r="G92" s="25">
        <f t="shared" si="10"/>
        <v>5278</v>
      </c>
      <c r="I92" s="24" t="str">
        <f t="shared" si="9"/>
        <v>Udbytte i alt, kg / ha</v>
      </c>
      <c r="J92" s="25">
        <f t="shared" ref="J92:O92" si="11">SUM(J87:J91)</f>
        <v>5278</v>
      </c>
      <c r="K92" s="25">
        <f t="shared" si="11"/>
        <v>5278</v>
      </c>
      <c r="L92" s="25">
        <f t="shared" si="11"/>
        <v>5278</v>
      </c>
      <c r="M92" s="25">
        <f t="shared" si="11"/>
        <v>5278</v>
      </c>
      <c r="N92" s="25">
        <f t="shared" si="11"/>
        <v>5278</v>
      </c>
      <c r="O92" s="25">
        <f t="shared" si="11"/>
        <v>5278</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Catch_crop_grass_legume, kg N / ha</v>
      </c>
      <c r="B95" s="21">
        <f>IF(B80=0,0,B80*VLOOKUP($B13,'Crop definitions'!$B$5:$K$63,10,FALSE)/1000)</f>
        <v>23.883245568000003</v>
      </c>
      <c r="C95" s="21">
        <f>IF(C80=0,0,C80*VLOOKUP($B13,'Crop definitions'!$B$5:$K$63,10,FALSE)/1000)</f>
        <v>23.883245568000003</v>
      </c>
      <c r="D95" s="21">
        <f>IF(D80=0,0,D80*VLOOKUP($B13,'Crop definitions'!$B$5:$K$63,10,FALSE)/1000)</f>
        <v>23.883245568000003</v>
      </c>
      <c r="E95" s="21">
        <f>IF(E80=0,0,E80*VLOOKUP($B13,'Crop definitions'!$B$5:$K$63,10,FALSE)/1000)</f>
        <v>23.883245568000003</v>
      </c>
      <c r="F95" s="21">
        <f>IF(F80=0,0,F80*VLOOKUP($B13,'Crop definitions'!$B$5:$K$63,10,FALSE)/1000)</f>
        <v>23.883245568000003</v>
      </c>
      <c r="G95" s="21">
        <f>IF(G80=0,0,G80*VLOOKUP($B13,'Crop definitions'!$B$5:$K$63,10,FALSE)/1000)</f>
        <v>23.883245568000003</v>
      </c>
      <c r="I95" s="20" t="str">
        <f t="shared" ref="I95:I100" si="14">A95</f>
        <v>Catch_crop_grass_legume, kg N / ha</v>
      </c>
      <c r="J95" s="21">
        <f>IF(J80=0,0,J80*VLOOKUP($B13,'Crop definitions'!$B$5:$K$63,10,FALSE)/1000)</f>
        <v>23.883245568000003</v>
      </c>
      <c r="K95" s="21">
        <f>IF(K80=0,0,K80*VLOOKUP($B13,'Crop definitions'!$B$5:$K$63,10,FALSE)/1000)</f>
        <v>23.883245568000003</v>
      </c>
      <c r="L95" s="21">
        <f>IF(L80=0,0,L80*VLOOKUP($B13,'Crop definitions'!$B$5:$K$63,10,FALSE)/1000)</f>
        <v>23.883245568000003</v>
      </c>
      <c r="M95" s="21">
        <f>IF(M80=0,0,M80*VLOOKUP($B13,'Crop definitions'!$B$5:$K$63,10,FALSE)/1000)</f>
        <v>23.883245568000003</v>
      </c>
      <c r="N95" s="21">
        <f>IF(N80=0,0,N80*VLOOKUP($B13,'Crop definitions'!$B$5:$K$63,10,FALSE)/1000)</f>
        <v>23.883245568000003</v>
      </c>
      <c r="O95" s="21">
        <f>IF(O80=0,0,O80*VLOOKUP($B13,'Crop definitions'!$B$5:$K$63,10,FALSE)/1000)</f>
        <v>23.883245568000003</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23.883245568000003</v>
      </c>
      <c r="C100" s="25">
        <f t="shared" si="15"/>
        <v>23.883245568000003</v>
      </c>
      <c r="D100" s="25">
        <f t="shared" si="15"/>
        <v>23.883245568000003</v>
      </c>
      <c r="E100" s="25">
        <f t="shared" si="15"/>
        <v>23.883245568000003</v>
      </c>
      <c r="F100" s="25">
        <f t="shared" si="15"/>
        <v>23.883245568000003</v>
      </c>
      <c r="G100" s="25">
        <f t="shared" si="15"/>
        <v>23.883245568000003</v>
      </c>
      <c r="I100" s="24" t="str">
        <f t="shared" si="14"/>
        <v>Udbytte i alt, kg N / ha</v>
      </c>
      <c r="J100" s="25">
        <f t="shared" ref="J100:O100" si="16">SUM(J95:J99)</f>
        <v>23.883245568000003</v>
      </c>
      <c r="K100" s="25">
        <f t="shared" si="16"/>
        <v>23.883245568000003</v>
      </c>
      <c r="L100" s="25">
        <f t="shared" si="16"/>
        <v>23.883245568000003</v>
      </c>
      <c r="M100" s="25">
        <f t="shared" si="16"/>
        <v>23.883245568000003</v>
      </c>
      <c r="N100" s="143">
        <f t="shared" si="16"/>
        <v>23.883245568000003</v>
      </c>
      <c r="O100" s="25">
        <f t="shared" si="16"/>
        <v>23.883245568000003</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23.883245568000003</v>
      </c>
      <c r="C106" s="47">
        <f t="shared" si="20"/>
        <v>23.883245568000003</v>
      </c>
      <c r="D106" s="47">
        <f t="shared" si="20"/>
        <v>23.883245568000003</v>
      </c>
      <c r="E106" s="47">
        <f t="shared" si="20"/>
        <v>23.883245568000003</v>
      </c>
      <c r="F106" s="47">
        <f t="shared" si="20"/>
        <v>23.883245568000003</v>
      </c>
      <c r="G106" s="47">
        <f t="shared" si="20"/>
        <v>23.883245568000003</v>
      </c>
      <c r="H106" s="15"/>
      <c r="I106" s="40" t="str">
        <f t="shared" si="18"/>
        <v>N-udbytte til beregning, kg / ha</v>
      </c>
      <c r="J106" s="47">
        <f t="shared" ref="J106:O106" si="21">SUMIF($E$13:$E$17,"Ja",J95:J99)</f>
        <v>23.883245568000003</v>
      </c>
      <c r="K106" s="47">
        <f t="shared" si="21"/>
        <v>23.883245568000003</v>
      </c>
      <c r="L106" s="47">
        <f t="shared" si="21"/>
        <v>23.883245568000003</v>
      </c>
      <c r="M106" s="47">
        <f t="shared" si="21"/>
        <v>23.883245568000003</v>
      </c>
      <c r="N106" s="47">
        <f t="shared" si="21"/>
        <v>23.883245568000003</v>
      </c>
      <c r="O106" s="47">
        <f t="shared" si="21"/>
        <v>23.883245568000003</v>
      </c>
    </row>
    <row r="107" spans="1:15" ht="15.6" x14ac:dyDescent="0.3">
      <c r="A107" t="s">
        <v>150</v>
      </c>
      <c r="B107" s="48">
        <f>IF(VLOOKUP($B$9,'N fixation formula'!$B$5:$N$44,3,FALSE)="",VLOOKUP($B$9,'N fixation formula'!$B$5:$N$44,4,FALSE)*B105+VLOOKUP($B$9,'N fixation formula'!$B$5:$N$44,5,FALSE),VLOOKUP($B$9,'N fixation formula'!$B$5:$N$44,3,FALSE))</f>
        <v>0.6</v>
      </c>
      <c r="C107" s="48">
        <f>IF(VLOOKUP($B$9,'N fixation formula'!$B$5:$N$44,3,FALSE)="",VLOOKUP($B$9,'N fixation formula'!$B$5:$N$44,4,FALSE)*C105+VLOOKUP($B$9,'N fixation formula'!$B$5:$N$44,5,FALSE),VLOOKUP($B$9,'N fixation formula'!$B$5:$N$44,3,FALSE))</f>
        <v>0.6</v>
      </c>
      <c r="D107" s="48">
        <f>IF(VLOOKUP($B$9,'N fixation formula'!$B$5:$N$44,3,FALSE)="",VLOOKUP($B$9,'N fixation formula'!$B$5:$N$44,4,FALSE)*D105+VLOOKUP($B$9,'N fixation formula'!$B$5:$N$44,5,FALSE),VLOOKUP($B$9,'N fixation formula'!$B$5:$N$44,3,FALSE))</f>
        <v>0.6</v>
      </c>
      <c r="E107" s="48">
        <f>IF(VLOOKUP($B$9,'N fixation formula'!$B$5:$N$44,3,FALSE)="",VLOOKUP($B$9,'N fixation formula'!$B$5:$N$44,4,FALSE)*E105+VLOOKUP($B$9,'N fixation formula'!$B$5:$N$44,5,FALSE),VLOOKUP($B$9,'N fixation formula'!$B$5:$N$44,3,FALSE))</f>
        <v>0.6</v>
      </c>
      <c r="F107" s="48">
        <f>IF(VLOOKUP($B$9,'N fixation formula'!$B$5:$N$44,3,FALSE)="",VLOOKUP($B$9,'N fixation formula'!$B$5:$N$44,4,FALSE)*F105+VLOOKUP($B$9,'N fixation formula'!$B$5:$N$44,5,FALSE),VLOOKUP($B$9,'N fixation formula'!$B$5:$N$44,3,FALSE))</f>
        <v>0.6</v>
      </c>
      <c r="G107" s="48">
        <f>IF(VLOOKUP($B$9,'N fixation formula'!$B$5:$N$44,3,FALSE)="",VLOOKUP($B$9,'N fixation formula'!$B$5:$N$44,4,FALSE)*G105+VLOOKUP($B$9,'N fixation formula'!$B$5:$N$44,5,FALSE),VLOOKUP($B$9,'N fixation formula'!$B$5:$N$44,3,FALSE))</f>
        <v>0.6</v>
      </c>
      <c r="H107" s="15"/>
      <c r="I107" s="40" t="str">
        <f t="shared" si="18"/>
        <v>F-bælg-N</v>
      </c>
      <c r="J107" s="48">
        <f>IF(VLOOKUP($B$9,'N fixation formula'!$B$5:$N$44,3,FALSE)="",VLOOKUP($B$9,'N fixation formula'!$B$5:$N$44,4,FALSE)*J105+VLOOKUP($B$9,'N fixation formula'!$B$5:$N$44,5,FALSE),VLOOKUP($B$9,'N fixation formula'!$B$5:$N$44,3,FALSE))</f>
        <v>0.6</v>
      </c>
      <c r="K107" s="48">
        <f>IF(VLOOKUP($B$9,'N fixation formula'!$B$5:$N$44,3,FALSE)="",VLOOKUP($B$9,'N fixation formula'!$B$5:$N$44,4,FALSE)*K105+VLOOKUP($B$9,'N fixation formula'!$B$5:$N$44,5,FALSE),VLOOKUP($B$9,'N fixation formula'!$B$5:$N$44,3,FALSE))</f>
        <v>0.6</v>
      </c>
      <c r="L107" s="48">
        <f>IF(VLOOKUP($B$9,'N fixation formula'!$B$5:$N$44,3,FALSE)="",VLOOKUP($B$9,'N fixation formula'!$B$5:$N$44,4,FALSE)*L105+VLOOKUP($B$9,'N fixation formula'!$B$5:$N$44,5,FALSE),VLOOKUP($B$9,'N fixation formula'!$B$5:$N$44,3,FALSE))</f>
        <v>0.6</v>
      </c>
      <c r="M107" s="48">
        <f>IF(VLOOKUP($B$9,'N fixation formula'!$B$5:$N$44,3,FALSE)="",VLOOKUP($B$9,'N fixation formula'!$B$5:$N$44,4,FALSE)*M105+VLOOKUP($B$9,'N fixation formula'!$B$5:$N$44,5,FALSE),VLOOKUP($B$9,'N fixation formula'!$B$5:$N$44,3,FALSE))</f>
        <v>0.6</v>
      </c>
      <c r="N107" s="48">
        <f>IF(VLOOKUP($B$9,'N fixation formula'!$B$5:$N$44,3,FALSE)="",VLOOKUP($B$9,'N fixation formula'!$B$5:$N$44,4,FALSE)*N105+VLOOKUP($B$9,'N fixation formula'!$B$5:$N$44,5,FALSE),VLOOKUP($B$9,'N fixation formula'!$B$5:$N$44,3,FALSE))</f>
        <v>0.6</v>
      </c>
      <c r="O107" s="48">
        <f>IF(VLOOKUP($B$9,'N fixation formula'!$B$5:$N$44,3,FALSE)="",VLOOKUP($B$9,'N fixation formula'!$B$5:$N$44,4,FALSE)*O105+VLOOKUP($B$9,'N fixation formula'!$B$5:$N$44,5,FALSE),VLOOKUP($B$9,'N fixation formula'!$B$5:$N$44,3,FALSE))</f>
        <v>0.6</v>
      </c>
    </row>
    <row r="108" spans="1:15" ht="15.6" x14ac:dyDescent="0.3">
      <c r="A108" s="40" t="s">
        <v>149</v>
      </c>
      <c r="B108" s="48">
        <f>VLOOKUP($B$9,'N fixation formula'!$B$5:$N$44,2,FALSE)*B107*VLOOKUP($B$9,'N fixation formula'!$B$5:$N$44,6,FALSE)</f>
        <v>0.68399999999999994</v>
      </c>
      <c r="C108" s="48">
        <f>VLOOKUP($B$9,'N fixation formula'!$B$5:$N$44,2,FALSE)*C107*VLOOKUP($B$9,'N fixation formula'!$B$5:$N$44,6,FALSE)</f>
        <v>0.68399999999999994</v>
      </c>
      <c r="D108" s="48">
        <f>VLOOKUP($B$9,'N fixation formula'!$B$5:$N$44,2,FALSE)*D107*VLOOKUP($B$9,'N fixation formula'!$B$5:$N$44,6,FALSE)</f>
        <v>0.68399999999999994</v>
      </c>
      <c r="E108" s="48">
        <f>VLOOKUP($B$9,'N fixation formula'!$B$5:$N$44,2,FALSE)*E107*VLOOKUP($B$9,'N fixation formula'!$B$5:$N$44,6,FALSE)</f>
        <v>0.68399999999999994</v>
      </c>
      <c r="F108" s="48">
        <f>VLOOKUP($B$9,'N fixation formula'!$B$5:$N$44,2,FALSE)*F107*VLOOKUP($B$9,'N fixation formula'!$B$5:$N$44,6,FALSE)</f>
        <v>0.68399999999999994</v>
      </c>
      <c r="G108" s="48">
        <f>VLOOKUP($B$9,'N fixation formula'!$B$5:$N$44,2,FALSE)*G107*VLOOKUP($B$9,'N fixation formula'!$B$5:$N$44,6,FALSE)</f>
        <v>0.68399999999999994</v>
      </c>
      <c r="H108" s="15"/>
      <c r="I108" s="40" t="str">
        <f t="shared" si="18"/>
        <v>F-brutto x F-bælg-N x P-fix</v>
      </c>
      <c r="J108" s="48">
        <f>VLOOKUP($B$9,'N fixation formula'!$B$5:$N$44,2,FALSE)*J107*VLOOKUP($B$9,'N fixation formula'!$B$5:$N$44,6,FALSE)</f>
        <v>0.68399999999999994</v>
      </c>
      <c r="K108" s="48">
        <f>VLOOKUP($B$9,'N fixation formula'!$B$5:$N$44,2,FALSE)*K107*VLOOKUP($B$9,'N fixation formula'!$B$5:$N$44,6,FALSE)</f>
        <v>0.68399999999999994</v>
      </c>
      <c r="L108" s="48">
        <f>VLOOKUP($B$9,'N fixation formula'!$B$5:$N$44,2,FALSE)*L107*VLOOKUP($B$9,'N fixation formula'!$B$5:$N$44,6,FALSE)</f>
        <v>0.68399999999999994</v>
      </c>
      <c r="M108" s="48">
        <f>VLOOKUP($B$9,'N fixation formula'!$B$5:$N$44,2,FALSE)*M107*VLOOKUP($B$9,'N fixation formula'!$B$5:$N$44,6,FALSE)</f>
        <v>0.68399999999999994</v>
      </c>
      <c r="N108" s="48">
        <f>VLOOKUP($B$9,'N fixation formula'!$B$5:$N$44,2,FALSE)*N107*VLOOKUP($B$9,'N fixation formula'!$B$5:$N$44,6,FALSE)</f>
        <v>0.68399999999999994</v>
      </c>
      <c r="O108" s="48">
        <f>VLOOKUP($B$9,'N fixation formula'!$B$5:$N$44,2,FALSE)*O107*VLOOKUP($B$9,'N fixation formula'!$B$5:$N$44,6,FALSE)</f>
        <v>0.68399999999999994</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formula'!$J$5:$O$44,MATCH(Catch_crop_legume_grass!$B$9,'N fixation formula'!$B$5:$B$44,0),MATCH(Catch_crop_legume_grass!J104,'N fixation formula'!$J$4:$O$4,0))</f>
        <v>#N/A</v>
      </c>
      <c r="K109" s="48" t="e">
        <f>VLOOKUP($B$9,'N fixation formula'!$B$5:$O$44,7,FALSE)+VLOOKUP($B$9,'N fixation formula'!$B$5:$O$44,8,FALSE)+INDEX('N fixation formula'!$J$5:$O$44,MATCH(Catch_crop_legume_grass!$B$9,'N fixation formula'!$B$5:$B$44,0),MATCH(Catch_crop_legume_grass!K104,'N fixation formula'!$J$4:$O$4,0))</f>
        <v>#N/A</v>
      </c>
      <c r="L109" s="48" t="e">
        <f>VLOOKUP($B$9,'N fixation formula'!$B$5:$O$44,7,FALSE)+VLOOKUP($B$9,'N fixation formula'!$B$5:$O$44,8,FALSE)+INDEX('N fixation formula'!$J$5:$O$44,MATCH(Catch_crop_legume_grass!$B$9,'N fixation formula'!$B$5:$B$44,0),MATCH(Catch_crop_legume_grass!L104,'N fixation formula'!$J$4:$O$4,0))</f>
        <v>#N/A</v>
      </c>
      <c r="M109" s="48" t="e">
        <f>VLOOKUP($B$9,'N fixation formula'!$B$5:$O$44,7,FALSE)+VLOOKUP($B$9,'N fixation formula'!$B$5:$O$44,8,FALSE)+INDEX('N fixation formula'!$J$5:$O$44,MATCH(Catch_crop_legume_grass!$B$9,'N fixation formula'!$B$5:$B$44,0),MATCH(Catch_crop_legume_grass!M104,'N fixation formula'!$J$4:$O$4,0))</f>
        <v>#N/A</v>
      </c>
      <c r="N109" s="48" t="e">
        <f>VLOOKUP($B$9,'N fixation formula'!$B$5:$O$44,7,FALSE)+VLOOKUP($B$9,'N fixation formula'!$B$5:$O$44,8,FALSE)+INDEX('N fixation formula'!$J$5:$O$44,MATCH(Catch_crop_legume_grass!$B$9,'N fixation formula'!$B$5:$B$44,0),MATCH(Catch_crop_legume_grass!N104,'N fixation formula'!$J$4:$O$4,0))</f>
        <v>#N/A</v>
      </c>
      <c r="O109" s="48" t="e">
        <f>VLOOKUP($B$9,'N fixation formula'!$B$5:$O$44,7,FALSE)+VLOOKUP($B$9,'N fixation formula'!$B$5:$O$44,8,FALSE)+INDEX('N fixation formula'!$J$5:$O$44,MATCH(Catch_crop_legume_grass!$B$9,'N fixation formula'!$B$5:$B$44,0),MATCH(Catch_crop_legume_grass!O104,'N fixation formula'!$J$4:$O$4,0))</f>
        <v>#N/A</v>
      </c>
    </row>
    <row r="110" spans="1:15" ht="15.6" x14ac:dyDescent="0.3">
      <c r="A110" s="40" t="s">
        <v>152</v>
      </c>
      <c r="B110" s="47" t="e">
        <f t="shared" ref="B110:G110" si="22">B106*B108*(1+B109)</f>
        <v>#N/A</v>
      </c>
      <c r="C110" s="47" t="e">
        <f t="shared" si="22"/>
        <v>#N/A</v>
      </c>
      <c r="D110" s="144" t="e">
        <f t="shared" si="22"/>
        <v>#N/A</v>
      </c>
      <c r="E110" s="47" t="e">
        <f t="shared" si="22"/>
        <v>#N/A</v>
      </c>
      <c r="F110" s="47" t="e">
        <f t="shared" si="22"/>
        <v>#N/A</v>
      </c>
      <c r="G110" s="144"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144"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88</v>
      </c>
      <c r="B116" s="76">
        <v>1</v>
      </c>
      <c r="C116" s="76">
        <v>1</v>
      </c>
      <c r="D116" s="76">
        <v>1</v>
      </c>
      <c r="E116" s="76">
        <v>1</v>
      </c>
      <c r="F116" s="76">
        <v>1</v>
      </c>
      <c r="G116" s="70">
        <v>1</v>
      </c>
      <c r="I116" s="29" t="str">
        <f>IF(A116="","",A116)</f>
        <v>Såning*</v>
      </c>
      <c r="J116" s="60">
        <v>1</v>
      </c>
      <c r="K116" s="60">
        <v>1</v>
      </c>
      <c r="L116" s="60">
        <v>1</v>
      </c>
      <c r="M116" s="60">
        <v>1</v>
      </c>
      <c r="N116" s="60">
        <v>1</v>
      </c>
      <c r="O116" s="61">
        <v>1</v>
      </c>
    </row>
    <row r="117" spans="1:15" x14ac:dyDescent="0.25">
      <c r="A117" s="34"/>
      <c r="B117" s="70"/>
      <c r="C117" s="70"/>
      <c r="D117" s="70"/>
      <c r="E117" s="70"/>
      <c r="F117" s="70"/>
      <c r="G117" s="70"/>
      <c r="I117" s="29" t="str">
        <f t="shared" ref="I117:I130" si="24">IF(A117="","",A117)</f>
        <v/>
      </c>
      <c r="J117" s="60"/>
      <c r="K117" s="60"/>
      <c r="L117" s="60"/>
      <c r="M117" s="60"/>
      <c r="N117" s="60"/>
      <c r="O117" s="61"/>
    </row>
    <row r="118" spans="1:15" x14ac:dyDescent="0.25">
      <c r="A118" s="34"/>
      <c r="B118" s="70"/>
      <c r="C118" s="70"/>
      <c r="D118" s="70"/>
      <c r="E118" s="70"/>
      <c r="F118" s="70"/>
      <c r="G118" s="70"/>
      <c r="I118" s="29" t="str">
        <f t="shared" si="24"/>
        <v/>
      </c>
      <c r="J118" s="60"/>
      <c r="K118" s="60"/>
      <c r="L118" s="60"/>
      <c r="M118" s="60"/>
      <c r="N118" s="60"/>
      <c r="O118" s="61"/>
    </row>
    <row r="119" spans="1:15" x14ac:dyDescent="0.25">
      <c r="A119" s="34"/>
      <c r="B119" s="70"/>
      <c r="C119" s="70"/>
      <c r="D119" s="70"/>
      <c r="E119" s="70"/>
      <c r="F119" s="70"/>
      <c r="G119" s="70"/>
      <c r="I119" s="29" t="str">
        <f t="shared" si="24"/>
        <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Såning*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2.7189000000000001</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2.7189000000000001</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2.7189000000000001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3.0209999999999999</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3.3230999999999997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3.3230999999999997</v>
      </c>
      <c r="I132" s="29" t="str">
        <f>A132</f>
        <v>Såning*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2.7189000000000001</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2.7189000000000001</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2.7189000000000001</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3.0209999999999999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3.3230999999999997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3.3230999999999997</v>
      </c>
    </row>
    <row r="133" spans="1:15" x14ac:dyDescent="0.25">
      <c r="A133" s="20" t="str">
        <f t="shared" ref="A133:A146" si="25">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6">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6"/>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2.7189000000000001</v>
      </c>
      <c r="C147" s="25">
        <f t="shared" ref="C147:O147" si="27">SUM(C132:C146)</f>
        <v>2.7189000000000001</v>
      </c>
      <c r="D147" s="143">
        <f t="shared" si="27"/>
        <v>2.7189000000000001</v>
      </c>
      <c r="E147" s="25">
        <f t="shared" si="27"/>
        <v>3.0209999999999999</v>
      </c>
      <c r="F147" s="25">
        <f t="shared" si="27"/>
        <v>3.3230999999999997</v>
      </c>
      <c r="G147" s="25">
        <f t="shared" si="27"/>
        <v>3.3230999999999997</v>
      </c>
      <c r="H147" s="5"/>
      <c r="I147" s="30" t="str">
        <f t="shared" si="26"/>
        <v>Dieselforbrug i alt per ha</v>
      </c>
      <c r="J147" s="25">
        <f t="shared" si="27"/>
        <v>2.7189000000000001</v>
      </c>
      <c r="K147" s="25">
        <f t="shared" si="27"/>
        <v>2.7189000000000001</v>
      </c>
      <c r="L147" s="25">
        <f t="shared" si="27"/>
        <v>2.7189000000000001</v>
      </c>
      <c r="M147" s="25">
        <f t="shared" si="27"/>
        <v>3.0209999999999999</v>
      </c>
      <c r="N147" s="25">
        <f t="shared" si="27"/>
        <v>3.3230999999999997</v>
      </c>
      <c r="O147" s="25">
        <f t="shared" si="27"/>
        <v>3.3230999999999997</v>
      </c>
    </row>
  </sheetData>
  <mergeCells count="30">
    <mergeCell ref="A94:G94"/>
    <mergeCell ref="I94:O94"/>
    <mergeCell ref="A115:G115"/>
    <mergeCell ref="I115:O115"/>
    <mergeCell ref="A131:G131"/>
    <mergeCell ref="I131:O131"/>
    <mergeCell ref="A73:F73"/>
    <mergeCell ref="I73:O73"/>
    <mergeCell ref="A79:G79"/>
    <mergeCell ref="I79:O79"/>
    <mergeCell ref="A86:G86"/>
    <mergeCell ref="I86:O86"/>
    <mergeCell ref="A50:G50"/>
    <mergeCell ref="I50:O50"/>
    <mergeCell ref="A59:G59"/>
    <mergeCell ref="I59:O59"/>
    <mergeCell ref="A64:G64"/>
    <mergeCell ref="I64:O64"/>
    <mergeCell ref="A38:G38"/>
    <mergeCell ref="I38:O38"/>
    <mergeCell ref="A42:G42"/>
    <mergeCell ref="I42:O42"/>
    <mergeCell ref="A46:G46"/>
    <mergeCell ref="I46:O46"/>
    <mergeCell ref="A25:F25"/>
    <mergeCell ref="I25:N25"/>
    <mergeCell ref="A30:F30"/>
    <mergeCell ref="I30:O30"/>
    <mergeCell ref="A34:G34"/>
    <mergeCell ref="I34:O34"/>
  </mergeCells>
  <dataValidations count="3">
    <dataValidation type="list" allowBlank="1" showInputMessage="1" showErrorMessage="1" sqref="E13:E17" xr:uid="{00000000-0002-0000-3100-000000000000}">
      <formula1>"Ja,Nej"</formula1>
    </dataValidation>
    <dataValidation type="list" allowBlank="1" showInputMessage="1" showErrorMessage="1" sqref="F13:F17" xr:uid="{00000000-0002-0000-3100-000001000000}">
      <formula1>"Ja, Nej / Ikke relevant"</formula1>
    </dataValidation>
    <dataValidation type="list" allowBlank="1" showInputMessage="1" showErrorMessage="1" sqref="E5" xr:uid="{00000000-0002-0000-3100-000002000000}">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3100-000006000000}">
          <x14:formula1>
            <xm:f>'N fixation formula'!$B$5:$B$44</xm:f>
          </x14:formula1>
          <xm:sqref>B9</xm:sqref>
        </x14:dataValidation>
        <x14:dataValidation type="list" allowBlank="1" showInputMessage="1" showErrorMessage="1" xr:uid="{00000000-0002-0000-3100-000007000000}">
          <x14:formula1>
            <xm:f>Other_tabels!$F$5:$F$14</xm:f>
          </x14:formula1>
          <xm:sqref>E4</xm:sqref>
        </x14:dataValidation>
        <x14:dataValidation type="list" allowBlank="1" showInputMessage="1" showErrorMessage="1" xr:uid="{00000000-0002-0000-3100-000003000000}">
          <x14:formula1>
            <xm:f>'Crop definitions'!$B$5:$B$63</xm:f>
          </x14:formula1>
          <xm:sqref>B13:B17</xm:sqref>
        </x14:dataValidation>
        <x14:dataValidation type="list" allowBlank="1" showInputMessage="1" showErrorMessage="1" xr:uid="{00000000-0002-0000-3100-000004000000}">
          <x14:formula1>
            <xm:f>Seed!$B$5:$B$28</xm:f>
          </x14:formula1>
          <xm:sqref>B20:B23</xm:sqref>
        </x14:dataValidation>
        <x14:dataValidation type="list" allowBlank="1" showInputMessage="1" showErrorMessage="1" xr:uid="{00000000-0002-0000-3100-000005000000}">
          <x14:formula1>
            <xm:f>'Diesel consumption for field op'!$D$4:$D$77</xm:f>
          </x14:formula1>
          <xm:sqref>A116:A130</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9268-7E10-4B1F-869E-F4FBC9D29462}">
  <sheetPr>
    <tabColor theme="9" tint="0.79998168889431442"/>
  </sheetPr>
  <dimension ref="A1:O147"/>
  <sheetViews>
    <sheetView showGridLines="0" topLeftCell="A123" workbookViewId="0">
      <selection activeCell="K150" sqref="K150"/>
    </sheetView>
  </sheetViews>
  <sheetFormatPr defaultRowHeight="13.8" x14ac:dyDescent="0.25"/>
  <cols>
    <col min="1" max="1" width="33.8984375"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3970</v>
      </c>
      <c r="D4" s="20" t="s">
        <v>484</v>
      </c>
      <c r="E4" s="44" t="s">
        <v>601</v>
      </c>
    </row>
    <row r="5" spans="1:6" x14ac:dyDescent="0.25">
      <c r="A5" s="20" t="s">
        <v>50</v>
      </c>
      <c r="B5" s="44" t="s">
        <v>820</v>
      </c>
      <c r="D5" s="20" t="s">
        <v>582</v>
      </c>
      <c r="E5" s="44" t="s">
        <v>209</v>
      </c>
    </row>
    <row r="6" spans="1:6" ht="27.6" x14ac:dyDescent="0.25">
      <c r="A6" s="20" t="s">
        <v>0</v>
      </c>
      <c r="B6" s="45" t="s">
        <v>821</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599</v>
      </c>
      <c r="C13" s="19" t="str">
        <f>IF(B13="","",VLOOKUP(B13,'Crop definitions'!$B$5:$G$63,6,FALSE))</f>
        <v>Kg</v>
      </c>
      <c r="D13" s="19" t="str">
        <f>IF(B13="","",VLOOKUP(B13,'Crop definitions'!$B$5:$G$63,3,FALSE))</f>
        <v>Catch_crop_turnover</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465</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Catch_crop_grass</v>
      </c>
      <c r="B30" s="200"/>
      <c r="C30" s="200"/>
      <c r="D30" s="200"/>
      <c r="E30" s="200"/>
      <c r="F30" s="200"/>
      <c r="G30" s="27"/>
      <c r="I30" s="201" t="str">
        <f>A30</f>
        <v>Gødningsnorm - Main product: Catch_crop_grass</v>
      </c>
      <c r="J30" s="202"/>
      <c r="K30" s="202"/>
      <c r="L30" s="202"/>
      <c r="M30" s="202"/>
      <c r="N30" s="202"/>
      <c r="O30" s="203"/>
    </row>
    <row r="31" spans="1:15" x14ac:dyDescent="0.25">
      <c r="A31" s="20" t="s">
        <v>54</v>
      </c>
      <c r="B31" s="26"/>
      <c r="C31" s="26"/>
      <c r="D31" s="26"/>
      <c r="E31" s="26"/>
      <c r="F31" s="26"/>
      <c r="G31" s="26"/>
      <c r="I31" s="20" t="s">
        <v>54</v>
      </c>
      <c r="J31" s="26">
        <f>B31*('Crop definitions'!$Z$5/100)</f>
        <v>0</v>
      </c>
      <c r="K31" s="26">
        <f>C31*('Crop definitions'!$Z$5/100)</f>
        <v>0</v>
      </c>
      <c r="L31" s="26">
        <f>D31*('Crop definitions'!$Z$5/100)</f>
        <v>0</v>
      </c>
      <c r="M31" s="26">
        <f>E31*('Crop definitions'!$Z$5/100)</f>
        <v>0</v>
      </c>
      <c r="N31" s="26">
        <f>F31*('Crop definitions'!$Z$5/100)</f>
        <v>0</v>
      </c>
      <c r="O31" s="26">
        <f>G31*('Crop definitions'!$Z$5/100)</f>
        <v>0</v>
      </c>
    </row>
    <row r="32" spans="1:15" x14ac:dyDescent="0.25">
      <c r="A32" s="20" t="s">
        <v>55</v>
      </c>
      <c r="B32" s="26"/>
      <c r="C32" s="26"/>
      <c r="D32" s="26"/>
      <c r="E32" s="26"/>
      <c r="F32" s="26"/>
      <c r="G32" s="26"/>
      <c r="I32" s="20" t="s">
        <v>55</v>
      </c>
      <c r="J32" s="26"/>
      <c r="K32" s="26"/>
      <c r="L32" s="26"/>
      <c r="M32" s="26"/>
      <c r="N32" s="26"/>
      <c r="O32" s="4"/>
    </row>
    <row r="33" spans="1:15" x14ac:dyDescent="0.25">
      <c r="A33" s="20" t="s">
        <v>56</v>
      </c>
      <c r="B33" s="26"/>
      <c r="C33" s="26"/>
      <c r="D33" s="26"/>
      <c r="E33" s="26"/>
      <c r="F33" s="26"/>
      <c r="G33" s="26"/>
      <c r="I33" s="20" t="s">
        <v>56</v>
      </c>
      <c r="J33" s="26"/>
      <c r="K33" s="26"/>
      <c r="L33" s="26"/>
      <c r="M33" s="26"/>
      <c r="N33" s="26"/>
      <c r="O33" s="4"/>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 t="shared" ref="J52:O52" si="3">IF($B$10="",J51,J51-$B$10)</f>
        <v>0</v>
      </c>
      <c r="K52" s="21">
        <f t="shared" si="3"/>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Seed_grass</v>
      </c>
      <c r="B60" s="26">
        <v>20</v>
      </c>
      <c r="C60" s="26">
        <v>20</v>
      </c>
      <c r="D60" s="26">
        <v>20</v>
      </c>
      <c r="E60" s="26">
        <v>20</v>
      </c>
      <c r="F60" s="26">
        <v>20</v>
      </c>
      <c r="G60" s="26">
        <v>20</v>
      </c>
      <c r="I60" s="20" t="str">
        <f>A60</f>
        <v>Seed_grass</v>
      </c>
      <c r="J60" s="26">
        <v>20</v>
      </c>
      <c r="K60" s="26">
        <v>20</v>
      </c>
      <c r="L60" s="26">
        <v>20</v>
      </c>
      <c r="M60" s="26">
        <v>20</v>
      </c>
      <c r="N60" s="26">
        <v>20</v>
      </c>
      <c r="O60" s="64">
        <v>20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Catch_crop_grass, Kg / ha</v>
      </c>
      <c r="B74" s="26">
        <v>5163</v>
      </c>
      <c r="C74" s="26">
        <v>5163</v>
      </c>
      <c r="D74" s="26">
        <v>5163</v>
      </c>
      <c r="E74" s="26">
        <v>5163</v>
      </c>
      <c r="F74" s="26">
        <v>5163</v>
      </c>
      <c r="G74" s="26">
        <v>5163</v>
      </c>
      <c r="I74" s="20" t="str">
        <f t="shared" ref="I74:I84" si="6">A74</f>
        <v>Catch_crop_grass, Kg / ha</v>
      </c>
      <c r="J74" s="26">
        <v>5163</v>
      </c>
      <c r="K74" s="26">
        <v>5163</v>
      </c>
      <c r="L74" s="26">
        <v>5163</v>
      </c>
      <c r="M74" s="26">
        <v>5163</v>
      </c>
      <c r="N74" s="26">
        <v>5163</v>
      </c>
      <c r="O74" s="26">
        <v>5163</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Catch_crop_grass, kg TS / ha</v>
      </c>
      <c r="B80" s="150">
        <f>IF(B74="",0,IF($C13="Kg",B74*VLOOKUP($B13,'Crop definitions'!$B$5:$N$63,5,FALSE)/1000,IF($C13="Kg TS",B74,B74/VLOOKUP($B13,'Crop definitions'!$B$5:$N$63,8,FALSE))))</f>
        <v>949.99199999999996</v>
      </c>
      <c r="C80" s="150">
        <f>IF(C74="",0,IF($C13="Kg",C74*VLOOKUP($B13,'Crop definitions'!$B$5:$N$63,5,FALSE)/1000,IF($C13="Kg TS",C74,C74/VLOOKUP($B13,'Crop definitions'!$B$5:$N$63,8,FALSE))))</f>
        <v>949.99199999999996</v>
      </c>
      <c r="D80" s="150">
        <f>IF(D74="",0,IF($C13="Kg",D74*VLOOKUP($B13,'Crop definitions'!$B$5:$N$63,5,FALSE)/1000,IF($C13="Kg TS",D74,D74/VLOOKUP($B13,'Crop definitions'!$B$5:$N$63,8,FALSE))))</f>
        <v>949.99199999999996</v>
      </c>
      <c r="E80" s="150">
        <f>IF(E74="",0,IF($C13="Kg",E74*VLOOKUP($B13,'Crop definitions'!$B$5:$N$63,5,FALSE)/1000,IF($C13="Kg TS",E74,E74/VLOOKUP($B13,'Crop definitions'!$B$5:$N$63,8,FALSE))))</f>
        <v>949.99199999999996</v>
      </c>
      <c r="F80" s="150">
        <f>IF(F74="",0,IF($C13="Kg",F74*VLOOKUP($B13,'Crop definitions'!$B$5:$N$63,5,FALSE)/1000,IF($C13="Kg TS",F74,F74/VLOOKUP($B13,'Crop definitions'!$B$5:$N$63,8,FALSE))))</f>
        <v>949.99199999999996</v>
      </c>
      <c r="G80" s="150">
        <f>IF(G74="",0,IF($C13="Kg",G74*VLOOKUP($B13,'Crop definitions'!$B$5:$N$63,5,FALSE)/1000,IF($C13="Kg TS",G74,G74/VLOOKUP($B13,'Crop definitions'!$B$5:$N$63,8,FALSE))))</f>
        <v>949.99199999999996</v>
      </c>
      <c r="I80" s="20" t="str">
        <f t="shared" si="6"/>
        <v>Catch_crop_grass, kg TS / ha</v>
      </c>
      <c r="J80" s="21">
        <f>IF(J74="",0,IF($C13="Kg",J74*VLOOKUP($B13,'Crop definitions'!$B$5:$N$63,5,FALSE)/1000,IF($C13="Kg TS",J74,J74/VLOOKUP($B13,'Crop definitions'!$B$5:$N$63,8,FALSE))))</f>
        <v>949.99199999999996</v>
      </c>
      <c r="K80" s="21">
        <f>IF(K74="",0,IF($C13="Kg",K74*VLOOKUP($B13,'Crop definitions'!$B$5:$N$63,5,FALSE)/1000,IF($C13="Kg TS",K74,K74/VLOOKUP($B13,'Crop definitions'!$B$5:$N$63,8,FALSE))))</f>
        <v>949.99199999999996</v>
      </c>
      <c r="L80" s="21">
        <f>IF(L74="",0,IF($C13="Kg",L74*VLOOKUP($B13,'Crop definitions'!$B$5:$N$63,5,FALSE)/1000,IF($C13="Kg TS",L74,L74/VLOOKUP($B13,'Crop definitions'!$B$5:$N$63,8,FALSE))))</f>
        <v>949.99199999999996</v>
      </c>
      <c r="M80" s="21">
        <f>IF(M74="",0,IF($C13="Kg",M74*VLOOKUP($B13,'Crop definitions'!$B$5:$N$63,5,FALSE)/1000,IF($C13="Kg TS",M74,M74/VLOOKUP($B13,'Crop definitions'!$B$5:$N$63,8,FALSE))))</f>
        <v>949.99199999999996</v>
      </c>
      <c r="N80" s="21">
        <f>IF(N74="",0,IF($C13="Kg",N74*VLOOKUP($B13,'Crop definitions'!$B$5:$N$63,5,FALSE)/1000,IF($C13="Kg TS",N74,N74/VLOOKUP($B13,'Crop definitions'!$B$5:$N$63,8,FALSE))))</f>
        <v>949.99199999999996</v>
      </c>
      <c r="O80" s="21">
        <f>IF(O74="",0,IF($C13="Kg",O74*VLOOKUP($B13,'Crop definitions'!$B$5:$N$63,5,FALSE)/1000,IF($C13="Kg TS",O74,O74/VLOOKUP($B13,'Crop definitions'!$B$5:$N$63,8,FALSE))))</f>
        <v>949.99199999999996</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949.99199999999996</v>
      </c>
      <c r="C85" s="25">
        <f t="shared" si="7"/>
        <v>949.99199999999996</v>
      </c>
      <c r="D85" s="25">
        <f t="shared" si="7"/>
        <v>949.99199999999996</v>
      </c>
      <c r="E85" s="25">
        <f t="shared" si="7"/>
        <v>949.99199999999996</v>
      </c>
      <c r="F85" s="25">
        <f t="shared" si="7"/>
        <v>949.99199999999996</v>
      </c>
      <c r="G85" s="25">
        <f t="shared" si="7"/>
        <v>949.99199999999996</v>
      </c>
      <c r="I85" s="24" t="s">
        <v>69</v>
      </c>
      <c r="J85" s="25">
        <f t="shared" ref="J85:O85" si="8">SUM(J80:J84)</f>
        <v>949.99199999999996</v>
      </c>
      <c r="K85" s="25">
        <f t="shared" si="8"/>
        <v>949.99199999999996</v>
      </c>
      <c r="L85" s="25">
        <f t="shared" si="8"/>
        <v>949.99199999999996</v>
      </c>
      <c r="M85" s="25">
        <f t="shared" si="8"/>
        <v>949.99199999999996</v>
      </c>
      <c r="N85" s="25">
        <f t="shared" si="8"/>
        <v>949.99199999999996</v>
      </c>
      <c r="O85" s="25">
        <f t="shared" si="8"/>
        <v>949.99199999999996</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Catch_crop_grass, kg / ha</v>
      </c>
      <c r="B87" s="21">
        <f>IF(B80=0,0,B80/(VLOOKUP($B13,'Crop definitions'!$B$5:$N$63,5,FALSE)/1000))</f>
        <v>5163</v>
      </c>
      <c r="C87" s="21">
        <f>IF(C80=0,0,C80/(VLOOKUP($B13,'Crop definitions'!$B$5:$N$63,5,FALSE)/1000))</f>
        <v>5163</v>
      </c>
      <c r="D87" s="21">
        <f>IF(D80=0,0,D80/(VLOOKUP($B13,'Crop definitions'!$B$5:$N$63,5,FALSE)/1000))</f>
        <v>5163</v>
      </c>
      <c r="E87" s="21">
        <f>IF(E80=0,0,E80/(VLOOKUP($B13,'Crop definitions'!$B$5:$N$63,5,FALSE)/1000))</f>
        <v>5163</v>
      </c>
      <c r="F87" s="21">
        <f>IF(F80=0,0,F80/(VLOOKUP($B13,'Crop definitions'!$B$5:$N$63,5,FALSE)/1000))</f>
        <v>5163</v>
      </c>
      <c r="G87" s="21">
        <f>IF(G80=0,0,G80/(VLOOKUP($B13,'Crop definitions'!$B$5:$N$63,5,FALSE)/1000))</f>
        <v>5163</v>
      </c>
      <c r="I87" s="20" t="str">
        <f>A87</f>
        <v>Catch_crop_grass, kg / ha</v>
      </c>
      <c r="J87" s="21">
        <f>IF(J80=0,0,J80/(VLOOKUP($B13,'Crop definitions'!$B$5:$N$63,5,FALSE)/1000))</f>
        <v>5163</v>
      </c>
      <c r="K87" s="21">
        <f>IF(K80=0,0,K80/(VLOOKUP($B13,'Crop definitions'!$B$5:$N$63,5,FALSE)/1000))</f>
        <v>5163</v>
      </c>
      <c r="L87" s="21">
        <f>IF(L80=0,0,L80/(VLOOKUP($B13,'Crop definitions'!$B$5:$N$63,5,FALSE)/1000))</f>
        <v>5163</v>
      </c>
      <c r="M87" s="21">
        <f>IF(M80=0,0,M80/(VLOOKUP($B13,'Crop definitions'!$B$5:$N$63,5,FALSE)/1000))</f>
        <v>5163</v>
      </c>
      <c r="N87" s="21">
        <f>IF(N80=0,0,N80/(VLOOKUP($B13,'Crop definitions'!$B$5:$N$63,5,FALSE)/1000))</f>
        <v>5163</v>
      </c>
      <c r="O87" s="21">
        <f>IF(O80=0,0,O80/(VLOOKUP($B13,'Crop definitions'!$B$5:$N$63,5,FALSE)/1000))</f>
        <v>5163</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5163</v>
      </c>
      <c r="C92" s="25">
        <f t="shared" si="10"/>
        <v>5163</v>
      </c>
      <c r="D92" s="25">
        <f t="shared" si="10"/>
        <v>5163</v>
      </c>
      <c r="E92" s="25">
        <f t="shared" si="10"/>
        <v>5163</v>
      </c>
      <c r="F92" s="25">
        <f t="shared" si="10"/>
        <v>5163</v>
      </c>
      <c r="G92" s="25">
        <f t="shared" si="10"/>
        <v>5163</v>
      </c>
      <c r="I92" s="24" t="str">
        <f t="shared" si="9"/>
        <v>Udbytte i alt, kg / ha</v>
      </c>
      <c r="J92" s="25">
        <f t="shared" ref="J92:O92" si="11">SUM(J87:J91)</f>
        <v>5163</v>
      </c>
      <c r="K92" s="25">
        <f t="shared" si="11"/>
        <v>5163</v>
      </c>
      <c r="L92" s="25">
        <f t="shared" si="11"/>
        <v>5163</v>
      </c>
      <c r="M92" s="25">
        <f t="shared" si="11"/>
        <v>5163</v>
      </c>
      <c r="N92" s="25">
        <f t="shared" si="11"/>
        <v>5163</v>
      </c>
      <c r="O92" s="25">
        <f t="shared" si="11"/>
        <v>5163</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Catch_crop_grass, kg N / ha</v>
      </c>
      <c r="B95" s="21">
        <f>IF(B80=0,0,B80*VLOOKUP($B13,'Crop definitions'!$B$5:$K$63,10,FALSE)/1000)</f>
        <v>27.66376704</v>
      </c>
      <c r="C95" s="21">
        <f>IF(C80=0,0,C80*VLOOKUP($B13,'Crop definitions'!$B$5:$K$63,10,FALSE)/1000)</f>
        <v>27.66376704</v>
      </c>
      <c r="D95" s="21">
        <f>IF(D80=0,0,D80*VLOOKUP($B13,'Crop definitions'!$B$5:$K$63,10,FALSE)/1000)</f>
        <v>27.66376704</v>
      </c>
      <c r="E95" s="21">
        <f>IF(E80=0,0,E80*VLOOKUP($B13,'Crop definitions'!$B$5:$K$63,10,FALSE)/1000)</f>
        <v>27.66376704</v>
      </c>
      <c r="F95" s="21">
        <f>IF(F80=0,0,F80*VLOOKUP($B13,'Crop definitions'!$B$5:$K$63,10,FALSE)/1000)</f>
        <v>27.66376704</v>
      </c>
      <c r="G95" s="21">
        <f>IF(G80=0,0,G80*VLOOKUP($B13,'Crop definitions'!$B$5:$K$63,10,FALSE)/1000)</f>
        <v>27.66376704</v>
      </c>
      <c r="I95" s="20" t="str">
        <f t="shared" ref="I95:I100" si="14">A95</f>
        <v>Catch_crop_grass, kg N / ha</v>
      </c>
      <c r="J95" s="21">
        <f>IF(J80=0,0,J80*VLOOKUP($B13,'Crop definitions'!$B$5:$K$63,10,FALSE)/1000)</f>
        <v>27.66376704</v>
      </c>
      <c r="K95" s="21">
        <f>IF(K80=0,0,K80*VLOOKUP($B13,'Crop definitions'!$B$5:$K$63,10,FALSE)/1000)</f>
        <v>27.66376704</v>
      </c>
      <c r="L95" s="21">
        <f>IF(L80=0,0,L80*VLOOKUP($B13,'Crop definitions'!$B$5:$K$63,10,FALSE)/1000)</f>
        <v>27.66376704</v>
      </c>
      <c r="M95" s="21">
        <f>IF(M80=0,0,M80*VLOOKUP($B13,'Crop definitions'!$B$5:$K$63,10,FALSE)/1000)</f>
        <v>27.66376704</v>
      </c>
      <c r="N95" s="21">
        <f>IF(N80=0,0,N80*VLOOKUP($B13,'Crop definitions'!$B$5:$K$63,10,FALSE)/1000)</f>
        <v>27.66376704</v>
      </c>
      <c r="O95" s="21">
        <f>IF(O80=0,0,O80*VLOOKUP($B13,'Crop definitions'!$B$5:$K$63,10,FALSE)/1000)</f>
        <v>27.66376704</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27.66376704</v>
      </c>
      <c r="C100" s="25">
        <f t="shared" si="15"/>
        <v>27.66376704</v>
      </c>
      <c r="D100" s="25">
        <f t="shared" si="15"/>
        <v>27.66376704</v>
      </c>
      <c r="E100" s="25">
        <f t="shared" si="15"/>
        <v>27.66376704</v>
      </c>
      <c r="F100" s="25">
        <f t="shared" si="15"/>
        <v>27.66376704</v>
      </c>
      <c r="G100" s="25">
        <f t="shared" si="15"/>
        <v>27.66376704</v>
      </c>
      <c r="I100" s="24" t="str">
        <f t="shared" si="14"/>
        <v>Udbytte i alt, kg N / ha</v>
      </c>
      <c r="J100" s="25">
        <f t="shared" ref="J100:O100" si="16">SUM(J95:J99)</f>
        <v>27.66376704</v>
      </c>
      <c r="K100" s="25">
        <f t="shared" si="16"/>
        <v>27.66376704</v>
      </c>
      <c r="L100" s="25">
        <f t="shared" si="16"/>
        <v>27.66376704</v>
      </c>
      <c r="M100" s="25">
        <f t="shared" si="16"/>
        <v>27.66376704</v>
      </c>
      <c r="N100" s="25">
        <f t="shared" si="16"/>
        <v>27.66376704</v>
      </c>
      <c r="O100" s="25">
        <f t="shared" si="16"/>
        <v>27.66376704</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formula'!$J$5:$O$44,MATCH(Catch_crop_grass_other!$B$9,'N fixation formula'!$B$5:$B$44,0),MATCH(Catch_crop_grass_other!J104,'N fixation formula'!$J$4:$O$4,0))</f>
        <v>#N/A</v>
      </c>
      <c r="K109" s="48" t="e">
        <f>VLOOKUP($B$9,'N fixation formula'!$B$5:$O$44,7,FALSE)+VLOOKUP($B$9,'N fixation formula'!$B$5:$O$44,8,FALSE)+INDEX('N fixation formula'!$J$5:$O$44,MATCH(Catch_crop_grass_other!$B$9,'N fixation formula'!$B$5:$B$44,0),MATCH(Catch_crop_grass_other!K104,'N fixation formula'!$J$4:$O$4,0))</f>
        <v>#N/A</v>
      </c>
      <c r="L109" s="48" t="e">
        <f>VLOOKUP($B$9,'N fixation formula'!$B$5:$O$44,7,FALSE)+VLOOKUP($B$9,'N fixation formula'!$B$5:$O$44,8,FALSE)+INDEX('N fixation formula'!$J$5:$O$44,MATCH(Catch_crop_grass_other!$B$9,'N fixation formula'!$B$5:$B$44,0),MATCH(Catch_crop_grass_other!L104,'N fixation formula'!$J$4:$O$4,0))</f>
        <v>#N/A</v>
      </c>
      <c r="M109" s="48" t="e">
        <f>VLOOKUP($B$9,'N fixation formula'!$B$5:$O$44,7,FALSE)+VLOOKUP($B$9,'N fixation formula'!$B$5:$O$44,8,FALSE)+INDEX('N fixation formula'!$J$5:$O$44,MATCH(Catch_crop_grass_other!$B$9,'N fixation formula'!$B$5:$B$44,0),MATCH(Catch_crop_grass_other!M104,'N fixation formula'!$J$4:$O$4,0))</f>
        <v>#N/A</v>
      </c>
      <c r="N109" s="48" t="e">
        <f>VLOOKUP($B$9,'N fixation formula'!$B$5:$O$44,7,FALSE)+VLOOKUP($B$9,'N fixation formula'!$B$5:$O$44,8,FALSE)+INDEX('N fixation formula'!$J$5:$O$44,MATCH(Catch_crop_grass_other!$B$9,'N fixation formula'!$B$5:$B$44,0),MATCH(Catch_crop_grass_other!N104,'N fixation formula'!$J$4:$O$4,0))</f>
        <v>#N/A</v>
      </c>
      <c r="O109" s="48" t="e">
        <f>VLOOKUP($B$9,'N fixation formula'!$B$5:$O$44,7,FALSE)+VLOOKUP($B$9,'N fixation formula'!$B$5:$O$44,8,FALSE)+INDEX('N fixation formula'!$J$5:$O$44,MATCH(Catch_crop_grass_other!$B$9,'N fixation formula'!$B$5:$B$44,0),MATCH(Catch_crop_grass_other!O104,'N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88</v>
      </c>
      <c r="B116" s="76">
        <v>1</v>
      </c>
      <c r="C116" s="76">
        <v>1</v>
      </c>
      <c r="D116" s="76">
        <v>1</v>
      </c>
      <c r="E116" s="76">
        <v>1</v>
      </c>
      <c r="F116" s="76">
        <v>1</v>
      </c>
      <c r="G116" s="70">
        <v>1</v>
      </c>
      <c r="I116" s="29" t="str">
        <f>IF(A116="","",A116)</f>
        <v>Såning*</v>
      </c>
      <c r="J116" s="60">
        <v>1</v>
      </c>
      <c r="K116" s="60">
        <v>1</v>
      </c>
      <c r="L116" s="60">
        <v>1</v>
      </c>
      <c r="M116" s="60">
        <v>1</v>
      </c>
      <c r="N116" s="60">
        <v>1</v>
      </c>
      <c r="O116" s="61">
        <v>1</v>
      </c>
    </row>
    <row r="117" spans="1:15" x14ac:dyDescent="0.25">
      <c r="A117" s="34"/>
      <c r="B117" s="70"/>
      <c r="C117" s="70"/>
      <c r="D117" s="70"/>
      <c r="E117" s="70"/>
      <c r="F117" s="70"/>
      <c r="G117" s="70"/>
      <c r="I117" s="29" t="str">
        <f t="shared" ref="I117:I130" si="24">IF(A117="","",A117)</f>
        <v/>
      </c>
      <c r="J117" s="60"/>
      <c r="K117" s="60"/>
      <c r="L117" s="60"/>
      <c r="M117" s="60"/>
      <c r="N117" s="60"/>
      <c r="O117" s="61"/>
    </row>
    <row r="118" spans="1:15" x14ac:dyDescent="0.25">
      <c r="A118" s="34"/>
      <c r="B118" s="70"/>
      <c r="C118" s="70"/>
      <c r="D118" s="70"/>
      <c r="E118" s="70"/>
      <c r="F118" s="70"/>
      <c r="G118" s="70"/>
      <c r="I118" s="29" t="str">
        <f t="shared" si="24"/>
        <v/>
      </c>
      <c r="J118" s="60"/>
      <c r="K118" s="60"/>
      <c r="L118" s="60"/>
      <c r="M118" s="60"/>
      <c r="N118" s="60"/>
      <c r="O118" s="61"/>
    </row>
    <row r="119" spans="1:15" x14ac:dyDescent="0.25">
      <c r="A119" s="34"/>
      <c r="B119" s="70"/>
      <c r="C119" s="70"/>
      <c r="D119" s="70"/>
      <c r="E119" s="70"/>
      <c r="F119" s="70"/>
      <c r="G119" s="70"/>
      <c r="I119" s="29" t="str">
        <f t="shared" si="24"/>
        <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Såning*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2.7189000000000001</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2.7189000000000001</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2.7189000000000001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3.0209999999999999</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3.3230999999999997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3.3230999999999997</v>
      </c>
      <c r="I132" s="29" t="str">
        <f>A132</f>
        <v>Såning*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2.7189000000000001</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2.7189000000000001</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2.7189000000000001</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3.0209999999999999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3.3230999999999997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3.3230999999999997</v>
      </c>
    </row>
    <row r="133" spans="1:15" x14ac:dyDescent="0.25">
      <c r="A133" s="20" t="str">
        <f t="shared" ref="A133:A146" si="25">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6">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6"/>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3">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3">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3">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3">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3">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3">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2.7189000000000001</v>
      </c>
      <c r="C147" s="143">
        <f t="shared" ref="C147:O147" si="27">SUM(C132:C146)</f>
        <v>2.7189000000000001</v>
      </c>
      <c r="D147" s="143">
        <f t="shared" si="27"/>
        <v>2.7189000000000001</v>
      </c>
      <c r="E147" s="25">
        <f t="shared" si="27"/>
        <v>3.0209999999999999</v>
      </c>
      <c r="F147" s="25">
        <f t="shared" si="27"/>
        <v>3.3230999999999997</v>
      </c>
      <c r="G147" s="25">
        <f t="shared" si="27"/>
        <v>3.3230999999999997</v>
      </c>
      <c r="H147" s="5"/>
      <c r="I147" s="30" t="str">
        <f t="shared" si="26"/>
        <v>Dieselforbrug i alt per ha</v>
      </c>
      <c r="J147" s="25">
        <f t="shared" si="27"/>
        <v>2.7189000000000001</v>
      </c>
      <c r="K147" s="25">
        <f t="shared" si="27"/>
        <v>2.7189000000000001</v>
      </c>
      <c r="L147" s="25">
        <f t="shared" si="27"/>
        <v>2.7189000000000001</v>
      </c>
      <c r="M147" s="143">
        <f t="shared" si="27"/>
        <v>3.0209999999999999</v>
      </c>
      <c r="N147" s="143">
        <f t="shared" si="27"/>
        <v>3.3230999999999997</v>
      </c>
      <c r="O147" s="25">
        <f t="shared" si="27"/>
        <v>3.3230999999999997</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13:E17" xr:uid="{CCFDD06E-BE59-44CF-BE4E-9A4D7CBBDA87}">
      <formula1>"Ja,Nej"</formula1>
    </dataValidation>
    <dataValidation type="list" allowBlank="1" showInputMessage="1" showErrorMessage="1" sqref="F13:F17" xr:uid="{B24E836E-8CAB-466B-A7EB-6B621F411642}">
      <formula1>"Ja, Nej / Ikke relevant"</formula1>
    </dataValidation>
    <dataValidation type="list" allowBlank="1" showInputMessage="1" showErrorMessage="1" sqref="E5" xr:uid="{7AF1F6BA-7CA2-44E7-8F72-AF88DE139798}">
      <formula1>"Yes, No"</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C94B0746-E7A4-4A89-B23B-88F3102FDE69}">
          <x14:formula1>
            <xm:f>'N fixation formula'!$B$5:$B$44</xm:f>
          </x14:formula1>
          <xm:sqref>B9</xm:sqref>
        </x14:dataValidation>
        <x14:dataValidation type="list" allowBlank="1" showInputMessage="1" showErrorMessage="1" xr:uid="{7EBC6752-9E03-42EF-BB76-080689D4114A}">
          <x14:formula1>
            <xm:f>Other_tabels!$F$5:$F$14</xm:f>
          </x14:formula1>
          <xm:sqref>E4</xm:sqref>
        </x14:dataValidation>
        <x14:dataValidation type="list" allowBlank="1" showInputMessage="1" showErrorMessage="1" xr:uid="{14F5E19D-B4E4-41B4-A2D5-D45D04F19A24}">
          <x14:formula1>
            <xm:f>'Crop definitions'!$B$5:$B$63</xm:f>
          </x14:formula1>
          <xm:sqref>B13:B17</xm:sqref>
        </x14:dataValidation>
        <x14:dataValidation type="list" allowBlank="1" showInputMessage="1" showErrorMessage="1" xr:uid="{FD95B8EA-9181-49BE-AC08-C227DEB697F7}">
          <x14:formula1>
            <xm:f>Seed!$B$5:$B$28</xm:f>
          </x14:formula1>
          <xm:sqref>B20:B23</xm:sqref>
        </x14:dataValidation>
        <x14:dataValidation type="list" allowBlank="1" showInputMessage="1" showErrorMessage="1" xr:uid="{E5F80FD5-F860-4848-9B77-13C809A4EA02}">
          <x14:formula1>
            <xm:f>'Diesel consumption for field op'!$D$4:$D$77</xm:f>
          </x14:formula1>
          <xm:sqref>A116:A130</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0988E-7F2F-446B-97FA-349444155EDA}">
  <sheetPr>
    <tabColor theme="9" tint="0.79998168889431442"/>
  </sheetPr>
  <dimension ref="A1:O147"/>
  <sheetViews>
    <sheetView showGridLines="0" topLeftCell="A97" workbookViewId="0">
      <selection activeCell="D157" sqref="D157"/>
    </sheetView>
  </sheetViews>
  <sheetFormatPr defaultRowHeight="13.8" x14ac:dyDescent="0.25"/>
  <cols>
    <col min="1" max="1" width="53" bestFit="1" customWidth="1"/>
    <col min="2" max="2" width="23.19921875" style="5" customWidth="1"/>
    <col min="3" max="3" width="16.8984375" style="5" bestFit="1" customWidth="1"/>
    <col min="4" max="4" width="27.59765625" style="5" bestFit="1" customWidth="1"/>
    <col min="5" max="5" width="20.09765625" style="5" bestFit="1" customWidth="1"/>
    <col min="6" max="6" width="26" style="5" bestFit="1" customWidth="1"/>
    <col min="7" max="7" width="17" style="5" customWidth="1"/>
    <col min="8" max="8" width="3.5" customWidth="1"/>
    <col min="9" max="9" width="32.69921875" customWidth="1"/>
    <col min="10" max="10" width="19" bestFit="1" customWidth="1"/>
    <col min="11" max="11" width="16.8984375" bestFit="1" customWidth="1"/>
    <col min="12" max="12" width="17" bestFit="1" customWidth="1"/>
    <col min="13" max="13" width="20.09765625" bestFit="1" customWidth="1"/>
    <col min="14" max="15" width="17" customWidth="1"/>
  </cols>
  <sheetData>
    <row r="1" spans="1:6" ht="31.8" x14ac:dyDescent="0.55000000000000004">
      <c r="A1" s="1" t="s">
        <v>70</v>
      </c>
    </row>
    <row r="3" spans="1:6" x14ac:dyDescent="0.25">
      <c r="A3" s="12" t="s">
        <v>49</v>
      </c>
      <c r="B3" s="11" t="s">
        <v>71</v>
      </c>
    </row>
    <row r="4" spans="1:6" ht="14.4" x14ac:dyDescent="0.3">
      <c r="A4" s="20" t="s">
        <v>72</v>
      </c>
      <c r="B4" s="44">
        <v>3971</v>
      </c>
      <c r="D4" s="20" t="s">
        <v>484</v>
      </c>
      <c r="E4" s="44" t="s">
        <v>601</v>
      </c>
    </row>
    <row r="5" spans="1:6" x14ac:dyDescent="0.25">
      <c r="A5" s="20" t="s">
        <v>50</v>
      </c>
      <c r="B5" s="44" t="s">
        <v>822</v>
      </c>
      <c r="D5" s="20" t="s">
        <v>582</v>
      </c>
      <c r="E5" s="44" t="s">
        <v>209</v>
      </c>
    </row>
    <row r="6" spans="1:6" ht="41.4" x14ac:dyDescent="0.25">
      <c r="A6" s="20" t="s">
        <v>0</v>
      </c>
      <c r="B6" s="45" t="s">
        <v>823</v>
      </c>
    </row>
    <row r="7" spans="1:6" x14ac:dyDescent="0.25">
      <c r="A7" s="20" t="s">
        <v>76</v>
      </c>
      <c r="B7" s="45" t="s">
        <v>521</v>
      </c>
    </row>
    <row r="8" spans="1:6" x14ac:dyDescent="0.25">
      <c r="A8" s="20" t="s">
        <v>57</v>
      </c>
      <c r="B8" s="45"/>
    </row>
    <row r="9" spans="1:6" x14ac:dyDescent="0.25">
      <c r="A9" s="46" t="s">
        <v>125</v>
      </c>
      <c r="B9" s="44"/>
      <c r="C9" s="41" t="str">
        <f>IF(B9="","",IF(OR(E13="Ja",E14="Ja",E15="Ja",E16="Ja",E17="Ja"),"","Husk at koble minimum et produkt med fiksering"))</f>
        <v/>
      </c>
    </row>
    <row r="10" spans="1:6" x14ac:dyDescent="0.25">
      <c r="A10" s="20" t="s">
        <v>153</v>
      </c>
      <c r="B10" s="44"/>
    </row>
    <row r="11" spans="1:6" x14ac:dyDescent="0.25">
      <c r="B11"/>
    </row>
    <row r="12" spans="1:6" x14ac:dyDescent="0.25">
      <c r="A12" s="12" t="s">
        <v>40</v>
      </c>
      <c r="B12" s="11" t="s">
        <v>62</v>
      </c>
      <c r="C12" s="11" t="s">
        <v>65</v>
      </c>
      <c r="D12" s="11" t="s">
        <v>103</v>
      </c>
      <c r="E12" s="11" t="s">
        <v>124</v>
      </c>
      <c r="F12" s="11" t="s">
        <v>344</v>
      </c>
    </row>
    <row r="13" spans="1:6" x14ac:dyDescent="0.25">
      <c r="A13" s="20" t="s">
        <v>457</v>
      </c>
      <c r="B13" s="3" t="s">
        <v>599</v>
      </c>
      <c r="C13" s="19" t="str">
        <f>IF(B13="","",VLOOKUP(B13,'Crop definitions'!$B$5:$G$63,6,FALSE))</f>
        <v>Kg</v>
      </c>
      <c r="D13" s="19" t="str">
        <f>IF(B13="","",VLOOKUP(B13,'Crop definitions'!$B$5:$G$63,3,FALSE))</f>
        <v>Catch_crop_turnover</v>
      </c>
      <c r="E13" s="3" t="s">
        <v>114</v>
      </c>
      <c r="F13" s="3" t="s">
        <v>113</v>
      </c>
    </row>
    <row r="14" spans="1:6" x14ac:dyDescent="0.25">
      <c r="A14" s="20" t="s">
        <v>458</v>
      </c>
      <c r="B14" s="3"/>
      <c r="C14" s="19" t="str">
        <f>IF(B14="","",VLOOKUP(B14,'Crop definitions'!$B$5:$G$63,6,FALSE))</f>
        <v/>
      </c>
      <c r="D14" s="19" t="str">
        <f>IF(B14="","",VLOOKUP(B14,'Crop definitions'!$B$5:$G$63,3,FALSE))</f>
        <v/>
      </c>
      <c r="E14" s="3"/>
      <c r="F14" s="3"/>
    </row>
    <row r="15" spans="1:6" x14ac:dyDescent="0.25">
      <c r="A15" s="20" t="s">
        <v>38</v>
      </c>
      <c r="B15" s="3"/>
      <c r="C15" s="19" t="str">
        <f>IF(B15="","",VLOOKUP(B15,'Crop definitions'!$B$5:$G$63,6,FALSE))</f>
        <v/>
      </c>
      <c r="D15" s="19" t="str">
        <f>IF(B15="","",VLOOKUP(B15,'Crop definitions'!$B$5:$G$63,3,FALSE))</f>
        <v/>
      </c>
      <c r="E15" s="3"/>
      <c r="F15" s="3"/>
    </row>
    <row r="16" spans="1:6" x14ac:dyDescent="0.25">
      <c r="A16" s="20" t="s">
        <v>63</v>
      </c>
      <c r="B16" s="3"/>
      <c r="C16" s="19" t="str">
        <f>IF(B16="","",VLOOKUP(B16,'Crop definitions'!$B$5:$G$63,6,FALSE))</f>
        <v/>
      </c>
      <c r="D16" s="19" t="str">
        <f>IF(B16="","",VLOOKUP(B16,'Crop definitions'!$B$5:$G$63,3,FALSE))</f>
        <v/>
      </c>
      <c r="E16" s="3"/>
      <c r="F16" s="3"/>
    </row>
    <row r="17" spans="1:15" x14ac:dyDescent="0.25">
      <c r="A17" s="20" t="s">
        <v>64</v>
      </c>
      <c r="B17" s="3"/>
      <c r="C17" s="19" t="str">
        <f>IF(B17="","",VLOOKUP(B17,'Crop definitions'!$B$5:$G$63,6,FALSE))</f>
        <v/>
      </c>
      <c r="D17" s="19" t="str">
        <f>IF(B17="","",VLOOKUP(B17,'Crop definitions'!$B$5:$G$63,3,FALSE))</f>
        <v/>
      </c>
      <c r="E17" s="3"/>
      <c r="F17" s="3"/>
    </row>
    <row r="18" spans="1:15" x14ac:dyDescent="0.25">
      <c r="B18"/>
    </row>
    <row r="19" spans="1:15" x14ac:dyDescent="0.25">
      <c r="A19" s="13" t="s">
        <v>67</v>
      </c>
      <c r="B19" s="11" t="s">
        <v>62</v>
      </c>
    </row>
    <row r="20" spans="1:15" x14ac:dyDescent="0.25">
      <c r="A20" s="20" t="s">
        <v>45</v>
      </c>
      <c r="B20" s="3" t="s">
        <v>465</v>
      </c>
    </row>
    <row r="21" spans="1:15" x14ac:dyDescent="0.25">
      <c r="A21" s="20" t="s">
        <v>46</v>
      </c>
      <c r="B21" s="3"/>
    </row>
    <row r="22" spans="1:15" x14ac:dyDescent="0.25">
      <c r="A22" s="20" t="s">
        <v>47</v>
      </c>
      <c r="B22" s="3"/>
    </row>
    <row r="23" spans="1:15" x14ac:dyDescent="0.25">
      <c r="A23" s="20" t="s">
        <v>74</v>
      </c>
      <c r="B23" s="3"/>
    </row>
    <row r="24" spans="1:15" x14ac:dyDescent="0.25">
      <c r="B24"/>
    </row>
    <row r="25" spans="1:15" ht="22.8" x14ac:dyDescent="0.4">
      <c r="A25" s="199" t="s">
        <v>34</v>
      </c>
      <c r="B25" s="199"/>
      <c r="C25" s="199"/>
      <c r="D25" s="199"/>
      <c r="E25" s="199"/>
      <c r="F25" s="199"/>
      <c r="G25" s="49"/>
      <c r="I25" s="199" t="s">
        <v>48</v>
      </c>
      <c r="J25" s="199"/>
      <c r="K25" s="199"/>
      <c r="L25" s="199"/>
      <c r="M25" s="199"/>
      <c r="N25" s="199"/>
    </row>
    <row r="26" spans="1:15" s="37" customFormat="1" ht="17.399999999999999" x14ac:dyDescent="0.3">
      <c r="A26" s="36"/>
      <c r="B26" s="36"/>
      <c r="C26" s="36"/>
      <c r="D26" s="36"/>
      <c r="E26" s="36"/>
      <c r="F26" s="36"/>
      <c r="G26" s="36"/>
      <c r="I26" s="36"/>
      <c r="J26" s="36"/>
      <c r="K26" s="36"/>
      <c r="L26" s="36"/>
      <c r="M26" s="36"/>
      <c r="N26" s="36"/>
    </row>
    <row r="27" spans="1:15" s="37" customFormat="1" ht="17.399999999999999" x14ac:dyDescent="0.3">
      <c r="A27" s="35" t="s">
        <v>117</v>
      </c>
      <c r="B27" s="36"/>
      <c r="C27" s="36"/>
      <c r="D27" s="36"/>
      <c r="E27" s="36"/>
      <c r="F27" s="36"/>
      <c r="G27" s="36"/>
      <c r="I27" s="35" t="str">
        <f>A27</f>
        <v>Beregning af gødningsnorm</v>
      </c>
      <c r="J27" s="36"/>
      <c r="K27" s="36"/>
      <c r="L27" s="36"/>
      <c r="M27" s="36"/>
      <c r="N27" s="36"/>
    </row>
    <row r="28" spans="1:15" x14ac:dyDescent="0.25">
      <c r="J28" s="5"/>
      <c r="K28" s="5"/>
      <c r="L28" s="5"/>
      <c r="M28" s="5"/>
      <c r="N28" s="5"/>
    </row>
    <row r="29" spans="1:15" s="15" customFormat="1" ht="15.6" x14ac:dyDescent="0.3">
      <c r="A29" s="16"/>
      <c r="B29" s="17" t="s">
        <v>51</v>
      </c>
      <c r="C29" s="17" t="s">
        <v>52</v>
      </c>
      <c r="D29" s="17" t="s">
        <v>53</v>
      </c>
      <c r="E29" s="17" t="s">
        <v>36</v>
      </c>
      <c r="F29" s="17" t="s">
        <v>37</v>
      </c>
      <c r="G29" s="17" t="s">
        <v>156</v>
      </c>
      <c r="I29" s="16"/>
      <c r="J29" s="17" t="s">
        <v>51</v>
      </c>
      <c r="K29" s="17" t="s">
        <v>52</v>
      </c>
      <c r="L29" s="17" t="s">
        <v>53</v>
      </c>
      <c r="M29" s="17" t="s">
        <v>36</v>
      </c>
      <c r="N29" s="17" t="s">
        <v>37</v>
      </c>
      <c r="O29" s="9" t="s">
        <v>156</v>
      </c>
    </row>
    <row r="30" spans="1:15" x14ac:dyDescent="0.25">
      <c r="A30" s="200" t="str">
        <f>IF(B13="",CONCATENATE("Gødningsnorm - ",A13,": Intet valgt"),CONCATENATE("Gødningsnorm - ",A13,": ",B13))</f>
        <v>Gødningsnorm - Main product: Catch_crop_grass</v>
      </c>
      <c r="B30" s="200"/>
      <c r="C30" s="200"/>
      <c r="D30" s="200"/>
      <c r="E30" s="200"/>
      <c r="F30" s="200"/>
      <c r="G30" s="27"/>
      <c r="I30" s="201" t="str">
        <f>A30</f>
        <v>Gødningsnorm - Main product: Catch_crop_grass</v>
      </c>
      <c r="J30" s="202"/>
      <c r="K30" s="202"/>
      <c r="L30" s="202"/>
      <c r="M30" s="202"/>
      <c r="N30" s="202"/>
      <c r="O30" s="203"/>
    </row>
    <row r="31" spans="1:15" x14ac:dyDescent="0.25">
      <c r="A31" s="20" t="s">
        <v>54</v>
      </c>
      <c r="B31" s="26"/>
      <c r="C31" s="26"/>
      <c r="D31" s="26"/>
      <c r="E31" s="26"/>
      <c r="F31" s="26"/>
      <c r="G31" s="26"/>
      <c r="I31" s="20" t="s">
        <v>54</v>
      </c>
      <c r="J31" s="26">
        <f>B31*('Crop definitions'!$Z$5/100)</f>
        <v>0</v>
      </c>
      <c r="K31" s="26">
        <f>C31*('Crop definitions'!$Z$5/100)</f>
        <v>0</v>
      </c>
      <c r="L31" s="26">
        <f>D31*('Crop definitions'!$Z$5/100)</f>
        <v>0</v>
      </c>
      <c r="M31" s="26">
        <f>E31*('Crop definitions'!$Z$5/100)</f>
        <v>0</v>
      </c>
      <c r="N31" s="26">
        <f>F31*('Crop definitions'!$Z$5/100)</f>
        <v>0</v>
      </c>
      <c r="O31" s="26">
        <f>G31*('Crop definitions'!$Z$5/100)</f>
        <v>0</v>
      </c>
    </row>
    <row r="32" spans="1:15" x14ac:dyDescent="0.25">
      <c r="A32" s="20" t="s">
        <v>55</v>
      </c>
      <c r="B32" s="26"/>
      <c r="C32" s="26"/>
      <c r="D32" s="26"/>
      <c r="E32" s="26"/>
      <c r="F32" s="26"/>
      <c r="G32" s="26"/>
      <c r="I32" s="20" t="s">
        <v>55</v>
      </c>
      <c r="J32" s="26"/>
      <c r="K32" s="26"/>
      <c r="L32" s="26"/>
      <c r="M32" s="26"/>
      <c r="N32" s="26"/>
      <c r="O32" s="4"/>
    </row>
    <row r="33" spans="1:15" x14ac:dyDescent="0.25">
      <c r="A33" s="20" t="s">
        <v>56</v>
      </c>
      <c r="B33" s="26"/>
      <c r="C33" s="26"/>
      <c r="D33" s="26"/>
      <c r="E33" s="26"/>
      <c r="F33" s="26"/>
      <c r="G33" s="26"/>
      <c r="I33" s="20" t="s">
        <v>56</v>
      </c>
      <c r="J33" s="26"/>
      <c r="K33" s="26"/>
      <c r="L33" s="26"/>
      <c r="M33" s="26"/>
      <c r="N33" s="26"/>
      <c r="O33" s="4"/>
    </row>
    <row r="34" spans="1:15" x14ac:dyDescent="0.25">
      <c r="A34" s="200" t="str">
        <f>IF(B14="",CONCATENATE("Gødningsnorm - ",A14,": Intet valgt"),CONCATENATE("Gødningsnorm - ",A14,": ",B14))</f>
        <v>Gødningsnorm - Straw product: Intet valgt</v>
      </c>
      <c r="B34" s="200"/>
      <c r="C34" s="200"/>
      <c r="D34" s="200"/>
      <c r="E34" s="200"/>
      <c r="F34" s="200"/>
      <c r="G34" s="200"/>
      <c r="I34" s="201" t="str">
        <f>A34</f>
        <v>Gødningsnorm - Straw product: Intet valgt</v>
      </c>
      <c r="J34" s="202"/>
      <c r="K34" s="202"/>
      <c r="L34" s="202"/>
      <c r="M34" s="202"/>
      <c r="N34" s="202"/>
      <c r="O34" s="203"/>
    </row>
    <row r="35" spans="1:15" x14ac:dyDescent="0.25">
      <c r="A35" s="20" t="s">
        <v>54</v>
      </c>
      <c r="B35" s="26"/>
      <c r="C35" s="26"/>
      <c r="D35" s="26"/>
      <c r="E35" s="26"/>
      <c r="F35" s="26"/>
      <c r="G35" s="26"/>
      <c r="I35" s="20" t="s">
        <v>54</v>
      </c>
      <c r="J35" s="26"/>
      <c r="K35" s="26"/>
      <c r="L35" s="26"/>
      <c r="M35" s="26"/>
      <c r="N35" s="26"/>
      <c r="O35" s="4"/>
    </row>
    <row r="36" spans="1:15" x14ac:dyDescent="0.25">
      <c r="A36" s="20" t="s">
        <v>55</v>
      </c>
      <c r="B36" s="26"/>
      <c r="C36" s="26"/>
      <c r="D36" s="26"/>
      <c r="E36" s="26"/>
      <c r="F36" s="26"/>
      <c r="G36" s="26"/>
      <c r="I36" s="20" t="s">
        <v>55</v>
      </c>
      <c r="J36" s="26"/>
      <c r="K36" s="26"/>
      <c r="L36" s="26"/>
      <c r="M36" s="26"/>
      <c r="N36" s="26"/>
      <c r="O36" s="4"/>
    </row>
    <row r="37" spans="1:15" x14ac:dyDescent="0.25">
      <c r="A37" s="20" t="s">
        <v>56</v>
      </c>
      <c r="B37" s="26"/>
      <c r="C37" s="26"/>
      <c r="D37" s="26"/>
      <c r="E37" s="26"/>
      <c r="F37" s="26"/>
      <c r="G37" s="26"/>
      <c r="I37" s="20" t="s">
        <v>56</v>
      </c>
      <c r="J37" s="26"/>
      <c r="K37" s="26"/>
      <c r="L37" s="26"/>
      <c r="M37" s="26"/>
      <c r="N37" s="26"/>
      <c r="O37" s="4"/>
    </row>
    <row r="38" spans="1:15" x14ac:dyDescent="0.25">
      <c r="A38" s="200" t="str">
        <f>IF(B15="",CONCATENATE("Gødningsnorm - ",A15,": Intet valgt"),CONCATENATE("Gødningsnorm - ",A15,": ",B15))</f>
        <v>Gødningsnorm - Produkt-3: Intet valgt</v>
      </c>
      <c r="B38" s="200"/>
      <c r="C38" s="200"/>
      <c r="D38" s="200"/>
      <c r="E38" s="200"/>
      <c r="F38" s="200"/>
      <c r="G38" s="200"/>
      <c r="I38" s="201" t="str">
        <f>A38</f>
        <v>Gødningsnorm - Produkt-3: Intet valgt</v>
      </c>
      <c r="J38" s="202"/>
      <c r="K38" s="202"/>
      <c r="L38" s="202"/>
      <c r="M38" s="202"/>
      <c r="N38" s="202"/>
      <c r="O38" s="203"/>
    </row>
    <row r="39" spans="1:15" x14ac:dyDescent="0.25">
      <c r="A39" s="20" t="s">
        <v>54</v>
      </c>
      <c r="B39" s="26"/>
      <c r="C39" s="26"/>
      <c r="D39" s="26"/>
      <c r="E39" s="26"/>
      <c r="F39" s="26"/>
      <c r="G39" s="26"/>
      <c r="I39" s="20" t="s">
        <v>54</v>
      </c>
      <c r="J39" s="26"/>
      <c r="K39" s="26"/>
      <c r="L39" s="26"/>
      <c r="M39" s="26"/>
      <c r="N39" s="26"/>
      <c r="O39" s="4"/>
    </row>
    <row r="40" spans="1:15" x14ac:dyDescent="0.25">
      <c r="A40" s="20" t="s">
        <v>55</v>
      </c>
      <c r="B40" s="26"/>
      <c r="C40" s="26"/>
      <c r="D40" s="26"/>
      <c r="E40" s="26"/>
      <c r="F40" s="26"/>
      <c r="G40" s="26"/>
      <c r="I40" s="20" t="s">
        <v>55</v>
      </c>
      <c r="J40" s="26"/>
      <c r="K40" s="26"/>
      <c r="L40" s="26"/>
      <c r="M40" s="26"/>
      <c r="N40" s="26"/>
      <c r="O40" s="4"/>
    </row>
    <row r="41" spans="1:15" x14ac:dyDescent="0.25">
      <c r="A41" s="20" t="s">
        <v>56</v>
      </c>
      <c r="B41" s="26"/>
      <c r="C41" s="26"/>
      <c r="D41" s="26"/>
      <c r="E41" s="26"/>
      <c r="F41" s="26"/>
      <c r="G41" s="26"/>
      <c r="I41" s="20" t="s">
        <v>56</v>
      </c>
      <c r="J41" s="26"/>
      <c r="K41" s="26"/>
      <c r="L41" s="26"/>
      <c r="M41" s="26"/>
      <c r="N41" s="26"/>
      <c r="O41" s="4"/>
    </row>
    <row r="42" spans="1:15" x14ac:dyDescent="0.25">
      <c r="A42" s="200" t="str">
        <f>IF(B16="",CONCATENATE("Gødningsnorm - ",A16,": Intet valgt"),CONCATENATE("Gødningsnorm - ",A16,": ",B16))</f>
        <v>Gødningsnorm - Produkt-4: Intet valgt</v>
      </c>
      <c r="B42" s="200"/>
      <c r="C42" s="200"/>
      <c r="D42" s="200"/>
      <c r="E42" s="200"/>
      <c r="F42" s="200"/>
      <c r="G42" s="200"/>
      <c r="I42" s="201" t="str">
        <f>A42</f>
        <v>Gødningsnorm - Produkt-4: Intet valgt</v>
      </c>
      <c r="J42" s="202"/>
      <c r="K42" s="202"/>
      <c r="L42" s="202"/>
      <c r="M42" s="202"/>
      <c r="N42" s="202"/>
      <c r="O42" s="203"/>
    </row>
    <row r="43" spans="1:15" x14ac:dyDescent="0.25">
      <c r="A43" s="20" t="s">
        <v>54</v>
      </c>
      <c r="B43" s="26"/>
      <c r="C43" s="26"/>
      <c r="D43" s="26"/>
      <c r="E43" s="26"/>
      <c r="F43" s="26"/>
      <c r="G43" s="26"/>
      <c r="I43" s="20" t="s">
        <v>54</v>
      </c>
      <c r="J43" s="26"/>
      <c r="K43" s="26"/>
      <c r="L43" s="26"/>
      <c r="M43" s="26"/>
      <c r="N43" s="26"/>
      <c r="O43" s="4"/>
    </row>
    <row r="44" spans="1:15" x14ac:dyDescent="0.25">
      <c r="A44" s="20" t="s">
        <v>55</v>
      </c>
      <c r="B44" s="26"/>
      <c r="C44" s="26"/>
      <c r="D44" s="26"/>
      <c r="E44" s="26"/>
      <c r="F44" s="26"/>
      <c r="G44" s="26"/>
      <c r="I44" s="20" t="s">
        <v>55</v>
      </c>
      <c r="J44" s="26"/>
      <c r="K44" s="26"/>
      <c r="L44" s="26"/>
      <c r="M44" s="26"/>
      <c r="N44" s="26"/>
      <c r="O44" s="4"/>
    </row>
    <row r="45" spans="1:15" x14ac:dyDescent="0.25">
      <c r="A45" s="20" t="s">
        <v>56</v>
      </c>
      <c r="B45" s="26"/>
      <c r="C45" s="26"/>
      <c r="D45" s="26"/>
      <c r="E45" s="26"/>
      <c r="F45" s="26"/>
      <c r="G45" s="26"/>
      <c r="I45" s="20" t="s">
        <v>56</v>
      </c>
      <c r="J45" s="26"/>
      <c r="K45" s="26"/>
      <c r="L45" s="26"/>
      <c r="M45" s="26"/>
      <c r="N45" s="26"/>
      <c r="O45" s="4"/>
    </row>
    <row r="46" spans="1:15" x14ac:dyDescent="0.25">
      <c r="A46" s="200" t="str">
        <f>IF(B17="",CONCATENATE("Gødningsnorm - ",A17,": Intet valgt"),CONCATENATE("Gødningsnorm - ",A17,": ",B17))</f>
        <v>Gødningsnorm - Produkt-5: Intet valgt</v>
      </c>
      <c r="B46" s="200"/>
      <c r="C46" s="200"/>
      <c r="D46" s="200"/>
      <c r="E46" s="200"/>
      <c r="F46" s="200"/>
      <c r="G46" s="200"/>
      <c r="I46" s="201" t="str">
        <f>A46</f>
        <v>Gødningsnorm - Produkt-5: Intet valgt</v>
      </c>
      <c r="J46" s="202"/>
      <c r="K46" s="202"/>
      <c r="L46" s="202"/>
      <c r="M46" s="202"/>
      <c r="N46" s="202"/>
      <c r="O46" s="203"/>
    </row>
    <row r="47" spans="1:15" x14ac:dyDescent="0.25">
      <c r="A47" s="20" t="s">
        <v>54</v>
      </c>
      <c r="B47" s="26"/>
      <c r="C47" s="26"/>
      <c r="D47" s="26"/>
      <c r="E47" s="26"/>
      <c r="F47" s="26"/>
      <c r="G47" s="26"/>
      <c r="I47" s="20" t="s">
        <v>54</v>
      </c>
      <c r="J47" s="26"/>
      <c r="K47" s="26"/>
      <c r="L47" s="26"/>
      <c r="M47" s="26"/>
      <c r="N47" s="26"/>
      <c r="O47" s="4"/>
    </row>
    <row r="48" spans="1:15" x14ac:dyDescent="0.25">
      <c r="A48" s="20" t="s">
        <v>55</v>
      </c>
      <c r="B48" s="26"/>
      <c r="C48" s="26"/>
      <c r="D48" s="26"/>
      <c r="E48" s="26"/>
      <c r="F48" s="26"/>
      <c r="G48" s="26"/>
      <c r="I48" s="20" t="s">
        <v>55</v>
      </c>
      <c r="J48" s="26"/>
      <c r="K48" s="26"/>
      <c r="L48" s="26"/>
      <c r="M48" s="26"/>
      <c r="N48" s="26"/>
      <c r="O48" s="4"/>
    </row>
    <row r="49" spans="1:15" x14ac:dyDescent="0.25">
      <c r="A49" s="20" t="s">
        <v>56</v>
      </c>
      <c r="B49" s="26"/>
      <c r="C49" s="26"/>
      <c r="D49" s="26"/>
      <c r="E49" s="26"/>
      <c r="F49" s="26"/>
      <c r="G49" s="26"/>
      <c r="I49" s="20" t="s">
        <v>56</v>
      </c>
      <c r="J49" s="26"/>
      <c r="K49" s="26"/>
      <c r="L49" s="26"/>
      <c r="M49" s="26"/>
      <c r="N49" s="26"/>
      <c r="O49" s="4"/>
    </row>
    <row r="50" spans="1:15" x14ac:dyDescent="0.25">
      <c r="A50" s="200" t="s">
        <v>58</v>
      </c>
      <c r="B50" s="200"/>
      <c r="C50" s="200"/>
      <c r="D50" s="200"/>
      <c r="E50" s="200"/>
      <c r="F50" s="200"/>
      <c r="G50" s="200"/>
      <c r="I50" s="201" t="str">
        <f>A50</f>
        <v>Gødningsnorm, total</v>
      </c>
      <c r="J50" s="202"/>
      <c r="K50" s="202"/>
      <c r="L50" s="202"/>
      <c r="M50" s="202"/>
      <c r="N50" s="202"/>
      <c r="O50" s="203"/>
    </row>
    <row r="51" spans="1:15" x14ac:dyDescent="0.25">
      <c r="A51" s="20" t="s">
        <v>127</v>
      </c>
      <c r="B51" s="21">
        <f t="shared" ref="B51:G51" si="0">B31+B35+B39+B43+B47</f>
        <v>0</v>
      </c>
      <c r="C51" s="21">
        <f t="shared" si="0"/>
        <v>0</v>
      </c>
      <c r="D51" s="21">
        <f t="shared" si="0"/>
        <v>0</v>
      </c>
      <c r="E51" s="21">
        <f t="shared" si="0"/>
        <v>0</v>
      </c>
      <c r="F51" s="21">
        <f t="shared" si="0"/>
        <v>0</v>
      </c>
      <c r="G51" s="21">
        <f t="shared" si="0"/>
        <v>0</v>
      </c>
      <c r="I51" s="20" t="str">
        <f>A51</f>
        <v>N - før reduktion, kg / ha</v>
      </c>
      <c r="J51" s="21">
        <f t="shared" ref="J51:O51" si="1">J31+J35+J39+J43+J47</f>
        <v>0</v>
      </c>
      <c r="K51" s="21">
        <f t="shared" si="1"/>
        <v>0</v>
      </c>
      <c r="L51" s="21">
        <f t="shared" si="1"/>
        <v>0</v>
      </c>
      <c r="M51" s="21">
        <f t="shared" si="1"/>
        <v>0</v>
      </c>
      <c r="N51" s="21">
        <f t="shared" si="1"/>
        <v>0</v>
      </c>
      <c r="O51" s="21">
        <f t="shared" si="1"/>
        <v>0</v>
      </c>
    </row>
    <row r="52" spans="1:15" x14ac:dyDescent="0.25">
      <c r="A52" s="20" t="s">
        <v>126</v>
      </c>
      <c r="B52" s="21">
        <f t="shared" ref="B52:G52" si="2">IF($B$10="",B51,B51-$B$10)</f>
        <v>0</v>
      </c>
      <c r="C52" s="21">
        <f t="shared" si="2"/>
        <v>0</v>
      </c>
      <c r="D52" s="21">
        <f t="shared" si="2"/>
        <v>0</v>
      </c>
      <c r="E52" s="21">
        <f t="shared" si="2"/>
        <v>0</v>
      </c>
      <c r="F52" s="21">
        <f t="shared" si="2"/>
        <v>0</v>
      </c>
      <c r="G52" s="21">
        <f t="shared" si="2"/>
        <v>0</v>
      </c>
      <c r="I52" s="20" t="str">
        <f>A52</f>
        <v>N - efter reduktion, kg / ha</v>
      </c>
      <c r="J52" s="21">
        <f t="shared" ref="J52:O52" si="3">IF($B$10="",J51,J51-$B$10)</f>
        <v>0</v>
      </c>
      <c r="K52" s="21">
        <f t="shared" si="3"/>
        <v>0</v>
      </c>
      <c r="L52" s="21">
        <f t="shared" si="3"/>
        <v>0</v>
      </c>
      <c r="M52" s="21">
        <f t="shared" si="3"/>
        <v>0</v>
      </c>
      <c r="N52" s="21">
        <f t="shared" si="3"/>
        <v>0</v>
      </c>
      <c r="O52" s="21">
        <f t="shared" si="3"/>
        <v>0</v>
      </c>
    </row>
    <row r="53" spans="1:15" x14ac:dyDescent="0.25">
      <c r="A53" s="20" t="s">
        <v>55</v>
      </c>
      <c r="B53" s="21">
        <f t="shared" ref="B53:G54" si="4">B32+B36+B40+B44+B48</f>
        <v>0</v>
      </c>
      <c r="C53" s="21">
        <f t="shared" si="4"/>
        <v>0</v>
      </c>
      <c r="D53" s="21">
        <f t="shared" si="4"/>
        <v>0</v>
      </c>
      <c r="E53" s="21">
        <f t="shared" si="4"/>
        <v>0</v>
      </c>
      <c r="F53" s="21">
        <f t="shared" si="4"/>
        <v>0</v>
      </c>
      <c r="G53" s="21">
        <f t="shared" si="4"/>
        <v>0</v>
      </c>
      <c r="I53" s="20" t="s">
        <v>55</v>
      </c>
      <c r="J53" s="21">
        <f t="shared" ref="J53:O54" si="5">J32+J36+J40+J44+J48</f>
        <v>0</v>
      </c>
      <c r="K53" s="21">
        <f t="shared" si="5"/>
        <v>0</v>
      </c>
      <c r="L53" s="21">
        <f t="shared" si="5"/>
        <v>0</v>
      </c>
      <c r="M53" s="21">
        <f t="shared" si="5"/>
        <v>0</v>
      </c>
      <c r="N53" s="21">
        <f t="shared" si="5"/>
        <v>0</v>
      </c>
      <c r="O53" s="21">
        <f t="shared" si="5"/>
        <v>0</v>
      </c>
    </row>
    <row r="54" spans="1:15" x14ac:dyDescent="0.25">
      <c r="A54" s="20" t="s">
        <v>56</v>
      </c>
      <c r="B54" s="21">
        <f t="shared" si="4"/>
        <v>0</v>
      </c>
      <c r="C54" s="21">
        <f t="shared" si="4"/>
        <v>0</v>
      </c>
      <c r="D54" s="21">
        <f t="shared" si="4"/>
        <v>0</v>
      </c>
      <c r="E54" s="21">
        <f t="shared" si="4"/>
        <v>0</v>
      </c>
      <c r="F54" s="21">
        <f t="shared" si="4"/>
        <v>0</v>
      </c>
      <c r="G54" s="21">
        <f t="shared" si="4"/>
        <v>0</v>
      </c>
      <c r="I54" s="20" t="s">
        <v>56</v>
      </c>
      <c r="J54" s="21">
        <f t="shared" si="5"/>
        <v>0</v>
      </c>
      <c r="K54" s="21">
        <f t="shared" si="5"/>
        <v>0</v>
      </c>
      <c r="L54" s="21">
        <f t="shared" si="5"/>
        <v>0</v>
      </c>
      <c r="M54" s="21">
        <f t="shared" si="5"/>
        <v>0</v>
      </c>
      <c r="N54" s="21">
        <f t="shared" si="5"/>
        <v>0</v>
      </c>
      <c r="O54" s="21">
        <f t="shared" si="5"/>
        <v>0</v>
      </c>
    </row>
    <row r="55" spans="1:15" x14ac:dyDescent="0.25">
      <c r="B55"/>
      <c r="C55"/>
      <c r="D55"/>
      <c r="E55"/>
      <c r="F55"/>
      <c r="G55"/>
    </row>
    <row r="56" spans="1:15" ht="17.399999999999999" x14ac:dyDescent="0.3">
      <c r="A56" s="38" t="s">
        <v>118</v>
      </c>
      <c r="B56"/>
      <c r="C56"/>
      <c r="D56"/>
      <c r="E56"/>
      <c r="F56"/>
      <c r="G56"/>
      <c r="I56" s="38" t="str">
        <f>A56</f>
        <v>Input</v>
      </c>
    </row>
    <row r="57" spans="1:15" x14ac:dyDescent="0.25">
      <c r="B57"/>
      <c r="C57"/>
      <c r="D57"/>
      <c r="E57"/>
      <c r="F57"/>
      <c r="G57"/>
    </row>
    <row r="58" spans="1:15" ht="15.6" x14ac:dyDescent="0.3">
      <c r="A58" s="16"/>
      <c r="B58" s="17" t="s">
        <v>51</v>
      </c>
      <c r="C58" s="17" t="s">
        <v>52</v>
      </c>
      <c r="D58" s="17" t="s">
        <v>53</v>
      </c>
      <c r="E58" s="17" t="s">
        <v>36</v>
      </c>
      <c r="F58" s="17" t="s">
        <v>37</v>
      </c>
      <c r="G58" s="17" t="s">
        <v>156</v>
      </c>
      <c r="H58" s="15"/>
      <c r="I58" s="16"/>
      <c r="J58" s="17" t="s">
        <v>51</v>
      </c>
      <c r="K58" s="17" t="s">
        <v>52</v>
      </c>
      <c r="L58" s="17" t="s">
        <v>53</v>
      </c>
      <c r="M58" s="17" t="s">
        <v>36</v>
      </c>
      <c r="N58" s="17" t="s">
        <v>37</v>
      </c>
      <c r="O58" s="9" t="s">
        <v>156</v>
      </c>
    </row>
    <row r="59" spans="1:15" x14ac:dyDescent="0.25">
      <c r="A59" s="200" t="s">
        <v>44</v>
      </c>
      <c r="B59" s="200"/>
      <c r="C59" s="200"/>
      <c r="D59" s="200"/>
      <c r="E59" s="200"/>
      <c r="F59" s="200"/>
      <c r="G59" s="200"/>
      <c r="I59" s="201" t="s">
        <v>44</v>
      </c>
      <c r="J59" s="202"/>
      <c r="K59" s="202"/>
      <c r="L59" s="202"/>
      <c r="M59" s="202"/>
      <c r="N59" s="202"/>
      <c r="O59" s="203"/>
    </row>
    <row r="60" spans="1:15" x14ac:dyDescent="0.25">
      <c r="A60" s="20" t="str">
        <f>IF(B20="",CONCATENATE(A20,": Intet valgt"),B20)</f>
        <v>Seed_grass</v>
      </c>
      <c r="B60" s="26">
        <v>20</v>
      </c>
      <c r="C60" s="26">
        <v>20</v>
      </c>
      <c r="D60" s="26">
        <v>20</v>
      </c>
      <c r="E60" s="26">
        <v>20</v>
      </c>
      <c r="F60" s="26">
        <v>20</v>
      </c>
      <c r="G60" s="26">
        <v>20</v>
      </c>
      <c r="I60" s="20" t="str">
        <f>A60</f>
        <v>Seed_grass</v>
      </c>
      <c r="J60" s="26">
        <v>20</v>
      </c>
      <c r="K60" s="26">
        <v>20</v>
      </c>
      <c r="L60" s="26">
        <v>20</v>
      </c>
      <c r="M60" s="26">
        <v>20</v>
      </c>
      <c r="N60" s="26">
        <v>20</v>
      </c>
      <c r="O60" s="64">
        <v>20</v>
      </c>
    </row>
    <row r="61" spans="1:15" x14ac:dyDescent="0.25">
      <c r="A61" s="20" t="str">
        <f>IF(B21="",CONCATENATE(A21,": Intet valgt"),B21)</f>
        <v>Såsæd-2: Intet valgt</v>
      </c>
      <c r="B61" s="26"/>
      <c r="C61" s="26"/>
      <c r="D61" s="26"/>
      <c r="E61" s="26"/>
      <c r="F61" s="26"/>
      <c r="G61" s="26"/>
      <c r="I61" s="20" t="str">
        <f>A61</f>
        <v>Såsæd-2: Intet valgt</v>
      </c>
      <c r="J61" s="26"/>
      <c r="K61" s="26"/>
      <c r="L61" s="26"/>
      <c r="M61" s="26"/>
      <c r="N61" s="26"/>
      <c r="O61" s="64"/>
    </row>
    <row r="62" spans="1:15" x14ac:dyDescent="0.25">
      <c r="A62" s="20" t="str">
        <f>IF(B22="",CONCATENATE(A22,": Intet valgt"),B22)</f>
        <v>Såsæd-3: Intet valgt</v>
      </c>
      <c r="B62" s="26"/>
      <c r="C62" s="26"/>
      <c r="D62" s="26"/>
      <c r="E62" s="26"/>
      <c r="F62" s="26"/>
      <c r="G62" s="26"/>
      <c r="I62" s="20" t="str">
        <f>A62</f>
        <v>Såsæd-3: Intet valgt</v>
      </c>
      <c r="J62" s="26"/>
      <c r="K62" s="26"/>
      <c r="L62" s="26"/>
      <c r="M62" s="26"/>
      <c r="N62" s="26"/>
      <c r="O62" s="64"/>
    </row>
    <row r="63" spans="1:15" x14ac:dyDescent="0.25">
      <c r="A63" s="20" t="str">
        <f>IF(B23="",CONCATENATE(A23,": Intet valgt"),B23)</f>
        <v>Såsæd-4: Intet valgt</v>
      </c>
      <c r="B63" s="26"/>
      <c r="C63" s="26"/>
      <c r="D63" s="26"/>
      <c r="E63" s="26"/>
      <c r="F63" s="26"/>
      <c r="G63" s="26"/>
      <c r="I63" s="20" t="str">
        <f>A63</f>
        <v>Såsæd-4: Intet valgt</v>
      </c>
      <c r="J63" s="26"/>
      <c r="K63" s="26"/>
      <c r="L63" s="26"/>
      <c r="M63" s="26"/>
      <c r="N63" s="26"/>
      <c r="O63" s="64"/>
    </row>
    <row r="64" spans="1:15" x14ac:dyDescent="0.25">
      <c r="A64" s="200" t="s">
        <v>59</v>
      </c>
      <c r="B64" s="200"/>
      <c r="C64" s="200"/>
      <c r="D64" s="200"/>
      <c r="E64" s="200"/>
      <c r="F64" s="200"/>
      <c r="G64" s="200"/>
      <c r="I64" s="201" t="s">
        <v>59</v>
      </c>
      <c r="J64" s="202"/>
      <c r="K64" s="202"/>
      <c r="L64" s="202"/>
      <c r="M64" s="202"/>
      <c r="N64" s="202"/>
      <c r="O64" s="203"/>
    </row>
    <row r="65" spans="1:15" x14ac:dyDescent="0.25">
      <c r="A65" s="20" t="s">
        <v>60</v>
      </c>
      <c r="B65" s="26"/>
      <c r="C65" s="26"/>
      <c r="D65" s="26"/>
      <c r="E65" s="26"/>
      <c r="F65" s="26"/>
      <c r="G65" s="26"/>
      <c r="I65" s="20" t="s">
        <v>60</v>
      </c>
      <c r="J65" s="26"/>
      <c r="K65" s="26"/>
      <c r="L65" s="26"/>
      <c r="M65" s="26"/>
      <c r="N65" s="26"/>
      <c r="O65" s="4"/>
    </row>
    <row r="66" spans="1:15" x14ac:dyDescent="0.25">
      <c r="A66" s="20" t="s">
        <v>43</v>
      </c>
      <c r="B66" s="26"/>
      <c r="C66" s="26"/>
      <c r="D66" s="26"/>
      <c r="E66" s="26"/>
      <c r="F66" s="26"/>
      <c r="G66" s="26"/>
      <c r="I66" s="20" t="s">
        <v>43</v>
      </c>
      <c r="J66" s="26"/>
      <c r="K66" s="26"/>
      <c r="L66" s="26"/>
      <c r="M66" s="26"/>
      <c r="N66" s="26"/>
      <c r="O66" s="4"/>
    </row>
    <row r="67" spans="1:15" x14ac:dyDescent="0.25">
      <c r="A67" s="20" t="s">
        <v>66</v>
      </c>
      <c r="B67" s="26"/>
      <c r="C67" s="26"/>
      <c r="D67" s="26"/>
      <c r="E67" s="26"/>
      <c r="F67" s="26"/>
      <c r="G67" s="26"/>
      <c r="I67" s="20" t="s">
        <v>66</v>
      </c>
      <c r="J67" s="26"/>
      <c r="K67" s="26"/>
      <c r="L67" s="26"/>
      <c r="M67" s="26"/>
      <c r="N67" s="26"/>
      <c r="O67" s="4"/>
    </row>
    <row r="68" spans="1:15" x14ac:dyDescent="0.25">
      <c r="A68" s="20" t="s">
        <v>68</v>
      </c>
      <c r="B68" s="26"/>
      <c r="C68" s="26"/>
      <c r="D68" s="26"/>
      <c r="E68" s="26"/>
      <c r="F68" s="26"/>
      <c r="G68" s="26"/>
      <c r="I68" s="20" t="s">
        <v>68</v>
      </c>
      <c r="J68" s="26"/>
      <c r="K68" s="26"/>
      <c r="L68" s="26"/>
      <c r="M68" s="26"/>
      <c r="N68" s="26"/>
      <c r="O68" s="4"/>
    </row>
    <row r="69" spans="1:15" x14ac:dyDescent="0.25">
      <c r="B69"/>
      <c r="C69"/>
      <c r="D69"/>
      <c r="E69"/>
      <c r="F69"/>
      <c r="G69"/>
    </row>
    <row r="70" spans="1:15" ht="17.399999999999999" x14ac:dyDescent="0.3">
      <c r="A70" s="38" t="s">
        <v>132</v>
      </c>
      <c r="B70"/>
      <c r="C70"/>
      <c r="D70"/>
      <c r="E70"/>
      <c r="F70"/>
      <c r="G70"/>
      <c r="I70" s="38" t="str">
        <f>A70</f>
        <v>Dyrkede udbytter</v>
      </c>
    </row>
    <row r="71" spans="1:15" x14ac:dyDescent="0.25">
      <c r="B71"/>
      <c r="C71"/>
      <c r="D71"/>
      <c r="E71"/>
      <c r="F71"/>
      <c r="G71"/>
    </row>
    <row r="72" spans="1:15" ht="15.6" x14ac:dyDescent="0.3">
      <c r="A72" s="16"/>
      <c r="B72" s="17" t="s">
        <v>51</v>
      </c>
      <c r="C72" s="17" t="s">
        <v>52</v>
      </c>
      <c r="D72" s="17" t="s">
        <v>53</v>
      </c>
      <c r="E72" s="17" t="s">
        <v>36</v>
      </c>
      <c r="F72" s="17" t="s">
        <v>37</v>
      </c>
      <c r="G72" s="17" t="s">
        <v>156</v>
      </c>
      <c r="H72" s="15"/>
      <c r="I72" s="16"/>
      <c r="J72" s="17" t="s">
        <v>51</v>
      </c>
      <c r="K72" s="17" t="s">
        <v>52</v>
      </c>
      <c r="L72" s="17" t="s">
        <v>53</v>
      </c>
      <c r="M72" s="17" t="s">
        <v>36</v>
      </c>
      <c r="N72" s="17" t="s">
        <v>37</v>
      </c>
      <c r="O72" s="9" t="s">
        <v>156</v>
      </c>
    </row>
    <row r="73" spans="1:15" x14ac:dyDescent="0.25">
      <c r="A73" s="200" t="s">
        <v>75</v>
      </c>
      <c r="B73" s="200"/>
      <c r="C73" s="200"/>
      <c r="D73" s="200"/>
      <c r="E73" s="200"/>
      <c r="F73" s="200"/>
      <c r="G73" s="27"/>
      <c r="I73" s="201" t="s">
        <v>75</v>
      </c>
      <c r="J73" s="202"/>
      <c r="K73" s="202"/>
      <c r="L73" s="202"/>
      <c r="M73" s="202"/>
      <c r="N73" s="202"/>
      <c r="O73" s="203"/>
    </row>
    <row r="74" spans="1:15" x14ac:dyDescent="0.25">
      <c r="A74" s="20" t="str">
        <f>IF(B13="",CONCATENATE(A13,": Intet valgt"),CONCATENATE(B13,", ",C13," / ha"))</f>
        <v>Catch_crop_grass, Kg / ha</v>
      </c>
      <c r="B74" s="26">
        <v>2581.5</v>
      </c>
      <c r="C74" s="26">
        <v>2581.5</v>
      </c>
      <c r="D74" s="26">
        <v>2581.5</v>
      </c>
      <c r="E74" s="26">
        <v>2581.5</v>
      </c>
      <c r="F74" s="26">
        <v>2581.5</v>
      </c>
      <c r="G74" s="26">
        <v>2581.5</v>
      </c>
      <c r="I74" s="20" t="str">
        <f t="shared" ref="I74:I84" si="6">A74</f>
        <v>Catch_crop_grass, Kg / ha</v>
      </c>
      <c r="J74" s="26">
        <v>2581.5</v>
      </c>
      <c r="K74" s="26">
        <v>2581.5</v>
      </c>
      <c r="L74" s="26">
        <v>2581.5</v>
      </c>
      <c r="M74" s="26">
        <v>2581.5</v>
      </c>
      <c r="N74" s="26">
        <v>2581.5</v>
      </c>
      <c r="O74" s="26">
        <v>2581.5</v>
      </c>
    </row>
    <row r="75" spans="1:15" x14ac:dyDescent="0.25">
      <c r="A75" s="20" t="str">
        <f>IF(B14="",CONCATENATE(A14,": Intet valgt"),CONCATENATE(B14,", ",C14," / ha"))</f>
        <v>Straw product: Intet valgt</v>
      </c>
      <c r="B75" s="135" t="str">
        <f>IF($B$14="","",B81/(VLOOKUP($B$14,'Crop definitions'!$B$5:$F$63,5,FALSE)/1000))</f>
        <v/>
      </c>
      <c r="C75" s="135" t="str">
        <f>IF($B$14="","",C81/(VLOOKUP($B$14,'Crop definitions'!$B$5:$F$63,5,FALSE)/1000))</f>
        <v/>
      </c>
      <c r="D75" s="135" t="str">
        <f>IF($B$14="","",D81/(VLOOKUP($B$14,'Crop definitions'!$B$5:$F$63,5,FALSE)/1000))</f>
        <v/>
      </c>
      <c r="E75" s="135" t="str">
        <f>IF($B$14="","",E81/(VLOOKUP($B$14,'Crop definitions'!$B$5:$F$63,5,FALSE)/1000))</f>
        <v/>
      </c>
      <c r="F75" s="135" t="str">
        <f>IF($B$14="","",F81/(VLOOKUP($B$14,'Crop definitions'!$B$5:$F$63,5,FALSE)/1000))</f>
        <v/>
      </c>
      <c r="G75" s="135" t="str">
        <f>IF($B$14="","",G81/(VLOOKUP($B$14,'Crop definitions'!$B$5:$F$63,5,FALSE)/1000))</f>
        <v/>
      </c>
      <c r="I75" s="20" t="str">
        <f t="shared" si="6"/>
        <v>Straw product: Intet valgt</v>
      </c>
      <c r="J75" s="135" t="str">
        <f>IF($B$14="","",J81/(VLOOKUP($B$14,'Crop definitions'!$B$5:$F$63,5,FALSE)/1000))</f>
        <v/>
      </c>
      <c r="K75" s="135" t="str">
        <f>IF($B$14="","",K81/(VLOOKUP($B$14,'Crop definitions'!$B$5:$F$63,5,FALSE)/1000))</f>
        <v/>
      </c>
      <c r="L75" s="135" t="str">
        <f>IF($B$14="","",L81/(VLOOKUP($B$14,'Crop definitions'!$B$5:$F$63,5,FALSE)/1000))</f>
        <v/>
      </c>
      <c r="M75" s="135" t="str">
        <f>IF($B$14="","",M81/(VLOOKUP($B$14,'Crop definitions'!$B$5:$F$63,5,FALSE)/1000))</f>
        <v/>
      </c>
      <c r="N75" s="135" t="str">
        <f>IF($B$14="","",N81/(VLOOKUP($B$14,'Crop definitions'!$B$5:$F$63,5,FALSE)/1000))</f>
        <v/>
      </c>
      <c r="O75" s="136" t="str">
        <f>IF($B$14="","",O81/(VLOOKUP($B$14,'Crop definitions'!$B$5:$F$63,5,FALSE)/1000))</f>
        <v/>
      </c>
    </row>
    <row r="76" spans="1:15" x14ac:dyDescent="0.25">
      <c r="A76" s="20" t="str">
        <f>IF(B15="",CONCATENATE(A15,": Intet valgt"),CONCATENATE(B15,", ",C15," / ha"))</f>
        <v>Produkt-3: Intet valgt</v>
      </c>
      <c r="B76" s="26"/>
      <c r="C76" s="26"/>
      <c r="D76" s="26"/>
      <c r="E76" s="26"/>
      <c r="F76" s="26"/>
      <c r="G76" s="26"/>
      <c r="I76" s="20" t="str">
        <f t="shared" si="6"/>
        <v>Produkt-3: Intet valgt</v>
      </c>
      <c r="J76" s="26" t="str">
        <f>IF($B$15="","",VLOOKUP($B$15,'Crop definitions'!$V$5:$X$63,2,FALSE)*B76)</f>
        <v/>
      </c>
      <c r="K76" s="26" t="str">
        <f>IF($B$15="","",VLOOKUP($B$15,'Crop definitions'!$V$5:$X$63,2,FALSE)*C76)</f>
        <v/>
      </c>
      <c r="L76" s="26" t="str">
        <f>IF($B$15="","",VLOOKUP($B$15,'Crop definitions'!$V$5:$X$63,2,FALSE)*D76)</f>
        <v/>
      </c>
      <c r="M76" s="26" t="str">
        <f>IF($B$15="","",VLOOKUP($B$15,'Crop definitions'!$V$5:$X$63,2,FALSE)*E76)</f>
        <v/>
      </c>
      <c r="N76" s="26" t="str">
        <f>IF($B$15="","",VLOOKUP($B$15,'Crop definitions'!$V$5:$X$63,2,FALSE)*F76)</f>
        <v/>
      </c>
      <c r="O76" s="4" t="str">
        <f>IF($B$15="","",VLOOKUP($B$15,'Crop definitions'!$V$5:$X$63,2,FALSE)*G76)</f>
        <v/>
      </c>
    </row>
    <row r="77" spans="1:15" x14ac:dyDescent="0.25">
      <c r="A77" s="20" t="str">
        <f>IF(B16="",CONCATENATE(A16,": Intet valgt"),CONCATENATE(B16,", ",C16," / ha"))</f>
        <v>Produkt-4: Intet valgt</v>
      </c>
      <c r="B77" s="26"/>
      <c r="C77" s="26"/>
      <c r="D77" s="26"/>
      <c r="E77" s="26"/>
      <c r="F77" s="26"/>
      <c r="G77" s="26"/>
      <c r="I77" s="20" t="str">
        <f t="shared" si="6"/>
        <v>Produkt-4: Intet valgt</v>
      </c>
      <c r="J77" s="26"/>
      <c r="K77" s="26"/>
      <c r="L77" s="26"/>
      <c r="M77" s="26"/>
      <c r="N77" s="26"/>
      <c r="O77" s="4"/>
    </row>
    <row r="78" spans="1:15" x14ac:dyDescent="0.25">
      <c r="A78" s="20" t="str">
        <f>IF(B17="",CONCATENATE(A17,": Intet valgt"),CONCATENATE(B17,", ",C17," / ha"))</f>
        <v>Produkt-5: Intet valgt</v>
      </c>
      <c r="B78" s="26"/>
      <c r="C78" s="26"/>
      <c r="D78" s="26"/>
      <c r="E78" s="26"/>
      <c r="F78" s="26"/>
      <c r="G78" s="26"/>
      <c r="I78" s="20" t="str">
        <f t="shared" si="6"/>
        <v>Produkt-5: Intet valgt</v>
      </c>
      <c r="J78" s="26"/>
      <c r="K78" s="26"/>
      <c r="L78" s="26"/>
      <c r="M78" s="26"/>
      <c r="N78" s="26"/>
      <c r="O78" s="4"/>
    </row>
    <row r="79" spans="1:15" x14ac:dyDescent="0.25">
      <c r="A79" s="200" t="s">
        <v>105</v>
      </c>
      <c r="B79" s="200"/>
      <c r="C79" s="200"/>
      <c r="D79" s="200"/>
      <c r="E79" s="200"/>
      <c r="F79" s="200"/>
      <c r="G79" s="200"/>
      <c r="I79" s="201" t="str">
        <f t="shared" si="6"/>
        <v>Dyrkede udbytter (Omregnet til kg TS)</v>
      </c>
      <c r="J79" s="202"/>
      <c r="K79" s="202"/>
      <c r="L79" s="202"/>
      <c r="M79" s="202"/>
      <c r="N79" s="202"/>
      <c r="O79" s="203"/>
    </row>
    <row r="80" spans="1:15" x14ac:dyDescent="0.25">
      <c r="A80" s="20" t="str">
        <f>IF(B13="",CONCATENATE(A13,": Intet valgt"),CONCATENATE(B13,", kg TS / ha"))</f>
        <v>Catch_crop_grass, kg TS / ha</v>
      </c>
      <c r="B80" s="150">
        <f>IF(B74="",0,IF($C13="Kg",B74*VLOOKUP($B13,'Crop definitions'!$B$5:$N$63,5,FALSE)/1000,IF($C13="Kg TS",B74,B74/VLOOKUP($B13,'Crop definitions'!$B$5:$N$63,8,FALSE))))</f>
        <v>474.99599999999998</v>
      </c>
      <c r="C80" s="150">
        <f>IF(C74="",0,IF($C13="Kg",C74*VLOOKUP($B13,'Crop definitions'!$B$5:$N$63,5,FALSE)/1000,IF($C13="Kg TS",C74,C74/VLOOKUP($B13,'Crop definitions'!$B$5:$N$63,8,FALSE))))</f>
        <v>474.99599999999998</v>
      </c>
      <c r="D80" s="150">
        <f>IF(D74="",0,IF($C13="Kg",D74*VLOOKUP($B13,'Crop definitions'!$B$5:$N$63,5,FALSE)/1000,IF($C13="Kg TS",D74,D74/VLOOKUP($B13,'Crop definitions'!$B$5:$N$63,8,FALSE))))</f>
        <v>474.99599999999998</v>
      </c>
      <c r="E80" s="150">
        <f>IF(E74="",0,IF($C13="Kg",E74*VLOOKUP($B13,'Crop definitions'!$B$5:$N$63,5,FALSE)/1000,IF($C13="Kg TS",E74,E74/VLOOKUP($B13,'Crop definitions'!$B$5:$N$63,8,FALSE))))</f>
        <v>474.99599999999998</v>
      </c>
      <c r="F80" s="150">
        <f>IF(F74="",0,IF($C13="Kg",F74*VLOOKUP($B13,'Crop definitions'!$B$5:$N$63,5,FALSE)/1000,IF($C13="Kg TS",F74,F74/VLOOKUP($B13,'Crop definitions'!$B$5:$N$63,8,FALSE))))</f>
        <v>474.99599999999998</v>
      </c>
      <c r="G80" s="150">
        <f>IF(G74="",0,IF($C13="Kg",G74*VLOOKUP($B13,'Crop definitions'!$B$5:$N$63,5,FALSE)/1000,IF($C13="Kg TS",G74,G74/VLOOKUP($B13,'Crop definitions'!$B$5:$N$63,8,FALSE))))</f>
        <v>474.99599999999998</v>
      </c>
      <c r="I80" s="20" t="str">
        <f t="shared" si="6"/>
        <v>Catch_crop_grass, kg TS / ha</v>
      </c>
      <c r="J80" s="21">
        <f>IF(J74="",0,IF($C13="Kg",J74*VLOOKUP($B13,'Crop definitions'!$B$5:$N$63,5,FALSE)/1000,IF($C13="Kg TS",J74,J74/VLOOKUP($B13,'Crop definitions'!$B$5:$N$63,8,FALSE))))</f>
        <v>474.99599999999998</v>
      </c>
      <c r="K80" s="21">
        <f>IF(K74="",0,IF($C13="Kg",K74*VLOOKUP($B13,'Crop definitions'!$B$5:$N$63,5,FALSE)/1000,IF($C13="Kg TS",K74,K74/VLOOKUP($B13,'Crop definitions'!$B$5:$N$63,8,FALSE))))</f>
        <v>474.99599999999998</v>
      </c>
      <c r="L80" s="21">
        <f>IF(L74="",0,IF($C13="Kg",L74*VLOOKUP($B13,'Crop definitions'!$B$5:$N$63,5,FALSE)/1000,IF($C13="Kg TS",L74,L74/VLOOKUP($B13,'Crop definitions'!$B$5:$N$63,8,FALSE))))</f>
        <v>474.99599999999998</v>
      </c>
      <c r="M80" s="21">
        <f>IF(M74="",0,IF($C13="Kg",M74*VLOOKUP($B13,'Crop definitions'!$B$5:$N$63,5,FALSE)/1000,IF($C13="Kg TS",M74,M74/VLOOKUP($B13,'Crop definitions'!$B$5:$N$63,8,FALSE))))</f>
        <v>474.99599999999998</v>
      </c>
      <c r="N80" s="21">
        <f>IF(N74="",0,IF($C13="Kg",N74*VLOOKUP($B13,'Crop definitions'!$B$5:$N$63,5,FALSE)/1000,IF($C13="Kg TS",N74,N74/VLOOKUP($B13,'Crop definitions'!$B$5:$N$63,8,FALSE))))</f>
        <v>474.99599999999998</v>
      </c>
      <c r="O80" s="21">
        <f>IF(O74="",0,IF($C13="Kg",O74*VLOOKUP($B13,'Crop definitions'!$B$5:$N$63,5,FALSE)/1000,IF($C13="Kg TS",O74,O74/VLOOKUP($B13,'Crop definitions'!$B$5:$N$63,8,FALSE))))</f>
        <v>474.99599999999998</v>
      </c>
    </row>
    <row r="81" spans="1:15" x14ac:dyDescent="0.25">
      <c r="A81" s="20" t="str">
        <f>IF(B14="",CONCATENATE(A14,": Intet valgt"),CONCATENATE(B14,", kg TS / ha"))</f>
        <v>Straw product: Intet valgt</v>
      </c>
      <c r="B81" s="21">
        <f>IF($B$14="",0,VLOOKUP($B$14,'Crop definitions'!$B$5:$T$63,19,FALSE)*B80)</f>
        <v>0</v>
      </c>
      <c r="C81" s="21">
        <f>IF($B$14="",0,VLOOKUP($B$14,'Crop definitions'!$B$5:$T$63,19,FALSE)*C80)</f>
        <v>0</v>
      </c>
      <c r="D81" s="21">
        <f>IF($B$14="",0,VLOOKUP($B$14,'Crop definitions'!$B$5:$T$63,19,FALSE)*D80)</f>
        <v>0</v>
      </c>
      <c r="E81" s="21">
        <f>IF($B$14="",0,VLOOKUP($B$14,'Crop definitions'!$B$5:$T$63,19,FALSE)*E80)</f>
        <v>0</v>
      </c>
      <c r="F81" s="21">
        <f>IF($B$14="",0,VLOOKUP($B$14,'Crop definitions'!$B$5:$T$63,19,FALSE)*F80)</f>
        <v>0</v>
      </c>
      <c r="G81" s="21">
        <f>IF($B$14="",0,VLOOKUP($B$14,'Crop definitions'!$B$5:$T$63,19,FALSE)*G80)</f>
        <v>0</v>
      </c>
      <c r="I81" s="20" t="str">
        <f t="shared" si="6"/>
        <v>Straw product: Intet valgt</v>
      </c>
      <c r="J81" s="21">
        <f>IF($B$14="",0,VLOOKUP($B$14,'Crop definitions'!$B$5:$T$63,19,FALSE)*J80)</f>
        <v>0</v>
      </c>
      <c r="K81" s="21">
        <f>IF($B$14="",0,VLOOKUP($B$14,'Crop definitions'!$B$5:$T$63,19,FALSE)*K80)</f>
        <v>0</v>
      </c>
      <c r="L81" s="21">
        <f>IF($B$14="",0,VLOOKUP($B$14,'Crop definitions'!$B$5:$T$63,19,FALSE)*L80)</f>
        <v>0</v>
      </c>
      <c r="M81" s="21">
        <f>IF($B$14="",0,VLOOKUP($B$14,'Crop definitions'!$B$5:$T$63,19,FALSE)*M80)</f>
        <v>0</v>
      </c>
      <c r="N81" s="21">
        <f>IF($B$14="",0,VLOOKUP($B$14,'Crop definitions'!$B$5:$T$63,19,FALSE)*N80)</f>
        <v>0</v>
      </c>
      <c r="O81" s="21">
        <f>IF($B$14="",0,VLOOKUP($B$14,'Crop definitions'!$B$5:$T$63,19,FALSE)*O80)</f>
        <v>0</v>
      </c>
    </row>
    <row r="82" spans="1:15" x14ac:dyDescent="0.25">
      <c r="A82" s="20" t="str">
        <f>IF(B15="",CONCATENATE(A15,": Intet valgt"),CONCATENATE(B15,", kg TS / ha"))</f>
        <v>Produkt-3: Intet valgt</v>
      </c>
      <c r="B82" s="21">
        <f>IF(B76="",0,IF($C15="Kg",B76*VLOOKUP($B15,'Crop definitions'!$B$5:$N$63,5,FALSE)/1000,IF($C15="Kg TS",B76,B76/VLOOKUP($B15,'Crop definitions'!$B$5:$N$63,8,FALSE))))</f>
        <v>0</v>
      </c>
      <c r="C82" s="21">
        <f>IF(C76="",0,IF($C15="Kg",C76*VLOOKUP($B15,'Crop definitions'!$B$5:$N$63,5,FALSE)/1000,IF($C15="Kg TS",C76,C76/VLOOKUP($B15,'Crop definitions'!$B$5:$N$63,8,FALSE))))</f>
        <v>0</v>
      </c>
      <c r="D82" s="21">
        <f>IF(D76="",0,IF($C15="Kg",D76*VLOOKUP($B15,'Crop definitions'!$B$5:$N$63,5,FALSE)/1000,IF($C15="Kg TS",D76,D76/VLOOKUP($B15,'Crop definitions'!$B$5:$N$63,8,FALSE))))</f>
        <v>0</v>
      </c>
      <c r="E82" s="21">
        <f>IF(E76="",0,IF($C15="Kg",E76*VLOOKUP($B15,'Crop definitions'!$B$5:$N$63,5,FALSE)/1000,IF($C15="Kg TS",E76,E76/VLOOKUP($B15,'Crop definitions'!$B$5:$N$63,8,FALSE))))</f>
        <v>0</v>
      </c>
      <c r="F82" s="21">
        <f>IF(F76="",0,IF($C15="Kg",F76*VLOOKUP($B15,'Crop definitions'!$B$5:$N$63,5,FALSE)/1000,IF($C15="Kg TS",F76,F76/VLOOKUP($B15,'Crop definitions'!$B$5:$N$63,8,FALSE))))</f>
        <v>0</v>
      </c>
      <c r="G82" s="21">
        <f>IF(G76="",0,IF($C15="Kg",G76*VLOOKUP($B15,'Crop definitions'!$B$5:$N$63,5,FALSE)/1000,IF($C15="Kg TS",G76,G76/VLOOKUP($B15,'Crop definitions'!$B$5:$N$63,8,FALSE))))</f>
        <v>0</v>
      </c>
      <c r="I82" s="20" t="str">
        <f t="shared" si="6"/>
        <v>Produkt-3: Intet valgt</v>
      </c>
      <c r="J82" s="21">
        <f>IF(J76="",0,IF($C15="Kg",J76*VLOOKUP($B15,'Crop definitions'!$B$5:$N$63,5,FALSE)/1000,IF($C15="Kg TS",J76,J76/VLOOKUP($B15,'Crop definitions'!$B$5:$N$63,8,FALSE))))</f>
        <v>0</v>
      </c>
      <c r="K82" s="21">
        <f>IF(K76="",0,IF($C15="Kg",K76*VLOOKUP($B15,'Crop definitions'!$B$5:$N$63,5,FALSE)/1000,IF($C15="Kg TS",K76,K76/VLOOKUP($B15,'Crop definitions'!$B$5:$N$63,8,FALSE))))</f>
        <v>0</v>
      </c>
      <c r="L82" s="21">
        <f>IF(L76="",0,IF($C15="Kg",L76*VLOOKUP($B15,'Crop definitions'!$B$5:$N$63,5,FALSE)/1000,IF($C15="Kg TS",L76,L76/VLOOKUP($B15,'Crop definitions'!$B$5:$N$63,8,FALSE))))</f>
        <v>0</v>
      </c>
      <c r="M82" s="21">
        <f>IF(M76="",0,IF($C15="Kg",M76*VLOOKUP($B15,'Crop definitions'!$B$5:$N$63,5,FALSE)/1000,IF($C15="Kg TS",M76,M76/VLOOKUP($B15,'Crop definitions'!$B$5:$N$63,8,FALSE))))</f>
        <v>0</v>
      </c>
      <c r="N82" s="21">
        <f>IF(N76="",0,IF($C15="Kg",N76*VLOOKUP($B15,'Crop definitions'!$B$5:$N$63,5,FALSE)/1000,IF($C15="Kg TS",N76,N76/VLOOKUP($B15,'Crop definitions'!$B$5:$N$63,8,FALSE))))</f>
        <v>0</v>
      </c>
      <c r="O82" s="21">
        <f>IF(O76="",0,IF($C15="Kg",O76*VLOOKUP($B15,'Crop definitions'!$B$5:$N$63,5,FALSE)/1000,IF($C15="Kg TS",O76,O76/VLOOKUP($B15,'Crop definitions'!$B$5:$N$63,8,FALSE))))</f>
        <v>0</v>
      </c>
    </row>
    <row r="83" spans="1:15" x14ac:dyDescent="0.25">
      <c r="A83" s="20" t="str">
        <f>IF(B16="",CONCATENATE(A16,": Intet valgt"),CONCATENATE(B16,", kg TS / ha"))</f>
        <v>Produkt-4: Intet valgt</v>
      </c>
      <c r="B83" s="21">
        <f>IF(B77="",0,IF($C16="Kg",B77*VLOOKUP($B16,'Crop definitions'!$B$5:$N$63,5,FALSE)/1000,IF($C16="Kg TS",B77,B77/VLOOKUP($B16,'Crop definitions'!$B$5:$N$63,8,FALSE))))</f>
        <v>0</v>
      </c>
      <c r="C83" s="21">
        <f>IF(C77="",0,IF($C16="Kg",C77*VLOOKUP($B16,'Crop definitions'!$B$5:$N$63,5,FALSE)/1000,IF($C16="Kg TS",C77,C77/VLOOKUP($B16,'Crop definitions'!$B$5:$N$63,8,FALSE))))</f>
        <v>0</v>
      </c>
      <c r="D83" s="21">
        <f>IF(D77="",0,IF($C16="Kg",D77*VLOOKUP($B16,'Crop definitions'!$B$5:$N$63,5,FALSE)/1000,IF($C16="Kg TS",D77,D77/VLOOKUP($B16,'Crop definitions'!$B$5:$N$63,8,FALSE))))</f>
        <v>0</v>
      </c>
      <c r="E83" s="21">
        <f>IF(E77="",0,IF($C16="Kg",E77*VLOOKUP($B16,'Crop definitions'!$B$5:$N$63,5,FALSE)/1000,IF($C16="Kg TS",E77,E77/VLOOKUP($B16,'Crop definitions'!$B$5:$N$63,8,FALSE))))</f>
        <v>0</v>
      </c>
      <c r="F83" s="21">
        <f>IF(F77="",0,IF($C16="Kg",F77*VLOOKUP($B16,'Crop definitions'!$B$5:$N$63,5,FALSE)/1000,IF($C16="Kg TS",F77,F77/VLOOKUP($B16,'Crop definitions'!$B$5:$N$63,8,FALSE))))</f>
        <v>0</v>
      </c>
      <c r="G83" s="21">
        <f>IF(G77="",0,IF($C16="Kg",G77*VLOOKUP($B16,'Crop definitions'!$B$5:$N$63,5,FALSE)/1000,IF($C16="Kg TS",G77,G77/VLOOKUP($B16,'Crop definitions'!$B$5:$N$63,8,FALSE))))</f>
        <v>0</v>
      </c>
      <c r="I83" s="20" t="str">
        <f t="shared" si="6"/>
        <v>Produkt-4: Intet valgt</v>
      </c>
      <c r="J83" s="21">
        <f>IF(J77="",0,IF($C16="Kg",J77*VLOOKUP($B16,'Crop definitions'!$B$5:$N$63,5,FALSE)/1000,IF($C16="Kg TS",J77,J77/VLOOKUP($B16,'Crop definitions'!$B$5:$N$63,8,FALSE))))</f>
        <v>0</v>
      </c>
      <c r="K83" s="21">
        <f>IF(K77="",0,IF($C16="Kg",K77*VLOOKUP($B16,'Crop definitions'!$B$5:$N$63,5,FALSE)/1000,IF($C16="Kg TS",K77,K77/VLOOKUP($B16,'Crop definitions'!$B$5:$N$63,8,FALSE))))</f>
        <v>0</v>
      </c>
      <c r="L83" s="21">
        <f>IF(L77="",0,IF($C16="Kg",L77*VLOOKUP($B16,'Crop definitions'!$B$5:$N$63,5,FALSE)/1000,IF($C16="Kg TS",L77,L77/VLOOKUP($B16,'Crop definitions'!$B$5:$N$63,8,FALSE))))</f>
        <v>0</v>
      </c>
      <c r="M83" s="21">
        <f>IF(M77="",0,IF($C16="Kg",M77*VLOOKUP($B16,'Crop definitions'!$B$5:$N$63,5,FALSE)/1000,IF($C16="Kg TS",M77,M77/VLOOKUP($B16,'Crop definitions'!$B$5:$N$63,8,FALSE))))</f>
        <v>0</v>
      </c>
      <c r="N83" s="21">
        <f>IF(N77="",0,IF($C16="Kg",N77*VLOOKUP($B16,'Crop definitions'!$B$5:$N$63,5,FALSE)/1000,IF($C16="Kg TS",N77,N77/VLOOKUP($B16,'Crop definitions'!$B$5:$N$63,8,FALSE))))</f>
        <v>0</v>
      </c>
      <c r="O83" s="21">
        <f>IF(O77="",0,IF($C16="Kg",O77*VLOOKUP($B16,'Crop definitions'!$B$5:$N$63,5,FALSE)/1000,IF($C16="Kg TS",O77,O77/VLOOKUP($B16,'Crop definitions'!$B$5:$N$63,8,FALSE))))</f>
        <v>0</v>
      </c>
    </row>
    <row r="84" spans="1:15" ht="14.4" thickBot="1" x14ac:dyDescent="0.3">
      <c r="A84" s="22" t="str">
        <f>IF(B17="",CONCATENATE(A17,": Intet valgt"),CONCATENATE(B17,", kg TS / ha"))</f>
        <v>Produkt-5: Intet valgt</v>
      </c>
      <c r="B84" s="23">
        <f>IF(B78="",0,IF($C17="Kg",B78*VLOOKUP($B17,'Crop definitions'!$B$5:$N$63,5,FALSE)/1000,IF($C17="Kg TS",B78,B78/VLOOKUP($B17,'Crop definitions'!$B$5:$N$63,8,FALSE))))</f>
        <v>0</v>
      </c>
      <c r="C84" s="23">
        <f>IF(C78="",0,IF($C17="Kg",C78*VLOOKUP($B17,'Crop definitions'!$B$5:$N$63,5,FALSE)/1000,IF($C17="Kg TS",C78,C78/VLOOKUP($B17,'Crop definitions'!$B$5:$N$63,8,FALSE))))</f>
        <v>0</v>
      </c>
      <c r="D84" s="23">
        <f>IF(D78="",0,IF($C17="Kg",D78*VLOOKUP($B17,'Crop definitions'!$B$5:$N$63,5,FALSE)/1000,IF($C17="Kg TS",D78,D78/VLOOKUP($B17,'Crop definitions'!$B$5:$N$63,8,FALSE))))</f>
        <v>0</v>
      </c>
      <c r="E84" s="23">
        <f>IF(E78="",0,IF($C17="Kg",E78*VLOOKUP($B17,'Crop definitions'!$B$5:$N$63,5,FALSE)/1000,IF($C17="Kg TS",E78,E78/VLOOKUP($B17,'Crop definitions'!$B$5:$N$63,8,FALSE))))</f>
        <v>0</v>
      </c>
      <c r="F84" s="23">
        <f>IF(F78="",0,IF($C17="Kg",F78*VLOOKUP($B17,'Crop definitions'!$B$5:$N$63,5,FALSE)/1000,IF($C17="Kg TS",F78,F78/VLOOKUP($B17,'Crop definitions'!$B$5:$N$63,8,FALSE))))</f>
        <v>0</v>
      </c>
      <c r="G84" s="23">
        <f>IF(G78="",0,IF($C17="Kg",G78*VLOOKUP($B17,'Crop definitions'!$B$5:$N$63,5,FALSE)/1000,IF($C17="Kg TS",G78,G78/VLOOKUP($B17,'Crop definitions'!$B$5:$N$63,8,FALSE))))</f>
        <v>0</v>
      </c>
      <c r="I84" s="22" t="str">
        <f t="shared" si="6"/>
        <v>Produkt-5: Intet valgt</v>
      </c>
      <c r="J84" s="23">
        <f>IF(J78="",0,IF($C17="Kg",J78*VLOOKUP($B17,'Crop definitions'!$B$5:$N$63,5,FALSE)/1000,IF($C17="Kg TS",J78,J78/VLOOKUP($B17,'Crop definitions'!$B$5:$N$63,8,FALSE))))</f>
        <v>0</v>
      </c>
      <c r="K84" s="23">
        <f>IF(K78="",0,IF($C17="Kg",K78*VLOOKUP($B17,'Crop definitions'!$B$5:$N$63,5,FALSE)/1000,IF($C17="Kg TS",K78,K78/VLOOKUP($B17,'Crop definitions'!$B$5:$N$63,8,FALSE))))</f>
        <v>0</v>
      </c>
      <c r="L84" s="23">
        <f>IF(L78="",0,IF($C17="Kg",L78*VLOOKUP($B17,'Crop definitions'!$B$5:$N$63,5,FALSE)/1000,IF($C17="Kg TS",L78,L78/VLOOKUP($B17,'Crop definitions'!$B$5:$N$63,8,FALSE))))</f>
        <v>0</v>
      </c>
      <c r="M84" s="23">
        <f>IF(M78="",0,IF($C17="Kg",M78*VLOOKUP($B17,'Crop definitions'!$B$5:$N$63,5,FALSE)/1000,IF($C17="Kg TS",M78,M78/VLOOKUP($B17,'Crop definitions'!$B$5:$N$63,8,FALSE))))</f>
        <v>0</v>
      </c>
      <c r="N84" s="23">
        <f>IF(N78="",0,IF($C17="Kg",N78*VLOOKUP($B17,'Crop definitions'!$B$5:$N$63,5,FALSE)/1000,IF($C17="Kg TS",N78,N78/VLOOKUP($B17,'Crop definitions'!$B$5:$N$63,8,FALSE))))</f>
        <v>0</v>
      </c>
      <c r="O84" s="23">
        <f>IF(O78="",0,IF($C17="Kg",O78*VLOOKUP($B17,'Crop definitions'!$B$5:$N$63,5,FALSE)/1000,IF($C17="Kg TS",O78,O78/VLOOKUP($B17,'Crop definitions'!$B$5:$N$63,8,FALSE))))</f>
        <v>0</v>
      </c>
    </row>
    <row r="85" spans="1:15" x14ac:dyDescent="0.25">
      <c r="A85" s="24" t="s">
        <v>69</v>
      </c>
      <c r="B85" s="25">
        <f t="shared" ref="B85:G85" si="7">SUM(B80:B84)</f>
        <v>474.99599999999998</v>
      </c>
      <c r="C85" s="25">
        <f t="shared" si="7"/>
        <v>474.99599999999998</v>
      </c>
      <c r="D85" s="25">
        <f t="shared" si="7"/>
        <v>474.99599999999998</v>
      </c>
      <c r="E85" s="25">
        <f t="shared" si="7"/>
        <v>474.99599999999998</v>
      </c>
      <c r="F85" s="25">
        <f t="shared" si="7"/>
        <v>474.99599999999998</v>
      </c>
      <c r="G85" s="25">
        <f t="shared" si="7"/>
        <v>474.99599999999998</v>
      </c>
      <c r="I85" s="24" t="s">
        <v>69</v>
      </c>
      <c r="J85" s="25">
        <f t="shared" ref="J85:O85" si="8">SUM(J80:J84)</f>
        <v>474.99599999999998</v>
      </c>
      <c r="K85" s="25">
        <f t="shared" si="8"/>
        <v>474.99599999999998</v>
      </c>
      <c r="L85" s="25">
        <f t="shared" si="8"/>
        <v>474.99599999999998</v>
      </c>
      <c r="M85" s="25">
        <f t="shared" si="8"/>
        <v>474.99599999999998</v>
      </c>
      <c r="N85" s="25">
        <f t="shared" si="8"/>
        <v>474.99599999999998</v>
      </c>
      <c r="O85" s="25">
        <f t="shared" si="8"/>
        <v>474.99599999999998</v>
      </c>
    </row>
    <row r="86" spans="1:15" x14ac:dyDescent="0.25">
      <c r="A86" s="200" t="s">
        <v>106</v>
      </c>
      <c r="B86" s="200"/>
      <c r="C86" s="200"/>
      <c r="D86" s="200"/>
      <c r="E86" s="200"/>
      <c r="F86" s="200"/>
      <c r="G86" s="200"/>
      <c r="I86" s="200" t="str">
        <f>A86</f>
        <v>Dyrkede udbytter (Omregnet til kg)</v>
      </c>
      <c r="J86" s="200"/>
      <c r="K86" s="200"/>
      <c r="L86" s="200"/>
      <c r="M86" s="200"/>
      <c r="N86" s="200"/>
      <c r="O86" s="200"/>
    </row>
    <row r="87" spans="1:15" x14ac:dyDescent="0.25">
      <c r="A87" s="20" t="str">
        <f>IF(B13="",CONCATENATE(A13,": Intet valgt"),CONCATENATE(B13,", kg / ha"))</f>
        <v>Catch_crop_grass, kg / ha</v>
      </c>
      <c r="B87" s="21">
        <f>IF(B80=0,0,B80/(VLOOKUP($B13,'Crop definitions'!$B$5:$N$63,5,FALSE)/1000))</f>
        <v>2581.5</v>
      </c>
      <c r="C87" s="21">
        <f>IF(C80=0,0,C80/(VLOOKUP($B13,'Crop definitions'!$B$5:$N$63,5,FALSE)/1000))</f>
        <v>2581.5</v>
      </c>
      <c r="D87" s="21">
        <f>IF(D80=0,0,D80/(VLOOKUP($B13,'Crop definitions'!$B$5:$N$63,5,FALSE)/1000))</f>
        <v>2581.5</v>
      </c>
      <c r="E87" s="21">
        <f>IF(E80=0,0,E80/(VLOOKUP($B13,'Crop definitions'!$B$5:$N$63,5,FALSE)/1000))</f>
        <v>2581.5</v>
      </c>
      <c r="F87" s="21">
        <f>IF(F80=0,0,F80/(VLOOKUP($B13,'Crop definitions'!$B$5:$N$63,5,FALSE)/1000))</f>
        <v>2581.5</v>
      </c>
      <c r="G87" s="21">
        <f>IF(G80=0,0,G80/(VLOOKUP($B13,'Crop definitions'!$B$5:$N$63,5,FALSE)/1000))</f>
        <v>2581.5</v>
      </c>
      <c r="I87" s="20" t="str">
        <f>A87</f>
        <v>Catch_crop_grass, kg / ha</v>
      </c>
      <c r="J87" s="21">
        <f>IF(J80=0,0,J80/(VLOOKUP($B13,'Crop definitions'!$B$5:$N$63,5,FALSE)/1000))</f>
        <v>2581.5</v>
      </c>
      <c r="K87" s="21">
        <f>IF(K80=0,0,K80/(VLOOKUP($B13,'Crop definitions'!$B$5:$N$63,5,FALSE)/1000))</f>
        <v>2581.5</v>
      </c>
      <c r="L87" s="21">
        <f>IF(L80=0,0,L80/(VLOOKUP($B13,'Crop definitions'!$B$5:$N$63,5,FALSE)/1000))</f>
        <v>2581.5</v>
      </c>
      <c r="M87" s="21">
        <f>IF(M80=0,0,M80/(VLOOKUP($B13,'Crop definitions'!$B$5:$N$63,5,FALSE)/1000))</f>
        <v>2581.5</v>
      </c>
      <c r="N87" s="21">
        <f>IF(N80=0,0,N80/(VLOOKUP($B13,'Crop definitions'!$B$5:$N$63,5,FALSE)/1000))</f>
        <v>2581.5</v>
      </c>
      <c r="O87" s="21">
        <f>IF(O80=0,0,O80/(VLOOKUP($B13,'Crop definitions'!$B$5:$N$63,5,FALSE)/1000))</f>
        <v>2581.5</v>
      </c>
    </row>
    <row r="88" spans="1:15" x14ac:dyDescent="0.25">
      <c r="A88" s="20" t="str">
        <f>IF(B14="",CONCATENATE(A14,": Intet valgt"),CONCATENATE(B14,", kg / ha"))</f>
        <v>Straw product: Intet valgt</v>
      </c>
      <c r="B88" s="21">
        <f>IF(B81=0,0,B81/(VLOOKUP($B14,'Crop definitions'!$B$5:$N$63,5,FALSE)/1000))</f>
        <v>0</v>
      </c>
      <c r="C88" s="21">
        <f>IF(C81=0,0,C81/(VLOOKUP($B14,'Crop definitions'!$B$5:$N$63,5,FALSE)/1000))</f>
        <v>0</v>
      </c>
      <c r="D88" s="21">
        <f>IF(D81=0,0,D81/(VLOOKUP($B14,'Crop definitions'!$B$5:$N$63,5,FALSE)/1000))</f>
        <v>0</v>
      </c>
      <c r="E88" s="21">
        <f>IF(E81=0,0,E81/(VLOOKUP($B14,'Crop definitions'!$B$5:$N$63,5,FALSE)/1000))</f>
        <v>0</v>
      </c>
      <c r="F88" s="21">
        <f>IF(F81=0,0,F81/(VLOOKUP($B14,'Crop definitions'!$B$5:$N$63,5,FALSE)/1000))</f>
        <v>0</v>
      </c>
      <c r="G88" s="21">
        <f>IF(G81=0,0,G81/(VLOOKUP($B14,'Crop definitions'!$B$5:$N$63,5,FALSE)/1000))</f>
        <v>0</v>
      </c>
      <c r="I88" s="20" t="str">
        <f t="shared" ref="I88:I93" si="9">A88</f>
        <v>Straw product: Intet valgt</v>
      </c>
      <c r="J88" s="21">
        <f>IF(J81=0,0,J81/(VLOOKUP($B14,'Crop definitions'!$B$5:$N$63,5,FALSE)/1000))</f>
        <v>0</v>
      </c>
      <c r="K88" s="21">
        <f>IF(K81=0,0,K81/(VLOOKUP($B14,'Crop definitions'!$B$5:$N$63,5,FALSE)/1000))</f>
        <v>0</v>
      </c>
      <c r="L88" s="21">
        <f>IF(L81=0,0,L81/(VLOOKUP($B14,'Crop definitions'!$B$5:$N$63,5,FALSE)/1000))</f>
        <v>0</v>
      </c>
      <c r="M88" s="21">
        <f>IF(M81=0,0,M81/(VLOOKUP($B14,'Crop definitions'!$B$5:$N$63,5,FALSE)/1000))</f>
        <v>0</v>
      </c>
      <c r="N88" s="21">
        <f>IF(N81=0,0,N81/(VLOOKUP($B14,'Crop definitions'!$B$5:$N$63,5,FALSE)/1000))</f>
        <v>0</v>
      </c>
      <c r="O88" s="21">
        <f>IF(O81=0,0,O81/(VLOOKUP($B14,'Crop definitions'!$B$5:$N$63,5,FALSE)/1000))</f>
        <v>0</v>
      </c>
    </row>
    <row r="89" spans="1:15" x14ac:dyDescent="0.25">
      <c r="A89" s="20" t="str">
        <f>IF(B15="",CONCATENATE(A15,": Intet valgt"),CONCATENATE(B15,", kg / ha"))</f>
        <v>Produkt-3: Intet valgt</v>
      </c>
      <c r="B89" s="21">
        <f>IF(B82=0,0,B82/(VLOOKUP($B15,'Crop definitions'!$B$5:$N$63,5,FALSE)/1000))</f>
        <v>0</v>
      </c>
      <c r="C89" s="21">
        <f>IF(C82=0,0,C82/(VLOOKUP($B15,'Crop definitions'!$B$5:$N$63,5,FALSE)/1000))</f>
        <v>0</v>
      </c>
      <c r="D89" s="21">
        <f>IF(D82=0,0,D82/(VLOOKUP($B15,'Crop definitions'!$B$5:$N$63,5,FALSE)/1000))</f>
        <v>0</v>
      </c>
      <c r="E89" s="21">
        <f>IF(E82=0,0,E82/(VLOOKUP($B15,'Crop definitions'!$B$5:$N$63,5,FALSE)/1000))</f>
        <v>0</v>
      </c>
      <c r="F89" s="21">
        <f>IF(F82=0,0,F82/(VLOOKUP($B15,'Crop definitions'!$B$5:$N$63,5,FALSE)/1000))</f>
        <v>0</v>
      </c>
      <c r="G89" s="21">
        <f>IF(G82=0,0,G82/(VLOOKUP($B15,'Crop definitions'!$B$5:$N$63,5,FALSE)/1000))</f>
        <v>0</v>
      </c>
      <c r="I89" s="20" t="str">
        <f t="shared" si="9"/>
        <v>Produkt-3: Intet valgt</v>
      </c>
      <c r="J89" s="21">
        <f>IF(J82=0,0,J82/(VLOOKUP($B15,'Crop definitions'!$B$5:$N$63,5,FALSE)/1000))</f>
        <v>0</v>
      </c>
      <c r="K89" s="21">
        <f>IF(K82=0,0,K82/(VLOOKUP($B15,'Crop definitions'!$B$5:$N$63,5,FALSE)/1000))</f>
        <v>0</v>
      </c>
      <c r="L89" s="21">
        <f>IF(L82=0,0,L82/(VLOOKUP($B15,'Crop definitions'!$B$5:$N$63,5,FALSE)/1000))</f>
        <v>0</v>
      </c>
      <c r="M89" s="21">
        <f>IF(M82=0,0,M82/(VLOOKUP($B15,'Crop definitions'!$B$5:$N$63,5,FALSE)/1000))</f>
        <v>0</v>
      </c>
      <c r="N89" s="21">
        <f>IF(N82=0,0,N82/(VLOOKUP($B15,'Crop definitions'!$B$5:$N$63,5,FALSE)/1000))</f>
        <v>0</v>
      </c>
      <c r="O89" s="21">
        <f>IF(O82=0,0,O82/(VLOOKUP($B15,'Crop definitions'!$B$5:$N$63,5,FALSE)/1000))</f>
        <v>0</v>
      </c>
    </row>
    <row r="90" spans="1:15" x14ac:dyDescent="0.25">
      <c r="A90" s="20" t="str">
        <f>IF(B16="",CONCATENATE(A16,": Intet valgt"),CONCATENATE(B16,", kg / ha"))</f>
        <v>Produkt-4: Intet valgt</v>
      </c>
      <c r="B90" s="21">
        <f>IF(B83=0,0,B83/(VLOOKUP($B16,'Crop definitions'!$B$5:$N$63,5,FALSE)/1000))</f>
        <v>0</v>
      </c>
      <c r="C90" s="21">
        <f>IF(C83=0,0,C83/(VLOOKUP($B16,'Crop definitions'!$B$5:$N$63,5,FALSE)/1000))</f>
        <v>0</v>
      </c>
      <c r="D90" s="21">
        <f>IF(D83=0,0,D83/(VLOOKUP($B16,'Crop definitions'!$B$5:$N$63,5,FALSE)/1000))</f>
        <v>0</v>
      </c>
      <c r="E90" s="21">
        <f>IF(E83=0,0,E83/(VLOOKUP($B16,'Crop definitions'!$B$5:$N$63,5,FALSE)/1000))</f>
        <v>0</v>
      </c>
      <c r="F90" s="21">
        <f>IF(F83=0,0,F83/(VLOOKUP($B16,'Crop definitions'!$B$5:$N$63,5,FALSE)/1000))</f>
        <v>0</v>
      </c>
      <c r="G90" s="21">
        <f>IF(G83=0,0,G83/(VLOOKUP($B16,'Crop definitions'!$B$5:$N$63,5,FALSE)/1000))</f>
        <v>0</v>
      </c>
      <c r="I90" s="20" t="str">
        <f t="shared" si="9"/>
        <v>Produkt-4: Intet valgt</v>
      </c>
      <c r="J90" s="21">
        <f>IF(J83=0,0,J83/(VLOOKUP($B16,'Crop definitions'!$B$5:$N$63,5,FALSE)/1000))</f>
        <v>0</v>
      </c>
      <c r="K90" s="21">
        <f>IF(K83=0,0,K83/(VLOOKUP($B16,'Crop definitions'!$B$5:$N$63,5,FALSE)/1000))</f>
        <v>0</v>
      </c>
      <c r="L90" s="21">
        <f>IF(L83=0,0,L83/(VLOOKUP($B16,'Crop definitions'!$B$5:$N$63,5,FALSE)/1000))</f>
        <v>0</v>
      </c>
      <c r="M90" s="21">
        <f>IF(M83=0,0,M83/(VLOOKUP($B16,'Crop definitions'!$B$5:$N$63,5,FALSE)/1000))</f>
        <v>0</v>
      </c>
      <c r="N90" s="21">
        <f>IF(N83=0,0,N83/(VLOOKUP($B16,'Crop definitions'!$B$5:$N$63,5,FALSE)/1000))</f>
        <v>0</v>
      </c>
      <c r="O90" s="21">
        <f>IF(O83=0,0,O83/(VLOOKUP($B16,'Crop definitions'!$B$5:$N$63,5,FALSE)/1000))</f>
        <v>0</v>
      </c>
    </row>
    <row r="91" spans="1:15" ht="14.4" thickBot="1" x14ac:dyDescent="0.3">
      <c r="A91" s="22" t="str">
        <f>IF(B17="",CONCATENATE(A17,": Intet valgt"),CONCATENATE(B17,", kg / ha"))</f>
        <v>Produkt-5: Intet valgt</v>
      </c>
      <c r="B91" s="23">
        <f>IF(B84=0,0,B84/(VLOOKUP($B17,'Crop definitions'!$B$5:$N$63,5,FALSE)/1000))</f>
        <v>0</v>
      </c>
      <c r="C91" s="23">
        <f>IF(C84=0,0,C84/(VLOOKUP($B17,'Crop definitions'!$B$5:$N$63,5,FALSE)/1000))</f>
        <v>0</v>
      </c>
      <c r="D91" s="23">
        <f>IF(D84=0,0,D84/(VLOOKUP($B17,'Crop definitions'!$B$5:$N$63,5,FALSE)/1000))</f>
        <v>0</v>
      </c>
      <c r="E91" s="23">
        <f>IF(E84=0,0,E84/(VLOOKUP($B17,'Crop definitions'!$B$5:$N$63,5,FALSE)/1000))</f>
        <v>0</v>
      </c>
      <c r="F91" s="23">
        <f>IF(F84=0,0,F84/(VLOOKUP($B17,'Crop definitions'!$B$5:$N$63,5,FALSE)/1000))</f>
        <v>0</v>
      </c>
      <c r="G91" s="23">
        <f>IF(G84=0,0,G84/(VLOOKUP($B17,'Crop definitions'!$B$5:$N$63,5,FALSE)/1000))</f>
        <v>0</v>
      </c>
      <c r="I91" s="22" t="str">
        <f t="shared" si="9"/>
        <v>Produkt-5: Intet valgt</v>
      </c>
      <c r="J91" s="23">
        <f>IF(J84=0,0,J84/(VLOOKUP($B17,'Crop definitions'!$B$5:$N$63,5,FALSE)/1000))</f>
        <v>0</v>
      </c>
      <c r="K91" s="23">
        <f>IF(K84=0,0,K84/(VLOOKUP($B17,'Crop definitions'!$B$5:$N$63,5,FALSE)/1000))</f>
        <v>0</v>
      </c>
      <c r="L91" s="23">
        <f>IF(L84=0,0,L84/(VLOOKUP($B17,'Crop definitions'!$B$5:$N$63,5,FALSE)/1000))</f>
        <v>0</v>
      </c>
      <c r="M91" s="23">
        <f>IF(M84=0,0,M84/(VLOOKUP($B17,'Crop definitions'!$B$5:$N$63,5,FALSE)/1000))</f>
        <v>0</v>
      </c>
      <c r="N91" s="23">
        <f>IF(N84=0,0,N84/(VLOOKUP($B17,'Crop definitions'!$B$5:$N$63,5,FALSE)/1000))</f>
        <v>0</v>
      </c>
      <c r="O91" s="23">
        <f>IF(O84=0,0,O84/(VLOOKUP($B17,'Crop definitions'!$B$5:$N$63,5,FALSE)/1000))</f>
        <v>0</v>
      </c>
    </row>
    <row r="92" spans="1:15" x14ac:dyDescent="0.25">
      <c r="A92" s="24" t="s">
        <v>107</v>
      </c>
      <c r="B92" s="25">
        <f t="shared" ref="B92:G92" si="10">SUM(B87:B91)</f>
        <v>2581.5</v>
      </c>
      <c r="C92" s="25">
        <f t="shared" si="10"/>
        <v>2581.5</v>
      </c>
      <c r="D92" s="25">
        <f t="shared" si="10"/>
        <v>2581.5</v>
      </c>
      <c r="E92" s="25">
        <f t="shared" si="10"/>
        <v>2581.5</v>
      </c>
      <c r="F92" s="25">
        <f t="shared" si="10"/>
        <v>2581.5</v>
      </c>
      <c r="G92" s="25">
        <f t="shared" si="10"/>
        <v>2581.5</v>
      </c>
      <c r="I92" s="24" t="str">
        <f t="shared" si="9"/>
        <v>Udbytte i alt, kg / ha</v>
      </c>
      <c r="J92" s="25">
        <f t="shared" ref="J92:O92" si="11">SUM(J87:J91)</f>
        <v>2581.5</v>
      </c>
      <c r="K92" s="25">
        <f t="shared" si="11"/>
        <v>2581.5</v>
      </c>
      <c r="L92" s="25">
        <f t="shared" si="11"/>
        <v>2581.5</v>
      </c>
      <c r="M92" s="25">
        <f t="shared" si="11"/>
        <v>2581.5</v>
      </c>
      <c r="N92" s="25">
        <f t="shared" si="11"/>
        <v>2581.5</v>
      </c>
      <c r="O92" s="25">
        <f t="shared" si="11"/>
        <v>2581.5</v>
      </c>
    </row>
    <row r="93" spans="1:15" x14ac:dyDescent="0.25">
      <c r="A93" s="27" t="s">
        <v>120</v>
      </c>
      <c r="B93" s="32">
        <f t="shared" ref="B93:G93" si="12">SUMIF($D$13:$D$17,"Grøn",B87:B91)</f>
        <v>0</v>
      </c>
      <c r="C93" s="32">
        <f t="shared" si="12"/>
        <v>0</v>
      </c>
      <c r="D93" s="32">
        <f t="shared" si="12"/>
        <v>0</v>
      </c>
      <c r="E93" s="32">
        <f t="shared" si="12"/>
        <v>0</v>
      </c>
      <c r="F93" s="32">
        <f t="shared" si="12"/>
        <v>0</v>
      </c>
      <c r="G93" s="32">
        <f t="shared" si="12"/>
        <v>0</v>
      </c>
      <c r="I93" s="27" t="str">
        <f t="shared" si="9"/>
        <v>Udbytte der høstes grøn i alt, kg / ha</v>
      </c>
      <c r="J93" s="32">
        <f t="shared" ref="J93:O93" si="13">SUMIF($D$13:$D$17,"Grøn",J87:J91)</f>
        <v>0</v>
      </c>
      <c r="K93" s="32">
        <f t="shared" si="13"/>
        <v>0</v>
      </c>
      <c r="L93" s="32">
        <f t="shared" si="13"/>
        <v>0</v>
      </c>
      <c r="M93" s="32">
        <f t="shared" si="13"/>
        <v>0</v>
      </c>
      <c r="N93" s="32">
        <f t="shared" si="13"/>
        <v>0</v>
      </c>
      <c r="O93" s="32">
        <f t="shared" si="13"/>
        <v>0</v>
      </c>
    </row>
    <row r="94" spans="1:15" x14ac:dyDescent="0.25">
      <c r="A94" s="200" t="s">
        <v>130</v>
      </c>
      <c r="B94" s="200"/>
      <c r="C94" s="200"/>
      <c r="D94" s="200"/>
      <c r="E94" s="200"/>
      <c r="F94" s="200"/>
      <c r="G94" s="200"/>
      <c r="I94" s="200" t="str">
        <f>A94</f>
        <v>Dyrkede udbytter (Omregnet til kg N)</v>
      </c>
      <c r="J94" s="200"/>
      <c r="K94" s="200"/>
      <c r="L94" s="200"/>
      <c r="M94" s="200"/>
      <c r="N94" s="200"/>
      <c r="O94" s="200"/>
    </row>
    <row r="95" spans="1:15" x14ac:dyDescent="0.25">
      <c r="A95" s="20" t="str">
        <f>IF(B13="",CONCATENATE(A13,": Intet valgt"),CONCATENATE(B13,", kg N / ha"))</f>
        <v>Catch_crop_grass, kg N / ha</v>
      </c>
      <c r="B95" s="21">
        <f>IF(B80=0,0,B80*VLOOKUP($B13,'Crop definitions'!$B$5:$K$63,10,FALSE)/1000)</f>
        <v>13.83188352</v>
      </c>
      <c r="C95" s="21">
        <f>IF(C80=0,0,C80*VLOOKUP($B13,'Crop definitions'!$B$5:$K$63,10,FALSE)/1000)</f>
        <v>13.83188352</v>
      </c>
      <c r="D95" s="21">
        <f>IF(D80=0,0,D80*VLOOKUP($B13,'Crop definitions'!$B$5:$K$63,10,FALSE)/1000)</f>
        <v>13.83188352</v>
      </c>
      <c r="E95" s="21">
        <f>IF(E80=0,0,E80*VLOOKUP($B13,'Crop definitions'!$B$5:$K$63,10,FALSE)/1000)</f>
        <v>13.83188352</v>
      </c>
      <c r="F95" s="21">
        <f>IF(F80=0,0,F80*VLOOKUP($B13,'Crop definitions'!$B$5:$K$63,10,FALSE)/1000)</f>
        <v>13.83188352</v>
      </c>
      <c r="G95" s="21">
        <f>IF(G80=0,0,G80*VLOOKUP($B13,'Crop definitions'!$B$5:$K$63,10,FALSE)/1000)</f>
        <v>13.83188352</v>
      </c>
      <c r="I95" s="20" t="str">
        <f t="shared" ref="I95:I100" si="14">A95</f>
        <v>Catch_crop_grass, kg N / ha</v>
      </c>
      <c r="J95" s="21">
        <f>IF(J80=0,0,J80*VLOOKUP($B13,'Crop definitions'!$B$5:$K$63,10,FALSE)/1000)</f>
        <v>13.83188352</v>
      </c>
      <c r="K95" s="21">
        <f>IF(K80=0,0,K80*VLOOKUP($B13,'Crop definitions'!$B$5:$K$63,10,FALSE)/1000)</f>
        <v>13.83188352</v>
      </c>
      <c r="L95" s="21">
        <f>IF(L80=0,0,L80*VLOOKUP($B13,'Crop definitions'!$B$5:$K$63,10,FALSE)/1000)</f>
        <v>13.83188352</v>
      </c>
      <c r="M95" s="21">
        <f>IF(M80=0,0,M80*VLOOKUP($B13,'Crop definitions'!$B$5:$K$63,10,FALSE)/1000)</f>
        <v>13.83188352</v>
      </c>
      <c r="N95" s="21">
        <f>IF(N80=0,0,N80*VLOOKUP($B13,'Crop definitions'!$B$5:$K$63,10,FALSE)/1000)</f>
        <v>13.83188352</v>
      </c>
      <c r="O95" s="21">
        <f>IF(O80=0,0,O80*VLOOKUP($B13,'Crop definitions'!$B$5:$K$63,10,FALSE)/1000)</f>
        <v>13.83188352</v>
      </c>
    </row>
    <row r="96" spans="1:15" x14ac:dyDescent="0.25">
      <c r="A96" s="20" t="str">
        <f>IF(B14="",CONCATENATE(A14,": Intet valgt"),CONCATENATE(B14,", kg N / ha"))</f>
        <v>Straw product: Intet valgt</v>
      </c>
      <c r="B96" s="21">
        <f>IF(B81=0,0,B81*VLOOKUP($B14,'Crop definitions'!$B$5:$K$63,10,FALSE)/1000)</f>
        <v>0</v>
      </c>
      <c r="C96" s="21">
        <f>IF(C81=0,0,C81*VLOOKUP($B14,'Crop definitions'!$B$5:$K$63,10,FALSE)/1000)</f>
        <v>0</v>
      </c>
      <c r="D96" s="21">
        <f>IF(D81=0,0,D81*VLOOKUP($B14,'Crop definitions'!$B$5:$K$63,10,FALSE)/1000)</f>
        <v>0</v>
      </c>
      <c r="E96" s="21">
        <f>IF(E81=0,0,E81*VLOOKUP($B14,'Crop definitions'!$B$5:$K$63,10,FALSE)/1000)</f>
        <v>0</v>
      </c>
      <c r="F96" s="21">
        <f>IF(F81=0,0,F81*VLOOKUP($B14,'Crop definitions'!$B$5:$K$63,10,FALSE)/1000)</f>
        <v>0</v>
      </c>
      <c r="G96" s="21">
        <f>IF(G81=0,0,G81*VLOOKUP($B14,'Crop definitions'!$B$5:$K$63,10,FALSE)/1000)</f>
        <v>0</v>
      </c>
      <c r="I96" s="20" t="str">
        <f t="shared" si="14"/>
        <v>Straw product: Intet valgt</v>
      </c>
      <c r="J96" s="21">
        <f>IF(J81=0,0,J81*VLOOKUP($B14,'Crop definitions'!$B$5:$K$63,10,FALSE)/1000)</f>
        <v>0</v>
      </c>
      <c r="K96" s="21">
        <f>IF(K81=0,0,K81*VLOOKUP($B14,'Crop definitions'!$B$5:$K$63,10,FALSE)/1000)</f>
        <v>0</v>
      </c>
      <c r="L96" s="21">
        <f>IF(L81=0,0,L81*VLOOKUP($B14,'Crop definitions'!$B$5:$K$63,10,FALSE)/1000)</f>
        <v>0</v>
      </c>
      <c r="M96" s="21">
        <f>IF(M81=0,0,M81*VLOOKUP($B14,'Crop definitions'!$B$5:$K$63,10,FALSE)/1000)</f>
        <v>0</v>
      </c>
      <c r="N96" s="21">
        <f>IF(N81=0,0,N81*VLOOKUP($B14,'Crop definitions'!$B$5:$K$63,10,FALSE)/1000)</f>
        <v>0</v>
      </c>
      <c r="O96" s="21">
        <f>IF(O81=0,0,O81*VLOOKUP($B14,'Crop definitions'!$B$5:$K$63,10,FALSE)/1000)</f>
        <v>0</v>
      </c>
    </row>
    <row r="97" spans="1:15" x14ac:dyDescent="0.25">
      <c r="A97" s="20" t="str">
        <f>IF(B15="",CONCATENATE(A15,": Intet valgt"),CONCATENATE(B15,", kg N / ha"))</f>
        <v>Produkt-3: Intet valgt</v>
      </c>
      <c r="B97" s="21">
        <f>IF(B82=0,0,B82*VLOOKUP($B15,'Crop definitions'!$B$5:$K$63,10,FALSE)/1000)</f>
        <v>0</v>
      </c>
      <c r="C97" s="21">
        <f>IF(C82=0,0,C82*VLOOKUP($B15,'Crop definitions'!$B$5:$K$63,10,FALSE)/1000)</f>
        <v>0</v>
      </c>
      <c r="D97" s="21">
        <f>IF(D82=0,0,D82*VLOOKUP($B15,'Crop definitions'!$B$5:$K$63,10,FALSE)/1000)</f>
        <v>0</v>
      </c>
      <c r="E97" s="21">
        <f>IF(E82=0,0,E82*VLOOKUP($B15,'Crop definitions'!$B$5:$K$63,10,FALSE)/1000)</f>
        <v>0</v>
      </c>
      <c r="F97" s="21">
        <f>IF(F82=0,0,F82*VLOOKUP($B15,'Crop definitions'!$B$5:$K$63,10,FALSE)/1000)</f>
        <v>0</v>
      </c>
      <c r="G97" s="21">
        <f>IF(G82=0,0,G82*VLOOKUP($B15,'Crop definitions'!$B$5:$K$63,10,FALSE)/1000)</f>
        <v>0</v>
      </c>
      <c r="I97" s="20" t="str">
        <f t="shared" si="14"/>
        <v>Produkt-3: Intet valgt</v>
      </c>
      <c r="J97" s="21">
        <f>IF(J82=0,0,J82*VLOOKUP($B15,'Crop definitions'!$B$5:$K$63,10,FALSE)/1000)</f>
        <v>0</v>
      </c>
      <c r="K97" s="21">
        <f>IF(K82=0,0,K82*VLOOKUP($B15,'Crop definitions'!$B$5:$K$63,10,FALSE)/1000)</f>
        <v>0</v>
      </c>
      <c r="L97" s="21">
        <f>IF(L82=0,0,L82*VLOOKUP($B15,'Crop definitions'!$B$5:$K$63,10,FALSE)/1000)</f>
        <v>0</v>
      </c>
      <c r="M97" s="21">
        <f>IF(M82=0,0,M82*VLOOKUP($B15,'Crop definitions'!$B$5:$K$63,10,FALSE)/1000)</f>
        <v>0</v>
      </c>
      <c r="N97" s="21">
        <f>IF(N82=0,0,N82*VLOOKUP($B15,'Crop definitions'!$B$5:$K$63,10,FALSE)/1000)</f>
        <v>0</v>
      </c>
      <c r="O97" s="21">
        <f>IF(O82=0,0,O82*VLOOKUP($B15,'Crop definitions'!$B$5:$K$63,10,FALSE)/1000)</f>
        <v>0</v>
      </c>
    </row>
    <row r="98" spans="1:15" x14ac:dyDescent="0.25">
      <c r="A98" s="20" t="str">
        <f>IF(B16="",CONCATENATE(A16,": Intet valgt"),CONCATENATE(B16,", kg N / ha"))</f>
        <v>Produkt-4: Intet valgt</v>
      </c>
      <c r="B98" s="21">
        <f>IF(B83=0,0,B83*VLOOKUP($B16,'Crop definitions'!$B$5:$K$63,10,FALSE)/1000)</f>
        <v>0</v>
      </c>
      <c r="C98" s="21">
        <f>IF(C83=0,0,C83*VLOOKUP($B16,'Crop definitions'!$B$5:$K$63,10,FALSE)/1000)</f>
        <v>0</v>
      </c>
      <c r="D98" s="21">
        <f>IF(D83=0,0,D83*VLOOKUP($B16,'Crop definitions'!$B$5:$K$63,10,FALSE)/1000)</f>
        <v>0</v>
      </c>
      <c r="E98" s="21">
        <f>IF(E83=0,0,E83*VLOOKUP($B16,'Crop definitions'!$B$5:$K$63,10,FALSE)/1000)</f>
        <v>0</v>
      </c>
      <c r="F98" s="21">
        <f>IF(F83=0,0,F83*VLOOKUP($B16,'Crop definitions'!$B$5:$K$63,10,FALSE)/1000)</f>
        <v>0</v>
      </c>
      <c r="G98" s="21">
        <f>IF(G83=0,0,G83*VLOOKUP($B16,'Crop definitions'!$B$5:$K$63,10,FALSE)/1000)</f>
        <v>0</v>
      </c>
      <c r="I98" s="20" t="str">
        <f t="shared" si="14"/>
        <v>Produkt-4: Intet valgt</v>
      </c>
      <c r="J98" s="21">
        <f>IF(J83=0,0,J83*VLOOKUP($B16,'Crop definitions'!$B$5:$K$63,10,FALSE)/1000)</f>
        <v>0</v>
      </c>
      <c r="K98" s="21">
        <f>IF(K83=0,0,K83*VLOOKUP($B16,'Crop definitions'!$B$5:$K$63,10,FALSE)/1000)</f>
        <v>0</v>
      </c>
      <c r="L98" s="21">
        <f>IF(L83=0,0,L83*VLOOKUP($B16,'Crop definitions'!$B$5:$K$63,10,FALSE)/1000)</f>
        <v>0</v>
      </c>
      <c r="M98" s="21">
        <f>IF(M83=0,0,M83*VLOOKUP($B16,'Crop definitions'!$B$5:$K$63,10,FALSE)/1000)</f>
        <v>0</v>
      </c>
      <c r="N98" s="21">
        <f>IF(N83=0,0,N83*VLOOKUP($B16,'Crop definitions'!$B$5:$K$63,10,FALSE)/1000)</f>
        <v>0</v>
      </c>
      <c r="O98" s="21">
        <f>IF(O83=0,0,O83*VLOOKUP($B16,'Crop definitions'!$B$5:$K$63,10,FALSE)/1000)</f>
        <v>0</v>
      </c>
    </row>
    <row r="99" spans="1:15" ht="14.4" thickBot="1" x14ac:dyDescent="0.3">
      <c r="A99" s="22" t="str">
        <f>IF(B17="",CONCATENATE(A17,": Intet valgt"),CONCATENATE(B17,", kg N / ha"))</f>
        <v>Produkt-5: Intet valgt</v>
      </c>
      <c r="B99" s="23">
        <f>IF(B84=0,0,B84*VLOOKUP($B17,'Crop definitions'!$B$5:$K$63,10,FALSE)/1000)</f>
        <v>0</v>
      </c>
      <c r="C99" s="23">
        <f>IF(C84=0,0,C84*VLOOKUP($B17,'Crop definitions'!$B$5:$K$63,10,FALSE)/1000)</f>
        <v>0</v>
      </c>
      <c r="D99" s="23">
        <f>IF(D84=0,0,D84*VLOOKUP($B17,'Crop definitions'!$B$5:$K$63,10,FALSE)/1000)</f>
        <v>0</v>
      </c>
      <c r="E99" s="23">
        <f>IF(E84=0,0,E84*VLOOKUP($B17,'Crop definitions'!$B$5:$K$63,10,FALSE)/1000)</f>
        <v>0</v>
      </c>
      <c r="F99" s="23">
        <f>IF(F84=0,0,F84*VLOOKUP($B17,'Crop definitions'!$B$5:$K$63,10,FALSE)/1000)</f>
        <v>0</v>
      </c>
      <c r="G99" s="23">
        <f>IF(G84=0,0,G84*VLOOKUP($B17,'Crop definitions'!$B$5:$K$63,10,FALSE)/1000)</f>
        <v>0</v>
      </c>
      <c r="I99" s="22" t="str">
        <f t="shared" si="14"/>
        <v>Produkt-5: Intet valgt</v>
      </c>
      <c r="J99" s="23">
        <f>IF(J84=0,0,J84*VLOOKUP($B17,'Crop definitions'!$B$5:$K$63,10,FALSE)/1000)</f>
        <v>0</v>
      </c>
      <c r="K99" s="23">
        <f>IF(K84=0,0,K84*VLOOKUP($B17,'Crop definitions'!$B$5:$K$63,10,FALSE)/1000)</f>
        <v>0</v>
      </c>
      <c r="L99" s="23">
        <f>IF(L84=0,0,L84*VLOOKUP($B17,'Crop definitions'!$B$5:$K$63,10,FALSE)/1000)</f>
        <v>0</v>
      </c>
      <c r="M99" s="23">
        <f>IF(M84=0,0,M84*VLOOKUP($B17,'Crop definitions'!$B$5:$K$63,10,FALSE)/1000)</f>
        <v>0</v>
      </c>
      <c r="N99" s="23">
        <f>IF(N84=0,0,N84*VLOOKUP($B17,'Crop definitions'!$B$5:$K$63,10,FALSE)/1000)</f>
        <v>0</v>
      </c>
      <c r="O99" s="23">
        <f>IF(O84=0,0,O84*VLOOKUP($B17,'Crop definitions'!$B$5:$K$63,10,FALSE)/1000)</f>
        <v>0</v>
      </c>
    </row>
    <row r="100" spans="1:15" x14ac:dyDescent="0.25">
      <c r="A100" s="24" t="s">
        <v>131</v>
      </c>
      <c r="B100" s="25">
        <f t="shared" ref="B100:G100" si="15">SUM(B95:B99)</f>
        <v>13.83188352</v>
      </c>
      <c r="C100" s="25">
        <f t="shared" si="15"/>
        <v>13.83188352</v>
      </c>
      <c r="D100" s="25">
        <f t="shared" si="15"/>
        <v>13.83188352</v>
      </c>
      <c r="E100" s="25">
        <f t="shared" si="15"/>
        <v>13.83188352</v>
      </c>
      <c r="F100" s="25">
        <f t="shared" si="15"/>
        <v>13.83188352</v>
      </c>
      <c r="G100" s="25">
        <f t="shared" si="15"/>
        <v>13.83188352</v>
      </c>
      <c r="I100" s="24" t="str">
        <f t="shared" si="14"/>
        <v>Udbytte i alt, kg N / ha</v>
      </c>
      <c r="J100" s="25">
        <f t="shared" ref="J100:O100" si="16">SUM(J95:J99)</f>
        <v>13.83188352</v>
      </c>
      <c r="K100" s="25">
        <f t="shared" si="16"/>
        <v>13.83188352</v>
      </c>
      <c r="L100" s="25">
        <f t="shared" si="16"/>
        <v>13.83188352</v>
      </c>
      <c r="M100" s="25">
        <f t="shared" si="16"/>
        <v>13.83188352</v>
      </c>
      <c r="N100" s="25">
        <f t="shared" si="16"/>
        <v>13.83188352</v>
      </c>
      <c r="O100" s="25">
        <f t="shared" si="16"/>
        <v>13.83188352</v>
      </c>
    </row>
    <row r="101" spans="1:15" x14ac:dyDescent="0.25">
      <c r="A101" s="8"/>
      <c r="B101" s="28"/>
      <c r="C101" s="28"/>
      <c r="D101" s="28"/>
      <c r="E101" s="28"/>
      <c r="F101" s="28"/>
      <c r="G101" s="28"/>
      <c r="I101" s="8"/>
      <c r="J101" s="28"/>
      <c r="K101" s="28"/>
      <c r="L101" s="28"/>
      <c r="M101" s="28"/>
      <c r="N101" s="28"/>
    </row>
    <row r="102" spans="1:15" ht="17.399999999999999" x14ac:dyDescent="0.3">
      <c r="A102" s="35" t="s">
        <v>121</v>
      </c>
      <c r="B102" s="28"/>
      <c r="C102" s="28"/>
      <c r="D102" s="28"/>
      <c r="E102" s="28"/>
      <c r="F102" s="28"/>
      <c r="G102" s="28"/>
      <c r="I102" s="35" t="str">
        <f>A102</f>
        <v>Beregning af kvælstoffiksering</v>
      </c>
      <c r="J102" s="28"/>
      <c r="K102" s="28"/>
      <c r="L102" s="28"/>
      <c r="M102" s="28"/>
      <c r="N102" s="28"/>
    </row>
    <row r="103" spans="1:15" x14ac:dyDescent="0.25">
      <c r="A103" s="8"/>
      <c r="B103" s="28"/>
      <c r="C103" s="28"/>
      <c r="D103" s="28"/>
      <c r="E103" s="28"/>
      <c r="F103" s="28"/>
      <c r="G103" s="28"/>
      <c r="I103" s="8"/>
      <c r="J103" s="28"/>
      <c r="K103" s="28"/>
      <c r="L103" s="28"/>
      <c r="M103" s="28"/>
      <c r="N103" s="28"/>
    </row>
    <row r="104" spans="1:15" ht="15.6" x14ac:dyDescent="0.3">
      <c r="A104" s="16"/>
      <c r="B104" s="17" t="s">
        <v>51</v>
      </c>
      <c r="C104" s="17" t="s">
        <v>52</v>
      </c>
      <c r="D104" s="17" t="s">
        <v>53</v>
      </c>
      <c r="E104" s="17" t="s">
        <v>36</v>
      </c>
      <c r="F104" s="17" t="s">
        <v>37</v>
      </c>
      <c r="G104" s="17" t="s">
        <v>156</v>
      </c>
      <c r="H104" s="15"/>
      <c r="I104" s="16"/>
      <c r="J104" s="17" t="s">
        <v>51</v>
      </c>
      <c r="K104" s="17" t="s">
        <v>52</v>
      </c>
      <c r="L104" s="17" t="s">
        <v>53</v>
      </c>
      <c r="M104" s="17" t="s">
        <v>36</v>
      </c>
      <c r="N104" s="17" t="s">
        <v>37</v>
      </c>
      <c r="O104" s="9" t="s">
        <v>156</v>
      </c>
    </row>
    <row r="105" spans="1:15" ht="15.6" x14ac:dyDescent="0.3">
      <c r="A105" s="40" t="s">
        <v>128</v>
      </c>
      <c r="B105" s="47">
        <f t="shared" ref="B105:G105" si="17">IF($E13="Ja",B31,0)+IF($E14="Ja",B35,0)+IF($E15="Ja",B39,0)+IF($E16="Ja",B43,0)+IF($E17="Ja",B47,0)</f>
        <v>0</v>
      </c>
      <c r="C105" s="47">
        <f t="shared" si="17"/>
        <v>0</v>
      </c>
      <c r="D105" s="47">
        <f t="shared" si="17"/>
        <v>0</v>
      </c>
      <c r="E105" s="47">
        <f t="shared" si="17"/>
        <v>0</v>
      </c>
      <c r="F105" s="47">
        <f t="shared" si="17"/>
        <v>0</v>
      </c>
      <c r="G105" s="47">
        <f t="shared" si="17"/>
        <v>0</v>
      </c>
      <c r="H105" s="15"/>
      <c r="I105" s="40" t="str">
        <f t="shared" ref="I105:I110" si="18">A105</f>
        <v>N-norm til beregning, kg / ha</v>
      </c>
      <c r="J105" s="47">
        <f t="shared" ref="J105:O105" si="19">IF($E13="Ja",J31,0)+IF($E14="Ja",J35,0)+IF($E15="Ja",J39,0)+IF($E16="Ja",J43,0)+IF($E17="Ja",J47,0)</f>
        <v>0</v>
      </c>
      <c r="K105" s="47">
        <f t="shared" si="19"/>
        <v>0</v>
      </c>
      <c r="L105" s="47">
        <f t="shared" si="19"/>
        <v>0</v>
      </c>
      <c r="M105" s="47">
        <f t="shared" si="19"/>
        <v>0</v>
      </c>
      <c r="N105" s="47">
        <f t="shared" si="19"/>
        <v>0</v>
      </c>
      <c r="O105" s="47">
        <f t="shared" si="19"/>
        <v>0</v>
      </c>
    </row>
    <row r="106" spans="1:15" ht="15.6" x14ac:dyDescent="0.3">
      <c r="A106" s="40" t="s">
        <v>129</v>
      </c>
      <c r="B106" s="47">
        <f t="shared" ref="B106:G106" si="20">SUMIF($E$13:$E$17,"Ja",B95:B99)</f>
        <v>0</v>
      </c>
      <c r="C106" s="47">
        <f t="shared" si="20"/>
        <v>0</v>
      </c>
      <c r="D106" s="47">
        <f t="shared" si="20"/>
        <v>0</v>
      </c>
      <c r="E106" s="47">
        <f t="shared" si="20"/>
        <v>0</v>
      </c>
      <c r="F106" s="47">
        <f t="shared" si="20"/>
        <v>0</v>
      </c>
      <c r="G106" s="47">
        <f t="shared" si="20"/>
        <v>0</v>
      </c>
      <c r="H106" s="15"/>
      <c r="I106" s="40" t="str">
        <f t="shared" si="18"/>
        <v>N-udbytte til beregning, kg / ha</v>
      </c>
      <c r="J106" s="47">
        <f t="shared" ref="J106:O106" si="21">SUMIF($E$13:$E$17,"Ja",J95:J99)</f>
        <v>0</v>
      </c>
      <c r="K106" s="47">
        <f t="shared" si="21"/>
        <v>0</v>
      </c>
      <c r="L106" s="47">
        <f t="shared" si="21"/>
        <v>0</v>
      </c>
      <c r="M106" s="47">
        <f t="shared" si="21"/>
        <v>0</v>
      </c>
      <c r="N106" s="47">
        <f t="shared" si="21"/>
        <v>0</v>
      </c>
      <c r="O106" s="47">
        <f t="shared" si="21"/>
        <v>0</v>
      </c>
    </row>
    <row r="107" spans="1:15" ht="15.6" x14ac:dyDescent="0.3">
      <c r="A107" t="s">
        <v>150</v>
      </c>
      <c r="B107" s="48" t="e">
        <f>IF(VLOOKUP($B$9,'N fixation formula'!$B$5:$N$44,3,FALSE)="",VLOOKUP($B$9,'N fixation formula'!$B$5:$N$44,4,FALSE)*B105+VLOOKUP($B$9,'N fixation formula'!$B$5:$N$44,5,FALSE),VLOOKUP($B$9,'N fixation formula'!$B$5:$N$44,3,FALSE))</f>
        <v>#N/A</v>
      </c>
      <c r="C107" s="48" t="e">
        <f>IF(VLOOKUP($B$9,'N fixation formula'!$B$5:$N$44,3,FALSE)="",VLOOKUP($B$9,'N fixation formula'!$B$5:$N$44,4,FALSE)*C105+VLOOKUP($B$9,'N fixation formula'!$B$5:$N$44,5,FALSE),VLOOKUP($B$9,'N fixation formula'!$B$5:$N$44,3,FALSE))</f>
        <v>#N/A</v>
      </c>
      <c r="D107" s="48" t="e">
        <f>IF(VLOOKUP($B$9,'N fixation formula'!$B$5:$N$44,3,FALSE)="",VLOOKUP($B$9,'N fixation formula'!$B$5:$N$44,4,FALSE)*D105+VLOOKUP($B$9,'N fixation formula'!$B$5:$N$44,5,FALSE),VLOOKUP($B$9,'N fixation formula'!$B$5:$N$44,3,FALSE))</f>
        <v>#N/A</v>
      </c>
      <c r="E107" s="48" t="e">
        <f>IF(VLOOKUP($B$9,'N fixation formula'!$B$5:$N$44,3,FALSE)="",VLOOKUP($B$9,'N fixation formula'!$B$5:$N$44,4,FALSE)*E105+VLOOKUP($B$9,'N fixation formula'!$B$5:$N$44,5,FALSE),VLOOKUP($B$9,'N fixation formula'!$B$5:$N$44,3,FALSE))</f>
        <v>#N/A</v>
      </c>
      <c r="F107" s="48" t="e">
        <f>IF(VLOOKUP($B$9,'N fixation formula'!$B$5:$N$44,3,FALSE)="",VLOOKUP($B$9,'N fixation formula'!$B$5:$N$44,4,FALSE)*F105+VLOOKUP($B$9,'N fixation formula'!$B$5:$N$44,5,FALSE),VLOOKUP($B$9,'N fixation formula'!$B$5:$N$44,3,FALSE))</f>
        <v>#N/A</v>
      </c>
      <c r="G107" s="48" t="e">
        <f>IF(VLOOKUP($B$9,'N fixation formula'!$B$5:$N$44,3,FALSE)="",VLOOKUP($B$9,'N fixation formula'!$B$5:$N$44,4,FALSE)*G105+VLOOKUP($B$9,'N fixation formula'!$B$5:$N$44,5,FALSE),VLOOKUP($B$9,'N fixation formula'!$B$5:$N$44,3,FALSE))</f>
        <v>#N/A</v>
      </c>
      <c r="H107" s="15"/>
      <c r="I107" s="40" t="str">
        <f t="shared" si="18"/>
        <v>F-bælg-N</v>
      </c>
      <c r="J107" s="48" t="e">
        <f>IF(VLOOKUP($B$9,'N fixation formula'!$B$5:$N$44,3,FALSE)="",VLOOKUP($B$9,'N fixation formula'!$B$5:$N$44,4,FALSE)*J105+VLOOKUP($B$9,'N fixation formula'!$B$5:$N$44,5,FALSE),VLOOKUP($B$9,'N fixation formula'!$B$5:$N$44,3,FALSE))</f>
        <v>#N/A</v>
      </c>
      <c r="K107" s="48" t="e">
        <f>IF(VLOOKUP($B$9,'N fixation formula'!$B$5:$N$44,3,FALSE)="",VLOOKUP($B$9,'N fixation formula'!$B$5:$N$44,4,FALSE)*K105+VLOOKUP($B$9,'N fixation formula'!$B$5:$N$44,5,FALSE),VLOOKUP($B$9,'N fixation formula'!$B$5:$N$44,3,FALSE))</f>
        <v>#N/A</v>
      </c>
      <c r="L107" s="48" t="e">
        <f>IF(VLOOKUP($B$9,'N fixation formula'!$B$5:$N$44,3,FALSE)="",VLOOKUP($B$9,'N fixation formula'!$B$5:$N$44,4,FALSE)*L105+VLOOKUP($B$9,'N fixation formula'!$B$5:$N$44,5,FALSE),VLOOKUP($B$9,'N fixation formula'!$B$5:$N$44,3,FALSE))</f>
        <v>#N/A</v>
      </c>
      <c r="M107" s="48" t="e">
        <f>IF(VLOOKUP($B$9,'N fixation formula'!$B$5:$N$44,3,FALSE)="",VLOOKUP($B$9,'N fixation formula'!$B$5:$N$44,4,FALSE)*M105+VLOOKUP($B$9,'N fixation formula'!$B$5:$N$44,5,FALSE),VLOOKUP($B$9,'N fixation formula'!$B$5:$N$44,3,FALSE))</f>
        <v>#N/A</v>
      </c>
      <c r="N107" s="48" t="e">
        <f>IF(VLOOKUP($B$9,'N fixation formula'!$B$5:$N$44,3,FALSE)="",VLOOKUP($B$9,'N fixation formula'!$B$5:$N$44,4,FALSE)*N105+VLOOKUP($B$9,'N fixation formula'!$B$5:$N$44,5,FALSE),VLOOKUP($B$9,'N fixation formula'!$B$5:$N$44,3,FALSE))</f>
        <v>#N/A</v>
      </c>
      <c r="O107" s="48" t="e">
        <f>IF(VLOOKUP($B$9,'N fixation formula'!$B$5:$N$44,3,FALSE)="",VLOOKUP($B$9,'N fixation formula'!$B$5:$N$44,4,FALSE)*O105+VLOOKUP($B$9,'N fixation formula'!$B$5:$N$44,5,FALSE),VLOOKUP($B$9,'N fixation formula'!$B$5:$N$44,3,FALSE))</f>
        <v>#N/A</v>
      </c>
    </row>
    <row r="108" spans="1:15" ht="15.6" x14ac:dyDescent="0.3">
      <c r="A108" s="40" t="s">
        <v>149</v>
      </c>
      <c r="B108" s="48" t="e">
        <f>VLOOKUP($B$9,'N fixation formula'!$B$5:$N$44,2,FALSE)*B107*VLOOKUP($B$9,'N fixation formula'!$B$5:$N$44,6,FALSE)</f>
        <v>#N/A</v>
      </c>
      <c r="C108" s="48" t="e">
        <f>VLOOKUP($B$9,'N fixation formula'!$B$5:$N$44,2,FALSE)*C107*VLOOKUP($B$9,'N fixation formula'!$B$5:$N$44,6,FALSE)</f>
        <v>#N/A</v>
      </c>
      <c r="D108" s="48" t="e">
        <f>VLOOKUP($B$9,'N fixation formula'!$B$5:$N$44,2,FALSE)*D107*VLOOKUP($B$9,'N fixation formula'!$B$5:$N$44,6,FALSE)</f>
        <v>#N/A</v>
      </c>
      <c r="E108" s="48" t="e">
        <f>VLOOKUP($B$9,'N fixation formula'!$B$5:$N$44,2,FALSE)*E107*VLOOKUP($B$9,'N fixation formula'!$B$5:$N$44,6,FALSE)</f>
        <v>#N/A</v>
      </c>
      <c r="F108" s="48" t="e">
        <f>VLOOKUP($B$9,'N fixation formula'!$B$5:$N$44,2,FALSE)*F107*VLOOKUP($B$9,'N fixation formula'!$B$5:$N$44,6,FALSE)</f>
        <v>#N/A</v>
      </c>
      <c r="G108" s="48" t="e">
        <f>VLOOKUP($B$9,'N fixation formula'!$B$5:$N$44,2,FALSE)*G107*VLOOKUP($B$9,'N fixation formula'!$B$5:$N$44,6,FALSE)</f>
        <v>#N/A</v>
      </c>
      <c r="H108" s="15"/>
      <c r="I108" s="40" t="str">
        <f t="shared" si="18"/>
        <v>F-brutto x F-bælg-N x P-fix</v>
      </c>
      <c r="J108" s="48" t="e">
        <f>VLOOKUP($B$9,'N fixation formula'!$B$5:$N$44,2,FALSE)*J107*VLOOKUP($B$9,'N fixation formula'!$B$5:$N$44,6,FALSE)</f>
        <v>#N/A</v>
      </c>
      <c r="K108" s="48" t="e">
        <f>VLOOKUP($B$9,'N fixation formula'!$B$5:$N$44,2,FALSE)*K107*VLOOKUP($B$9,'N fixation formula'!$B$5:$N$44,6,FALSE)</f>
        <v>#N/A</v>
      </c>
      <c r="L108" s="48" t="e">
        <f>VLOOKUP($B$9,'N fixation formula'!$B$5:$N$44,2,FALSE)*L107*VLOOKUP($B$9,'N fixation formula'!$B$5:$N$44,6,FALSE)</f>
        <v>#N/A</v>
      </c>
      <c r="M108" s="48" t="e">
        <f>VLOOKUP($B$9,'N fixation formula'!$B$5:$N$44,2,FALSE)*M107*VLOOKUP($B$9,'N fixation formula'!$B$5:$N$44,6,FALSE)</f>
        <v>#N/A</v>
      </c>
      <c r="N108" s="48" t="e">
        <f>VLOOKUP($B$9,'N fixation formula'!$B$5:$N$44,2,FALSE)*N107*VLOOKUP($B$9,'N fixation formula'!$B$5:$N$44,6,FALSE)</f>
        <v>#N/A</v>
      </c>
      <c r="O108" s="48" t="e">
        <f>VLOOKUP($B$9,'N fixation formula'!$B$5:$N$44,2,FALSE)*O107*VLOOKUP($B$9,'N fixation formula'!$B$5:$N$44,6,FALSE)</f>
        <v>#N/A</v>
      </c>
    </row>
    <row r="109" spans="1:15" ht="15.6" x14ac:dyDescent="0.3">
      <c r="A109" s="40" t="s">
        <v>151</v>
      </c>
      <c r="B109" s="48" t="e">
        <f>VLOOKUP($B$9,'N fixation formula'!$B$5:$O$44,7,FALSE)+VLOOKUP($B$9,'N fixation formula'!$B$5:$O$44,8,FALSE)+INDEX('N fixation formula'!$J$5:$O$44,MATCH($B$9,'N fixation formula'!$B$5:$B$44,0),MATCH(B104,'N fixation formula'!$J$4:$O$4,0))</f>
        <v>#N/A</v>
      </c>
      <c r="C109" s="48" t="e">
        <f>VLOOKUP($B$9,'N fixation formula'!$B$5:$O$44,7,FALSE)+VLOOKUP($B$9,'N fixation formula'!$B$5:$O$44,8,FALSE)+INDEX('N fixation formula'!$J$5:$O$44,MATCH($B$9,'N fixation formula'!$B$5:$B$44,0),MATCH(C104,'N fixation formula'!$J$4:$O$4,0))</f>
        <v>#N/A</v>
      </c>
      <c r="D109" s="48" t="e">
        <f>VLOOKUP($B$9,'N fixation formula'!$B$5:$O$44,7,FALSE)+VLOOKUP($B$9,'N fixation formula'!$B$5:$O$44,8,FALSE)+INDEX('N fixation formula'!$J$5:$O$44,MATCH($B$9,'N fixation formula'!$B$5:$B$44,0),MATCH(D104,'N fixation formula'!$J$4:$O$4,0))</f>
        <v>#N/A</v>
      </c>
      <c r="E109" s="48" t="e">
        <f>VLOOKUP($B$9,'N fixation formula'!$B$5:$O$44,7,FALSE)+VLOOKUP($B$9,'N fixation formula'!$B$5:$O$44,8,FALSE)+INDEX('N fixation formula'!$J$5:$O$44,MATCH($B$9,'N fixation formula'!$B$5:$B$44,0),MATCH(E104,'N fixation formula'!$J$4:$O$4,0))</f>
        <v>#N/A</v>
      </c>
      <c r="F109" s="48" t="e">
        <f>VLOOKUP($B$9,'N fixation formula'!$B$5:$O$44,7,FALSE)+VLOOKUP($B$9,'N fixation formula'!$B$5:$O$44,8,FALSE)+INDEX('N fixation formula'!$J$5:$O$44,MATCH($B$9,'N fixation formula'!$B$5:$B$44,0),MATCH(F104,'N fixation formula'!$J$4:$O$4,0))</f>
        <v>#N/A</v>
      </c>
      <c r="G109" s="48" t="e">
        <f>VLOOKUP($B$9,'N fixation formula'!$B$5:$O$44,7,FALSE)+VLOOKUP($B$9,'N fixation formula'!$B$5:$O$44,8,FALSE)+INDEX('N fixation formula'!$J$5:$O$44,MATCH($B$9,'N fixation formula'!$B$5:$B$44,0),MATCH(G104,'N fixation formula'!$J$4:$O$4,0))</f>
        <v>#N/A</v>
      </c>
      <c r="H109" s="15"/>
      <c r="I109" s="40" t="str">
        <f t="shared" si="18"/>
        <v>P-rod+stub + P-trans-jord + P-immob</v>
      </c>
      <c r="J109" s="48" t="e">
        <f>VLOOKUP($B$9,'N fixation formula'!$B$5:$O$44,7,FALSE)+VLOOKUP($B$9,'N fixation formula'!$B$5:$O$44,8,FALSE)+INDEX('N fixation formula'!$J$5:$O$44,MATCH(Intermediate_crop!$B$9,'N fixation formula'!$B$5:$B$44,0),MATCH(Intermediate_crop!J104,'N fixation formula'!$J$4:$O$4,0))</f>
        <v>#N/A</v>
      </c>
      <c r="K109" s="48" t="e">
        <f>VLOOKUP($B$9,'N fixation formula'!$B$5:$O$44,7,FALSE)+VLOOKUP($B$9,'N fixation formula'!$B$5:$O$44,8,FALSE)+INDEX('N fixation formula'!$J$5:$O$44,MATCH(Intermediate_crop!$B$9,'N fixation formula'!$B$5:$B$44,0),MATCH(Intermediate_crop!K104,'N fixation formula'!$J$4:$O$4,0))</f>
        <v>#N/A</v>
      </c>
      <c r="L109" s="48" t="e">
        <f>VLOOKUP($B$9,'N fixation formula'!$B$5:$O$44,7,FALSE)+VLOOKUP($B$9,'N fixation formula'!$B$5:$O$44,8,FALSE)+INDEX('N fixation formula'!$J$5:$O$44,MATCH(Intermediate_crop!$B$9,'N fixation formula'!$B$5:$B$44,0),MATCH(Intermediate_crop!L104,'N fixation formula'!$J$4:$O$4,0))</f>
        <v>#N/A</v>
      </c>
      <c r="M109" s="48" t="e">
        <f>VLOOKUP($B$9,'N fixation formula'!$B$5:$O$44,7,FALSE)+VLOOKUP($B$9,'N fixation formula'!$B$5:$O$44,8,FALSE)+INDEX('N fixation formula'!$J$5:$O$44,MATCH(Intermediate_crop!$B$9,'N fixation formula'!$B$5:$B$44,0),MATCH(Intermediate_crop!M104,'N fixation formula'!$J$4:$O$4,0))</f>
        <v>#N/A</v>
      </c>
      <c r="N109" s="48" t="e">
        <f>VLOOKUP($B$9,'N fixation formula'!$B$5:$O$44,7,FALSE)+VLOOKUP($B$9,'N fixation formula'!$B$5:$O$44,8,FALSE)+INDEX('N fixation formula'!$J$5:$O$44,MATCH(Intermediate_crop!$B$9,'N fixation formula'!$B$5:$B$44,0),MATCH(Intermediate_crop!N104,'N fixation formula'!$J$4:$O$4,0))</f>
        <v>#N/A</v>
      </c>
      <c r="O109" s="48" t="e">
        <f>VLOOKUP($B$9,'N fixation formula'!$B$5:$O$44,7,FALSE)+VLOOKUP($B$9,'N fixation formula'!$B$5:$O$44,8,FALSE)+INDEX('N fixation formula'!$J$5:$O$44,MATCH(Intermediate_crop!$B$9,'N fixation formula'!$B$5:$B$44,0),MATCH(Intermediate_crop!O104,'N fixation formula'!$J$4:$O$4,0))</f>
        <v>#N/A</v>
      </c>
    </row>
    <row r="110" spans="1:15" ht="15.6" x14ac:dyDescent="0.3">
      <c r="A110" s="40" t="s">
        <v>152</v>
      </c>
      <c r="B110" s="47" t="e">
        <f t="shared" ref="B110:G110" si="22">B106*B108*(1+B109)</f>
        <v>#N/A</v>
      </c>
      <c r="C110" s="47" t="e">
        <f t="shared" si="22"/>
        <v>#N/A</v>
      </c>
      <c r="D110" s="47" t="e">
        <f t="shared" si="22"/>
        <v>#N/A</v>
      </c>
      <c r="E110" s="47" t="e">
        <f t="shared" si="22"/>
        <v>#N/A</v>
      </c>
      <c r="F110" s="47" t="e">
        <f t="shared" si="22"/>
        <v>#N/A</v>
      </c>
      <c r="G110" s="47" t="e">
        <f t="shared" si="22"/>
        <v>#N/A</v>
      </c>
      <c r="H110" s="15"/>
      <c r="I110" s="40" t="str">
        <f t="shared" si="18"/>
        <v>Kvælstoffiksering, kg N / ha</v>
      </c>
      <c r="J110" s="47" t="e">
        <f t="shared" ref="J110:O110" si="23">J106*J108*(1+J109)</f>
        <v>#N/A</v>
      </c>
      <c r="K110" s="47" t="e">
        <f t="shared" si="23"/>
        <v>#N/A</v>
      </c>
      <c r="L110" s="47" t="e">
        <f t="shared" si="23"/>
        <v>#N/A</v>
      </c>
      <c r="M110" s="47" t="e">
        <f t="shared" si="23"/>
        <v>#N/A</v>
      </c>
      <c r="N110" s="47" t="e">
        <f t="shared" si="23"/>
        <v>#N/A</v>
      </c>
      <c r="O110" s="47" t="e">
        <f t="shared" si="23"/>
        <v>#N/A</v>
      </c>
    </row>
    <row r="111" spans="1:15" x14ac:dyDescent="0.25">
      <c r="B111"/>
      <c r="C111"/>
      <c r="D111"/>
      <c r="E111"/>
      <c r="F111"/>
      <c r="G111"/>
    </row>
    <row r="112" spans="1:15" ht="17.399999999999999" x14ac:dyDescent="0.3">
      <c r="A112" s="38" t="s">
        <v>119</v>
      </c>
      <c r="B112"/>
      <c r="C112"/>
      <c r="D112"/>
      <c r="E112"/>
      <c r="F112"/>
      <c r="G112"/>
      <c r="I112" s="38" t="str">
        <f>A112</f>
        <v>Beregning af dieselforbrug per ha</v>
      </c>
    </row>
    <row r="113" spans="1:15" x14ac:dyDescent="0.25">
      <c r="B113"/>
      <c r="C113"/>
      <c r="D113"/>
      <c r="E113"/>
      <c r="F113"/>
      <c r="G113"/>
    </row>
    <row r="114" spans="1:15" ht="15.6" x14ac:dyDescent="0.3">
      <c r="A114" s="51"/>
      <c r="B114" s="52" t="s">
        <v>51</v>
      </c>
      <c r="C114" s="52" t="s">
        <v>52</v>
      </c>
      <c r="D114" s="52" t="s">
        <v>53</v>
      </c>
      <c r="E114" s="52" t="s">
        <v>36</v>
      </c>
      <c r="F114" s="52" t="s">
        <v>37</v>
      </c>
      <c r="G114" s="17" t="s">
        <v>156</v>
      </c>
      <c r="H114" s="15"/>
      <c r="I114" s="16"/>
      <c r="J114" s="17" t="s">
        <v>51</v>
      </c>
      <c r="K114" s="17" t="s">
        <v>52</v>
      </c>
      <c r="L114" s="17" t="s">
        <v>53</v>
      </c>
      <c r="M114" s="17" t="s">
        <v>36</v>
      </c>
      <c r="N114" s="17" t="s">
        <v>37</v>
      </c>
      <c r="O114" s="9" t="s">
        <v>156</v>
      </c>
    </row>
    <row r="115" spans="1:15" x14ac:dyDescent="0.25">
      <c r="A115" s="200" t="s">
        <v>111</v>
      </c>
      <c r="B115" s="200"/>
      <c r="C115" s="200"/>
      <c r="D115" s="200"/>
      <c r="E115" s="200"/>
      <c r="F115" s="200"/>
      <c r="G115" s="200"/>
      <c r="I115" s="201" t="str">
        <f>A115</f>
        <v>Vælg op til 15 markoperationer og indtast antal overkørsler per år</v>
      </c>
      <c r="J115" s="202"/>
      <c r="K115" s="202"/>
      <c r="L115" s="202"/>
      <c r="M115" s="202"/>
      <c r="N115" s="202"/>
      <c r="O115" s="203"/>
    </row>
    <row r="116" spans="1:15" x14ac:dyDescent="0.25">
      <c r="A116" s="53" t="s">
        <v>88</v>
      </c>
      <c r="B116" s="76">
        <v>1</v>
      </c>
      <c r="C116" s="76">
        <v>1</v>
      </c>
      <c r="D116" s="76">
        <v>1</v>
      </c>
      <c r="E116" s="76">
        <v>1</v>
      </c>
      <c r="F116" s="76">
        <v>1</v>
      </c>
      <c r="G116" s="70">
        <v>1</v>
      </c>
      <c r="I116" s="29" t="str">
        <f>IF(A116="","",A116)</f>
        <v>Såning*</v>
      </c>
      <c r="J116" s="60">
        <v>1</v>
      </c>
      <c r="K116" s="60">
        <v>1</v>
      </c>
      <c r="L116" s="60">
        <v>1</v>
      </c>
      <c r="M116" s="60">
        <v>1</v>
      </c>
      <c r="N116" s="60">
        <v>1</v>
      </c>
      <c r="O116" s="61">
        <v>1</v>
      </c>
    </row>
    <row r="117" spans="1:15" x14ac:dyDescent="0.25">
      <c r="A117" s="34"/>
      <c r="B117" s="70"/>
      <c r="C117" s="70"/>
      <c r="D117" s="70"/>
      <c r="E117" s="70"/>
      <c r="F117" s="70"/>
      <c r="G117" s="70"/>
      <c r="I117" s="29" t="str">
        <f t="shared" ref="I117:I130" si="24">IF(A117="","",A117)</f>
        <v/>
      </c>
      <c r="J117" s="60"/>
      <c r="K117" s="60"/>
      <c r="L117" s="60"/>
      <c r="M117" s="60"/>
      <c r="N117" s="60"/>
      <c r="O117" s="61"/>
    </row>
    <row r="118" spans="1:15" x14ac:dyDescent="0.25">
      <c r="A118" s="34"/>
      <c r="B118" s="70"/>
      <c r="C118" s="70"/>
      <c r="D118" s="70"/>
      <c r="E118" s="70"/>
      <c r="F118" s="70"/>
      <c r="G118" s="70"/>
      <c r="I118" s="29" t="str">
        <f t="shared" si="24"/>
        <v/>
      </c>
      <c r="J118" s="60"/>
      <c r="K118" s="60"/>
      <c r="L118" s="60"/>
      <c r="M118" s="60"/>
      <c r="N118" s="60"/>
      <c r="O118" s="61"/>
    </row>
    <row r="119" spans="1:15" x14ac:dyDescent="0.25">
      <c r="A119" s="34"/>
      <c r="B119" s="70"/>
      <c r="C119" s="70"/>
      <c r="D119" s="70"/>
      <c r="E119" s="70"/>
      <c r="F119" s="70"/>
      <c r="G119" s="70"/>
      <c r="I119" s="29" t="str">
        <f t="shared" si="24"/>
        <v/>
      </c>
      <c r="J119" s="60"/>
      <c r="K119" s="60"/>
      <c r="L119" s="60"/>
      <c r="M119" s="60"/>
      <c r="N119" s="60"/>
      <c r="O119" s="61"/>
    </row>
    <row r="120" spans="1:15" x14ac:dyDescent="0.25">
      <c r="A120" s="34"/>
      <c r="B120" s="70"/>
      <c r="C120" s="70"/>
      <c r="D120" s="70"/>
      <c r="E120" s="70"/>
      <c r="F120" s="70"/>
      <c r="G120" s="70"/>
      <c r="I120" s="29" t="str">
        <f t="shared" si="24"/>
        <v/>
      </c>
      <c r="J120" s="60"/>
      <c r="K120" s="60"/>
      <c r="L120" s="60"/>
      <c r="M120" s="60"/>
      <c r="N120" s="60"/>
      <c r="O120" s="61"/>
    </row>
    <row r="121" spans="1:15" x14ac:dyDescent="0.25">
      <c r="A121" s="34"/>
      <c r="B121" s="70"/>
      <c r="C121" s="70"/>
      <c r="D121" s="70"/>
      <c r="E121" s="70"/>
      <c r="F121" s="70"/>
      <c r="G121" s="70"/>
      <c r="I121" s="29" t="str">
        <f t="shared" si="24"/>
        <v/>
      </c>
      <c r="J121" s="60"/>
      <c r="K121" s="60"/>
      <c r="L121" s="60"/>
      <c r="M121" s="60"/>
      <c r="N121" s="60"/>
      <c r="O121" s="61"/>
    </row>
    <row r="122" spans="1:15" x14ac:dyDescent="0.25">
      <c r="A122" s="34"/>
      <c r="B122" s="70"/>
      <c r="C122" s="70"/>
      <c r="D122" s="70"/>
      <c r="E122" s="70"/>
      <c r="F122" s="70"/>
      <c r="G122" s="70"/>
      <c r="I122" s="29" t="str">
        <f t="shared" si="24"/>
        <v/>
      </c>
      <c r="J122" s="60"/>
      <c r="K122" s="60"/>
      <c r="L122" s="60"/>
      <c r="M122" s="60"/>
      <c r="N122" s="60"/>
      <c r="O122" s="61"/>
    </row>
    <row r="123" spans="1:15" x14ac:dyDescent="0.25">
      <c r="A123" s="34"/>
      <c r="B123" s="70"/>
      <c r="C123" s="70"/>
      <c r="D123" s="70"/>
      <c r="E123" s="70"/>
      <c r="F123" s="70"/>
      <c r="G123" s="70"/>
      <c r="I123" s="29" t="str">
        <f t="shared" si="24"/>
        <v/>
      </c>
      <c r="J123" s="60"/>
      <c r="K123" s="60"/>
      <c r="L123" s="60"/>
      <c r="M123" s="60"/>
      <c r="N123" s="60"/>
      <c r="O123" s="61"/>
    </row>
    <row r="124" spans="1:15" x14ac:dyDescent="0.25">
      <c r="A124" s="34"/>
      <c r="B124" s="70"/>
      <c r="C124" s="70"/>
      <c r="D124" s="70"/>
      <c r="E124" s="70"/>
      <c r="F124" s="70"/>
      <c r="G124" s="70"/>
      <c r="I124" s="29" t="str">
        <f t="shared" si="24"/>
        <v/>
      </c>
      <c r="J124" s="60"/>
      <c r="K124" s="60"/>
      <c r="L124" s="60"/>
      <c r="M124" s="60"/>
      <c r="N124" s="60"/>
      <c r="O124" s="61"/>
    </row>
    <row r="125" spans="1:15" x14ac:dyDescent="0.25">
      <c r="A125" s="34"/>
      <c r="B125" s="70"/>
      <c r="C125" s="70"/>
      <c r="D125" s="70"/>
      <c r="E125" s="70"/>
      <c r="F125" s="70"/>
      <c r="G125" s="70"/>
      <c r="I125" s="29" t="str">
        <f t="shared" si="24"/>
        <v/>
      </c>
      <c r="J125" s="60"/>
      <c r="K125" s="60"/>
      <c r="L125" s="60"/>
      <c r="M125" s="60"/>
      <c r="N125" s="60"/>
      <c r="O125" s="61"/>
    </row>
    <row r="126" spans="1:15" x14ac:dyDescent="0.25">
      <c r="A126" s="34"/>
      <c r="B126" s="70"/>
      <c r="C126" s="70"/>
      <c r="D126" s="70"/>
      <c r="E126" s="70"/>
      <c r="F126" s="70"/>
      <c r="G126" s="70"/>
      <c r="I126" s="29" t="str">
        <f t="shared" si="24"/>
        <v/>
      </c>
      <c r="J126" s="60"/>
      <c r="K126" s="60"/>
      <c r="L126" s="60"/>
      <c r="M126" s="60"/>
      <c r="N126" s="60"/>
      <c r="O126" s="61"/>
    </row>
    <row r="127" spans="1:15" x14ac:dyDescent="0.25">
      <c r="A127" s="34"/>
      <c r="B127" s="70"/>
      <c r="C127" s="70"/>
      <c r="D127" s="70"/>
      <c r="E127" s="70"/>
      <c r="F127" s="70"/>
      <c r="G127" s="70"/>
      <c r="I127" s="29" t="str">
        <f t="shared" si="24"/>
        <v/>
      </c>
      <c r="J127" s="60"/>
      <c r="K127" s="60"/>
      <c r="L127" s="60"/>
      <c r="M127" s="60"/>
      <c r="N127" s="60"/>
      <c r="O127" s="61"/>
    </row>
    <row r="128" spans="1:15" x14ac:dyDescent="0.25">
      <c r="A128" s="34"/>
      <c r="B128" s="70"/>
      <c r="C128" s="70"/>
      <c r="D128" s="70"/>
      <c r="E128" s="70"/>
      <c r="F128" s="70"/>
      <c r="G128" s="70"/>
      <c r="I128" s="29" t="str">
        <f t="shared" si="24"/>
        <v/>
      </c>
      <c r="J128" s="60"/>
      <c r="K128" s="60"/>
      <c r="L128" s="60"/>
      <c r="M128" s="60"/>
      <c r="N128" s="60"/>
      <c r="O128" s="61"/>
    </row>
    <row r="129" spans="1:15" x14ac:dyDescent="0.25">
      <c r="A129" s="34"/>
      <c r="B129" s="70"/>
      <c r="C129" s="70"/>
      <c r="D129" s="70"/>
      <c r="E129" s="70"/>
      <c r="F129" s="70"/>
      <c r="G129" s="70"/>
      <c r="I129" s="29" t="str">
        <f t="shared" si="24"/>
        <v/>
      </c>
      <c r="J129" s="60"/>
      <c r="K129" s="60"/>
      <c r="L129" s="60"/>
      <c r="M129" s="60"/>
      <c r="N129" s="60"/>
      <c r="O129" s="61"/>
    </row>
    <row r="130" spans="1:15" x14ac:dyDescent="0.25">
      <c r="A130" s="55"/>
      <c r="B130" s="77"/>
      <c r="C130" s="77"/>
      <c r="D130" s="77"/>
      <c r="E130" s="77"/>
      <c r="F130" s="77"/>
      <c r="G130" s="70"/>
      <c r="I130" s="29" t="str">
        <f t="shared" si="24"/>
        <v/>
      </c>
      <c r="J130" s="60"/>
      <c r="K130" s="60"/>
      <c r="L130" s="60"/>
      <c r="M130" s="60"/>
      <c r="N130" s="60"/>
      <c r="O130" s="61"/>
    </row>
    <row r="131" spans="1:15" x14ac:dyDescent="0.25">
      <c r="A131" s="200" t="s">
        <v>115</v>
      </c>
      <c r="B131" s="200"/>
      <c r="C131" s="200"/>
      <c r="D131" s="200"/>
      <c r="E131" s="200"/>
      <c r="F131" s="200"/>
      <c r="G131" s="200"/>
      <c r="I131" s="201" t="str">
        <f>A131</f>
        <v>Dieselforbrug ved markoperationer inkl smøreolie, L i alt per ha</v>
      </c>
      <c r="J131" s="202"/>
      <c r="K131" s="202"/>
      <c r="L131" s="202"/>
      <c r="M131" s="202"/>
      <c r="N131" s="202"/>
      <c r="O131" s="203"/>
    </row>
    <row r="132" spans="1:15" x14ac:dyDescent="0.25">
      <c r="A132" s="20" t="str">
        <f>IF(A116="","",A116)</f>
        <v>Såning*</v>
      </c>
      <c r="B132" s="21">
        <f>IF($A132="",0,IF(VLOOKUP($A132,'Diesel consumption for field op'!$C$4:$F$77,3,FALSE)="L / ha",B116*VLOOKUP($A132,'Diesel consumption for field op'!$C$4:$F$77,2,FALSE),VLOOKUP($A132,'Diesel consumption for field op'!$C$4:$F$77,2,FALSE)*B$93/1000)*IF(VLOOKUP($A132,'Diesel consumption for field op'!$C$4:$F$77,4,FALSE)="Yes",HLOOKUP(B$29,'Diesel consumption for field op'!$K$17:$P$19,2,FALSE),1)*HLOOKUP(B$29,'Diesel consumption for field op'!$K$17:$P$19,3,FALSE))</f>
        <v>2.7189000000000001</v>
      </c>
      <c r="C132" s="21">
        <f>IF($A132="",0,IF(VLOOKUP($A132,'Diesel consumption for field op'!$C$4:$F$77,3,FALSE)="L / ha",C116*VLOOKUP($A132,'Diesel consumption for field op'!$C$4:$F$77,2,FALSE),VLOOKUP($A132,'Diesel consumption for field op'!$C$4:$F$77,2,FALSE)*C$93/1000)*IF(VLOOKUP($A132,'Diesel consumption for field op'!$C$4:$F$77,4,FALSE)="Yes",HLOOKUP(C$29,'Diesel consumption for field op'!$K$17:$P$19,2,FALSE),1)*HLOOKUP(C$29,'Diesel consumption for field op'!$K$17:$P$19,3,FALSE))</f>
        <v>2.7189000000000001</v>
      </c>
      <c r="D132" s="21">
        <f>IF($A132="",0,IF(VLOOKUP($A132,'Diesel consumption for field op'!$C$4:$F$77,3,FALSE)="L / ha",D116*VLOOKUP($A132,'Diesel consumption for field op'!$C$4:$F$77,2,FALSE),VLOOKUP($A132,'Diesel consumption for field op'!$C$4:$F$77,2,FALSE)*D$93/1000)*IF(VLOOKUP($A132,'Diesel consumption for field op'!$C$4:$F$77,4,FALSE)="Yes",HLOOKUP(D$29,'Diesel consumption for field op'!$K$17:$P$19,2,FALSE),1)*HLOOKUP(D$29,'Diesel consumption for field op'!$K$17:$P$19,3,FALSE))</f>
        <v>2.7189000000000001</v>
      </c>
      <c r="E132" s="21">
        <f>IF($A132="",0,IF(VLOOKUP($A132,'Diesel consumption for field op'!$C$4:$F$77,3,FALSE)="L / ha",E116*VLOOKUP($A132,'Diesel consumption for field op'!$C$4:$F$77,2,FALSE),VLOOKUP($A132,'Diesel consumption for field op'!$C$4:$F$77,2,FALSE)*E$93/1000)*IF(VLOOKUP($A132,'Diesel consumption for field op'!$C$4:$F$77,4,FALSE)="Yes",HLOOKUP(E$29,'Diesel consumption for field op'!$K$17:$P$19,2,FALSE),1)*HLOOKUP(E$29,'Diesel consumption for field op'!$K$17:$P$19,3,FALSE))</f>
        <v>3.0209999999999999</v>
      </c>
      <c r="F132" s="21">
        <f>IF($A132="",0,IF(VLOOKUP($A132,'Diesel consumption for field op'!$C$4:$F$77,3,FALSE)="L / ha",F116*VLOOKUP($A132,'Diesel consumption for field op'!$C$4:$F$77,2,FALSE),VLOOKUP($A132,'Diesel consumption for field op'!$C$4:$F$77,2,FALSE)*F$93/1000)*IF(VLOOKUP($A132,'Diesel consumption for field op'!$C$4:$F$77,4,FALSE)="Yes",HLOOKUP(F$29,'Diesel consumption for field op'!$K$17:$P$19,2,FALSE),1)*HLOOKUP(F$29,'Diesel consumption for field op'!$K$17:$P$19,3,FALSE))</f>
        <v>3.3230999999999997</v>
      </c>
      <c r="G132" s="21">
        <f>IF($A132="",0,IF(VLOOKUP($A132,'Diesel consumption for field op'!$C$4:$F$77,3,FALSE)="L / ha",G116*VLOOKUP($A132,'Diesel consumption for field op'!$C$4:$F$77,2,FALSE),VLOOKUP($A132,'Diesel consumption for field op'!$C$4:$F$77,2,FALSE)*G$93/1000)*IF(VLOOKUP($A132,'Diesel consumption for field op'!$C$4:$F$77,4,FALSE)="Yes",HLOOKUP(G$29,'Diesel consumption for field op'!$K$17:$P$19,2,FALSE),1)*HLOOKUP(G$29,'Diesel consumption for field op'!$K$17:$P$19,3,FALSE))</f>
        <v>3.3230999999999997</v>
      </c>
      <c r="I132" s="29" t="str">
        <f>A132</f>
        <v>Såning*</v>
      </c>
      <c r="J132" s="21">
        <f>IF($A132="",0,IF(VLOOKUP($A132,'Diesel consumption for field op'!$C$4:$F$77,3,FALSE)="L / ha",J116*VLOOKUP($A132,'Diesel consumption for field op'!$C$4:$F$77,2,FALSE),VLOOKUP($A132,'Diesel consumption for field op'!$C$4:$F$77,2,FALSE)*J$93/1000)*IF(VLOOKUP($A132,'Diesel consumption for field op'!$C$4:$F$77,4,FALSE)="Yes",HLOOKUP(J$29,'Diesel consumption for field op'!$K$17:$P$19,2,FALSE),1)*HLOOKUP(J$29,'Diesel consumption for field op'!$K$17:$P$19,3,FALSE))</f>
        <v>2.7189000000000001</v>
      </c>
      <c r="K132" s="21">
        <f>IF($A132="",0,IF(VLOOKUP($A132,'Diesel consumption for field op'!$C$4:$F$77,3,FALSE)="L / ha",K116*VLOOKUP($A132,'Diesel consumption for field op'!$C$4:$F$77,2,FALSE),VLOOKUP($A132,'Diesel consumption for field op'!$C$4:$F$77,2,FALSE)*K$93/1000)*IF(VLOOKUP($A132,'Diesel consumption for field op'!$C$4:$F$77,4,FALSE)="Yes",HLOOKUP(K$29,'Diesel consumption for field op'!$K$17:$P$19,2,FALSE),1)*HLOOKUP(K$29,'Diesel consumption for field op'!$K$17:$P$19,3,FALSE))</f>
        <v>2.7189000000000001</v>
      </c>
      <c r="L132" s="21">
        <f>IF($A132="",0,IF(VLOOKUP($A132,'Diesel consumption for field op'!$C$4:$F$77,3,FALSE)="L / ha",L116*VLOOKUP($A132,'Diesel consumption for field op'!$C$4:$F$77,2,FALSE),VLOOKUP($A132,'Diesel consumption for field op'!$C$4:$F$77,2,FALSE)*L$93/1000)*IF(VLOOKUP($A132,'Diesel consumption for field op'!$C$4:$F$77,4,FALSE)="Yes",HLOOKUP(L$29,'Diesel consumption for field op'!$K$17:$P$19,2,FALSE),1)*HLOOKUP(L$29,'Diesel consumption for field op'!$K$17:$P$19,3,FALSE))</f>
        <v>2.7189000000000001</v>
      </c>
      <c r="M132" s="21">
        <f>IF($A132="",0,IF(VLOOKUP($A132,'Diesel consumption for field op'!$C$4:$F$77,3,FALSE)="L / ha",M116*VLOOKUP($A132,'Diesel consumption for field op'!$C$4:$F$77,2,FALSE),VLOOKUP($A132,'Diesel consumption for field op'!$C$4:$F$77,2,FALSE)*M$93/1000)*IF(VLOOKUP($A132,'Diesel consumption for field op'!$C$4:$F$77,4,FALSE)="Yes",HLOOKUP(M$29,'Diesel consumption for field op'!$K$17:$P$19,2,FALSE),1)*HLOOKUP(M$29,'Diesel consumption for field op'!$K$17:$P$19,3,FALSE))</f>
        <v>3.0209999999999999</v>
      </c>
      <c r="N132" s="21">
        <f>IF($A132="",0,IF(VLOOKUP($A132,'Diesel consumption for field op'!$C$4:$F$77,3,FALSE)="L / ha",N116*VLOOKUP($A132,'Diesel consumption for field op'!$C$4:$F$77,2,FALSE),VLOOKUP($A132,'Diesel consumption for field op'!$C$4:$F$77,2,FALSE)*N$93/1000)*IF(VLOOKUP($A132,'Diesel consumption for field op'!$C$4:$F$77,4,FALSE)="Yes",HLOOKUP(N$29,'Diesel consumption for field op'!$K$17:$P$19,2,FALSE),1)*HLOOKUP(N$29,'Diesel consumption for field op'!$K$17:$P$19,3,FALSE))</f>
        <v>3.3230999999999997</v>
      </c>
      <c r="O132" s="21">
        <f>IF($A132="",0,IF(VLOOKUP($A132,'Diesel consumption for field op'!$C$4:$F$77,3,FALSE)="L / ha",O116*VLOOKUP($A132,'Diesel consumption for field op'!$C$4:$F$77,2,FALSE),VLOOKUP($A132,'Diesel consumption for field op'!$C$4:$F$77,2,FALSE)*O$93/1000)*IF(VLOOKUP($A132,'Diesel consumption for field op'!$C$4:$F$77,4,FALSE)="Yes",HLOOKUP(O$29,'Diesel consumption for field op'!$K$17:$P$19,2,FALSE),1)*HLOOKUP(O$29,'Diesel consumption for field op'!$K$17:$P$19,3,FALSE))</f>
        <v>3.3230999999999997</v>
      </c>
    </row>
    <row r="133" spans="1:15" x14ac:dyDescent="0.25">
      <c r="A133" s="20" t="str">
        <f t="shared" ref="A133:A146" si="25">IF(A117="","",A117)</f>
        <v/>
      </c>
      <c r="B133" s="21">
        <f>IF($A133="",0,IF(VLOOKUP($A133,'Diesel consumption for field op'!$C$4:$F$77,3,FALSE)="L / ha",B117*VLOOKUP($A133,'Diesel consumption for field op'!$C$4:$F$77,2,FALSE),VLOOKUP($A133,'Diesel consumption for field op'!$C$4:$F$77,2,FALSE)*B$93/1000)*IF(VLOOKUP($A133,'Diesel consumption for field op'!$C$4:$F$77,4,FALSE)="Yes",HLOOKUP(B$29,'Diesel consumption for field op'!$K$17:$P$19,2,FALSE),1)*HLOOKUP(B$29,'Diesel consumption for field op'!$K$17:$P$19,3,FALSE))</f>
        <v>0</v>
      </c>
      <c r="C133" s="21">
        <f>IF($A133="",0,IF(VLOOKUP($A133,'Diesel consumption for field op'!$C$4:$F$77,3,FALSE)="L / ha",C117*VLOOKUP($A133,'Diesel consumption for field op'!$C$4:$F$77,2,FALSE),VLOOKUP($A133,'Diesel consumption for field op'!$C$4:$F$77,2,FALSE)*C$93/1000)*IF(VLOOKUP($A133,'Diesel consumption for field op'!$C$4:$F$77,4,FALSE)="Yes",HLOOKUP(C$29,'Diesel consumption for field op'!$K$17:$P$19,2,FALSE),1)*HLOOKUP(C$29,'Diesel consumption for field op'!$K$17:$P$19,3,FALSE))</f>
        <v>0</v>
      </c>
      <c r="D133" s="21">
        <f>IF($A133="",0,IF(VLOOKUP($A133,'Diesel consumption for field op'!$C$4:$F$77,3,FALSE)="L / ha",D117*VLOOKUP($A133,'Diesel consumption for field op'!$C$4:$F$77,2,FALSE),VLOOKUP($A133,'Diesel consumption for field op'!$C$4:$F$77,2,FALSE)*D$93/1000)*IF(VLOOKUP($A133,'Diesel consumption for field op'!$C$4:$F$77,4,FALSE)="Yes",HLOOKUP(D$29,'Diesel consumption for field op'!$K$17:$P$19,2,FALSE),1)*HLOOKUP(D$29,'Diesel consumption for field op'!$K$17:$P$19,3,FALSE))</f>
        <v>0</v>
      </c>
      <c r="E133" s="21">
        <f>IF($A133="",0,IF(VLOOKUP($A133,'Diesel consumption for field op'!$C$4:$F$77,3,FALSE)="L / ha",E117*VLOOKUP($A133,'Diesel consumption for field op'!$C$4:$F$77,2,FALSE),VLOOKUP($A133,'Diesel consumption for field op'!$C$4:$F$77,2,FALSE)*E$93/1000)*IF(VLOOKUP($A133,'Diesel consumption for field op'!$C$4:$F$77,4,FALSE)="Yes",HLOOKUP(E$29,'Diesel consumption for field op'!$K$17:$P$19,2,FALSE),1)*HLOOKUP(E$29,'Diesel consumption for field op'!$K$17:$P$19,3,FALSE))</f>
        <v>0</v>
      </c>
      <c r="F133" s="21">
        <f>IF($A133="",0,IF(VLOOKUP($A133,'Diesel consumption for field op'!$C$4:$F$77,3,FALSE)="L / ha",F117*VLOOKUP($A133,'Diesel consumption for field op'!$C$4:$F$77,2,FALSE),VLOOKUP($A133,'Diesel consumption for field op'!$C$4:$F$77,2,FALSE)*F$93/1000)*IF(VLOOKUP($A133,'Diesel consumption for field op'!$C$4:$F$77,4,FALSE)="Yes",HLOOKUP(F$29,'Diesel consumption for field op'!$K$17:$P$19,2,FALSE),1)*HLOOKUP(F$29,'Diesel consumption for field op'!$K$17:$P$19,3,FALSE))</f>
        <v>0</v>
      </c>
      <c r="G133" s="21">
        <f>IF($A133="",0,IF(VLOOKUP($A133,'Diesel consumption for field op'!$C$4:$F$77,3,FALSE)="L / ha",G117*VLOOKUP($A133,'Diesel consumption for field op'!$C$4:$F$77,2,FALSE),VLOOKUP($A133,'Diesel consumption for field op'!$C$4:$F$77,2,FALSE)*G$93/1000)*IF(VLOOKUP($A133,'Diesel consumption for field op'!$C$4:$F$77,4,FALSE)="Yes",HLOOKUP(G$29,'Diesel consumption for field op'!$K$17:$P$19,2,FALSE),1)*HLOOKUP(G$29,'Diesel consumption for field op'!$K$17:$P$19,3,FALSE))</f>
        <v>0</v>
      </c>
      <c r="I133" s="29" t="str">
        <f t="shared" ref="I133:I147" si="26">A133</f>
        <v/>
      </c>
      <c r="J133" s="21">
        <f>IF($A133="",0,IF(VLOOKUP($A133,'Diesel consumption for field op'!$C$4:$F$77,3,FALSE)="L / ha",J117*VLOOKUP($A133,'Diesel consumption for field op'!$C$4:$F$77,2,FALSE),VLOOKUP($A133,'Diesel consumption for field op'!$C$4:$F$77,2,FALSE)*J$93/1000)*IF(VLOOKUP($A133,'Diesel consumption for field op'!$C$4:$F$77,4,FALSE)="Yes",HLOOKUP(J$29,'Diesel consumption for field op'!$K$17:$P$19,2,FALSE),1)*HLOOKUP(J$29,'Diesel consumption for field op'!$K$17:$P$19,3,FALSE))</f>
        <v>0</v>
      </c>
      <c r="K133" s="21">
        <f>IF($A133="",0,IF(VLOOKUP($A133,'Diesel consumption for field op'!$C$4:$F$77,3,FALSE)="L / ha",K117*VLOOKUP($A133,'Diesel consumption for field op'!$C$4:$F$77,2,FALSE),VLOOKUP($A133,'Diesel consumption for field op'!$C$4:$F$77,2,FALSE)*K$93/1000)*IF(VLOOKUP($A133,'Diesel consumption for field op'!$C$4:$F$77,4,FALSE)="Yes",HLOOKUP(K$29,'Diesel consumption for field op'!$K$17:$P$19,2,FALSE),1)*HLOOKUP(K$29,'Diesel consumption for field op'!$K$17:$P$19,3,FALSE))</f>
        <v>0</v>
      </c>
      <c r="L133" s="21">
        <f>IF($A133="",0,IF(VLOOKUP($A133,'Diesel consumption for field op'!$C$4:$F$77,3,FALSE)="L / ha",L117*VLOOKUP($A133,'Diesel consumption for field op'!$C$4:$F$77,2,FALSE),VLOOKUP($A133,'Diesel consumption for field op'!$C$4:$F$77,2,FALSE)*L$93/1000)*IF(VLOOKUP($A133,'Diesel consumption for field op'!$C$4:$F$77,4,FALSE)="Yes",HLOOKUP(L$29,'Diesel consumption for field op'!$K$17:$P$19,2,FALSE),1)*HLOOKUP(L$29,'Diesel consumption for field op'!$K$17:$P$19,3,FALSE))</f>
        <v>0</v>
      </c>
      <c r="M133" s="21">
        <f>IF($A133="",0,IF(VLOOKUP($A133,'Diesel consumption for field op'!$C$4:$F$77,3,FALSE)="L / ha",M117*VLOOKUP($A133,'Diesel consumption for field op'!$C$4:$F$77,2,FALSE),VLOOKUP($A133,'Diesel consumption for field op'!$C$4:$F$77,2,FALSE)*M$93/1000)*IF(VLOOKUP($A133,'Diesel consumption for field op'!$C$4:$F$77,4,FALSE)="Yes",HLOOKUP(M$29,'Diesel consumption for field op'!$K$17:$P$19,2,FALSE),1)*HLOOKUP(M$29,'Diesel consumption for field op'!$K$17:$P$19,3,FALSE))</f>
        <v>0</v>
      </c>
      <c r="N133" s="21">
        <f>IF($A133="",0,IF(VLOOKUP($A133,'Diesel consumption for field op'!$C$4:$F$77,3,FALSE)="L / ha",N117*VLOOKUP($A133,'Diesel consumption for field op'!$C$4:$F$77,2,FALSE),VLOOKUP($A133,'Diesel consumption for field op'!$C$4:$F$77,2,FALSE)*N$93/1000)*IF(VLOOKUP($A133,'Diesel consumption for field op'!$C$4:$F$77,4,FALSE)="Yes",HLOOKUP(N$29,'Diesel consumption for field op'!$K$17:$P$19,2,FALSE),1)*HLOOKUP(N$29,'Diesel consumption for field op'!$K$17:$P$19,3,FALSE))</f>
        <v>0</v>
      </c>
      <c r="O133" s="21">
        <f>IF($A133="",0,IF(VLOOKUP($A133,'Diesel consumption for field op'!$C$4:$F$77,3,FALSE)="L / ha",O117*VLOOKUP($A133,'Diesel consumption for field op'!$C$4:$F$77,2,FALSE),VLOOKUP($A133,'Diesel consumption for field op'!$C$4:$F$77,2,FALSE)*O$93/1000)*IF(VLOOKUP($A133,'Diesel consumption for field op'!$C$4:$F$77,4,FALSE)="Yes",HLOOKUP(O$29,'Diesel consumption for field op'!$K$17:$P$19,2,FALSE),1)*HLOOKUP(O$29,'Diesel consumption for field op'!$K$17:$P$19,3,FALSE))</f>
        <v>0</v>
      </c>
    </row>
    <row r="134" spans="1:15" x14ac:dyDescent="0.25">
      <c r="A134" s="20" t="str">
        <f t="shared" si="25"/>
        <v/>
      </c>
      <c r="B134" s="21">
        <f>IF($A134="",0,IF(VLOOKUP($A134,'Diesel consumption for field op'!$C$4:$F$77,3,FALSE)="L / ha",B118*VLOOKUP($A134,'Diesel consumption for field op'!$C$4:$F$77,2,FALSE),VLOOKUP($A134,'Diesel consumption for field op'!$C$4:$F$77,2,FALSE)*B$93/1000)*IF(VLOOKUP($A134,'Diesel consumption for field op'!$C$4:$F$77,4,FALSE)="Yes",HLOOKUP(B$29,'Diesel consumption for field op'!$K$17:$P$19,2,FALSE),1)*HLOOKUP(B$29,'Diesel consumption for field op'!$K$17:$P$19,3,FALSE))</f>
        <v>0</v>
      </c>
      <c r="C134" s="21">
        <f>IF($A134="",0,IF(VLOOKUP($A134,'Diesel consumption for field op'!$C$4:$F$77,3,FALSE)="L / ha",C118*VLOOKUP($A134,'Diesel consumption for field op'!$C$4:$F$77,2,FALSE),VLOOKUP($A134,'Diesel consumption for field op'!$C$4:$F$77,2,FALSE)*C$93/1000)*IF(VLOOKUP($A134,'Diesel consumption for field op'!$C$4:$F$77,4,FALSE)="Yes",HLOOKUP(C$29,'Diesel consumption for field op'!$K$17:$P$19,2,FALSE),1)*HLOOKUP(C$29,'Diesel consumption for field op'!$K$17:$P$19,3,FALSE))</f>
        <v>0</v>
      </c>
      <c r="D134" s="21">
        <f>IF($A134="",0,IF(VLOOKUP($A134,'Diesel consumption for field op'!$C$4:$F$77,3,FALSE)="L / ha",D118*VLOOKUP($A134,'Diesel consumption for field op'!$C$4:$F$77,2,FALSE),VLOOKUP($A134,'Diesel consumption for field op'!$C$4:$F$77,2,FALSE)*D$93/1000)*IF(VLOOKUP($A134,'Diesel consumption for field op'!$C$4:$F$77,4,FALSE)="Yes",HLOOKUP(D$29,'Diesel consumption for field op'!$K$17:$P$19,2,FALSE),1)*HLOOKUP(D$29,'Diesel consumption for field op'!$K$17:$P$19,3,FALSE))</f>
        <v>0</v>
      </c>
      <c r="E134" s="21">
        <f>IF($A134="",0,IF(VLOOKUP($A134,'Diesel consumption for field op'!$C$4:$F$77,3,FALSE)="L / ha",E118*VLOOKUP($A134,'Diesel consumption for field op'!$C$4:$F$77,2,FALSE),VLOOKUP($A134,'Diesel consumption for field op'!$C$4:$F$77,2,FALSE)*E$93/1000)*IF(VLOOKUP($A134,'Diesel consumption for field op'!$C$4:$F$77,4,FALSE)="Yes",HLOOKUP(E$29,'Diesel consumption for field op'!$K$17:$P$19,2,FALSE),1)*HLOOKUP(E$29,'Diesel consumption for field op'!$K$17:$P$19,3,FALSE))</f>
        <v>0</v>
      </c>
      <c r="F134" s="21">
        <f>IF($A134="",0,IF(VLOOKUP($A134,'Diesel consumption for field op'!$C$4:$F$77,3,FALSE)="L / ha",F118*VLOOKUP($A134,'Diesel consumption for field op'!$C$4:$F$77,2,FALSE),VLOOKUP($A134,'Diesel consumption for field op'!$C$4:$F$77,2,FALSE)*F$93/1000)*IF(VLOOKUP($A134,'Diesel consumption for field op'!$C$4:$F$77,4,FALSE)="Yes",HLOOKUP(F$29,'Diesel consumption for field op'!$K$17:$P$19,2,FALSE),1)*HLOOKUP(F$29,'Diesel consumption for field op'!$K$17:$P$19,3,FALSE))</f>
        <v>0</v>
      </c>
      <c r="G134" s="21">
        <f>IF($A134="",0,IF(VLOOKUP($A134,'Diesel consumption for field op'!$C$4:$F$77,3,FALSE)="L / ha",G118*VLOOKUP($A134,'Diesel consumption for field op'!$C$4:$F$77,2,FALSE),VLOOKUP($A134,'Diesel consumption for field op'!$C$4:$F$77,2,FALSE)*G$93/1000)*IF(VLOOKUP($A134,'Diesel consumption for field op'!$C$4:$F$77,4,FALSE)="Yes",HLOOKUP(G$29,'Diesel consumption for field op'!$K$17:$P$19,2,FALSE),1)*HLOOKUP(G$29,'Diesel consumption for field op'!$K$17:$P$19,3,FALSE))</f>
        <v>0</v>
      </c>
      <c r="I134" s="29" t="str">
        <f t="shared" si="26"/>
        <v/>
      </c>
      <c r="J134" s="21">
        <f>IF($A134="",0,IF(VLOOKUP($A134,'Diesel consumption for field op'!$C$4:$F$77,3,FALSE)="L / ha",J118*VLOOKUP($A134,'Diesel consumption for field op'!$C$4:$F$77,2,FALSE),VLOOKUP($A134,'Diesel consumption for field op'!$C$4:$F$77,2,FALSE)*J$93/1000)*IF(VLOOKUP($A134,'Diesel consumption for field op'!$C$4:$F$77,4,FALSE)="Yes",HLOOKUP(J$29,'Diesel consumption for field op'!$K$17:$P$19,2,FALSE),1)*HLOOKUP(J$29,'Diesel consumption for field op'!$K$17:$P$19,3,FALSE))</f>
        <v>0</v>
      </c>
      <c r="K134" s="21">
        <f>IF($A134="",0,IF(VLOOKUP($A134,'Diesel consumption for field op'!$C$4:$F$77,3,FALSE)="L / ha",K118*VLOOKUP($A134,'Diesel consumption for field op'!$C$4:$F$77,2,FALSE),VLOOKUP($A134,'Diesel consumption for field op'!$C$4:$F$77,2,FALSE)*K$93/1000)*IF(VLOOKUP($A134,'Diesel consumption for field op'!$C$4:$F$77,4,FALSE)="Yes",HLOOKUP(K$29,'Diesel consumption for field op'!$K$17:$P$19,2,FALSE),1)*HLOOKUP(K$29,'Diesel consumption for field op'!$K$17:$P$19,3,FALSE))</f>
        <v>0</v>
      </c>
      <c r="L134" s="21">
        <f>IF($A134="",0,IF(VLOOKUP($A134,'Diesel consumption for field op'!$C$4:$F$77,3,FALSE)="L / ha",L118*VLOOKUP($A134,'Diesel consumption for field op'!$C$4:$F$77,2,FALSE),VLOOKUP($A134,'Diesel consumption for field op'!$C$4:$F$77,2,FALSE)*L$93/1000)*IF(VLOOKUP($A134,'Diesel consumption for field op'!$C$4:$F$77,4,FALSE)="Yes",HLOOKUP(L$29,'Diesel consumption for field op'!$K$17:$P$19,2,FALSE),1)*HLOOKUP(L$29,'Diesel consumption for field op'!$K$17:$P$19,3,FALSE))</f>
        <v>0</v>
      </c>
      <c r="M134" s="21">
        <f>IF($A134="",0,IF(VLOOKUP($A134,'Diesel consumption for field op'!$C$4:$F$77,3,FALSE)="L / ha",M118*VLOOKUP($A134,'Diesel consumption for field op'!$C$4:$F$77,2,FALSE),VLOOKUP($A134,'Diesel consumption for field op'!$C$4:$F$77,2,FALSE)*M$93/1000)*IF(VLOOKUP($A134,'Diesel consumption for field op'!$C$4:$F$77,4,FALSE)="Yes",HLOOKUP(M$29,'Diesel consumption for field op'!$K$17:$P$19,2,FALSE),1)*HLOOKUP(M$29,'Diesel consumption for field op'!$K$17:$P$19,3,FALSE))</f>
        <v>0</v>
      </c>
      <c r="N134" s="21">
        <f>IF($A134="",0,IF(VLOOKUP($A134,'Diesel consumption for field op'!$C$4:$F$77,3,FALSE)="L / ha",N118*VLOOKUP($A134,'Diesel consumption for field op'!$C$4:$F$77,2,FALSE),VLOOKUP($A134,'Diesel consumption for field op'!$C$4:$F$77,2,FALSE)*N$93/1000)*IF(VLOOKUP($A134,'Diesel consumption for field op'!$C$4:$F$77,4,FALSE)="Yes",HLOOKUP(N$29,'Diesel consumption for field op'!$K$17:$P$19,2,FALSE),1)*HLOOKUP(N$29,'Diesel consumption for field op'!$K$17:$P$19,3,FALSE))</f>
        <v>0</v>
      </c>
      <c r="O134" s="21">
        <f>IF($A134="",0,IF(VLOOKUP($A134,'Diesel consumption for field op'!$C$4:$F$77,3,FALSE)="L / ha",O118*VLOOKUP($A134,'Diesel consumption for field op'!$C$4:$F$77,2,FALSE),VLOOKUP($A134,'Diesel consumption for field op'!$C$4:$F$77,2,FALSE)*O$93/1000)*IF(VLOOKUP($A134,'Diesel consumption for field op'!$C$4:$F$77,4,FALSE)="Yes",HLOOKUP(O$29,'Diesel consumption for field op'!$K$17:$P$19,2,FALSE),1)*HLOOKUP(O$29,'Diesel consumption for field op'!$K$17:$P$19,3,FALSE))</f>
        <v>0</v>
      </c>
    </row>
    <row r="135" spans="1:15" x14ac:dyDescent="0.25">
      <c r="A135" s="20" t="str">
        <f t="shared" si="25"/>
        <v/>
      </c>
      <c r="B135" s="21">
        <f>IF($A135="",0,IF(VLOOKUP($A135,'Diesel consumption for field op'!$C$4:$F$77,3,FALSE)="L / ha",B119*VLOOKUP($A135,'Diesel consumption for field op'!$C$4:$F$77,2,FALSE),VLOOKUP($A135,'Diesel consumption for field op'!$C$4:$F$77,2,FALSE)*B$93/1000)*IF(VLOOKUP($A135,'Diesel consumption for field op'!$C$4:$F$77,4,FALSE)="Yes",HLOOKUP(B$29,'Diesel consumption for field op'!$K$17:$P$19,2,FALSE),1)*HLOOKUP(B$29,'Diesel consumption for field op'!$K$17:$P$19,3,FALSE))</f>
        <v>0</v>
      </c>
      <c r="C135" s="21">
        <f>IF($A135="",0,IF(VLOOKUP($A135,'Diesel consumption for field op'!$C$4:$F$77,3,FALSE)="L / ha",C119*VLOOKUP($A135,'Diesel consumption for field op'!$C$4:$F$77,2,FALSE),VLOOKUP($A135,'Diesel consumption for field op'!$C$4:$F$77,2,FALSE)*C$93/1000)*IF(VLOOKUP($A135,'Diesel consumption for field op'!$C$4:$F$77,4,FALSE)="Yes",HLOOKUP(C$29,'Diesel consumption for field op'!$K$17:$P$19,2,FALSE),1)*HLOOKUP(C$29,'Diesel consumption for field op'!$K$17:$P$19,3,FALSE))</f>
        <v>0</v>
      </c>
      <c r="D135" s="21">
        <f>IF($A135="",0,IF(VLOOKUP($A135,'Diesel consumption for field op'!$C$4:$F$77,3,FALSE)="L / ha",D119*VLOOKUP($A135,'Diesel consumption for field op'!$C$4:$F$77,2,FALSE),VLOOKUP($A135,'Diesel consumption for field op'!$C$4:$F$77,2,FALSE)*D$93/1000)*IF(VLOOKUP($A135,'Diesel consumption for field op'!$C$4:$F$77,4,FALSE)="Yes",HLOOKUP(D$29,'Diesel consumption for field op'!$K$17:$P$19,2,FALSE),1)*HLOOKUP(D$29,'Diesel consumption for field op'!$K$17:$P$19,3,FALSE))</f>
        <v>0</v>
      </c>
      <c r="E135" s="21">
        <f>IF($A135="",0,IF(VLOOKUP($A135,'Diesel consumption for field op'!$C$4:$F$77,3,FALSE)="L / ha",E119*VLOOKUP($A135,'Diesel consumption for field op'!$C$4:$F$77,2,FALSE),VLOOKUP($A135,'Diesel consumption for field op'!$C$4:$F$77,2,FALSE)*E$93/1000)*IF(VLOOKUP($A135,'Diesel consumption for field op'!$C$4:$F$77,4,FALSE)="Yes",HLOOKUP(E$29,'Diesel consumption for field op'!$K$17:$P$19,2,FALSE),1)*HLOOKUP(E$29,'Diesel consumption for field op'!$K$17:$P$19,3,FALSE))</f>
        <v>0</v>
      </c>
      <c r="F135" s="21">
        <f>IF($A135="",0,IF(VLOOKUP($A135,'Diesel consumption for field op'!$C$4:$F$77,3,FALSE)="L / ha",F119*VLOOKUP($A135,'Diesel consumption for field op'!$C$4:$F$77,2,FALSE),VLOOKUP($A135,'Diesel consumption for field op'!$C$4:$F$77,2,FALSE)*F$93/1000)*IF(VLOOKUP($A135,'Diesel consumption for field op'!$C$4:$F$77,4,FALSE)="Yes",HLOOKUP(F$29,'Diesel consumption for field op'!$K$17:$P$19,2,FALSE),1)*HLOOKUP(F$29,'Diesel consumption for field op'!$K$17:$P$19,3,FALSE))</f>
        <v>0</v>
      </c>
      <c r="G135" s="21">
        <f>IF($A135="",0,IF(VLOOKUP($A135,'Diesel consumption for field op'!$C$4:$F$77,3,FALSE)="L / ha",G119*VLOOKUP($A135,'Diesel consumption for field op'!$C$4:$F$77,2,FALSE),VLOOKUP($A135,'Diesel consumption for field op'!$C$4:$F$77,2,FALSE)*G$93/1000)*IF(VLOOKUP($A135,'Diesel consumption for field op'!$C$4:$F$77,4,FALSE)="Yes",HLOOKUP(G$29,'Diesel consumption for field op'!$K$17:$P$19,2,FALSE),1)*HLOOKUP(G$29,'Diesel consumption for field op'!$K$17:$P$19,3,FALSE))</f>
        <v>0</v>
      </c>
      <c r="I135" s="29" t="str">
        <f t="shared" si="26"/>
        <v/>
      </c>
      <c r="J135" s="21">
        <f>IF($A135="",0,IF(VLOOKUP($A135,'Diesel consumption for field op'!$C$4:$F$77,3,FALSE)="L / ha",J119*VLOOKUP($A135,'Diesel consumption for field op'!$C$4:$F$77,2,FALSE),VLOOKUP($A135,'Diesel consumption for field op'!$C$4:$F$77,2,FALSE)*J$93/1000)*IF(VLOOKUP($A135,'Diesel consumption for field op'!$C$4:$F$77,4,FALSE)="Yes",HLOOKUP(J$29,'Diesel consumption for field op'!$K$17:$P$19,2,FALSE),1)*HLOOKUP(J$29,'Diesel consumption for field op'!$K$17:$P$19,3,FALSE))</f>
        <v>0</v>
      </c>
      <c r="K135" s="21">
        <f>IF($A135="",0,IF(VLOOKUP($A135,'Diesel consumption for field op'!$C$4:$F$77,3,FALSE)="L / ha",K119*VLOOKUP($A135,'Diesel consumption for field op'!$C$4:$F$77,2,FALSE),VLOOKUP($A135,'Diesel consumption for field op'!$C$4:$F$77,2,FALSE)*K$93/1000)*IF(VLOOKUP($A135,'Diesel consumption for field op'!$C$4:$F$77,4,FALSE)="Yes",HLOOKUP(K$29,'Diesel consumption for field op'!$K$17:$P$19,2,FALSE),1)*HLOOKUP(K$29,'Diesel consumption for field op'!$K$17:$P$19,3,FALSE))</f>
        <v>0</v>
      </c>
      <c r="L135" s="21">
        <f>IF($A135="",0,IF(VLOOKUP($A135,'Diesel consumption for field op'!$C$4:$F$77,3,FALSE)="L / ha",L119*VLOOKUP($A135,'Diesel consumption for field op'!$C$4:$F$77,2,FALSE),VLOOKUP($A135,'Diesel consumption for field op'!$C$4:$F$77,2,FALSE)*L$93/1000)*IF(VLOOKUP($A135,'Diesel consumption for field op'!$C$4:$F$77,4,FALSE)="Yes",HLOOKUP(L$29,'Diesel consumption for field op'!$K$17:$P$19,2,FALSE),1)*HLOOKUP(L$29,'Diesel consumption for field op'!$K$17:$P$19,3,FALSE))</f>
        <v>0</v>
      </c>
      <c r="M135" s="21">
        <f>IF($A135="",0,IF(VLOOKUP($A135,'Diesel consumption for field op'!$C$4:$F$77,3,FALSE)="L / ha",M119*VLOOKUP($A135,'Diesel consumption for field op'!$C$4:$F$77,2,FALSE),VLOOKUP($A135,'Diesel consumption for field op'!$C$4:$F$77,2,FALSE)*M$93/1000)*IF(VLOOKUP($A135,'Diesel consumption for field op'!$C$4:$F$77,4,FALSE)="Yes",HLOOKUP(M$29,'Diesel consumption for field op'!$K$17:$P$19,2,FALSE),1)*HLOOKUP(M$29,'Diesel consumption for field op'!$K$17:$P$19,3,FALSE))</f>
        <v>0</v>
      </c>
      <c r="N135" s="21">
        <f>IF($A135="",0,IF(VLOOKUP($A135,'Diesel consumption for field op'!$C$4:$F$77,3,FALSE)="L / ha",N119*VLOOKUP($A135,'Diesel consumption for field op'!$C$4:$F$77,2,FALSE),VLOOKUP($A135,'Diesel consumption for field op'!$C$4:$F$77,2,FALSE)*N$93/1000)*IF(VLOOKUP($A135,'Diesel consumption for field op'!$C$4:$F$77,4,FALSE)="Yes",HLOOKUP(N$29,'Diesel consumption for field op'!$K$17:$P$19,2,FALSE),1)*HLOOKUP(N$29,'Diesel consumption for field op'!$K$17:$P$19,3,FALSE))</f>
        <v>0</v>
      </c>
      <c r="O135" s="21">
        <f>IF($A135="",0,IF(VLOOKUP($A135,'Diesel consumption for field op'!$C$4:$F$77,3,FALSE)="L / ha",O119*VLOOKUP($A135,'Diesel consumption for field op'!$C$4:$F$77,2,FALSE),VLOOKUP($A135,'Diesel consumption for field op'!$C$4:$F$77,2,FALSE)*O$93/1000)*IF(VLOOKUP($A135,'Diesel consumption for field op'!$C$4:$F$77,4,FALSE)="Yes",HLOOKUP(O$29,'Diesel consumption for field op'!$K$17:$P$19,2,FALSE),1)*HLOOKUP(O$29,'Diesel consumption for field op'!$K$17:$P$19,3,FALSE))</f>
        <v>0</v>
      </c>
    </row>
    <row r="136" spans="1:15" x14ac:dyDescent="0.25">
      <c r="A136" s="20" t="str">
        <f t="shared" si="25"/>
        <v/>
      </c>
      <c r="B136" s="21">
        <f>IF($A136="",0,IF(VLOOKUP($A136,'Diesel consumption for field op'!$C$4:$F$77,3,FALSE)="L / ha",B120*VLOOKUP($A136,'Diesel consumption for field op'!$C$4:$F$77,2,FALSE),VLOOKUP($A136,'Diesel consumption for field op'!$C$4:$F$77,2,FALSE)*B$93/1000)*IF(VLOOKUP($A136,'Diesel consumption for field op'!$C$4:$F$77,4,FALSE)="Yes",HLOOKUP(B$29,'Diesel consumption for field op'!$K$17:$P$19,2,FALSE),1)*HLOOKUP(B$29,'Diesel consumption for field op'!$K$17:$P$19,3,FALSE))</f>
        <v>0</v>
      </c>
      <c r="C136" s="21">
        <f>IF($A136="",0,IF(VLOOKUP($A136,'Diesel consumption for field op'!$C$4:$F$77,3,FALSE)="L / ha",C120*VLOOKUP($A136,'Diesel consumption for field op'!$C$4:$F$77,2,FALSE),VLOOKUP($A136,'Diesel consumption for field op'!$C$4:$F$77,2,FALSE)*C$93/1000)*IF(VLOOKUP($A136,'Diesel consumption for field op'!$C$4:$F$77,4,FALSE)="Yes",HLOOKUP(C$29,'Diesel consumption for field op'!$K$17:$P$19,2,FALSE),1)*HLOOKUP(C$29,'Diesel consumption for field op'!$K$17:$P$19,3,FALSE))</f>
        <v>0</v>
      </c>
      <c r="D136" s="21">
        <f>IF($A136="",0,IF(VLOOKUP($A136,'Diesel consumption for field op'!$C$4:$F$77,3,FALSE)="L / ha",D120*VLOOKUP($A136,'Diesel consumption for field op'!$C$4:$F$77,2,FALSE),VLOOKUP($A136,'Diesel consumption for field op'!$C$4:$F$77,2,FALSE)*D$93/1000)*IF(VLOOKUP($A136,'Diesel consumption for field op'!$C$4:$F$77,4,FALSE)="Yes",HLOOKUP(D$29,'Diesel consumption for field op'!$K$17:$P$19,2,FALSE),1)*HLOOKUP(D$29,'Diesel consumption for field op'!$K$17:$P$19,3,FALSE))</f>
        <v>0</v>
      </c>
      <c r="E136" s="21">
        <f>IF($A136="",0,IF(VLOOKUP($A136,'Diesel consumption for field op'!$C$4:$F$77,3,FALSE)="L / ha",E120*VLOOKUP($A136,'Diesel consumption for field op'!$C$4:$F$77,2,FALSE),VLOOKUP($A136,'Diesel consumption for field op'!$C$4:$F$77,2,FALSE)*E$93/1000)*IF(VLOOKUP($A136,'Diesel consumption for field op'!$C$4:$F$77,4,FALSE)="Yes",HLOOKUP(E$29,'Diesel consumption for field op'!$K$17:$P$19,2,FALSE),1)*HLOOKUP(E$29,'Diesel consumption for field op'!$K$17:$P$19,3,FALSE))</f>
        <v>0</v>
      </c>
      <c r="F136" s="21">
        <f>IF($A136="",0,IF(VLOOKUP($A136,'Diesel consumption for field op'!$C$4:$F$77,3,FALSE)="L / ha",F120*VLOOKUP($A136,'Diesel consumption for field op'!$C$4:$F$77,2,FALSE),VLOOKUP($A136,'Diesel consumption for field op'!$C$4:$F$77,2,FALSE)*F$93/1000)*IF(VLOOKUP($A136,'Diesel consumption for field op'!$C$4:$F$77,4,FALSE)="Yes",HLOOKUP(F$29,'Diesel consumption for field op'!$K$17:$P$19,2,FALSE),1)*HLOOKUP(F$29,'Diesel consumption for field op'!$K$17:$P$19,3,FALSE))</f>
        <v>0</v>
      </c>
      <c r="G136" s="21">
        <f>IF($A136="",0,IF(VLOOKUP($A136,'Diesel consumption for field op'!$C$4:$F$77,3,FALSE)="L / ha",G120*VLOOKUP($A136,'Diesel consumption for field op'!$C$4:$F$77,2,FALSE),VLOOKUP($A136,'Diesel consumption for field op'!$C$4:$F$77,2,FALSE)*G$93/1000)*IF(VLOOKUP($A136,'Diesel consumption for field op'!$C$4:$F$77,4,FALSE)="Yes",HLOOKUP(G$29,'Diesel consumption for field op'!$K$17:$P$19,2,FALSE),1)*HLOOKUP(G$29,'Diesel consumption for field op'!$K$17:$P$19,3,FALSE))</f>
        <v>0</v>
      </c>
      <c r="I136" s="29" t="str">
        <f t="shared" si="26"/>
        <v/>
      </c>
      <c r="J136" s="21">
        <f>IF($A136="",0,IF(VLOOKUP($A136,'Diesel consumption for field op'!$C$4:$F$77,3,FALSE)="L / ha",J120*VLOOKUP($A136,'Diesel consumption for field op'!$C$4:$F$77,2,FALSE),VLOOKUP($A136,'Diesel consumption for field op'!$C$4:$F$77,2,FALSE)*J$93/1000)*IF(VLOOKUP($A136,'Diesel consumption for field op'!$C$4:$F$77,4,FALSE)="Yes",HLOOKUP(J$29,'Diesel consumption for field op'!$K$17:$P$19,2,FALSE),1)*HLOOKUP(J$29,'Diesel consumption for field op'!$K$17:$P$19,3,FALSE))</f>
        <v>0</v>
      </c>
      <c r="K136" s="21">
        <f>IF($A136="",0,IF(VLOOKUP($A136,'Diesel consumption for field op'!$C$4:$F$77,3,FALSE)="L / ha",K120*VLOOKUP($A136,'Diesel consumption for field op'!$C$4:$F$77,2,FALSE),VLOOKUP($A136,'Diesel consumption for field op'!$C$4:$F$77,2,FALSE)*K$93/1000)*IF(VLOOKUP($A136,'Diesel consumption for field op'!$C$4:$F$77,4,FALSE)="Yes",HLOOKUP(K$29,'Diesel consumption for field op'!$K$17:$P$19,2,FALSE),1)*HLOOKUP(K$29,'Diesel consumption for field op'!$K$17:$P$19,3,FALSE))</f>
        <v>0</v>
      </c>
      <c r="L136" s="21">
        <f>IF($A136="",0,IF(VLOOKUP($A136,'Diesel consumption for field op'!$C$4:$F$77,3,FALSE)="L / ha",L120*VLOOKUP($A136,'Diesel consumption for field op'!$C$4:$F$77,2,FALSE),VLOOKUP($A136,'Diesel consumption for field op'!$C$4:$F$77,2,FALSE)*L$93/1000)*IF(VLOOKUP($A136,'Diesel consumption for field op'!$C$4:$F$77,4,FALSE)="Yes",HLOOKUP(L$29,'Diesel consumption for field op'!$K$17:$P$19,2,FALSE),1)*HLOOKUP(L$29,'Diesel consumption for field op'!$K$17:$P$19,3,FALSE))</f>
        <v>0</v>
      </c>
      <c r="M136" s="21">
        <f>IF($A136="",0,IF(VLOOKUP($A136,'Diesel consumption for field op'!$C$4:$F$77,3,FALSE)="L / ha",M120*VLOOKUP($A136,'Diesel consumption for field op'!$C$4:$F$77,2,FALSE),VLOOKUP($A136,'Diesel consumption for field op'!$C$4:$F$77,2,FALSE)*M$93/1000)*IF(VLOOKUP($A136,'Diesel consumption for field op'!$C$4:$F$77,4,FALSE)="Yes",HLOOKUP(M$29,'Diesel consumption for field op'!$K$17:$P$19,2,FALSE),1)*HLOOKUP(M$29,'Diesel consumption for field op'!$K$17:$P$19,3,FALSE))</f>
        <v>0</v>
      </c>
      <c r="N136" s="21">
        <f>IF($A136="",0,IF(VLOOKUP($A136,'Diesel consumption for field op'!$C$4:$F$77,3,FALSE)="L / ha",N120*VLOOKUP($A136,'Diesel consumption for field op'!$C$4:$F$77,2,FALSE),VLOOKUP($A136,'Diesel consumption for field op'!$C$4:$F$77,2,FALSE)*N$93/1000)*IF(VLOOKUP($A136,'Diesel consumption for field op'!$C$4:$F$77,4,FALSE)="Yes",HLOOKUP(N$29,'Diesel consumption for field op'!$K$17:$P$19,2,FALSE),1)*HLOOKUP(N$29,'Diesel consumption for field op'!$K$17:$P$19,3,FALSE))</f>
        <v>0</v>
      </c>
      <c r="O136" s="21">
        <f>IF($A136="",0,IF(VLOOKUP($A136,'Diesel consumption for field op'!$C$4:$F$77,3,FALSE)="L / ha",O120*VLOOKUP($A136,'Diesel consumption for field op'!$C$4:$F$77,2,FALSE),VLOOKUP($A136,'Diesel consumption for field op'!$C$4:$F$77,2,FALSE)*O$93/1000)*IF(VLOOKUP($A136,'Diesel consumption for field op'!$C$4:$F$77,4,FALSE)="Yes",HLOOKUP(O$29,'Diesel consumption for field op'!$K$17:$P$19,2,FALSE),1)*HLOOKUP(O$29,'Diesel consumption for field op'!$K$17:$P$19,3,FALSE))</f>
        <v>0</v>
      </c>
    </row>
    <row r="137" spans="1:15" x14ac:dyDescent="0.25">
      <c r="A137" s="20" t="str">
        <f t="shared" si="25"/>
        <v/>
      </c>
      <c r="B137" s="21">
        <f>IF($A137="",0,IF(VLOOKUP($A137,'Diesel consumption for field op'!$C$4:$F$77,3,FALSE)="L / ha",B121*VLOOKUP($A137,'Diesel consumption for field op'!$C$4:$F$77,2,FALSE),VLOOKUP($A137,'Diesel consumption for field op'!$C$4:$F$77,2,FALSE)*B$93/1000)*IF(VLOOKUP($A137,'Diesel consumption for field op'!$C$4:$F$77,4,FALSE)="Yes",HLOOKUP(B$29,'Diesel consumption for field op'!$K$17:$P$19,2,FALSE),1)*HLOOKUP(B$29,'Diesel consumption for field op'!$K$17:$P$19,3,FALSE))</f>
        <v>0</v>
      </c>
      <c r="C137" s="21">
        <f>IF($A137="",0,IF(VLOOKUP($A137,'Diesel consumption for field op'!$C$4:$F$77,3,FALSE)="L / ha",C121*VLOOKUP($A137,'Diesel consumption for field op'!$C$4:$F$77,2,FALSE),VLOOKUP($A137,'Diesel consumption for field op'!$C$4:$F$77,2,FALSE)*C$93/1000)*IF(VLOOKUP($A137,'Diesel consumption for field op'!$C$4:$F$77,4,FALSE)="Yes",HLOOKUP(C$29,'Diesel consumption for field op'!$K$17:$P$19,2,FALSE),1)*HLOOKUP(C$29,'Diesel consumption for field op'!$K$17:$P$19,3,FALSE))</f>
        <v>0</v>
      </c>
      <c r="D137" s="21">
        <f>IF($A137="",0,IF(VLOOKUP($A137,'Diesel consumption for field op'!$C$4:$F$77,3,FALSE)="L / ha",D121*VLOOKUP($A137,'Diesel consumption for field op'!$C$4:$F$77,2,FALSE),VLOOKUP($A137,'Diesel consumption for field op'!$C$4:$F$77,2,FALSE)*D$93/1000)*IF(VLOOKUP($A137,'Diesel consumption for field op'!$C$4:$F$77,4,FALSE)="Yes",HLOOKUP(D$29,'Diesel consumption for field op'!$K$17:$P$19,2,FALSE),1)*HLOOKUP(D$29,'Diesel consumption for field op'!$K$17:$P$19,3,FALSE))</f>
        <v>0</v>
      </c>
      <c r="E137" s="21">
        <f>IF($A137="",0,IF(VLOOKUP($A137,'Diesel consumption for field op'!$C$4:$F$77,3,FALSE)="L / ha",E121*VLOOKUP($A137,'Diesel consumption for field op'!$C$4:$F$77,2,FALSE),VLOOKUP($A137,'Diesel consumption for field op'!$C$4:$F$77,2,FALSE)*E$93/1000)*IF(VLOOKUP($A137,'Diesel consumption for field op'!$C$4:$F$77,4,FALSE)="Yes",HLOOKUP(E$29,'Diesel consumption for field op'!$K$17:$P$19,2,FALSE),1)*HLOOKUP(E$29,'Diesel consumption for field op'!$K$17:$P$19,3,FALSE))</f>
        <v>0</v>
      </c>
      <c r="F137" s="21">
        <f>IF($A137="",0,IF(VLOOKUP($A137,'Diesel consumption for field op'!$C$4:$F$77,3,FALSE)="L / ha",F121*VLOOKUP($A137,'Diesel consumption for field op'!$C$4:$F$77,2,FALSE),VLOOKUP($A137,'Diesel consumption for field op'!$C$4:$F$77,2,FALSE)*F$93/1000)*IF(VLOOKUP($A137,'Diesel consumption for field op'!$C$4:$F$77,4,FALSE)="Yes",HLOOKUP(F$29,'Diesel consumption for field op'!$K$17:$P$19,2,FALSE),1)*HLOOKUP(F$29,'Diesel consumption for field op'!$K$17:$P$19,3,FALSE))</f>
        <v>0</v>
      </c>
      <c r="G137" s="21">
        <f>IF($A137="",0,IF(VLOOKUP($A137,'Diesel consumption for field op'!$C$4:$F$77,3,FALSE)="L / ha",G121*VLOOKUP($A137,'Diesel consumption for field op'!$C$4:$F$77,2,FALSE),VLOOKUP($A137,'Diesel consumption for field op'!$C$4:$F$77,2,FALSE)*G$93/1000)*IF(VLOOKUP($A137,'Diesel consumption for field op'!$C$4:$F$77,4,FALSE)="Yes",HLOOKUP(G$29,'Diesel consumption for field op'!$K$17:$P$19,2,FALSE),1)*HLOOKUP(G$29,'Diesel consumption for field op'!$K$17:$P$19,3,FALSE))</f>
        <v>0</v>
      </c>
      <c r="I137" s="29" t="str">
        <f t="shared" si="26"/>
        <v/>
      </c>
      <c r="J137" s="21">
        <f>IF($A137="",0,IF(VLOOKUP($A137,'Diesel consumption for field op'!$C$4:$F$77,3,FALSE)="L / ha",J121*VLOOKUP($A137,'Diesel consumption for field op'!$C$4:$F$77,2,FALSE),VLOOKUP($A137,'Diesel consumption for field op'!$C$4:$F$77,2,FALSE)*J$93/1000)*IF(VLOOKUP($A137,'Diesel consumption for field op'!$C$4:$F$77,4,FALSE)="Yes",HLOOKUP(J$29,'Diesel consumption for field op'!$K$17:$P$19,2,FALSE),1)*HLOOKUP(J$29,'Diesel consumption for field op'!$K$17:$P$19,3,FALSE))</f>
        <v>0</v>
      </c>
      <c r="K137" s="21">
        <f>IF($A137="",0,IF(VLOOKUP($A137,'Diesel consumption for field op'!$C$4:$F$77,3,FALSE)="L / ha",K121*VLOOKUP($A137,'Diesel consumption for field op'!$C$4:$F$77,2,FALSE),VLOOKUP($A137,'Diesel consumption for field op'!$C$4:$F$77,2,FALSE)*K$93/1000)*IF(VLOOKUP($A137,'Diesel consumption for field op'!$C$4:$F$77,4,FALSE)="Yes",HLOOKUP(K$29,'Diesel consumption for field op'!$K$17:$P$19,2,FALSE),1)*HLOOKUP(K$29,'Diesel consumption for field op'!$K$17:$P$19,3,FALSE))</f>
        <v>0</v>
      </c>
      <c r="L137" s="21">
        <f>IF($A137="",0,IF(VLOOKUP($A137,'Diesel consumption for field op'!$C$4:$F$77,3,FALSE)="L / ha",L121*VLOOKUP($A137,'Diesel consumption for field op'!$C$4:$F$77,2,FALSE),VLOOKUP($A137,'Diesel consumption for field op'!$C$4:$F$77,2,FALSE)*L$93/1000)*IF(VLOOKUP($A137,'Diesel consumption for field op'!$C$4:$F$77,4,FALSE)="Yes",HLOOKUP(L$29,'Diesel consumption for field op'!$K$17:$P$19,2,FALSE),1)*HLOOKUP(L$29,'Diesel consumption for field op'!$K$17:$P$19,3,FALSE))</f>
        <v>0</v>
      </c>
      <c r="M137" s="21">
        <f>IF($A137="",0,IF(VLOOKUP($A137,'Diesel consumption for field op'!$C$4:$F$77,3,FALSE)="L / ha",M121*VLOOKUP($A137,'Diesel consumption for field op'!$C$4:$F$77,2,FALSE),VLOOKUP($A137,'Diesel consumption for field op'!$C$4:$F$77,2,FALSE)*M$93/1000)*IF(VLOOKUP($A137,'Diesel consumption for field op'!$C$4:$F$77,4,FALSE)="Yes",HLOOKUP(M$29,'Diesel consumption for field op'!$K$17:$P$19,2,FALSE),1)*HLOOKUP(M$29,'Diesel consumption for field op'!$K$17:$P$19,3,FALSE))</f>
        <v>0</v>
      </c>
      <c r="N137" s="21">
        <f>IF($A137="",0,IF(VLOOKUP($A137,'Diesel consumption for field op'!$C$4:$F$77,3,FALSE)="L / ha",N121*VLOOKUP($A137,'Diesel consumption for field op'!$C$4:$F$77,2,FALSE),VLOOKUP($A137,'Diesel consumption for field op'!$C$4:$F$77,2,FALSE)*N$93/1000)*IF(VLOOKUP($A137,'Diesel consumption for field op'!$C$4:$F$77,4,FALSE)="Yes",HLOOKUP(N$29,'Diesel consumption for field op'!$K$17:$P$19,2,FALSE),1)*HLOOKUP(N$29,'Diesel consumption for field op'!$K$17:$P$19,3,FALSE))</f>
        <v>0</v>
      </c>
      <c r="O137" s="21">
        <f>IF($A137="",0,IF(VLOOKUP($A137,'Diesel consumption for field op'!$C$4:$F$77,3,FALSE)="L / ha",O121*VLOOKUP($A137,'Diesel consumption for field op'!$C$4:$F$77,2,FALSE),VLOOKUP($A137,'Diesel consumption for field op'!$C$4:$F$77,2,FALSE)*O$93/1000)*IF(VLOOKUP($A137,'Diesel consumption for field op'!$C$4:$F$77,4,FALSE)="Yes",HLOOKUP(O$29,'Diesel consumption for field op'!$K$17:$P$19,2,FALSE),1)*HLOOKUP(O$29,'Diesel consumption for field op'!$K$17:$P$19,3,FALSE))</f>
        <v>0</v>
      </c>
    </row>
    <row r="138" spans="1:15" x14ac:dyDescent="0.25">
      <c r="A138" s="20" t="str">
        <f t="shared" si="25"/>
        <v/>
      </c>
      <c r="B138" s="21">
        <f>IF($A138="",0,IF(VLOOKUP($A138,'Diesel consumption for field op'!$C$4:$F$77,3,FALSE)="L / ha",B122*VLOOKUP($A138,'Diesel consumption for field op'!$C$4:$F$77,2,FALSE),VLOOKUP($A138,'Diesel consumption for field op'!$C$4:$F$77,2,FALSE)*B$93/1000)*IF(VLOOKUP($A138,'Diesel consumption for field op'!$C$4:$F$77,4,FALSE)="Yes",HLOOKUP(B$29,'Diesel consumption for field op'!$K$17:$P$19,2,FALSE),1)*HLOOKUP(B$29,'Diesel consumption for field op'!$K$17:$P$19,3,FALSE))</f>
        <v>0</v>
      </c>
      <c r="C138" s="21">
        <f>IF($A138="",0,IF(VLOOKUP($A138,'Diesel consumption for field op'!$C$4:$F$77,3,FALSE)="L / ha",C122*VLOOKUP($A138,'Diesel consumption for field op'!$C$4:$F$77,2,FALSE),VLOOKUP($A138,'Diesel consumption for field op'!$C$4:$F$77,2,FALSE)*C$93/1000)*IF(VLOOKUP($A138,'Diesel consumption for field op'!$C$4:$F$77,4,FALSE)="Yes",HLOOKUP(C$29,'Diesel consumption for field op'!$K$17:$P$19,2,FALSE),1)*HLOOKUP(C$29,'Diesel consumption for field op'!$K$17:$P$19,3,FALSE))</f>
        <v>0</v>
      </c>
      <c r="D138" s="21">
        <f>IF($A138="",0,IF(VLOOKUP($A138,'Diesel consumption for field op'!$C$4:$F$77,3,FALSE)="L / ha",D122*VLOOKUP($A138,'Diesel consumption for field op'!$C$4:$F$77,2,FALSE),VLOOKUP($A138,'Diesel consumption for field op'!$C$4:$F$77,2,FALSE)*D$93/1000)*IF(VLOOKUP($A138,'Diesel consumption for field op'!$C$4:$F$77,4,FALSE)="Yes",HLOOKUP(D$29,'Diesel consumption for field op'!$K$17:$P$19,2,FALSE),1)*HLOOKUP(D$29,'Diesel consumption for field op'!$K$17:$P$19,3,FALSE))</f>
        <v>0</v>
      </c>
      <c r="E138" s="21">
        <f>IF($A138="",0,IF(VLOOKUP($A138,'Diesel consumption for field op'!$C$4:$F$77,3,FALSE)="L / ha",E122*VLOOKUP($A138,'Diesel consumption for field op'!$C$4:$F$77,2,FALSE),VLOOKUP($A138,'Diesel consumption for field op'!$C$4:$F$77,2,FALSE)*E$93/1000)*IF(VLOOKUP($A138,'Diesel consumption for field op'!$C$4:$F$77,4,FALSE)="Yes",HLOOKUP(E$29,'Diesel consumption for field op'!$K$17:$P$19,2,FALSE),1)*HLOOKUP(E$29,'Diesel consumption for field op'!$K$17:$P$19,3,FALSE))</f>
        <v>0</v>
      </c>
      <c r="F138" s="21">
        <f>IF($A138="",0,IF(VLOOKUP($A138,'Diesel consumption for field op'!$C$4:$F$77,3,FALSE)="L / ha",F122*VLOOKUP($A138,'Diesel consumption for field op'!$C$4:$F$77,2,FALSE),VLOOKUP($A138,'Diesel consumption for field op'!$C$4:$F$77,2,FALSE)*F$93/1000)*IF(VLOOKUP($A138,'Diesel consumption for field op'!$C$4:$F$77,4,FALSE)="Yes",HLOOKUP(F$29,'Diesel consumption for field op'!$K$17:$P$19,2,FALSE),1)*HLOOKUP(F$29,'Diesel consumption for field op'!$K$17:$P$19,3,FALSE))</f>
        <v>0</v>
      </c>
      <c r="G138" s="21">
        <f>IF($A138="",0,IF(VLOOKUP($A138,'Diesel consumption for field op'!$C$4:$F$77,3,FALSE)="L / ha",G122*VLOOKUP($A138,'Diesel consumption for field op'!$C$4:$F$77,2,FALSE),VLOOKUP($A138,'Diesel consumption for field op'!$C$4:$F$77,2,FALSE)*G$93/1000)*IF(VLOOKUP($A138,'Diesel consumption for field op'!$C$4:$F$77,4,FALSE)="Yes",HLOOKUP(G$29,'Diesel consumption for field op'!$K$17:$P$19,2,FALSE),1)*HLOOKUP(G$29,'Diesel consumption for field op'!$K$17:$P$19,3,FALSE))</f>
        <v>0</v>
      </c>
      <c r="I138" s="29" t="str">
        <f t="shared" si="26"/>
        <v/>
      </c>
      <c r="J138" s="21">
        <f>IF($A138="",0,IF(VLOOKUP($A138,'Diesel consumption for field op'!$C$4:$F$77,3,FALSE)="L / ha",J122*VLOOKUP($A138,'Diesel consumption for field op'!$C$4:$F$77,2,FALSE),VLOOKUP($A138,'Diesel consumption for field op'!$C$4:$F$77,2,FALSE)*J$93/1000)*IF(VLOOKUP($A138,'Diesel consumption for field op'!$C$4:$F$77,4,FALSE)="Yes",HLOOKUP(J$29,'Diesel consumption for field op'!$K$17:$P$19,2,FALSE),1)*HLOOKUP(J$29,'Diesel consumption for field op'!$K$17:$P$19,3,FALSE))</f>
        <v>0</v>
      </c>
      <c r="K138" s="21">
        <f>IF($A138="",0,IF(VLOOKUP($A138,'Diesel consumption for field op'!$C$4:$F$77,3,FALSE)="L / ha",K122*VLOOKUP($A138,'Diesel consumption for field op'!$C$4:$F$77,2,FALSE),VLOOKUP($A138,'Diesel consumption for field op'!$C$4:$F$77,2,FALSE)*K$93/1000)*IF(VLOOKUP($A138,'Diesel consumption for field op'!$C$4:$F$77,4,FALSE)="Yes",HLOOKUP(K$29,'Diesel consumption for field op'!$K$17:$P$19,2,FALSE),1)*HLOOKUP(K$29,'Diesel consumption for field op'!$K$17:$P$19,3,FALSE))</f>
        <v>0</v>
      </c>
      <c r="L138" s="21">
        <f>IF($A138="",0,IF(VLOOKUP($A138,'Diesel consumption for field op'!$C$4:$F$77,3,FALSE)="L / ha",L122*VLOOKUP($A138,'Diesel consumption for field op'!$C$4:$F$77,2,FALSE),VLOOKUP($A138,'Diesel consumption for field op'!$C$4:$F$77,2,FALSE)*L$93/1000)*IF(VLOOKUP($A138,'Diesel consumption for field op'!$C$4:$F$77,4,FALSE)="Yes",HLOOKUP(L$29,'Diesel consumption for field op'!$K$17:$P$19,2,FALSE),1)*HLOOKUP(L$29,'Diesel consumption for field op'!$K$17:$P$19,3,FALSE))</f>
        <v>0</v>
      </c>
      <c r="M138" s="21">
        <f>IF($A138="",0,IF(VLOOKUP($A138,'Diesel consumption for field op'!$C$4:$F$77,3,FALSE)="L / ha",M122*VLOOKUP($A138,'Diesel consumption for field op'!$C$4:$F$77,2,FALSE),VLOOKUP($A138,'Diesel consumption for field op'!$C$4:$F$77,2,FALSE)*M$93/1000)*IF(VLOOKUP($A138,'Diesel consumption for field op'!$C$4:$F$77,4,FALSE)="Yes",HLOOKUP(M$29,'Diesel consumption for field op'!$K$17:$P$19,2,FALSE),1)*HLOOKUP(M$29,'Diesel consumption for field op'!$K$17:$P$19,3,FALSE))</f>
        <v>0</v>
      </c>
      <c r="N138" s="21">
        <f>IF($A138="",0,IF(VLOOKUP($A138,'Diesel consumption for field op'!$C$4:$F$77,3,FALSE)="L / ha",N122*VLOOKUP($A138,'Diesel consumption for field op'!$C$4:$F$77,2,FALSE),VLOOKUP($A138,'Diesel consumption for field op'!$C$4:$F$77,2,FALSE)*N$93/1000)*IF(VLOOKUP($A138,'Diesel consumption for field op'!$C$4:$F$77,4,FALSE)="Yes",HLOOKUP(N$29,'Diesel consumption for field op'!$K$17:$P$19,2,FALSE),1)*HLOOKUP(N$29,'Diesel consumption for field op'!$K$17:$P$19,3,FALSE))</f>
        <v>0</v>
      </c>
      <c r="O138" s="21">
        <f>IF($A138="",0,IF(VLOOKUP($A138,'Diesel consumption for field op'!$C$4:$F$77,3,FALSE)="L / ha",O122*VLOOKUP($A138,'Diesel consumption for field op'!$C$4:$F$77,2,FALSE),VLOOKUP($A138,'Diesel consumption for field op'!$C$4:$F$77,2,FALSE)*O$93/1000)*IF(VLOOKUP($A138,'Diesel consumption for field op'!$C$4:$F$77,4,FALSE)="Yes",HLOOKUP(O$29,'Diesel consumption for field op'!$K$17:$P$19,2,FALSE),1)*HLOOKUP(O$29,'Diesel consumption for field op'!$K$17:$P$19,3,FALSE))</f>
        <v>0</v>
      </c>
    </row>
    <row r="139" spans="1:15" x14ac:dyDescent="0.25">
      <c r="A139" s="20" t="str">
        <f t="shared" si="25"/>
        <v/>
      </c>
      <c r="B139" s="21">
        <f>IF($A139="",0,IF(VLOOKUP($A139,'Diesel consumption for field op'!$C$4:$F$77,3,FALSE)="L / ha",B123*VLOOKUP($A139,'Diesel consumption for field op'!$C$4:$F$77,2,FALSE),VLOOKUP($A139,'Diesel consumption for field op'!$C$4:$F$77,2,FALSE)*B$93/1000)*IF(VLOOKUP($A139,'Diesel consumption for field op'!$C$4:$F$77,4,FALSE)="Yes",HLOOKUP(B$29,'Diesel consumption for field op'!$K$17:$P$19,2,FALSE),1)*HLOOKUP(B$29,'Diesel consumption for field op'!$K$17:$P$19,3,FALSE))</f>
        <v>0</v>
      </c>
      <c r="C139" s="21">
        <f>IF($A139="",0,IF(VLOOKUP($A139,'Diesel consumption for field op'!$C$4:$F$77,3,FALSE)="L / ha",C123*VLOOKUP($A139,'Diesel consumption for field op'!$C$4:$F$77,2,FALSE),VLOOKUP($A139,'Diesel consumption for field op'!$C$4:$F$77,2,FALSE)*C$93/1000)*IF(VLOOKUP($A139,'Diesel consumption for field op'!$C$4:$F$77,4,FALSE)="Yes",HLOOKUP(C$29,'Diesel consumption for field op'!$K$17:$P$19,2,FALSE),1)*HLOOKUP(C$29,'Diesel consumption for field op'!$K$17:$P$19,3,FALSE))</f>
        <v>0</v>
      </c>
      <c r="D139" s="21">
        <f>IF($A139="",0,IF(VLOOKUP($A139,'Diesel consumption for field op'!$C$4:$F$77,3,FALSE)="L / ha",D123*VLOOKUP($A139,'Diesel consumption for field op'!$C$4:$F$77,2,FALSE),VLOOKUP($A139,'Diesel consumption for field op'!$C$4:$F$77,2,FALSE)*D$93/1000)*IF(VLOOKUP($A139,'Diesel consumption for field op'!$C$4:$F$77,4,FALSE)="Yes",HLOOKUP(D$29,'Diesel consumption for field op'!$K$17:$P$19,2,FALSE),1)*HLOOKUP(D$29,'Diesel consumption for field op'!$K$17:$P$19,3,FALSE))</f>
        <v>0</v>
      </c>
      <c r="E139" s="21">
        <f>IF($A139="",0,IF(VLOOKUP($A139,'Diesel consumption for field op'!$C$4:$F$77,3,FALSE)="L / ha",E123*VLOOKUP($A139,'Diesel consumption for field op'!$C$4:$F$77,2,FALSE),VLOOKUP($A139,'Diesel consumption for field op'!$C$4:$F$77,2,FALSE)*E$93/1000)*IF(VLOOKUP($A139,'Diesel consumption for field op'!$C$4:$F$77,4,FALSE)="Yes",HLOOKUP(E$29,'Diesel consumption for field op'!$K$17:$P$19,2,FALSE),1)*HLOOKUP(E$29,'Diesel consumption for field op'!$K$17:$P$19,3,FALSE))</f>
        <v>0</v>
      </c>
      <c r="F139" s="21">
        <f>IF($A139="",0,IF(VLOOKUP($A139,'Diesel consumption for field op'!$C$4:$F$77,3,FALSE)="L / ha",F123*VLOOKUP($A139,'Diesel consumption for field op'!$C$4:$F$77,2,FALSE),VLOOKUP($A139,'Diesel consumption for field op'!$C$4:$F$77,2,FALSE)*F$93/1000)*IF(VLOOKUP($A139,'Diesel consumption for field op'!$C$4:$F$77,4,FALSE)="Yes",HLOOKUP(F$29,'Diesel consumption for field op'!$K$17:$P$19,2,FALSE),1)*HLOOKUP(F$29,'Diesel consumption for field op'!$K$17:$P$19,3,FALSE))</f>
        <v>0</v>
      </c>
      <c r="G139" s="21">
        <f>IF($A139="",0,IF(VLOOKUP($A139,'Diesel consumption for field op'!$C$4:$F$77,3,FALSE)="L / ha",G123*VLOOKUP($A139,'Diesel consumption for field op'!$C$4:$F$77,2,FALSE),VLOOKUP($A139,'Diesel consumption for field op'!$C$4:$F$77,2,FALSE)*G$93/1000)*IF(VLOOKUP($A139,'Diesel consumption for field op'!$C$4:$F$77,4,FALSE)="Yes",HLOOKUP(G$29,'Diesel consumption for field op'!$K$17:$P$19,2,FALSE),1)*HLOOKUP(G$29,'Diesel consumption for field op'!$K$17:$P$19,3,FALSE))</f>
        <v>0</v>
      </c>
      <c r="I139" s="29" t="str">
        <f t="shared" si="26"/>
        <v/>
      </c>
      <c r="J139" s="21">
        <f>IF($A139="",0,IF(VLOOKUP($A139,'Diesel consumption for field op'!$C$4:$F$77,3,FALSE)="L / ha",J123*VLOOKUP($A139,'Diesel consumption for field op'!$C$4:$F$77,2,FALSE),VLOOKUP($A139,'Diesel consumption for field op'!$C$4:$F$77,2,FALSE)*J$93/1000)*IF(VLOOKUP($A139,'Diesel consumption for field op'!$C$4:$F$77,4,FALSE)="Yes",HLOOKUP(J$29,'Diesel consumption for field op'!$K$17:$P$19,2,FALSE),1)*HLOOKUP(J$29,'Diesel consumption for field op'!$K$17:$P$19,3,FALSE))</f>
        <v>0</v>
      </c>
      <c r="K139" s="21">
        <f>IF($A139="",0,IF(VLOOKUP($A139,'Diesel consumption for field op'!$C$4:$F$77,3,FALSE)="L / ha",K123*VLOOKUP($A139,'Diesel consumption for field op'!$C$4:$F$77,2,FALSE),VLOOKUP($A139,'Diesel consumption for field op'!$C$4:$F$77,2,FALSE)*K$93/1000)*IF(VLOOKUP($A139,'Diesel consumption for field op'!$C$4:$F$77,4,FALSE)="Yes",HLOOKUP(K$29,'Diesel consumption for field op'!$K$17:$P$19,2,FALSE),1)*HLOOKUP(K$29,'Diesel consumption for field op'!$K$17:$P$19,3,FALSE))</f>
        <v>0</v>
      </c>
      <c r="L139" s="21">
        <f>IF($A139="",0,IF(VLOOKUP($A139,'Diesel consumption for field op'!$C$4:$F$77,3,FALSE)="L / ha",L123*VLOOKUP($A139,'Diesel consumption for field op'!$C$4:$F$77,2,FALSE),VLOOKUP($A139,'Diesel consumption for field op'!$C$4:$F$77,2,FALSE)*L$93/1000)*IF(VLOOKUP($A139,'Diesel consumption for field op'!$C$4:$F$77,4,FALSE)="Yes",HLOOKUP(L$29,'Diesel consumption for field op'!$K$17:$P$19,2,FALSE),1)*HLOOKUP(L$29,'Diesel consumption for field op'!$K$17:$P$19,3,FALSE))</f>
        <v>0</v>
      </c>
      <c r="M139" s="21">
        <f>IF($A139="",0,IF(VLOOKUP($A139,'Diesel consumption for field op'!$C$4:$F$77,3,FALSE)="L / ha",M123*VLOOKUP($A139,'Diesel consumption for field op'!$C$4:$F$77,2,FALSE),VLOOKUP($A139,'Diesel consumption for field op'!$C$4:$F$77,2,FALSE)*M$93/1000)*IF(VLOOKUP($A139,'Diesel consumption for field op'!$C$4:$F$77,4,FALSE)="Yes",HLOOKUP(M$29,'Diesel consumption for field op'!$K$17:$P$19,2,FALSE),1)*HLOOKUP(M$29,'Diesel consumption for field op'!$K$17:$P$19,3,FALSE))</f>
        <v>0</v>
      </c>
      <c r="N139" s="21">
        <f>IF($A139="",0,IF(VLOOKUP($A139,'Diesel consumption for field op'!$C$4:$F$77,3,FALSE)="L / ha",N123*VLOOKUP($A139,'Diesel consumption for field op'!$C$4:$F$77,2,FALSE),VLOOKUP($A139,'Diesel consumption for field op'!$C$4:$F$77,2,FALSE)*N$93/1000)*IF(VLOOKUP($A139,'Diesel consumption for field op'!$C$4:$F$77,4,FALSE)="Yes",HLOOKUP(N$29,'Diesel consumption for field op'!$K$17:$P$19,2,FALSE),1)*HLOOKUP(N$29,'Diesel consumption for field op'!$K$17:$P$19,3,FALSE))</f>
        <v>0</v>
      </c>
      <c r="O139" s="21">
        <f>IF($A139="",0,IF(VLOOKUP($A139,'Diesel consumption for field op'!$C$4:$F$77,3,FALSE)="L / ha",O123*VLOOKUP($A139,'Diesel consumption for field op'!$C$4:$F$77,2,FALSE),VLOOKUP($A139,'Diesel consumption for field op'!$C$4:$F$77,2,FALSE)*O$93/1000)*IF(VLOOKUP($A139,'Diesel consumption for field op'!$C$4:$F$77,4,FALSE)="Yes",HLOOKUP(O$29,'Diesel consumption for field op'!$K$17:$P$19,2,FALSE),1)*HLOOKUP(O$29,'Diesel consumption for field op'!$K$17:$P$19,3,FALSE))</f>
        <v>0</v>
      </c>
    </row>
    <row r="140" spans="1:15" x14ac:dyDescent="0.25">
      <c r="A140" s="20" t="str">
        <f t="shared" si="25"/>
        <v/>
      </c>
      <c r="B140" s="21">
        <f>IF($A140="",0,IF(VLOOKUP($A140,'Diesel consumption for field op'!$C$4:$F$77,3,FALSE)="L / ha",B124*VLOOKUP($A140,'Diesel consumption for field op'!$C$4:$F$77,2,FALSE),VLOOKUP($A140,'Diesel consumption for field op'!$C$4:$F$77,2,FALSE)*B$93/1000)*IF(VLOOKUP($A140,'Diesel consumption for field op'!$C$4:$F$77,4,FALSE)="Yes",HLOOKUP(B$29,'Diesel consumption for field op'!$K$17:$P$19,2,FALSE),1)*HLOOKUP(B$29,'Diesel consumption for field op'!$K$17:$P$19,3,FALSE))</f>
        <v>0</v>
      </c>
      <c r="C140" s="21">
        <f>IF($A140="",0,IF(VLOOKUP($A140,'Diesel consumption for field op'!$C$4:$F$77,3,FALSE)="L / ha",C124*VLOOKUP($A140,'Diesel consumption for field op'!$C$4:$F$77,2,FALSE),VLOOKUP($A140,'Diesel consumption for field op'!$C$4:$F$77,2,FALSE)*C$93/1000)*IF(VLOOKUP($A140,'Diesel consumption for field op'!$C$4:$F$77,4,FALSE)="Yes",HLOOKUP(C$29,'Diesel consumption for field op'!$K$17:$P$19,2,FALSE),1)*HLOOKUP(C$29,'Diesel consumption for field op'!$K$17:$P$19,3,FALSE))</f>
        <v>0</v>
      </c>
      <c r="D140" s="21">
        <f>IF($A140="",0,IF(VLOOKUP($A140,'Diesel consumption for field op'!$C$4:$F$77,3,FALSE)="L / ha",D124*VLOOKUP($A140,'Diesel consumption for field op'!$C$4:$F$77,2,FALSE),VLOOKUP($A140,'Diesel consumption for field op'!$C$4:$F$77,2,FALSE)*D$93/1000)*IF(VLOOKUP($A140,'Diesel consumption for field op'!$C$4:$F$77,4,FALSE)="Yes",HLOOKUP(D$29,'Diesel consumption for field op'!$K$17:$P$19,2,FALSE),1)*HLOOKUP(D$29,'Diesel consumption for field op'!$K$17:$P$19,3,FALSE))</f>
        <v>0</v>
      </c>
      <c r="E140" s="21">
        <f>IF($A140="",0,IF(VLOOKUP($A140,'Diesel consumption for field op'!$C$4:$F$77,3,FALSE)="L / ha",E124*VLOOKUP($A140,'Diesel consumption for field op'!$C$4:$F$77,2,FALSE),VLOOKUP($A140,'Diesel consumption for field op'!$C$4:$F$77,2,FALSE)*E$93/1000)*IF(VLOOKUP($A140,'Diesel consumption for field op'!$C$4:$F$77,4,FALSE)="Yes",HLOOKUP(E$29,'Diesel consumption for field op'!$K$17:$P$19,2,FALSE),1)*HLOOKUP(E$29,'Diesel consumption for field op'!$K$17:$P$19,3,FALSE))</f>
        <v>0</v>
      </c>
      <c r="F140" s="21">
        <f>IF($A140="",0,IF(VLOOKUP($A140,'Diesel consumption for field op'!$C$4:$F$77,3,FALSE)="L / ha",F124*VLOOKUP($A140,'Diesel consumption for field op'!$C$4:$F$77,2,FALSE),VLOOKUP($A140,'Diesel consumption for field op'!$C$4:$F$77,2,FALSE)*F$93/1000)*IF(VLOOKUP($A140,'Diesel consumption for field op'!$C$4:$F$77,4,FALSE)="Yes",HLOOKUP(F$29,'Diesel consumption for field op'!$K$17:$P$19,2,FALSE),1)*HLOOKUP(F$29,'Diesel consumption for field op'!$K$17:$P$19,3,FALSE))</f>
        <v>0</v>
      </c>
      <c r="G140" s="21">
        <f>IF($A140="",0,IF(VLOOKUP($A140,'Diesel consumption for field op'!$C$4:$F$77,3,FALSE)="L / ha",G124*VLOOKUP($A140,'Diesel consumption for field op'!$C$4:$F$77,2,FALSE),VLOOKUP($A140,'Diesel consumption for field op'!$C$4:$F$77,2,FALSE)*G$93/1000)*IF(VLOOKUP($A140,'Diesel consumption for field op'!$C$4:$F$77,4,FALSE)="Yes",HLOOKUP(G$29,'Diesel consumption for field op'!$K$17:$P$19,2,FALSE),1)*HLOOKUP(G$29,'Diesel consumption for field op'!$K$17:$P$19,3,FALSE))</f>
        <v>0</v>
      </c>
      <c r="I140" s="29" t="str">
        <f t="shared" si="26"/>
        <v/>
      </c>
      <c r="J140" s="21">
        <f>IF($A140="",0,IF(VLOOKUP($A140,'Diesel consumption for field op'!$C$4:$F$77,3,FALSE)="L / ha",J124*VLOOKUP($A140,'Diesel consumption for field op'!$C$4:$F$77,2,FALSE),VLOOKUP($A140,'Diesel consumption for field op'!$C$4:$F$77,2,FALSE)*J$93/1000)*IF(VLOOKUP($A140,'Diesel consumption for field op'!$C$4:$F$77,4,FALSE)="Yes",HLOOKUP(J$29,'Diesel consumption for field op'!$K$17:$P$19,2,FALSE),1)*HLOOKUP(J$29,'Diesel consumption for field op'!$K$17:$P$19,3,FALSE))</f>
        <v>0</v>
      </c>
      <c r="K140" s="21">
        <f>IF($A140="",0,IF(VLOOKUP($A140,'Diesel consumption for field op'!$C$4:$F$77,3,FALSE)="L / ha",K124*VLOOKUP($A140,'Diesel consumption for field op'!$C$4:$F$77,2,FALSE),VLOOKUP($A140,'Diesel consumption for field op'!$C$4:$F$77,2,FALSE)*K$93/1000)*IF(VLOOKUP($A140,'Diesel consumption for field op'!$C$4:$F$77,4,FALSE)="Yes",HLOOKUP(K$29,'Diesel consumption for field op'!$K$17:$P$19,2,FALSE),1)*HLOOKUP(K$29,'Diesel consumption for field op'!$K$17:$P$19,3,FALSE))</f>
        <v>0</v>
      </c>
      <c r="L140" s="21">
        <f>IF($A140="",0,IF(VLOOKUP($A140,'Diesel consumption for field op'!$C$4:$F$77,3,FALSE)="L / ha",L124*VLOOKUP($A140,'Diesel consumption for field op'!$C$4:$F$77,2,FALSE),VLOOKUP($A140,'Diesel consumption for field op'!$C$4:$F$77,2,FALSE)*L$93/1000)*IF(VLOOKUP($A140,'Diesel consumption for field op'!$C$4:$F$77,4,FALSE)="Yes",HLOOKUP(L$29,'Diesel consumption for field op'!$K$17:$P$19,2,FALSE),1)*HLOOKUP(L$29,'Diesel consumption for field op'!$K$17:$P$19,3,FALSE))</f>
        <v>0</v>
      </c>
      <c r="M140" s="21">
        <f>IF($A140="",0,IF(VLOOKUP($A140,'Diesel consumption for field op'!$C$4:$F$77,3,FALSE)="L / ha",M124*VLOOKUP($A140,'Diesel consumption for field op'!$C$4:$F$77,2,FALSE),VLOOKUP($A140,'Diesel consumption for field op'!$C$4:$F$77,2,FALSE)*M$93/1000)*IF(VLOOKUP($A140,'Diesel consumption for field op'!$C$4:$F$77,4,FALSE)="Yes",HLOOKUP(M$29,'Diesel consumption for field op'!$K$17:$P$19,2,FALSE),1)*HLOOKUP(M$29,'Diesel consumption for field op'!$K$17:$P$19,3,FALSE))</f>
        <v>0</v>
      </c>
      <c r="N140" s="21">
        <f>IF($A140="",0,IF(VLOOKUP($A140,'Diesel consumption for field op'!$C$4:$F$77,3,FALSE)="L / ha",N124*VLOOKUP($A140,'Diesel consumption for field op'!$C$4:$F$77,2,FALSE),VLOOKUP($A140,'Diesel consumption for field op'!$C$4:$F$77,2,FALSE)*N$93/1000)*IF(VLOOKUP($A140,'Diesel consumption for field op'!$C$4:$F$77,4,FALSE)="Yes",HLOOKUP(N$29,'Diesel consumption for field op'!$K$17:$P$19,2,FALSE),1)*HLOOKUP(N$29,'Diesel consumption for field op'!$K$17:$P$19,3,FALSE))</f>
        <v>0</v>
      </c>
      <c r="O140" s="21">
        <f>IF($A140="",0,IF(VLOOKUP($A140,'Diesel consumption for field op'!$C$4:$F$77,3,FALSE)="L / ha",O124*VLOOKUP($A140,'Diesel consumption for field op'!$C$4:$F$77,2,FALSE),VLOOKUP($A140,'Diesel consumption for field op'!$C$4:$F$77,2,FALSE)*O$93/1000)*IF(VLOOKUP($A140,'Diesel consumption for field op'!$C$4:$F$77,4,FALSE)="Yes",HLOOKUP(O$29,'Diesel consumption for field op'!$K$17:$P$19,2,FALSE),1)*HLOOKUP(O$29,'Diesel consumption for field op'!$K$17:$P$19,3,FALSE))</f>
        <v>0</v>
      </c>
    </row>
    <row r="141" spans="1:15" x14ac:dyDescent="0.25">
      <c r="A141" s="20" t="str">
        <f t="shared" si="25"/>
        <v/>
      </c>
      <c r="B141" s="21">
        <f>IF($A141="",0,IF(VLOOKUP($A141,'Diesel consumption for field op'!$C$4:$F$77,3,FALSE)="L / ha",B125*VLOOKUP($A141,'Diesel consumption for field op'!$C$4:$F$77,2,FALSE),VLOOKUP($A141,'Diesel consumption for field op'!$C$4:$F$77,2,FALSE)*B$93/1000)*IF(VLOOKUP($A141,'Diesel consumption for field op'!$C$4:$F$77,4,FALSE)="Yes",HLOOKUP(B$29,'Diesel consumption for field op'!$K$17:$P$19,2,FALSE),1)*HLOOKUP(B$29,'Diesel consumption for field op'!$K$17:$P$19,3,FALSE))</f>
        <v>0</v>
      </c>
      <c r="C141" s="21">
        <f>IF($A141="",0,IF(VLOOKUP($A141,'Diesel consumption for field op'!$C$4:$F$77,3,FALSE)="L / ha",C125*VLOOKUP($A141,'Diesel consumption for field op'!$C$4:$F$77,2,FALSE),VLOOKUP($A141,'Diesel consumption for field op'!$C$4:$F$77,2,FALSE)*C$93/1000)*IF(VLOOKUP($A141,'Diesel consumption for field op'!$C$4:$F$77,4,FALSE)="Yes",HLOOKUP(C$29,'Diesel consumption for field op'!$K$17:$P$19,2,FALSE),1)*HLOOKUP(C$29,'Diesel consumption for field op'!$K$17:$P$19,3,FALSE))</f>
        <v>0</v>
      </c>
      <c r="D141" s="21">
        <f>IF($A141="",0,IF(VLOOKUP($A141,'Diesel consumption for field op'!$C$4:$F$77,3,FALSE)="L / ha",D125*VLOOKUP($A141,'Diesel consumption for field op'!$C$4:$F$77,2,FALSE),VLOOKUP($A141,'Diesel consumption for field op'!$C$4:$F$77,2,FALSE)*D$93/1000)*IF(VLOOKUP($A141,'Diesel consumption for field op'!$C$4:$F$77,4,FALSE)="Yes",HLOOKUP(D$29,'Diesel consumption for field op'!$K$17:$P$19,2,FALSE),1)*HLOOKUP(D$29,'Diesel consumption for field op'!$K$17:$P$19,3,FALSE))</f>
        <v>0</v>
      </c>
      <c r="E141" s="21">
        <f>IF($A141="",0,IF(VLOOKUP($A141,'Diesel consumption for field op'!$C$4:$F$77,3,FALSE)="L / ha",E125*VLOOKUP($A141,'Diesel consumption for field op'!$C$4:$F$77,2,FALSE),VLOOKUP($A141,'Diesel consumption for field op'!$C$4:$F$77,2,FALSE)*E$93/1000)*IF(VLOOKUP($A141,'Diesel consumption for field op'!$C$4:$F$77,4,FALSE)="Yes",HLOOKUP(E$29,'Diesel consumption for field op'!$K$17:$P$19,2,FALSE),1)*HLOOKUP(E$29,'Diesel consumption for field op'!$K$17:$P$19,3,FALSE))</f>
        <v>0</v>
      </c>
      <c r="F141" s="21">
        <f>IF($A141="",0,IF(VLOOKUP($A141,'Diesel consumption for field op'!$C$4:$F$77,3,FALSE)="L / ha",F125*VLOOKUP($A141,'Diesel consumption for field op'!$C$4:$F$77,2,FALSE),VLOOKUP($A141,'Diesel consumption for field op'!$C$4:$F$77,2,FALSE)*F$93/1000)*IF(VLOOKUP($A141,'Diesel consumption for field op'!$C$4:$F$77,4,FALSE)="Yes",HLOOKUP(F$29,'Diesel consumption for field op'!$K$17:$P$19,2,FALSE),1)*HLOOKUP(F$29,'Diesel consumption for field op'!$K$17:$P$19,3,FALSE))</f>
        <v>0</v>
      </c>
      <c r="G141" s="21">
        <f>IF($A141="",0,IF(VLOOKUP($A141,'Diesel consumption for field op'!$C$4:$F$77,3,FALSE)="L / ha",G125*VLOOKUP($A141,'Diesel consumption for field op'!$C$4:$F$77,2,FALSE),VLOOKUP($A141,'Diesel consumption for field op'!$C$4:$F$77,2,FALSE)*G$93/1000)*IF(VLOOKUP($A141,'Diesel consumption for field op'!$C$4:$F$77,4,FALSE)="Yes",HLOOKUP(G$29,'Diesel consumption for field op'!$K$17:$P$19,2,FALSE),1)*HLOOKUP(G$29,'Diesel consumption for field op'!$K$17:$P$19,3,FALSE))</f>
        <v>0</v>
      </c>
      <c r="I141" s="29" t="str">
        <f t="shared" si="26"/>
        <v/>
      </c>
      <c r="J141" s="21">
        <f>IF($A141="",0,IF(VLOOKUP($A141,'Diesel consumption for field op'!$C$4:$F$77,3,FALSE)="L / ha",J125*VLOOKUP($A141,'Diesel consumption for field op'!$C$4:$F$77,2,FALSE),VLOOKUP($A141,'Diesel consumption for field op'!$C$4:$F$77,2,FALSE)*J$93/1000)*IF(VLOOKUP($A141,'Diesel consumption for field op'!$C$4:$F$77,4,FALSE)="Yes",HLOOKUP(J$29,'Diesel consumption for field op'!$K$17:$P$19,2,FALSE),1)*HLOOKUP(J$29,'Diesel consumption for field op'!$K$17:$P$19,3,FALSE))</f>
        <v>0</v>
      </c>
      <c r="K141" s="21">
        <f>IF($A141="",0,IF(VLOOKUP($A141,'Diesel consumption for field op'!$C$4:$F$77,3,FALSE)="L / ha",K125*VLOOKUP($A141,'Diesel consumption for field op'!$C$4:$F$77,2,FALSE),VLOOKUP($A141,'Diesel consumption for field op'!$C$4:$F$77,2,FALSE)*K$93/1000)*IF(VLOOKUP($A141,'Diesel consumption for field op'!$C$4:$F$77,4,FALSE)="Yes",HLOOKUP(K$29,'Diesel consumption for field op'!$K$17:$P$19,2,FALSE),1)*HLOOKUP(K$29,'Diesel consumption for field op'!$K$17:$P$19,3,FALSE))</f>
        <v>0</v>
      </c>
      <c r="L141" s="21">
        <f>IF($A141="",0,IF(VLOOKUP($A141,'Diesel consumption for field op'!$C$4:$F$77,3,FALSE)="L / ha",L125*VLOOKUP($A141,'Diesel consumption for field op'!$C$4:$F$77,2,FALSE),VLOOKUP($A141,'Diesel consumption for field op'!$C$4:$F$77,2,FALSE)*L$93/1000)*IF(VLOOKUP($A141,'Diesel consumption for field op'!$C$4:$F$77,4,FALSE)="Yes",HLOOKUP(L$29,'Diesel consumption for field op'!$K$17:$P$19,2,FALSE),1)*HLOOKUP(L$29,'Diesel consumption for field op'!$K$17:$P$19,3,FALSE))</f>
        <v>0</v>
      </c>
      <c r="M141" s="21">
        <f>IF($A141="",0,IF(VLOOKUP($A141,'Diesel consumption for field op'!$C$4:$F$77,3,FALSE)="L / ha",M125*VLOOKUP($A141,'Diesel consumption for field op'!$C$4:$F$77,2,FALSE),VLOOKUP($A141,'Diesel consumption for field op'!$C$4:$F$77,2,FALSE)*M$93/1000)*IF(VLOOKUP($A141,'Diesel consumption for field op'!$C$4:$F$77,4,FALSE)="Yes",HLOOKUP(M$29,'Diesel consumption for field op'!$K$17:$P$19,2,FALSE),1)*HLOOKUP(M$29,'Diesel consumption for field op'!$K$17:$P$19,3,FALSE))</f>
        <v>0</v>
      </c>
      <c r="N141" s="21">
        <f>IF($A141="",0,IF(VLOOKUP($A141,'Diesel consumption for field op'!$C$4:$F$77,3,FALSE)="L / ha",N125*VLOOKUP($A141,'Diesel consumption for field op'!$C$4:$F$77,2,FALSE),VLOOKUP($A141,'Diesel consumption for field op'!$C$4:$F$77,2,FALSE)*N$93/1000)*IF(VLOOKUP($A141,'Diesel consumption for field op'!$C$4:$F$77,4,FALSE)="Yes",HLOOKUP(N$29,'Diesel consumption for field op'!$K$17:$P$19,2,FALSE),1)*HLOOKUP(N$29,'Diesel consumption for field op'!$K$17:$P$19,3,FALSE))</f>
        <v>0</v>
      </c>
      <c r="O141" s="21">
        <f>IF($A141="",0,IF(VLOOKUP($A141,'Diesel consumption for field op'!$C$4:$F$77,3,FALSE)="L / ha",O125*VLOOKUP($A141,'Diesel consumption for field op'!$C$4:$F$77,2,FALSE),VLOOKUP($A141,'Diesel consumption for field op'!$C$4:$F$77,2,FALSE)*O$93/1000)*IF(VLOOKUP($A141,'Diesel consumption for field op'!$C$4:$F$77,4,FALSE)="Yes",HLOOKUP(O$29,'Diesel consumption for field op'!$K$17:$P$19,2,FALSE),1)*HLOOKUP(O$29,'Diesel consumption for field op'!$K$17:$P$19,3,FALSE))</f>
        <v>0</v>
      </c>
    </row>
    <row r="142" spans="1:15" x14ac:dyDescent="0.25">
      <c r="A142" s="20" t="str">
        <f t="shared" si="25"/>
        <v/>
      </c>
      <c r="B142" s="21">
        <f>IF($A142="",0,IF(VLOOKUP($A142,'Diesel consumption for field op'!$C$4:$F$77,3,FALSE)="L / ha",B126*VLOOKUP($A142,'Diesel consumption for field op'!$C$4:$F$77,2,FALSE),VLOOKUP($A142,'Diesel consumption for field op'!$C$4:$F$77,2,FALSE)*B$93/1000)*IF(VLOOKUP($A142,'Diesel consumption for field op'!$C$4:$F$77,4,FALSE)="Yes",HLOOKUP(B$29,'Diesel consumption for field op'!$K$17:$P$19,2,FALSE),1)*HLOOKUP(B$29,'Diesel consumption for field op'!$K$17:$P$19,3,FALSE))</f>
        <v>0</v>
      </c>
      <c r="C142" s="21">
        <f>IF($A142="",0,IF(VLOOKUP($A142,'Diesel consumption for field op'!$C$4:$F$77,3,FALSE)="L / ha",C126*VLOOKUP($A142,'Diesel consumption for field op'!$C$4:$F$77,2,FALSE),VLOOKUP($A142,'Diesel consumption for field op'!$C$4:$F$77,2,FALSE)*C$93/1000)*IF(VLOOKUP($A142,'Diesel consumption for field op'!$C$4:$F$77,4,FALSE)="Yes",HLOOKUP(C$29,'Diesel consumption for field op'!$K$17:$P$19,2,FALSE),1)*HLOOKUP(C$29,'Diesel consumption for field op'!$K$17:$P$19,3,FALSE))</f>
        <v>0</v>
      </c>
      <c r="D142" s="21">
        <f>IF($A142="",0,IF(VLOOKUP($A142,'Diesel consumption for field op'!$C$4:$F$77,3,FALSE)="L / ha",D126*VLOOKUP($A142,'Diesel consumption for field op'!$C$4:$F$77,2,FALSE),VLOOKUP($A142,'Diesel consumption for field op'!$C$4:$F$77,2,FALSE)*D$93/1000)*IF(VLOOKUP($A142,'Diesel consumption for field op'!$C$4:$F$77,4,FALSE)="Yes",HLOOKUP(D$29,'Diesel consumption for field op'!$K$17:$P$19,2,FALSE),1)*HLOOKUP(D$29,'Diesel consumption for field op'!$K$17:$P$19,3,FALSE))</f>
        <v>0</v>
      </c>
      <c r="E142" s="21">
        <f>IF($A142="",0,IF(VLOOKUP($A142,'Diesel consumption for field op'!$C$4:$F$77,3,FALSE)="L / ha",E126*VLOOKUP($A142,'Diesel consumption for field op'!$C$4:$F$77,2,FALSE),VLOOKUP($A142,'Diesel consumption for field op'!$C$4:$F$77,2,FALSE)*E$93/1000)*IF(VLOOKUP($A142,'Diesel consumption for field op'!$C$4:$F$77,4,FALSE)="Yes",HLOOKUP(E$29,'Diesel consumption for field op'!$K$17:$P$19,2,FALSE),1)*HLOOKUP(E$29,'Diesel consumption for field op'!$K$17:$P$19,3,FALSE))</f>
        <v>0</v>
      </c>
      <c r="F142" s="21">
        <f>IF($A142="",0,IF(VLOOKUP($A142,'Diesel consumption for field op'!$C$4:$F$77,3,FALSE)="L / ha",F126*VLOOKUP($A142,'Diesel consumption for field op'!$C$4:$F$77,2,FALSE),VLOOKUP($A142,'Diesel consumption for field op'!$C$4:$F$77,2,FALSE)*F$93/1000)*IF(VLOOKUP($A142,'Diesel consumption for field op'!$C$4:$F$77,4,FALSE)="Yes",HLOOKUP(F$29,'Diesel consumption for field op'!$K$17:$P$19,2,FALSE),1)*HLOOKUP(F$29,'Diesel consumption for field op'!$K$17:$P$19,3,FALSE))</f>
        <v>0</v>
      </c>
      <c r="G142" s="21">
        <f>IF($A142="",0,IF(VLOOKUP($A142,'Diesel consumption for field op'!$C$4:$F$77,3,FALSE)="L / ha",G126*VLOOKUP($A142,'Diesel consumption for field op'!$C$4:$F$77,2,FALSE),VLOOKUP($A142,'Diesel consumption for field op'!$C$4:$F$77,2,FALSE)*G$93/1000)*IF(VLOOKUP($A142,'Diesel consumption for field op'!$C$4:$F$77,4,FALSE)="Yes",HLOOKUP(G$29,'Diesel consumption for field op'!$K$17:$P$19,2,FALSE),1)*HLOOKUP(G$29,'Diesel consumption for field op'!$K$17:$P$19,3,FALSE))</f>
        <v>0</v>
      </c>
      <c r="I142" s="29" t="str">
        <f t="shared" si="26"/>
        <v/>
      </c>
      <c r="J142" s="21">
        <f>IF($A142="",0,IF(VLOOKUP($A142,'Diesel consumption for field op'!$C$4:$F$77,3,FALSE)="L / ha",J126*VLOOKUP($A142,'Diesel consumption for field op'!$C$4:$F$77,2,FALSE),VLOOKUP($A142,'Diesel consumption for field op'!$C$4:$F$77,2,FALSE)*J$93/1000)*IF(VLOOKUP($A142,'Diesel consumption for field op'!$C$4:$F$77,4,FALSE)="Yes",HLOOKUP(J$29,'Diesel consumption for field op'!$K$17:$P$19,2,FALSE),1)*HLOOKUP(J$29,'Diesel consumption for field op'!$K$17:$P$19,3,FALSE))</f>
        <v>0</v>
      </c>
      <c r="K142" s="21">
        <f>IF($A142="",0,IF(VLOOKUP($A142,'Diesel consumption for field op'!$C$4:$F$77,3,FALSE)="L / ha",K126*VLOOKUP($A142,'Diesel consumption for field op'!$C$4:$F$77,2,FALSE),VLOOKUP($A142,'Diesel consumption for field op'!$C$4:$F$77,2,FALSE)*K$93/1000)*IF(VLOOKUP($A142,'Diesel consumption for field op'!$C$4:$F$77,4,FALSE)="Yes",HLOOKUP(K$29,'Diesel consumption for field op'!$K$17:$P$19,2,FALSE),1)*HLOOKUP(K$29,'Diesel consumption for field op'!$K$17:$P$19,3,FALSE))</f>
        <v>0</v>
      </c>
      <c r="L142" s="21">
        <f>IF($A142="",0,IF(VLOOKUP($A142,'Diesel consumption for field op'!$C$4:$F$77,3,FALSE)="L / ha",L126*VLOOKUP($A142,'Diesel consumption for field op'!$C$4:$F$77,2,FALSE),VLOOKUP($A142,'Diesel consumption for field op'!$C$4:$F$77,2,FALSE)*L$93/1000)*IF(VLOOKUP($A142,'Diesel consumption for field op'!$C$4:$F$77,4,FALSE)="Yes",HLOOKUP(L$29,'Diesel consumption for field op'!$K$17:$P$19,2,FALSE),1)*HLOOKUP(L$29,'Diesel consumption for field op'!$K$17:$P$19,3,FALSE))</f>
        <v>0</v>
      </c>
      <c r="M142" s="21">
        <f>IF($A142="",0,IF(VLOOKUP($A142,'Diesel consumption for field op'!$C$4:$F$77,3,FALSE)="L / ha",M126*VLOOKUP($A142,'Diesel consumption for field op'!$C$4:$F$77,2,FALSE),VLOOKUP($A142,'Diesel consumption for field op'!$C$4:$F$77,2,FALSE)*M$93/1000)*IF(VLOOKUP($A142,'Diesel consumption for field op'!$C$4:$F$77,4,FALSE)="Yes",HLOOKUP(M$29,'Diesel consumption for field op'!$K$17:$P$19,2,FALSE),1)*HLOOKUP(M$29,'Diesel consumption for field op'!$K$17:$P$19,3,FALSE))</f>
        <v>0</v>
      </c>
      <c r="N142" s="21">
        <f>IF($A142="",0,IF(VLOOKUP($A142,'Diesel consumption for field op'!$C$4:$F$77,3,FALSE)="L / ha",N126*VLOOKUP($A142,'Diesel consumption for field op'!$C$4:$F$77,2,FALSE),VLOOKUP($A142,'Diesel consumption for field op'!$C$4:$F$77,2,FALSE)*N$93/1000)*IF(VLOOKUP($A142,'Diesel consumption for field op'!$C$4:$F$77,4,FALSE)="Yes",HLOOKUP(N$29,'Diesel consumption for field op'!$K$17:$P$19,2,FALSE),1)*HLOOKUP(N$29,'Diesel consumption for field op'!$K$17:$P$19,3,FALSE))</f>
        <v>0</v>
      </c>
      <c r="O142" s="21">
        <f>IF($A142="",0,IF(VLOOKUP($A142,'Diesel consumption for field op'!$C$4:$F$77,3,FALSE)="L / ha",O126*VLOOKUP($A142,'Diesel consumption for field op'!$C$4:$F$77,2,FALSE),VLOOKUP($A142,'Diesel consumption for field op'!$C$4:$F$77,2,FALSE)*O$93/1000)*IF(VLOOKUP($A142,'Diesel consumption for field op'!$C$4:$F$77,4,FALSE)="Yes",HLOOKUP(O$29,'Diesel consumption for field op'!$K$17:$P$19,2,FALSE),1)*HLOOKUP(O$29,'Diesel consumption for field op'!$K$17:$P$19,3,FALSE))</f>
        <v>0</v>
      </c>
    </row>
    <row r="143" spans="1:15" x14ac:dyDescent="0.25">
      <c r="A143" s="20" t="str">
        <f t="shared" si="25"/>
        <v/>
      </c>
      <c r="B143" s="21">
        <f>IF($A143="",0,IF(VLOOKUP($A143,'Diesel consumption for field op'!$C$4:$F$77,3,FALSE)="L / ha",B127*VLOOKUP($A143,'Diesel consumption for field op'!$C$4:$F$77,2,FALSE),VLOOKUP($A143,'Diesel consumption for field op'!$C$4:$F$77,2,FALSE)*B$93/1000)*IF(VLOOKUP($A143,'Diesel consumption for field op'!$C$4:$F$77,4,FALSE)="Yes",HLOOKUP(B$29,'Diesel consumption for field op'!$K$17:$P$19,2,FALSE),1)*HLOOKUP(B$29,'Diesel consumption for field op'!$K$17:$P$19,3,FALSE))</f>
        <v>0</v>
      </c>
      <c r="C143" s="21">
        <f>IF($A143="",0,IF(VLOOKUP($A143,'Diesel consumption for field op'!$C$4:$F$77,3,FALSE)="L / ha",C127*VLOOKUP($A143,'Diesel consumption for field op'!$C$4:$F$77,2,FALSE),VLOOKUP($A143,'Diesel consumption for field op'!$C$4:$F$77,2,FALSE)*C$93/1000)*IF(VLOOKUP($A143,'Diesel consumption for field op'!$C$4:$F$77,4,FALSE)="Yes",HLOOKUP(C$29,'Diesel consumption for field op'!$K$17:$P$19,2,FALSE),1)*HLOOKUP(C$29,'Diesel consumption for field op'!$K$17:$P$19,3,FALSE))</f>
        <v>0</v>
      </c>
      <c r="D143" s="21">
        <f>IF($A143="",0,IF(VLOOKUP($A143,'Diesel consumption for field op'!$C$4:$F$77,3,FALSE)="L / ha",D127*VLOOKUP($A143,'Diesel consumption for field op'!$C$4:$F$77,2,FALSE),VLOOKUP($A143,'Diesel consumption for field op'!$C$4:$F$77,2,FALSE)*D$93/1000)*IF(VLOOKUP($A143,'Diesel consumption for field op'!$C$4:$F$77,4,FALSE)="Yes",HLOOKUP(D$29,'Diesel consumption for field op'!$K$17:$P$19,2,FALSE),1)*HLOOKUP(D$29,'Diesel consumption for field op'!$K$17:$P$19,3,FALSE))</f>
        <v>0</v>
      </c>
      <c r="E143" s="21">
        <f>IF($A143="",0,IF(VLOOKUP($A143,'Diesel consumption for field op'!$C$4:$F$77,3,FALSE)="L / ha",E127*VLOOKUP($A143,'Diesel consumption for field op'!$C$4:$F$77,2,FALSE),VLOOKUP($A143,'Diesel consumption for field op'!$C$4:$F$77,2,FALSE)*E$93/1000)*IF(VLOOKUP($A143,'Diesel consumption for field op'!$C$4:$F$77,4,FALSE)="Yes",HLOOKUP(E$29,'Diesel consumption for field op'!$K$17:$P$19,2,FALSE),1)*HLOOKUP(E$29,'Diesel consumption for field op'!$K$17:$P$19,3,FALSE))</f>
        <v>0</v>
      </c>
      <c r="F143" s="21">
        <f>IF($A143="",0,IF(VLOOKUP($A143,'Diesel consumption for field op'!$C$4:$F$77,3,FALSE)="L / ha",F127*VLOOKUP($A143,'Diesel consumption for field op'!$C$4:$F$77,2,FALSE),VLOOKUP($A143,'Diesel consumption for field op'!$C$4:$F$77,2,FALSE)*F$93/1000)*IF(VLOOKUP($A143,'Diesel consumption for field op'!$C$4:$F$77,4,FALSE)="Yes",HLOOKUP(F$29,'Diesel consumption for field op'!$K$17:$P$19,2,FALSE),1)*HLOOKUP(F$29,'Diesel consumption for field op'!$K$17:$P$19,3,FALSE))</f>
        <v>0</v>
      </c>
      <c r="G143" s="21">
        <f>IF($A143="",0,IF(VLOOKUP($A143,'Diesel consumption for field op'!$C$4:$F$77,3,FALSE)="L / ha",G127*VLOOKUP($A143,'Diesel consumption for field op'!$C$4:$F$77,2,FALSE),VLOOKUP($A143,'Diesel consumption for field op'!$C$4:$F$77,2,FALSE)*G$93/1000)*IF(VLOOKUP($A143,'Diesel consumption for field op'!$C$4:$F$77,4,FALSE)="Yes",HLOOKUP(G$29,'Diesel consumption for field op'!$K$17:$P$19,2,FALSE),1)*HLOOKUP(G$29,'Diesel consumption for field op'!$K$17:$P$19,3,FALSE))</f>
        <v>0</v>
      </c>
      <c r="I143" s="29" t="str">
        <f t="shared" si="26"/>
        <v/>
      </c>
      <c r="J143" s="21">
        <f>IF($A143="",0,IF(VLOOKUP($A143,'Diesel consumption for field op'!$C$4:$F$77,3,FALSE)="L / ha",J127*VLOOKUP($A143,'Diesel consumption for field op'!$C$4:$F$77,2,FALSE),VLOOKUP($A143,'Diesel consumption for field op'!$C$4:$F$77,2,FALSE)*J$93/1000)*IF(VLOOKUP($A143,'Diesel consumption for field op'!$C$4:$F$77,4,FALSE)="Yes",HLOOKUP(J$29,'Diesel consumption for field op'!$K$17:$P$19,2,FALSE),1)*HLOOKUP(J$29,'Diesel consumption for field op'!$K$17:$P$19,3,FALSE))</f>
        <v>0</v>
      </c>
      <c r="K143" s="21">
        <f>IF($A143="",0,IF(VLOOKUP($A143,'Diesel consumption for field op'!$C$4:$F$77,3,FALSE)="L / ha",K127*VLOOKUP($A143,'Diesel consumption for field op'!$C$4:$F$77,2,FALSE),VLOOKUP($A143,'Diesel consumption for field op'!$C$4:$F$77,2,FALSE)*K$93/1000)*IF(VLOOKUP($A143,'Diesel consumption for field op'!$C$4:$F$77,4,FALSE)="Yes",HLOOKUP(K$29,'Diesel consumption for field op'!$K$17:$P$19,2,FALSE),1)*HLOOKUP(K$29,'Diesel consumption for field op'!$K$17:$P$19,3,FALSE))</f>
        <v>0</v>
      </c>
      <c r="L143" s="21">
        <f>IF($A143="",0,IF(VLOOKUP($A143,'Diesel consumption for field op'!$C$4:$F$77,3,FALSE)="L / ha",L127*VLOOKUP($A143,'Diesel consumption for field op'!$C$4:$F$77,2,FALSE),VLOOKUP($A143,'Diesel consumption for field op'!$C$4:$F$77,2,FALSE)*L$93/1000)*IF(VLOOKUP($A143,'Diesel consumption for field op'!$C$4:$F$77,4,FALSE)="Yes",HLOOKUP(L$29,'Diesel consumption for field op'!$K$17:$P$19,2,FALSE),1)*HLOOKUP(L$29,'Diesel consumption for field op'!$K$17:$P$19,3,FALSE))</f>
        <v>0</v>
      </c>
      <c r="M143" s="21">
        <f>IF($A143="",0,IF(VLOOKUP($A143,'Diesel consumption for field op'!$C$4:$F$77,3,FALSE)="L / ha",M127*VLOOKUP($A143,'Diesel consumption for field op'!$C$4:$F$77,2,FALSE),VLOOKUP($A143,'Diesel consumption for field op'!$C$4:$F$77,2,FALSE)*M$93/1000)*IF(VLOOKUP($A143,'Diesel consumption for field op'!$C$4:$F$77,4,FALSE)="Yes",HLOOKUP(M$29,'Diesel consumption for field op'!$K$17:$P$19,2,FALSE),1)*HLOOKUP(M$29,'Diesel consumption for field op'!$K$17:$P$19,3,FALSE))</f>
        <v>0</v>
      </c>
      <c r="N143" s="21">
        <f>IF($A143="",0,IF(VLOOKUP($A143,'Diesel consumption for field op'!$C$4:$F$77,3,FALSE)="L / ha",N127*VLOOKUP($A143,'Diesel consumption for field op'!$C$4:$F$77,2,FALSE),VLOOKUP($A143,'Diesel consumption for field op'!$C$4:$F$77,2,FALSE)*N$93/1000)*IF(VLOOKUP($A143,'Diesel consumption for field op'!$C$4:$F$77,4,FALSE)="Yes",HLOOKUP(N$29,'Diesel consumption for field op'!$K$17:$P$19,2,FALSE),1)*HLOOKUP(N$29,'Diesel consumption for field op'!$K$17:$P$19,3,FALSE))</f>
        <v>0</v>
      </c>
      <c r="O143" s="21">
        <f>IF($A143="",0,IF(VLOOKUP($A143,'Diesel consumption for field op'!$C$4:$F$77,3,FALSE)="L / ha",O127*VLOOKUP($A143,'Diesel consumption for field op'!$C$4:$F$77,2,FALSE),VLOOKUP($A143,'Diesel consumption for field op'!$C$4:$F$77,2,FALSE)*O$93/1000)*IF(VLOOKUP($A143,'Diesel consumption for field op'!$C$4:$F$77,4,FALSE)="Yes",HLOOKUP(O$29,'Diesel consumption for field op'!$K$17:$P$19,2,FALSE),1)*HLOOKUP(O$29,'Diesel consumption for field op'!$K$17:$P$19,3,FALSE))</f>
        <v>0</v>
      </c>
    </row>
    <row r="144" spans="1:15" x14ac:dyDescent="0.25">
      <c r="A144" s="20" t="str">
        <f t="shared" si="25"/>
        <v/>
      </c>
      <c r="B144" s="21">
        <f>IF($A144="",0,IF(VLOOKUP($A144,'Diesel consumption for field op'!$C$4:$F$77,3,FALSE)="L / ha",B128*VLOOKUP($A144,'Diesel consumption for field op'!$C$4:$F$77,2,FALSE),VLOOKUP($A144,'Diesel consumption for field op'!$C$4:$F$77,2,FALSE)*B$93/1000)*IF(VLOOKUP($A144,'Diesel consumption for field op'!$C$4:$F$77,4,FALSE)="Yes",HLOOKUP(B$29,'Diesel consumption for field op'!$K$17:$P$19,2,FALSE),1)*HLOOKUP(B$29,'Diesel consumption for field op'!$K$17:$P$19,3,FALSE))</f>
        <v>0</v>
      </c>
      <c r="C144" s="21">
        <f>IF($A144="",0,IF(VLOOKUP($A144,'Diesel consumption for field op'!$C$4:$F$77,3,FALSE)="L / ha",C128*VLOOKUP($A144,'Diesel consumption for field op'!$C$4:$F$77,2,FALSE),VLOOKUP($A144,'Diesel consumption for field op'!$C$4:$F$77,2,FALSE)*C$93/1000)*IF(VLOOKUP($A144,'Diesel consumption for field op'!$C$4:$F$77,4,FALSE)="Yes",HLOOKUP(C$29,'Diesel consumption for field op'!$K$17:$P$19,2,FALSE),1)*HLOOKUP(C$29,'Diesel consumption for field op'!$K$17:$P$19,3,FALSE))</f>
        <v>0</v>
      </c>
      <c r="D144" s="21">
        <f>IF($A144="",0,IF(VLOOKUP($A144,'Diesel consumption for field op'!$C$4:$F$77,3,FALSE)="L / ha",D128*VLOOKUP($A144,'Diesel consumption for field op'!$C$4:$F$77,2,FALSE),VLOOKUP($A144,'Diesel consumption for field op'!$C$4:$F$77,2,FALSE)*D$93/1000)*IF(VLOOKUP($A144,'Diesel consumption for field op'!$C$4:$F$77,4,FALSE)="Yes",HLOOKUP(D$29,'Diesel consumption for field op'!$K$17:$P$19,2,FALSE),1)*HLOOKUP(D$29,'Diesel consumption for field op'!$K$17:$P$19,3,FALSE))</f>
        <v>0</v>
      </c>
      <c r="E144" s="21">
        <f>IF($A144="",0,IF(VLOOKUP($A144,'Diesel consumption for field op'!$C$4:$F$77,3,FALSE)="L / ha",E128*VLOOKUP($A144,'Diesel consumption for field op'!$C$4:$F$77,2,FALSE),VLOOKUP($A144,'Diesel consumption for field op'!$C$4:$F$77,2,FALSE)*E$93/1000)*IF(VLOOKUP($A144,'Diesel consumption for field op'!$C$4:$F$77,4,FALSE)="Yes",HLOOKUP(E$29,'Diesel consumption for field op'!$K$17:$P$19,2,FALSE),1)*HLOOKUP(E$29,'Diesel consumption for field op'!$K$17:$P$19,3,FALSE))</f>
        <v>0</v>
      </c>
      <c r="F144" s="21">
        <f>IF($A144="",0,IF(VLOOKUP($A144,'Diesel consumption for field op'!$C$4:$F$77,3,FALSE)="L / ha",F128*VLOOKUP($A144,'Diesel consumption for field op'!$C$4:$F$77,2,FALSE),VLOOKUP($A144,'Diesel consumption for field op'!$C$4:$F$77,2,FALSE)*F$93/1000)*IF(VLOOKUP($A144,'Diesel consumption for field op'!$C$4:$F$77,4,FALSE)="Yes",HLOOKUP(F$29,'Diesel consumption for field op'!$K$17:$P$19,2,FALSE),1)*HLOOKUP(F$29,'Diesel consumption for field op'!$K$17:$P$19,3,FALSE))</f>
        <v>0</v>
      </c>
      <c r="G144" s="21">
        <f>IF($A144="",0,IF(VLOOKUP($A144,'Diesel consumption for field op'!$C$4:$F$77,3,FALSE)="L / ha",G128*VLOOKUP($A144,'Diesel consumption for field op'!$C$4:$F$77,2,FALSE),VLOOKUP($A144,'Diesel consumption for field op'!$C$4:$F$77,2,FALSE)*G$93/1000)*IF(VLOOKUP($A144,'Diesel consumption for field op'!$C$4:$F$77,4,FALSE)="Yes",HLOOKUP(G$29,'Diesel consumption for field op'!$K$17:$P$19,2,FALSE),1)*HLOOKUP(G$29,'Diesel consumption for field op'!$K$17:$P$19,3,FALSE))</f>
        <v>0</v>
      </c>
      <c r="I144" s="29" t="str">
        <f t="shared" si="26"/>
        <v/>
      </c>
      <c r="J144" s="21">
        <f>IF($A144="",0,IF(VLOOKUP($A144,'Diesel consumption for field op'!$C$4:$F$77,3,FALSE)="L / ha",J128*VLOOKUP($A144,'Diesel consumption for field op'!$C$4:$F$77,2,FALSE),VLOOKUP($A144,'Diesel consumption for field op'!$C$4:$F$77,2,FALSE)*J$93/1000)*IF(VLOOKUP($A144,'Diesel consumption for field op'!$C$4:$F$77,4,FALSE)="Yes",HLOOKUP(J$29,'Diesel consumption for field op'!$K$17:$P$19,2,FALSE),1)*HLOOKUP(J$29,'Diesel consumption for field op'!$K$17:$P$19,3,FALSE))</f>
        <v>0</v>
      </c>
      <c r="K144" s="21">
        <f>IF($A144="",0,IF(VLOOKUP($A144,'Diesel consumption for field op'!$C$4:$F$77,3,FALSE)="L / ha",K128*VLOOKUP($A144,'Diesel consumption for field op'!$C$4:$F$77,2,FALSE),VLOOKUP($A144,'Diesel consumption for field op'!$C$4:$F$77,2,FALSE)*K$93/1000)*IF(VLOOKUP($A144,'Diesel consumption for field op'!$C$4:$F$77,4,FALSE)="Yes",HLOOKUP(K$29,'Diesel consumption for field op'!$K$17:$P$19,2,FALSE),1)*HLOOKUP(K$29,'Diesel consumption for field op'!$K$17:$P$19,3,FALSE))</f>
        <v>0</v>
      </c>
      <c r="L144" s="21">
        <f>IF($A144="",0,IF(VLOOKUP($A144,'Diesel consumption for field op'!$C$4:$F$77,3,FALSE)="L / ha",L128*VLOOKUP($A144,'Diesel consumption for field op'!$C$4:$F$77,2,FALSE),VLOOKUP($A144,'Diesel consumption for field op'!$C$4:$F$77,2,FALSE)*L$93/1000)*IF(VLOOKUP($A144,'Diesel consumption for field op'!$C$4:$F$77,4,FALSE)="Yes",HLOOKUP(L$29,'Diesel consumption for field op'!$K$17:$P$19,2,FALSE),1)*HLOOKUP(L$29,'Diesel consumption for field op'!$K$17:$P$19,3,FALSE))</f>
        <v>0</v>
      </c>
      <c r="M144" s="21">
        <f>IF($A144="",0,IF(VLOOKUP($A144,'Diesel consumption for field op'!$C$4:$F$77,3,FALSE)="L / ha",M128*VLOOKUP($A144,'Diesel consumption for field op'!$C$4:$F$77,2,FALSE),VLOOKUP($A144,'Diesel consumption for field op'!$C$4:$F$77,2,FALSE)*M$93/1000)*IF(VLOOKUP($A144,'Diesel consumption for field op'!$C$4:$F$77,4,FALSE)="Yes",HLOOKUP(M$29,'Diesel consumption for field op'!$K$17:$P$19,2,FALSE),1)*HLOOKUP(M$29,'Diesel consumption for field op'!$K$17:$P$19,3,FALSE))</f>
        <v>0</v>
      </c>
      <c r="N144" s="21">
        <f>IF($A144="",0,IF(VLOOKUP($A144,'Diesel consumption for field op'!$C$4:$F$77,3,FALSE)="L / ha",N128*VLOOKUP($A144,'Diesel consumption for field op'!$C$4:$F$77,2,FALSE),VLOOKUP($A144,'Diesel consumption for field op'!$C$4:$F$77,2,FALSE)*N$93/1000)*IF(VLOOKUP($A144,'Diesel consumption for field op'!$C$4:$F$77,4,FALSE)="Yes",HLOOKUP(N$29,'Diesel consumption for field op'!$K$17:$P$19,2,FALSE),1)*HLOOKUP(N$29,'Diesel consumption for field op'!$K$17:$P$19,3,FALSE))</f>
        <v>0</v>
      </c>
      <c r="O144" s="21">
        <f>IF($A144="",0,IF(VLOOKUP($A144,'Diesel consumption for field op'!$C$4:$F$77,3,FALSE)="L / ha",O128*VLOOKUP($A144,'Diesel consumption for field op'!$C$4:$F$77,2,FALSE),VLOOKUP($A144,'Diesel consumption for field op'!$C$4:$F$77,2,FALSE)*O$93/1000)*IF(VLOOKUP($A144,'Diesel consumption for field op'!$C$4:$F$77,4,FALSE)="Yes",HLOOKUP(O$29,'Diesel consumption for field op'!$K$17:$P$19,2,FALSE),1)*HLOOKUP(O$29,'Diesel consumption for field op'!$K$17:$P$19,3,FALSE))</f>
        <v>0</v>
      </c>
    </row>
    <row r="145" spans="1:15" x14ac:dyDescent="0.25">
      <c r="A145" s="20" t="str">
        <f t="shared" si="25"/>
        <v/>
      </c>
      <c r="B145" s="21">
        <f>IF($A145="",0,IF(VLOOKUP($A145,'Diesel consumption for field op'!$C$4:$F$77,3,FALSE)="L / ha",B129*VLOOKUP($A145,'Diesel consumption for field op'!$C$4:$F$77,2,FALSE),VLOOKUP($A145,'Diesel consumption for field op'!$C$4:$F$77,2,FALSE)*B$93/1000)*IF(VLOOKUP($A145,'Diesel consumption for field op'!$C$4:$F$77,4,FALSE)="Yes",HLOOKUP(B$29,'Diesel consumption for field op'!$K$17:$P$19,2,FALSE),1)*HLOOKUP(B$29,'Diesel consumption for field op'!$K$17:$P$19,3,FALSE))</f>
        <v>0</v>
      </c>
      <c r="C145" s="21">
        <f>IF($A145="",0,IF(VLOOKUP($A145,'Diesel consumption for field op'!$C$4:$F$77,3,FALSE)="L / ha",C129*VLOOKUP($A145,'Diesel consumption for field op'!$C$4:$F$77,2,FALSE),VLOOKUP($A145,'Diesel consumption for field op'!$C$4:$F$77,2,FALSE)*C$93/1000)*IF(VLOOKUP($A145,'Diesel consumption for field op'!$C$4:$F$77,4,FALSE)="Yes",HLOOKUP(C$29,'Diesel consumption for field op'!$K$17:$P$19,2,FALSE),1)*HLOOKUP(C$29,'Diesel consumption for field op'!$K$17:$P$19,3,FALSE))</f>
        <v>0</v>
      </c>
      <c r="D145" s="21">
        <f>IF($A145="",0,IF(VLOOKUP($A145,'Diesel consumption for field op'!$C$4:$F$77,3,FALSE)="L / ha",D129*VLOOKUP($A145,'Diesel consumption for field op'!$C$4:$F$77,2,FALSE),VLOOKUP($A145,'Diesel consumption for field op'!$C$4:$F$77,2,FALSE)*D$93/1000)*IF(VLOOKUP($A145,'Diesel consumption for field op'!$C$4:$F$77,4,FALSE)="Yes",HLOOKUP(D$29,'Diesel consumption for field op'!$K$17:$P$19,2,FALSE),1)*HLOOKUP(D$29,'Diesel consumption for field op'!$K$17:$P$19,3,FALSE))</f>
        <v>0</v>
      </c>
      <c r="E145" s="21">
        <f>IF($A145="",0,IF(VLOOKUP($A145,'Diesel consumption for field op'!$C$4:$F$77,3,FALSE)="L / ha",E129*VLOOKUP($A145,'Diesel consumption for field op'!$C$4:$F$77,2,FALSE),VLOOKUP($A145,'Diesel consumption for field op'!$C$4:$F$77,2,FALSE)*E$93/1000)*IF(VLOOKUP($A145,'Diesel consumption for field op'!$C$4:$F$77,4,FALSE)="Yes",HLOOKUP(E$29,'Diesel consumption for field op'!$K$17:$P$19,2,FALSE),1)*HLOOKUP(E$29,'Diesel consumption for field op'!$K$17:$P$19,3,FALSE))</f>
        <v>0</v>
      </c>
      <c r="F145" s="21">
        <f>IF($A145="",0,IF(VLOOKUP($A145,'Diesel consumption for field op'!$C$4:$F$77,3,FALSE)="L / ha",F129*VLOOKUP($A145,'Diesel consumption for field op'!$C$4:$F$77,2,FALSE),VLOOKUP($A145,'Diesel consumption for field op'!$C$4:$F$77,2,FALSE)*F$93/1000)*IF(VLOOKUP($A145,'Diesel consumption for field op'!$C$4:$F$77,4,FALSE)="Yes",HLOOKUP(F$29,'Diesel consumption for field op'!$K$17:$P$19,2,FALSE),1)*HLOOKUP(F$29,'Diesel consumption for field op'!$K$17:$P$19,3,FALSE))</f>
        <v>0</v>
      </c>
      <c r="G145" s="21">
        <f>IF($A145="",0,IF(VLOOKUP($A145,'Diesel consumption for field op'!$C$4:$F$77,3,FALSE)="L / ha",G129*VLOOKUP($A145,'Diesel consumption for field op'!$C$4:$F$77,2,FALSE),VLOOKUP($A145,'Diesel consumption for field op'!$C$4:$F$77,2,FALSE)*G$93/1000)*IF(VLOOKUP($A145,'Diesel consumption for field op'!$C$4:$F$77,4,FALSE)="Yes",HLOOKUP(G$29,'Diesel consumption for field op'!$K$17:$P$19,2,FALSE),1)*HLOOKUP(G$29,'Diesel consumption for field op'!$K$17:$P$19,3,FALSE))</f>
        <v>0</v>
      </c>
      <c r="I145" s="29" t="str">
        <f t="shared" si="26"/>
        <v/>
      </c>
      <c r="J145" s="21">
        <f>IF($A145="",0,IF(VLOOKUP($A145,'Diesel consumption for field op'!$C$4:$F$77,3,FALSE)="L / ha",J129*VLOOKUP($A145,'Diesel consumption for field op'!$C$4:$F$77,2,FALSE),VLOOKUP($A145,'Diesel consumption for field op'!$C$4:$F$77,2,FALSE)*J$93/1000)*IF(VLOOKUP($A145,'Diesel consumption for field op'!$C$4:$F$77,4,FALSE)="Yes",HLOOKUP(J$29,'Diesel consumption for field op'!$K$17:$P$19,2,FALSE),1)*HLOOKUP(J$29,'Diesel consumption for field op'!$K$17:$P$19,3,FALSE))</f>
        <v>0</v>
      </c>
      <c r="K145" s="21">
        <f>IF($A145="",0,IF(VLOOKUP($A145,'Diesel consumption for field op'!$C$4:$F$77,3,FALSE)="L / ha",K129*VLOOKUP($A145,'Diesel consumption for field op'!$C$4:$F$77,2,FALSE),VLOOKUP($A145,'Diesel consumption for field op'!$C$4:$F$77,2,FALSE)*K$93/1000)*IF(VLOOKUP($A145,'Diesel consumption for field op'!$C$4:$F$77,4,FALSE)="Yes",HLOOKUP(K$29,'Diesel consumption for field op'!$K$17:$P$19,2,FALSE),1)*HLOOKUP(K$29,'Diesel consumption for field op'!$K$17:$P$19,3,FALSE))</f>
        <v>0</v>
      </c>
      <c r="L145" s="21">
        <f>IF($A145="",0,IF(VLOOKUP($A145,'Diesel consumption for field op'!$C$4:$F$77,3,FALSE)="L / ha",L129*VLOOKUP($A145,'Diesel consumption for field op'!$C$4:$F$77,2,FALSE),VLOOKUP($A145,'Diesel consumption for field op'!$C$4:$F$77,2,FALSE)*L$93/1000)*IF(VLOOKUP($A145,'Diesel consumption for field op'!$C$4:$F$77,4,FALSE)="Yes",HLOOKUP(L$29,'Diesel consumption for field op'!$K$17:$P$19,2,FALSE),1)*HLOOKUP(L$29,'Diesel consumption for field op'!$K$17:$P$19,3,FALSE))</f>
        <v>0</v>
      </c>
      <c r="M145" s="21">
        <f>IF($A145="",0,IF(VLOOKUP($A145,'Diesel consumption for field op'!$C$4:$F$77,3,FALSE)="L / ha",M129*VLOOKUP($A145,'Diesel consumption for field op'!$C$4:$F$77,2,FALSE),VLOOKUP($A145,'Diesel consumption for field op'!$C$4:$F$77,2,FALSE)*M$93/1000)*IF(VLOOKUP($A145,'Diesel consumption for field op'!$C$4:$F$77,4,FALSE)="Yes",HLOOKUP(M$29,'Diesel consumption for field op'!$K$17:$P$19,2,FALSE),1)*HLOOKUP(M$29,'Diesel consumption for field op'!$K$17:$P$19,3,FALSE))</f>
        <v>0</v>
      </c>
      <c r="N145" s="21">
        <f>IF($A145="",0,IF(VLOOKUP($A145,'Diesel consumption for field op'!$C$4:$F$77,3,FALSE)="L / ha",N129*VLOOKUP($A145,'Diesel consumption for field op'!$C$4:$F$77,2,FALSE),VLOOKUP($A145,'Diesel consumption for field op'!$C$4:$F$77,2,FALSE)*N$93/1000)*IF(VLOOKUP($A145,'Diesel consumption for field op'!$C$4:$F$77,4,FALSE)="Yes",HLOOKUP(N$29,'Diesel consumption for field op'!$K$17:$P$19,2,FALSE),1)*HLOOKUP(N$29,'Diesel consumption for field op'!$K$17:$P$19,3,FALSE))</f>
        <v>0</v>
      </c>
      <c r="O145" s="21">
        <f>IF($A145="",0,IF(VLOOKUP($A145,'Diesel consumption for field op'!$C$4:$F$77,3,FALSE)="L / ha",O129*VLOOKUP($A145,'Diesel consumption for field op'!$C$4:$F$77,2,FALSE),VLOOKUP($A145,'Diesel consumption for field op'!$C$4:$F$77,2,FALSE)*O$93/1000)*IF(VLOOKUP($A145,'Diesel consumption for field op'!$C$4:$F$77,4,FALSE)="Yes",HLOOKUP(O$29,'Diesel consumption for field op'!$K$17:$P$19,2,FALSE),1)*HLOOKUP(O$29,'Diesel consumption for field op'!$K$17:$P$19,3,FALSE))</f>
        <v>0</v>
      </c>
    </row>
    <row r="146" spans="1:15" ht="14.4" thickBot="1" x14ac:dyDescent="0.3">
      <c r="A146" s="22" t="str">
        <f t="shared" si="25"/>
        <v/>
      </c>
      <c r="B146" s="21">
        <f>IF($A146="",0,IF(VLOOKUP($A146,'Diesel consumption for field op'!$C$4:$F$77,3,FALSE)="L / ha",B130*VLOOKUP($A146,'Diesel consumption for field op'!$C$4:$F$77,2,FALSE),VLOOKUP($A146,'Diesel consumption for field op'!$C$4:$F$77,2,FALSE)*B$93/1000)*IF(VLOOKUP($A146,'Diesel consumption for field op'!$C$4:$F$77,4,FALSE)="Yes",HLOOKUP(B$29,'Diesel consumption for field op'!$K$17:$P$19,2,FALSE),1)*HLOOKUP(B$29,'Diesel consumption for field op'!$K$17:$P$19,3,FALSE))</f>
        <v>0</v>
      </c>
      <c r="C146" s="21">
        <f>IF($A146="",0,IF(VLOOKUP($A146,'Diesel consumption for field op'!$C$4:$F$77,3,FALSE)="L / ha",C130*VLOOKUP($A146,'Diesel consumption for field op'!$C$4:$F$77,2,FALSE),VLOOKUP($A146,'Diesel consumption for field op'!$C$4:$F$77,2,FALSE)*C$93/1000)*IF(VLOOKUP($A146,'Diesel consumption for field op'!$C$4:$F$77,4,FALSE)="Yes",HLOOKUP(C$29,'Diesel consumption for field op'!$K$17:$P$19,2,FALSE),1)*HLOOKUP(C$29,'Diesel consumption for field op'!$K$17:$P$19,3,FALSE))</f>
        <v>0</v>
      </c>
      <c r="D146" s="21">
        <f>IF($A146="",0,IF(VLOOKUP($A146,'Diesel consumption for field op'!$C$4:$F$77,3,FALSE)="L / ha",D130*VLOOKUP($A146,'Diesel consumption for field op'!$C$4:$F$77,2,FALSE),VLOOKUP($A146,'Diesel consumption for field op'!$C$4:$F$77,2,FALSE)*D$93/1000)*IF(VLOOKUP($A146,'Diesel consumption for field op'!$C$4:$F$77,4,FALSE)="Yes",HLOOKUP(D$29,'Diesel consumption for field op'!$K$17:$P$19,2,FALSE),1)*HLOOKUP(D$29,'Diesel consumption for field op'!$K$17:$P$19,3,FALSE))</f>
        <v>0</v>
      </c>
      <c r="E146" s="21">
        <f>IF($A146="",0,IF(VLOOKUP($A146,'Diesel consumption for field op'!$C$4:$F$77,3,FALSE)="L / ha",E130*VLOOKUP($A146,'Diesel consumption for field op'!$C$4:$F$77,2,FALSE),VLOOKUP($A146,'Diesel consumption for field op'!$C$4:$F$77,2,FALSE)*E$93/1000)*IF(VLOOKUP($A146,'Diesel consumption for field op'!$C$4:$F$77,4,FALSE)="Yes",HLOOKUP(E$29,'Diesel consumption for field op'!$K$17:$P$19,2,FALSE),1)*HLOOKUP(E$29,'Diesel consumption for field op'!$K$17:$P$19,3,FALSE))</f>
        <v>0</v>
      </c>
      <c r="F146" s="21">
        <f>IF($A146="",0,IF(VLOOKUP($A146,'Diesel consumption for field op'!$C$4:$F$77,3,FALSE)="L / ha",F130*VLOOKUP($A146,'Diesel consumption for field op'!$C$4:$F$77,2,FALSE),VLOOKUP($A146,'Diesel consumption for field op'!$C$4:$F$77,2,FALSE)*F$93/1000)*IF(VLOOKUP($A146,'Diesel consumption for field op'!$C$4:$F$77,4,FALSE)="Yes",HLOOKUP(F$29,'Diesel consumption for field op'!$K$17:$P$19,2,FALSE),1)*HLOOKUP(F$29,'Diesel consumption for field op'!$K$17:$P$19,3,FALSE))</f>
        <v>0</v>
      </c>
      <c r="G146" s="21">
        <f>IF($A146="",0,IF(VLOOKUP($A146,'Diesel consumption for field op'!$C$4:$F$77,3,FALSE)="L / ha",G130*VLOOKUP($A146,'Diesel consumption for field op'!$C$4:$F$77,2,FALSE),VLOOKUP($A146,'Diesel consumption for field op'!$C$4:$F$77,2,FALSE)*G$93/1000)*IF(VLOOKUP($A146,'Diesel consumption for field op'!$C$4:$F$77,4,FALSE)="Yes",HLOOKUP(G$29,'Diesel consumption for field op'!$K$17:$P$19,2,FALSE),1)*HLOOKUP(G$29,'Diesel consumption for field op'!$K$17:$P$19,3,FALSE))</f>
        <v>0</v>
      </c>
      <c r="I146" s="31" t="str">
        <f t="shared" si="26"/>
        <v/>
      </c>
      <c r="J146" s="23">
        <f>IF($A146="",0,IF(VLOOKUP($A146,'Diesel consumption for field op'!$C$4:$F$77,3,FALSE)="L / ha",J130*VLOOKUP($A146,'Diesel consumption for field op'!$C$4:$F$77,2,FALSE),VLOOKUP($A146,'Diesel consumption for field op'!$C$4:$F$77,2,FALSE)*J$93/1000)*IF(VLOOKUP($A146,'Diesel consumption for field op'!$C$4:$F$77,4,FALSE)="Yes",HLOOKUP(J$29,'Diesel consumption for field op'!$K$17:$P$19,2,FALSE),1)*HLOOKUP(J$29,'Diesel consumption for field op'!$K$17:$P$19,3,FALSE))</f>
        <v>0</v>
      </c>
      <c r="K146" s="23">
        <f>IF($A146="",0,IF(VLOOKUP($A146,'Diesel consumption for field op'!$C$4:$F$77,3,FALSE)="L / ha",K130*VLOOKUP($A146,'Diesel consumption for field op'!$C$4:$F$77,2,FALSE),VLOOKUP($A146,'Diesel consumption for field op'!$C$4:$F$77,2,FALSE)*K$93/1000)*IF(VLOOKUP($A146,'Diesel consumption for field op'!$C$4:$F$77,4,FALSE)="Yes",HLOOKUP(K$29,'Diesel consumption for field op'!$K$17:$P$19,2,FALSE),1)*HLOOKUP(K$29,'Diesel consumption for field op'!$K$17:$P$19,3,FALSE))</f>
        <v>0</v>
      </c>
      <c r="L146" s="23">
        <f>IF($A146="",0,IF(VLOOKUP($A146,'Diesel consumption for field op'!$C$4:$F$77,3,FALSE)="L / ha",L130*VLOOKUP($A146,'Diesel consumption for field op'!$C$4:$F$77,2,FALSE),VLOOKUP($A146,'Diesel consumption for field op'!$C$4:$F$77,2,FALSE)*L$93/1000)*IF(VLOOKUP($A146,'Diesel consumption for field op'!$C$4:$F$77,4,FALSE)="Yes",HLOOKUP(L$29,'Diesel consumption for field op'!$K$17:$P$19,2,FALSE),1)*HLOOKUP(L$29,'Diesel consumption for field op'!$K$17:$P$19,3,FALSE))</f>
        <v>0</v>
      </c>
      <c r="M146" s="23">
        <f>IF($A146="",0,IF(VLOOKUP($A146,'Diesel consumption for field op'!$C$4:$F$77,3,FALSE)="L / ha",M130*VLOOKUP($A146,'Diesel consumption for field op'!$C$4:$F$77,2,FALSE),VLOOKUP($A146,'Diesel consumption for field op'!$C$4:$F$77,2,FALSE)*M$93/1000)*IF(VLOOKUP($A146,'Diesel consumption for field op'!$C$4:$F$77,4,FALSE)="Yes",HLOOKUP(M$29,'Diesel consumption for field op'!$K$17:$P$19,2,FALSE),1)*HLOOKUP(M$29,'Diesel consumption for field op'!$K$17:$P$19,3,FALSE))</f>
        <v>0</v>
      </c>
      <c r="N146" s="23">
        <f>IF($A146="",0,IF(VLOOKUP($A146,'Diesel consumption for field op'!$C$4:$F$77,3,FALSE)="L / ha",N130*VLOOKUP($A146,'Diesel consumption for field op'!$C$4:$F$77,2,FALSE),VLOOKUP($A146,'Diesel consumption for field op'!$C$4:$F$77,2,FALSE)*N$93/1000)*IF(VLOOKUP($A146,'Diesel consumption for field op'!$C$4:$F$77,4,FALSE)="Yes",HLOOKUP(N$29,'Diesel consumption for field op'!$K$17:$P$19,2,FALSE),1)*HLOOKUP(N$29,'Diesel consumption for field op'!$K$17:$P$19,3,FALSE))</f>
        <v>0</v>
      </c>
      <c r="O146" s="23">
        <f>IF($A146="",0,IF(VLOOKUP($A146,'Diesel consumption for field op'!$C$4:$F$77,3,FALSE)="L / ha",O130*VLOOKUP($A146,'Diesel consumption for field op'!$C$4:$F$77,2,FALSE),VLOOKUP($A146,'Diesel consumption for field op'!$C$4:$F$77,2,FALSE)*O$93/1000)*IF(VLOOKUP($A146,'Diesel consumption for field op'!$C$4:$F$77,4,FALSE)="Yes",HLOOKUP(O$29,'Diesel consumption for field op'!$K$17:$P$19,2,FALSE),1)*HLOOKUP(O$29,'Diesel consumption for field op'!$K$17:$P$19,3,FALSE))</f>
        <v>0</v>
      </c>
    </row>
    <row r="147" spans="1:15" x14ac:dyDescent="0.25">
      <c r="A147" s="30" t="s">
        <v>116</v>
      </c>
      <c r="B147" s="25">
        <f>SUM(B132:B146)</f>
        <v>2.7189000000000001</v>
      </c>
      <c r="C147" s="143">
        <f t="shared" ref="C147:O147" si="27">SUM(C132:C146)</f>
        <v>2.7189000000000001</v>
      </c>
      <c r="D147" s="143">
        <f t="shared" si="27"/>
        <v>2.7189000000000001</v>
      </c>
      <c r="E147" s="25">
        <f t="shared" si="27"/>
        <v>3.0209999999999999</v>
      </c>
      <c r="F147" s="25">
        <f t="shared" si="27"/>
        <v>3.3230999999999997</v>
      </c>
      <c r="G147" s="25">
        <f t="shared" si="27"/>
        <v>3.3230999999999997</v>
      </c>
      <c r="H147" s="5"/>
      <c r="I147" s="30" t="str">
        <f t="shared" si="26"/>
        <v>Dieselforbrug i alt per ha</v>
      </c>
      <c r="J147" s="25">
        <f t="shared" si="27"/>
        <v>2.7189000000000001</v>
      </c>
      <c r="K147" s="25">
        <f t="shared" si="27"/>
        <v>2.7189000000000001</v>
      </c>
      <c r="L147" s="25">
        <f t="shared" si="27"/>
        <v>2.7189000000000001</v>
      </c>
      <c r="M147" s="143">
        <f t="shared" si="27"/>
        <v>3.0209999999999999</v>
      </c>
      <c r="N147" s="143">
        <f t="shared" si="27"/>
        <v>3.3230999999999997</v>
      </c>
      <c r="O147" s="25">
        <f t="shared" si="27"/>
        <v>3.3230999999999997</v>
      </c>
    </row>
  </sheetData>
  <mergeCells count="30">
    <mergeCell ref="A25:F25"/>
    <mergeCell ref="I25:N25"/>
    <mergeCell ref="A30:F30"/>
    <mergeCell ref="I30:O30"/>
    <mergeCell ref="A34:G34"/>
    <mergeCell ref="I34:O34"/>
    <mergeCell ref="A38:G38"/>
    <mergeCell ref="I38:O38"/>
    <mergeCell ref="A42:G42"/>
    <mergeCell ref="I42:O42"/>
    <mergeCell ref="A46:G46"/>
    <mergeCell ref="I46:O46"/>
    <mergeCell ref="A50:G50"/>
    <mergeCell ref="I50:O50"/>
    <mergeCell ref="A59:G59"/>
    <mergeCell ref="I59:O59"/>
    <mergeCell ref="A64:G64"/>
    <mergeCell ref="I64:O64"/>
    <mergeCell ref="A73:F73"/>
    <mergeCell ref="I73:O73"/>
    <mergeCell ref="A79:G79"/>
    <mergeCell ref="I79:O79"/>
    <mergeCell ref="A86:G86"/>
    <mergeCell ref="I86:O86"/>
    <mergeCell ref="A94:G94"/>
    <mergeCell ref="I94:O94"/>
    <mergeCell ref="A115:G115"/>
    <mergeCell ref="I115:O115"/>
    <mergeCell ref="A131:G131"/>
    <mergeCell ref="I131:O131"/>
  </mergeCells>
  <dataValidations count="3">
    <dataValidation type="list" allowBlank="1" showInputMessage="1" showErrorMessage="1" sqref="E5" xr:uid="{9393B393-9754-4EF3-AA79-D171492F4A0E}">
      <formula1>"Yes, No"</formula1>
    </dataValidation>
    <dataValidation type="list" allowBlank="1" showInputMessage="1" showErrorMessage="1" sqref="F13:F17" xr:uid="{F4198490-B3AF-4899-95A7-37407CA31650}">
      <formula1>"Ja, Nej / Ikke relevant"</formula1>
    </dataValidation>
    <dataValidation type="list" allowBlank="1" showInputMessage="1" showErrorMessage="1" sqref="E13:E17" xr:uid="{FCE5BFE8-1AEC-4128-85E2-9E31D2D86D3B}">
      <formula1>"Ja,Nej"</formula1>
    </dataValidation>
  </dataValidations>
  <pageMargins left="0.7" right="0.7" top="0.75" bottom="0.75" header="0.3" footer="0.3"/>
  <pageSetup paperSize="9" orientation="portrait" horizontalDpi="4294967293" verticalDpi="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2EE8CD9-0501-49F1-9FE2-3BB0A500E1EB}">
          <x14:formula1>
            <xm:f>Other_tabels!$F$5:$F$14</xm:f>
          </x14:formula1>
          <xm:sqref>E4</xm:sqref>
        </x14:dataValidation>
        <x14:dataValidation type="list" allowBlank="1" showInputMessage="1" showErrorMessage="1" xr:uid="{2ED23048-B911-477A-9592-C82695B2A0E2}">
          <x14:formula1>
            <xm:f>'N fixation formula'!$B$5:$B$44</xm:f>
          </x14:formula1>
          <xm:sqref>B9</xm:sqref>
        </x14:dataValidation>
        <x14:dataValidation type="list" allowBlank="1" showInputMessage="1" showErrorMessage="1" xr:uid="{1047AA37-8AA1-4389-B74C-2CDAE1AFC853}">
          <x14:formula1>
            <xm:f>'Crop definitions'!$B$5:$B$63</xm:f>
          </x14:formula1>
          <xm:sqref>B13:B17</xm:sqref>
        </x14:dataValidation>
        <x14:dataValidation type="list" allowBlank="1" showInputMessage="1" showErrorMessage="1" xr:uid="{38509F72-C211-4DF3-B9BE-C25438CBE78C}">
          <x14:formula1>
            <xm:f>Seed!$B$5:$B$28</xm:f>
          </x14:formula1>
          <xm:sqref>B20:B23</xm:sqref>
        </x14:dataValidation>
        <x14:dataValidation type="list" allowBlank="1" showInputMessage="1" showErrorMessage="1" xr:uid="{E2FE57F7-9FD2-45EA-A806-7479534F2A8E}">
          <x14:formula1>
            <xm:f>'Diesel consumption for field op'!$D$4:$D$77</xm:f>
          </x14:formula1>
          <xm:sqref>A116:A130</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28">
    <tabColor theme="4" tint="-0.499984740745262"/>
  </sheetPr>
  <dimension ref="A1:AE79"/>
  <sheetViews>
    <sheetView showGridLines="0" workbookViewId="0">
      <selection activeCell="D32" sqref="D32"/>
    </sheetView>
  </sheetViews>
  <sheetFormatPr defaultRowHeight="13.8" x14ac:dyDescent="0.25"/>
  <cols>
    <col min="2" max="2" width="29.09765625" bestFit="1" customWidth="1"/>
    <col min="3" max="3" width="28.59765625" bestFit="1" customWidth="1"/>
    <col min="4" max="4" width="27.59765625" bestFit="1" customWidth="1"/>
    <col min="5" max="5" width="19.09765625" bestFit="1" customWidth="1"/>
    <col min="6" max="6" width="11" customWidth="1"/>
    <col min="7" max="7" width="14.8984375" style="5" customWidth="1"/>
    <col min="8" max="8" width="3.8984375" customWidth="1"/>
    <col min="9" max="9" width="9.69921875" bestFit="1" customWidth="1"/>
    <col min="10" max="14" width="8.59765625" style="5"/>
    <col min="15" max="15" width="9" style="5"/>
    <col min="16" max="16" width="14.59765625" bestFit="1" customWidth="1"/>
    <col min="20" max="20" width="7.5" customWidth="1"/>
    <col min="21" max="21" width="36.59765625" bestFit="1" customWidth="1"/>
    <col min="22" max="22" width="29.09765625" bestFit="1" customWidth="1"/>
    <col min="23" max="23" width="9.796875" bestFit="1" customWidth="1"/>
    <col min="25" max="25" width="99.8984375" bestFit="1" customWidth="1"/>
    <col min="26" max="26" width="24.19921875" customWidth="1"/>
    <col min="27" max="27" width="5.19921875" customWidth="1"/>
    <col min="28" max="28" width="81" customWidth="1"/>
    <col min="29" max="29" width="29.09765625" bestFit="1" customWidth="1"/>
    <col min="30" max="30" width="34.3984375" bestFit="1" customWidth="1"/>
    <col min="31" max="31" width="91.796875" bestFit="1" customWidth="1"/>
  </cols>
  <sheetData>
    <row r="1" spans="1:31" ht="31.8" x14ac:dyDescent="0.55000000000000004">
      <c r="A1" s="2" t="s">
        <v>1064</v>
      </c>
      <c r="I1" s="85" t="s">
        <v>203</v>
      </c>
      <c r="J1" s="86" t="s">
        <v>925</v>
      </c>
      <c r="K1" s="87"/>
      <c r="L1" s="86" t="s">
        <v>926</v>
      </c>
      <c r="M1" s="88"/>
      <c r="P1" t="s">
        <v>929</v>
      </c>
      <c r="V1" t="s">
        <v>931</v>
      </c>
      <c r="Z1" t="s">
        <v>935</v>
      </c>
    </row>
    <row r="2" spans="1:31" ht="14.4" thickBot="1" x14ac:dyDescent="0.3">
      <c r="P2" t="s">
        <v>930</v>
      </c>
      <c r="V2" t="s">
        <v>938</v>
      </c>
      <c r="Z2" s="94" t="s">
        <v>1065</v>
      </c>
      <c r="AC2" s="94" t="s">
        <v>1066</v>
      </c>
    </row>
    <row r="3" spans="1:31" ht="15.6" x14ac:dyDescent="0.3">
      <c r="A3" s="208" t="s">
        <v>918</v>
      </c>
      <c r="B3" s="209"/>
      <c r="C3" s="209"/>
      <c r="D3" s="209"/>
      <c r="E3" s="209"/>
      <c r="F3" s="207" t="s">
        <v>919</v>
      </c>
      <c r="G3" s="207" t="s">
        <v>920</v>
      </c>
      <c r="H3" s="210"/>
      <c r="I3" s="204" t="s">
        <v>924</v>
      </c>
      <c r="J3" s="204"/>
      <c r="K3" s="204"/>
      <c r="L3" s="204"/>
      <c r="M3" s="204"/>
      <c r="N3" s="204"/>
      <c r="O3" s="204"/>
      <c r="Q3" s="79" t="s">
        <v>928</v>
      </c>
      <c r="R3" s="79"/>
      <c r="S3" s="79"/>
      <c r="T3" s="79"/>
      <c r="V3" s="129" t="s">
        <v>932</v>
      </c>
      <c r="W3" s="130"/>
      <c r="X3" s="131"/>
      <c r="Y3" s="120"/>
      <c r="Z3" s="63" t="s">
        <v>937</v>
      </c>
      <c r="AA3" s="63"/>
      <c r="AD3" s="123" t="s">
        <v>341</v>
      </c>
    </row>
    <row r="4" spans="1:31" ht="16.2" thickBot="1" x14ac:dyDescent="0.35">
      <c r="A4" s="9" t="s">
        <v>209</v>
      </c>
      <c r="B4" s="10" t="s">
        <v>917</v>
      </c>
      <c r="C4" s="9" t="s">
        <v>1086</v>
      </c>
      <c r="D4" s="18" t="s">
        <v>277</v>
      </c>
      <c r="E4" s="18" t="s">
        <v>340</v>
      </c>
      <c r="F4" s="207"/>
      <c r="G4" s="207"/>
      <c r="H4" s="211"/>
      <c r="I4" s="9" t="s">
        <v>923</v>
      </c>
      <c r="J4" s="9" t="s">
        <v>35</v>
      </c>
      <c r="K4" s="9" t="s">
        <v>1</v>
      </c>
      <c r="L4" s="9" t="s">
        <v>2</v>
      </c>
      <c r="M4" s="9" t="s">
        <v>3</v>
      </c>
      <c r="N4" s="9" t="s">
        <v>39</v>
      </c>
      <c r="O4" s="9" t="s">
        <v>927</v>
      </c>
      <c r="Q4" s="9" t="s">
        <v>207</v>
      </c>
      <c r="R4" s="9" t="s">
        <v>204</v>
      </c>
      <c r="S4" s="9" t="s">
        <v>205</v>
      </c>
      <c r="T4" s="9" t="s">
        <v>206</v>
      </c>
      <c r="V4" s="132"/>
      <c r="W4" s="133" t="s">
        <v>933</v>
      </c>
      <c r="X4" s="126" t="s">
        <v>934</v>
      </c>
      <c r="Y4" s="120"/>
      <c r="Z4" s="66" t="s">
        <v>936</v>
      </c>
      <c r="AA4" s="67"/>
      <c r="AD4" s="124" t="s">
        <v>343</v>
      </c>
    </row>
    <row r="5" spans="1:31" x14ac:dyDescent="0.25">
      <c r="A5" s="6">
        <v>1</v>
      </c>
      <c r="B5" s="4" t="s">
        <v>377</v>
      </c>
      <c r="C5" s="3" t="s">
        <v>380</v>
      </c>
      <c r="D5" s="3" t="str">
        <f>VLOOKUP(C5,Other_tabels!$Y$5:$AA$225,2,FALSE)</f>
        <v>Grain_crop</v>
      </c>
      <c r="E5" s="3" t="str">
        <f>VLOOKUP(C5,Other_tabels!$Y$5:$AA$225,3,FALSE)</f>
        <v>Kerne</v>
      </c>
      <c r="F5" s="3">
        <v>850</v>
      </c>
      <c r="G5" s="3" t="s">
        <v>78</v>
      </c>
      <c r="H5" s="205"/>
      <c r="I5" s="3"/>
      <c r="J5" s="3">
        <v>450</v>
      </c>
      <c r="K5" s="39">
        <f t="shared" ref="K5:K63" si="0">O5/6.25</f>
        <v>16</v>
      </c>
      <c r="L5" s="3">
        <v>3.3</v>
      </c>
      <c r="M5" s="3">
        <v>4.8</v>
      </c>
      <c r="N5" s="3">
        <v>19.2</v>
      </c>
      <c r="O5" s="3">
        <v>100</v>
      </c>
      <c r="Q5" s="4" t="s">
        <v>208</v>
      </c>
      <c r="R5" s="4">
        <v>0.45</v>
      </c>
      <c r="S5" s="4">
        <v>0.17</v>
      </c>
      <c r="T5" s="4">
        <v>0.55000000000000004</v>
      </c>
      <c r="V5" s="63" t="str">
        <f>B5</f>
        <v>Spring_barley_grain</v>
      </c>
      <c r="W5" s="127">
        <v>0.67</v>
      </c>
      <c r="X5" s="128">
        <v>0.63</v>
      </c>
      <c r="Z5" s="65">
        <v>54</v>
      </c>
      <c r="AA5" s="63" t="s">
        <v>160</v>
      </c>
      <c r="AC5" s="71" t="str">
        <f>B5</f>
        <v>Spring_barley_grain</v>
      </c>
      <c r="AD5" s="115">
        <v>1.4E-2</v>
      </c>
    </row>
    <row r="6" spans="1:31" x14ac:dyDescent="0.25">
      <c r="A6" s="6">
        <f t="shared" ref="A6:A37" si="1">A5+1</f>
        <v>2</v>
      </c>
      <c r="B6" s="4" t="s">
        <v>378</v>
      </c>
      <c r="C6" s="3" t="s">
        <v>384</v>
      </c>
      <c r="D6" s="3" t="str">
        <f>VLOOKUP(C6,Other_tabels!$Y$5:$AA$225,2,FALSE)</f>
        <v>Moden</v>
      </c>
      <c r="E6" s="3" t="str">
        <f>VLOOKUP(C6,Other_tabels!$Y$5:$AA$225,3,FALSE)</f>
        <v>Gul</v>
      </c>
      <c r="F6" s="3">
        <v>850</v>
      </c>
      <c r="G6" s="3" t="s">
        <v>78</v>
      </c>
      <c r="H6" s="206"/>
      <c r="I6" s="3"/>
      <c r="J6" s="3">
        <v>450</v>
      </c>
      <c r="K6" s="39">
        <f t="shared" si="0"/>
        <v>8.16</v>
      </c>
      <c r="L6" s="3">
        <v>0.9</v>
      </c>
      <c r="M6" s="3">
        <v>20</v>
      </c>
      <c r="N6" s="3">
        <v>17.899999999999999</v>
      </c>
      <c r="O6" s="3">
        <v>51</v>
      </c>
      <c r="Q6" s="4" t="s">
        <v>209</v>
      </c>
      <c r="R6" s="4"/>
      <c r="S6" s="4"/>
      <c r="T6" s="4">
        <v>0.55000000000000004</v>
      </c>
      <c r="V6" s="63" t="str">
        <f t="shared" ref="V6:V63" si="2">B6</f>
        <v>Spring_barley_straw</v>
      </c>
      <c r="W6" s="121" t="s">
        <v>192</v>
      </c>
      <c r="X6" s="74" t="s">
        <v>192</v>
      </c>
      <c r="AC6" s="71" t="str">
        <f t="shared" ref="AC6:AC63" si="3">B6</f>
        <v>Spring_barley_straw</v>
      </c>
      <c r="AD6" s="115"/>
    </row>
    <row r="7" spans="1:31" x14ac:dyDescent="0.25">
      <c r="A7" s="6">
        <f t="shared" si="1"/>
        <v>3</v>
      </c>
      <c r="B7" s="4" t="s">
        <v>385</v>
      </c>
      <c r="C7" s="3" t="s">
        <v>410</v>
      </c>
      <c r="D7" s="3" t="str">
        <f>VLOOKUP(C7,Other_tabels!$Y$5:$AA$225,2,FALSE)</f>
        <v>Grøn</v>
      </c>
      <c r="E7" s="3" t="str">
        <f>VLOOKUP(C7,Other_tabels!$Y$5:$AA$225,3,FALSE)</f>
        <v>Grøn</v>
      </c>
      <c r="F7" s="3">
        <v>180</v>
      </c>
      <c r="G7" s="3" t="s">
        <v>921</v>
      </c>
      <c r="H7" s="206"/>
      <c r="I7" s="3">
        <v>0.8</v>
      </c>
      <c r="J7" s="3">
        <v>450</v>
      </c>
      <c r="K7" s="39">
        <f>O7/6.25</f>
        <v>25.139200000000002</v>
      </c>
      <c r="L7" s="3">
        <v>3.45</v>
      </c>
      <c r="M7" s="3">
        <v>26.21</v>
      </c>
      <c r="N7" s="3">
        <v>16.5</v>
      </c>
      <c r="O7" s="3">
        <v>157.12</v>
      </c>
      <c r="Q7" s="4" t="s">
        <v>208</v>
      </c>
      <c r="R7" s="4">
        <v>0.625</v>
      </c>
      <c r="S7" s="4">
        <v>0.45</v>
      </c>
      <c r="T7" s="81">
        <v>0</v>
      </c>
      <c r="U7" s="83">
        <v>1</v>
      </c>
      <c r="V7" s="84" t="str">
        <f t="shared" si="2"/>
        <v>Grass_clover</v>
      </c>
      <c r="W7" s="125">
        <v>0.88</v>
      </c>
      <c r="X7" s="74">
        <v>0.88</v>
      </c>
      <c r="AC7" s="71" t="str">
        <f t="shared" si="3"/>
        <v>Grass_clover</v>
      </c>
      <c r="AD7" s="115">
        <v>1.6E-2</v>
      </c>
    </row>
    <row r="8" spans="1:31" x14ac:dyDescent="0.25">
      <c r="A8" s="6">
        <f t="shared" si="1"/>
        <v>4</v>
      </c>
      <c r="B8" s="4" t="s">
        <v>386</v>
      </c>
      <c r="C8" s="3" t="s">
        <v>380</v>
      </c>
      <c r="D8" s="3" t="str">
        <f>VLOOKUP(C8,Other_tabels!$Y$5:$AA$225,2,FALSE)</f>
        <v>Grain_crop</v>
      </c>
      <c r="E8" s="3" t="str">
        <f>VLOOKUP(C8,Other_tabels!$Y$5:$AA$225,3,FALSE)</f>
        <v>Kerne</v>
      </c>
      <c r="F8" s="3">
        <v>850</v>
      </c>
      <c r="G8" s="3" t="s">
        <v>78</v>
      </c>
      <c r="H8" s="206"/>
      <c r="I8" s="3"/>
      <c r="J8" s="3">
        <v>450</v>
      </c>
      <c r="K8" s="39">
        <f t="shared" si="0"/>
        <v>16.96</v>
      </c>
      <c r="L8" s="3">
        <v>3.1</v>
      </c>
      <c r="M8" s="3">
        <v>4.9000000000000004</v>
      </c>
      <c r="N8" s="3">
        <v>19.3</v>
      </c>
      <c r="O8" s="3">
        <v>106</v>
      </c>
      <c r="Q8" s="4" t="s">
        <v>208</v>
      </c>
      <c r="R8" s="4">
        <v>0.45</v>
      </c>
      <c r="S8" s="4">
        <v>0.17</v>
      </c>
      <c r="T8" s="81">
        <v>0.55000000000000004</v>
      </c>
      <c r="U8" s="83">
        <v>2</v>
      </c>
      <c r="V8" s="84" t="str">
        <f t="shared" si="2"/>
        <v>Winter_barley_grain</v>
      </c>
      <c r="W8" s="125">
        <v>0.57999999999999996</v>
      </c>
      <c r="X8" s="75">
        <v>0.5</v>
      </c>
      <c r="AC8" s="71" t="str">
        <f t="shared" si="3"/>
        <v>Winter_barley_grain</v>
      </c>
      <c r="AD8" s="115">
        <v>1.4E-2</v>
      </c>
    </row>
    <row r="9" spans="1:31" x14ac:dyDescent="0.25">
      <c r="A9" s="6">
        <f t="shared" si="1"/>
        <v>5</v>
      </c>
      <c r="B9" s="4" t="s">
        <v>387</v>
      </c>
      <c r="C9" s="3" t="s">
        <v>384</v>
      </c>
      <c r="D9" s="3" t="str">
        <f>VLOOKUP(C9,Other_tabels!$Y$5:$AA$225,2,FALSE)</f>
        <v>Moden</v>
      </c>
      <c r="E9" s="3" t="str">
        <f>VLOOKUP(C9,Other_tabels!$Y$5:$AA$225,3,FALSE)</f>
        <v>Gul</v>
      </c>
      <c r="F9" s="3">
        <v>850</v>
      </c>
      <c r="G9" s="3" t="s">
        <v>78</v>
      </c>
      <c r="H9" s="206"/>
      <c r="I9" s="3"/>
      <c r="J9" s="3">
        <v>450</v>
      </c>
      <c r="K9" s="39">
        <f t="shared" si="0"/>
        <v>6.4</v>
      </c>
      <c r="L9" s="3">
        <v>0.8</v>
      </c>
      <c r="M9" s="3">
        <v>17</v>
      </c>
      <c r="N9" s="3">
        <v>18.2</v>
      </c>
      <c r="O9" s="3">
        <v>40</v>
      </c>
      <c r="Q9" s="4" t="s">
        <v>209</v>
      </c>
      <c r="R9" s="4"/>
      <c r="S9" s="4"/>
      <c r="T9" s="81">
        <v>0.55000000000000004</v>
      </c>
      <c r="U9" s="80"/>
      <c r="V9" s="84" t="str">
        <f t="shared" si="2"/>
        <v>Winter_barley_straw</v>
      </c>
      <c r="W9" s="125" t="s">
        <v>192</v>
      </c>
      <c r="X9" s="74" t="s">
        <v>192</v>
      </c>
      <c r="AC9" s="71" t="str">
        <f t="shared" si="3"/>
        <v>Winter_barley_straw</v>
      </c>
      <c r="AD9" s="115"/>
    </row>
    <row r="10" spans="1:31" x14ac:dyDescent="0.25">
      <c r="A10" s="6">
        <f t="shared" si="1"/>
        <v>6</v>
      </c>
      <c r="B10" s="4" t="s">
        <v>388</v>
      </c>
      <c r="C10" s="3" t="s">
        <v>380</v>
      </c>
      <c r="D10" s="3" t="str">
        <f>VLOOKUP(C10,Other_tabels!$Y$5:$AA$225,2,FALSE)</f>
        <v>Grain_crop</v>
      </c>
      <c r="E10" s="3" t="str">
        <f>VLOOKUP(C10,Other_tabels!$Y$5:$AA$225,3,FALSE)</f>
        <v>Kerne</v>
      </c>
      <c r="F10" s="3">
        <v>850</v>
      </c>
      <c r="G10" s="3" t="s">
        <v>78</v>
      </c>
      <c r="H10" s="206"/>
      <c r="I10" s="3"/>
      <c r="J10" s="3">
        <v>450</v>
      </c>
      <c r="K10" s="39">
        <f t="shared" si="0"/>
        <v>17.760000000000002</v>
      </c>
      <c r="L10" s="3">
        <v>3</v>
      </c>
      <c r="M10" s="3">
        <v>4.8</v>
      </c>
      <c r="N10" s="3">
        <v>19.3</v>
      </c>
      <c r="O10" s="3">
        <v>111</v>
      </c>
      <c r="Q10" s="4" t="s">
        <v>208</v>
      </c>
      <c r="R10" s="4">
        <v>0.45</v>
      </c>
      <c r="S10" s="4">
        <v>0.25</v>
      </c>
      <c r="T10" s="4">
        <v>0.55000000000000004</v>
      </c>
      <c r="V10" s="63" t="str">
        <f>B10</f>
        <v>Winter_wheat_grain</v>
      </c>
      <c r="W10" s="121">
        <v>0.57999999999999996</v>
      </c>
      <c r="X10" s="75">
        <v>0.5</v>
      </c>
      <c r="AC10" s="71" t="str">
        <f t="shared" si="3"/>
        <v>Winter_wheat_grain</v>
      </c>
      <c r="AD10" s="115">
        <v>8.9999999999999993E-3</v>
      </c>
    </row>
    <row r="11" spans="1:31" x14ac:dyDescent="0.25">
      <c r="A11" s="6">
        <f t="shared" si="1"/>
        <v>7</v>
      </c>
      <c r="B11" s="4" t="s">
        <v>389</v>
      </c>
      <c r="C11" s="3" t="s">
        <v>384</v>
      </c>
      <c r="D11" s="3" t="str">
        <f>VLOOKUP(C11,Other_tabels!$Y$5:$AA$225,2,FALSE)</f>
        <v>Moden</v>
      </c>
      <c r="E11" s="3" t="str">
        <f>VLOOKUP(C11,Other_tabels!$Y$5:$AA$225,3,FALSE)</f>
        <v>Gul</v>
      </c>
      <c r="F11" s="3">
        <v>850</v>
      </c>
      <c r="G11" s="3" t="s">
        <v>78</v>
      </c>
      <c r="H11" s="206"/>
      <c r="I11" s="3"/>
      <c r="J11" s="3">
        <v>450</v>
      </c>
      <c r="K11" s="39">
        <f t="shared" si="0"/>
        <v>5.28</v>
      </c>
      <c r="L11" s="3">
        <v>0.9</v>
      </c>
      <c r="M11" s="3">
        <v>15</v>
      </c>
      <c r="N11" s="3">
        <v>18.5</v>
      </c>
      <c r="O11" s="3">
        <v>33</v>
      </c>
      <c r="Q11" s="4" t="s">
        <v>209</v>
      </c>
      <c r="R11" s="4"/>
      <c r="S11" s="4"/>
      <c r="T11" s="4">
        <v>0.55000000000000004</v>
      </c>
      <c r="U11" s="82"/>
      <c r="V11" s="63" t="str">
        <f t="shared" si="2"/>
        <v>Winter_wheat_straw</v>
      </c>
      <c r="W11" s="121" t="s">
        <v>192</v>
      </c>
      <c r="X11" s="74" t="s">
        <v>192</v>
      </c>
      <c r="AC11" s="71" t="str">
        <f t="shared" si="3"/>
        <v>Winter_wheat_straw</v>
      </c>
      <c r="AD11" s="115"/>
    </row>
    <row r="12" spans="1:31" x14ac:dyDescent="0.25">
      <c r="A12" s="6">
        <f t="shared" si="1"/>
        <v>8</v>
      </c>
      <c r="B12" s="4" t="s">
        <v>390</v>
      </c>
      <c r="C12" s="3" t="s">
        <v>392</v>
      </c>
      <c r="D12" s="3" t="str">
        <f>VLOOKUP(C12,Other_tabels!$Y$5:$AA$225,2,FALSE)</f>
        <v>Moden</v>
      </c>
      <c r="E12" s="3" t="str">
        <f>VLOOKUP(C12,Other_tabels!$Y$5:$AA$225,3,FALSE)</f>
        <v>Kerne</v>
      </c>
      <c r="F12" s="3">
        <v>914</v>
      </c>
      <c r="G12" s="3" t="s">
        <v>78</v>
      </c>
      <c r="H12" s="206"/>
      <c r="I12" s="3"/>
      <c r="J12" s="3">
        <v>450</v>
      </c>
      <c r="K12" s="39">
        <f t="shared" si="0"/>
        <v>30.08</v>
      </c>
      <c r="L12" s="3">
        <v>7.6</v>
      </c>
      <c r="M12" s="3">
        <v>10</v>
      </c>
      <c r="N12" s="3">
        <v>27.6</v>
      </c>
      <c r="O12" s="3">
        <v>188</v>
      </c>
      <c r="Q12" s="4" t="s">
        <v>208</v>
      </c>
      <c r="R12" s="4">
        <v>0.37</v>
      </c>
      <c r="S12" s="4">
        <v>0.25</v>
      </c>
      <c r="T12" s="4">
        <v>0.9</v>
      </c>
      <c r="U12" s="82"/>
      <c r="V12" s="63" t="str">
        <f t="shared" si="2"/>
        <v>Oilseed_rape_seed</v>
      </c>
      <c r="W12" s="121">
        <v>0.67</v>
      </c>
      <c r="X12" s="74">
        <v>0.84</v>
      </c>
      <c r="AC12" s="71" t="str">
        <f t="shared" si="3"/>
        <v>Oilseed_rape_seed</v>
      </c>
      <c r="AD12" s="115">
        <v>8.9999999999999993E-3</v>
      </c>
      <c r="AE12" t="s">
        <v>342</v>
      </c>
    </row>
    <row r="13" spans="1:31" x14ac:dyDescent="0.25">
      <c r="A13" s="6">
        <f t="shared" si="1"/>
        <v>9</v>
      </c>
      <c r="B13" s="4" t="s">
        <v>394</v>
      </c>
      <c r="C13" s="3" t="s">
        <v>236</v>
      </c>
      <c r="D13" s="3" t="str">
        <f>VLOOKUP(C13,Other_tabels!$Y$5:$AA$225,2,FALSE)</f>
        <v>Moden</v>
      </c>
      <c r="E13" s="3" t="str">
        <f>VLOOKUP(C13,Other_tabels!$Y$5:$AA$225,3,FALSE)</f>
        <v>Gul</v>
      </c>
      <c r="F13" s="3">
        <v>950</v>
      </c>
      <c r="G13" s="3" t="s">
        <v>78</v>
      </c>
      <c r="H13" s="206"/>
      <c r="I13" s="3"/>
      <c r="J13" s="3">
        <v>450</v>
      </c>
      <c r="K13" s="39">
        <f t="shared" si="0"/>
        <v>5.28</v>
      </c>
      <c r="L13" s="64">
        <v>1</v>
      </c>
      <c r="M13" s="3">
        <v>20.2</v>
      </c>
      <c r="N13" s="3">
        <v>17.7</v>
      </c>
      <c r="O13" s="3">
        <v>33</v>
      </c>
      <c r="Q13" s="4" t="s">
        <v>209</v>
      </c>
      <c r="R13" s="4"/>
      <c r="S13" s="4"/>
      <c r="T13" s="4">
        <v>0.9</v>
      </c>
      <c r="V13" s="63" t="str">
        <f t="shared" si="2"/>
        <v>Oilseed_rape_straw</v>
      </c>
      <c r="W13" s="121" t="s">
        <v>192</v>
      </c>
      <c r="X13" s="74" t="s">
        <v>192</v>
      </c>
      <c r="AC13" s="71" t="str">
        <f t="shared" si="3"/>
        <v>Oilseed_rape_straw</v>
      </c>
      <c r="AD13" s="115"/>
    </row>
    <row r="14" spans="1:31" x14ac:dyDescent="0.25">
      <c r="A14" s="6">
        <f t="shared" si="1"/>
        <v>10</v>
      </c>
      <c r="B14" s="4" t="s">
        <v>395</v>
      </c>
      <c r="C14" s="3" t="s">
        <v>380</v>
      </c>
      <c r="D14" s="3" t="str">
        <f>VLOOKUP(C14,Other_tabels!$Y$5:$AA$225,2,FALSE)</f>
        <v>Grain_crop</v>
      </c>
      <c r="E14" s="3" t="str">
        <f>VLOOKUP(C14,Other_tabels!$Y$5:$AA$225,3,FALSE)</f>
        <v>Kerne</v>
      </c>
      <c r="F14" s="3">
        <v>850</v>
      </c>
      <c r="G14" s="3" t="s">
        <v>78</v>
      </c>
      <c r="H14" s="206"/>
      <c r="I14" s="3"/>
      <c r="J14" s="3">
        <v>450</v>
      </c>
      <c r="K14" s="39">
        <f t="shared" si="0"/>
        <v>14.24</v>
      </c>
      <c r="L14" s="64">
        <v>3</v>
      </c>
      <c r="M14" s="3">
        <v>4.5</v>
      </c>
      <c r="N14" s="3">
        <v>19.100000000000001</v>
      </c>
      <c r="O14" s="3">
        <v>89</v>
      </c>
      <c r="Q14" s="4" t="s">
        <v>208</v>
      </c>
      <c r="R14" s="4">
        <v>0.38</v>
      </c>
      <c r="S14" s="4">
        <v>0.25</v>
      </c>
      <c r="T14" s="4">
        <v>0.8</v>
      </c>
      <c r="V14" s="63" t="str">
        <f t="shared" si="2"/>
        <v>Winter_rye_grain</v>
      </c>
      <c r="W14" s="122">
        <v>0.57999999999999996</v>
      </c>
      <c r="X14" s="75">
        <v>0.5</v>
      </c>
      <c r="AC14" s="71" t="str">
        <f t="shared" si="3"/>
        <v>Winter_rye_grain</v>
      </c>
      <c r="AD14" s="115">
        <v>1.0999999999999999E-2</v>
      </c>
    </row>
    <row r="15" spans="1:31" x14ac:dyDescent="0.25">
      <c r="A15" s="6">
        <f t="shared" si="1"/>
        <v>11</v>
      </c>
      <c r="B15" s="4" t="s">
        <v>396</v>
      </c>
      <c r="C15" s="3" t="s">
        <v>384</v>
      </c>
      <c r="D15" s="3" t="str">
        <f>VLOOKUP(C15,Other_tabels!$Y$5:$AA$225,2,FALSE)</f>
        <v>Moden</v>
      </c>
      <c r="E15" s="3" t="str">
        <f>VLOOKUP(C15,Other_tabels!$Y$5:$AA$225,3,FALSE)</f>
        <v>Gul</v>
      </c>
      <c r="F15" s="3">
        <v>850</v>
      </c>
      <c r="G15" s="3" t="s">
        <v>78</v>
      </c>
      <c r="H15" s="206"/>
      <c r="I15" s="3"/>
      <c r="J15" s="3">
        <v>450</v>
      </c>
      <c r="K15" s="39">
        <f t="shared" si="0"/>
        <v>6.08</v>
      </c>
      <c r="L15" s="3">
        <v>0.8</v>
      </c>
      <c r="M15" s="3">
        <v>7.6</v>
      </c>
      <c r="N15" s="3">
        <v>18.399999999999999</v>
      </c>
      <c r="O15" s="3">
        <v>38</v>
      </c>
      <c r="Q15" s="4" t="s">
        <v>209</v>
      </c>
      <c r="R15" s="4"/>
      <c r="S15" s="4"/>
      <c r="T15" s="4">
        <v>0.8</v>
      </c>
      <c r="U15" s="82"/>
      <c r="V15" s="63" t="str">
        <f t="shared" si="2"/>
        <v>Winter_rye_straw</v>
      </c>
      <c r="W15" s="121" t="s">
        <v>192</v>
      </c>
      <c r="X15" s="74" t="s">
        <v>192</v>
      </c>
      <c r="AC15" s="71" t="str">
        <f t="shared" si="3"/>
        <v>Winter_rye_straw</v>
      </c>
      <c r="AD15" s="115"/>
    </row>
    <row r="16" spans="1:31" x14ac:dyDescent="0.25">
      <c r="A16" s="6">
        <f t="shared" si="1"/>
        <v>12</v>
      </c>
      <c r="B16" s="4" t="s">
        <v>397</v>
      </c>
      <c r="C16" s="3" t="s">
        <v>380</v>
      </c>
      <c r="D16" s="3" t="str">
        <f>VLOOKUP(C16,Other_tabels!$Y$5:$AA$225,2,FALSE)</f>
        <v>Grain_crop</v>
      </c>
      <c r="E16" s="3" t="str">
        <f>VLOOKUP(C16,Other_tabels!$Y$5:$AA$225,3,FALSE)</f>
        <v>Kerne</v>
      </c>
      <c r="F16" s="3">
        <v>850</v>
      </c>
      <c r="G16" s="3" t="s">
        <v>78</v>
      </c>
      <c r="H16" s="206"/>
      <c r="I16" s="3"/>
      <c r="J16" s="3">
        <v>450</v>
      </c>
      <c r="K16" s="39">
        <f t="shared" si="0"/>
        <v>17.12</v>
      </c>
      <c r="L16" s="3">
        <v>3.4</v>
      </c>
      <c r="M16" s="3">
        <v>4.5</v>
      </c>
      <c r="N16" s="3">
        <v>19.7</v>
      </c>
      <c r="O16" s="3">
        <v>107</v>
      </c>
      <c r="Q16" s="4" t="s">
        <v>208</v>
      </c>
      <c r="R16" s="4">
        <v>0.4</v>
      </c>
      <c r="S16" s="4">
        <v>0.27</v>
      </c>
      <c r="T16" s="4">
        <v>0.6</v>
      </c>
      <c r="U16" s="82"/>
      <c r="V16" s="63" t="str">
        <f t="shared" si="2"/>
        <v>Oat_grain</v>
      </c>
      <c r="W16" s="121">
        <v>0.67</v>
      </c>
      <c r="X16" s="74">
        <v>0.63</v>
      </c>
      <c r="AC16" s="71" t="str">
        <f t="shared" si="3"/>
        <v>Oat_grain</v>
      </c>
      <c r="AD16" s="115">
        <v>8.0000000000000002E-3</v>
      </c>
    </row>
    <row r="17" spans="1:31" x14ac:dyDescent="0.25">
      <c r="A17" s="6">
        <f t="shared" si="1"/>
        <v>13</v>
      </c>
      <c r="B17" s="4" t="s">
        <v>398</v>
      </c>
      <c r="C17" s="3" t="s">
        <v>384</v>
      </c>
      <c r="D17" s="3" t="str">
        <f>VLOOKUP(C17,Other_tabels!$Y$5:$AA$225,2,FALSE)</f>
        <v>Moden</v>
      </c>
      <c r="E17" s="3" t="str">
        <f>VLOOKUP(C17,Other_tabels!$Y$5:$AA$225,3,FALSE)</f>
        <v>Gul</v>
      </c>
      <c r="F17" s="3">
        <v>850</v>
      </c>
      <c r="G17" s="3" t="s">
        <v>78</v>
      </c>
      <c r="H17" s="206"/>
      <c r="I17" s="3"/>
      <c r="J17" s="3">
        <v>450</v>
      </c>
      <c r="K17" s="39">
        <f t="shared" si="0"/>
        <v>5.92</v>
      </c>
      <c r="L17" s="3">
        <v>1.4</v>
      </c>
      <c r="M17" s="3">
        <v>21</v>
      </c>
      <c r="N17" s="3">
        <v>18</v>
      </c>
      <c r="O17" s="3">
        <v>37</v>
      </c>
      <c r="Q17" s="4" t="s">
        <v>209</v>
      </c>
      <c r="R17" s="4"/>
      <c r="S17" s="4"/>
      <c r="T17" s="4">
        <v>0.6</v>
      </c>
      <c r="V17" s="63" t="str">
        <f t="shared" si="2"/>
        <v>Oat_straw</v>
      </c>
      <c r="W17" s="121" t="s">
        <v>192</v>
      </c>
      <c r="X17" s="74" t="s">
        <v>192</v>
      </c>
      <c r="AC17" s="71" t="str">
        <f t="shared" si="3"/>
        <v>Oat_straw</v>
      </c>
      <c r="AD17" s="115"/>
    </row>
    <row r="18" spans="1:31" x14ac:dyDescent="0.25">
      <c r="A18" s="6">
        <f>A17+1</f>
        <v>14</v>
      </c>
      <c r="B18" s="4" t="s">
        <v>399</v>
      </c>
      <c r="C18" s="3" t="s">
        <v>401</v>
      </c>
      <c r="D18" s="3" t="str">
        <f>VLOOKUP(C18,Other_tabels!$Y$5:$AA$225,2,FALSE)</f>
        <v>Grøn</v>
      </c>
      <c r="E18" s="3" t="str">
        <f>VLOOKUP(C18,Other_tabels!$Y$5:$AA$225,3,FALSE)</f>
        <v>Grøn</v>
      </c>
      <c r="F18" s="3">
        <v>318</v>
      </c>
      <c r="G18" s="3" t="s">
        <v>921</v>
      </c>
      <c r="H18" s="206"/>
      <c r="I18" s="3">
        <v>0.85</v>
      </c>
      <c r="J18" s="3">
        <v>450</v>
      </c>
      <c r="K18" s="39">
        <f t="shared" si="0"/>
        <v>11.68</v>
      </c>
      <c r="L18" s="3">
        <v>2.2000000000000002</v>
      </c>
      <c r="M18" s="3">
        <v>11.3</v>
      </c>
      <c r="N18" s="3">
        <v>17.7</v>
      </c>
      <c r="O18" s="3">
        <v>73</v>
      </c>
      <c r="Q18" s="4" t="s">
        <v>208</v>
      </c>
      <c r="R18" s="4">
        <v>0.85</v>
      </c>
      <c r="S18" s="4">
        <v>0.15</v>
      </c>
      <c r="T18" s="4">
        <v>0</v>
      </c>
      <c r="V18" s="63" t="str">
        <f t="shared" si="2"/>
        <v>Maize_whole_crop</v>
      </c>
      <c r="W18" s="121">
        <v>0.69</v>
      </c>
      <c r="X18" s="74">
        <v>0.69</v>
      </c>
      <c r="AC18" s="71" t="str">
        <f t="shared" si="3"/>
        <v>Maize_whole_crop</v>
      </c>
      <c r="AD18" s="115">
        <v>7.0000000000000001E-3</v>
      </c>
    </row>
    <row r="19" spans="1:31" x14ac:dyDescent="0.25">
      <c r="A19" s="6">
        <f t="shared" si="1"/>
        <v>15</v>
      </c>
      <c r="B19" s="4" t="s">
        <v>432</v>
      </c>
      <c r="C19" s="3" t="s">
        <v>404</v>
      </c>
      <c r="D19" s="3" t="str">
        <f>VLOOKUP(C19,Other_tabels!$Y$5:$AA$225,2,FALSE)</f>
        <v>Tubers_and_roots_factory</v>
      </c>
      <c r="E19" s="3" t="str">
        <f>VLOOKUP(C19,Other_tabels!$Y$5:$AA$225,3,FALSE)</f>
        <v>Exit_model</v>
      </c>
      <c r="F19" s="3">
        <v>240</v>
      </c>
      <c r="G19" s="3" t="s">
        <v>78</v>
      </c>
      <c r="H19" s="206"/>
      <c r="I19" s="3"/>
      <c r="J19" s="3">
        <v>450</v>
      </c>
      <c r="K19" s="39">
        <f t="shared" si="0"/>
        <v>14.72</v>
      </c>
      <c r="L19" s="3">
        <v>2.1</v>
      </c>
      <c r="M19" s="3">
        <v>20</v>
      </c>
      <c r="N19" s="3">
        <v>18.2</v>
      </c>
      <c r="O19" s="3">
        <v>92</v>
      </c>
      <c r="Q19" s="4" t="s">
        <v>208</v>
      </c>
      <c r="R19" s="4">
        <v>0.7</v>
      </c>
      <c r="S19" s="4">
        <v>0.12</v>
      </c>
      <c r="T19" s="4">
        <v>0</v>
      </c>
      <c r="U19" s="82">
        <v>3</v>
      </c>
      <c r="V19" s="63" t="str">
        <f t="shared" si="2"/>
        <v>Potato_starch</v>
      </c>
      <c r="W19" s="121">
        <v>0.57999999999999996</v>
      </c>
      <c r="X19" s="74">
        <v>0.57999999999999996</v>
      </c>
      <c r="AC19" s="71" t="str">
        <f t="shared" si="3"/>
        <v>Potato_starch</v>
      </c>
      <c r="AD19" s="115">
        <v>1.6500000000000001E-2</v>
      </c>
      <c r="AE19" t="s">
        <v>438</v>
      </c>
    </row>
    <row r="20" spans="1:31" x14ac:dyDescent="0.25">
      <c r="A20" s="6">
        <f t="shared" si="1"/>
        <v>16</v>
      </c>
      <c r="B20" s="4" t="s">
        <v>408</v>
      </c>
      <c r="C20" s="3" t="s">
        <v>410</v>
      </c>
      <c r="D20" s="3" t="str">
        <f>VLOOKUP(C20,Other_tabels!$Y$5:$AA$225,2,FALSE)</f>
        <v>Grøn</v>
      </c>
      <c r="E20" s="3" t="str">
        <f>VLOOKUP(C20,Other_tabels!$Y$5:$AA$225,3,FALSE)</f>
        <v>Grøn</v>
      </c>
      <c r="F20" s="3">
        <v>180</v>
      </c>
      <c r="G20" s="3" t="s">
        <v>921</v>
      </c>
      <c r="H20" s="206"/>
      <c r="I20" s="3">
        <v>0.8</v>
      </c>
      <c r="J20" s="3">
        <v>450</v>
      </c>
      <c r="K20" s="39">
        <f t="shared" si="0"/>
        <v>25.139200000000002</v>
      </c>
      <c r="L20" s="3">
        <v>3.45</v>
      </c>
      <c r="M20" s="3">
        <v>26.21</v>
      </c>
      <c r="N20" s="3">
        <v>16.5</v>
      </c>
      <c r="O20" s="3">
        <v>157.12</v>
      </c>
      <c r="Q20" s="4" t="s">
        <v>208</v>
      </c>
      <c r="R20" s="4">
        <v>0.625</v>
      </c>
      <c r="S20" s="4">
        <v>0.45</v>
      </c>
      <c r="T20" s="81">
        <v>0</v>
      </c>
      <c r="U20" s="83">
        <v>1</v>
      </c>
      <c r="V20" s="63" t="str">
        <f t="shared" si="2"/>
        <v>Perm_grass_normal_yield</v>
      </c>
      <c r="W20" s="121">
        <v>0.74</v>
      </c>
      <c r="X20" s="74">
        <v>0.74</v>
      </c>
      <c r="AC20" s="71" t="str">
        <f t="shared" si="3"/>
        <v>Perm_grass_normal_yield</v>
      </c>
      <c r="AD20" s="115">
        <v>1.2E-2</v>
      </c>
    </row>
    <row r="21" spans="1:31" s="140" customFormat="1" x14ac:dyDescent="0.25">
      <c r="A21" s="149">
        <f t="shared" si="1"/>
        <v>17</v>
      </c>
      <c r="B21" s="139" t="s">
        <v>411</v>
      </c>
      <c r="C21" s="57" t="s">
        <v>169</v>
      </c>
      <c r="D21" s="3" t="str">
        <f>VLOOKUP(C21,Other_tabels!$Y$5:$AA$225,2,FALSE)</f>
        <v>Moden</v>
      </c>
      <c r="E21" s="3" t="str">
        <f>VLOOKUP(C21,Other_tabels!$Y$5:$AA$225,3,FALSE)</f>
        <v>Forarbejdet</v>
      </c>
      <c r="F21" s="57">
        <v>850</v>
      </c>
      <c r="G21" s="57" t="s">
        <v>78</v>
      </c>
      <c r="H21" s="206"/>
      <c r="I21" s="57"/>
      <c r="J21" s="57">
        <v>450</v>
      </c>
      <c r="K21" s="39">
        <f t="shared" si="0"/>
        <v>38.24</v>
      </c>
      <c r="L21" s="57">
        <v>4.5999999999999996</v>
      </c>
      <c r="M21" s="57">
        <v>9.9</v>
      </c>
      <c r="N21" s="57">
        <v>19.600000000000001</v>
      </c>
      <c r="O21" s="57">
        <v>239</v>
      </c>
      <c r="Q21" s="139" t="s">
        <v>208</v>
      </c>
      <c r="R21" s="139">
        <v>0.45</v>
      </c>
      <c r="S21" s="139">
        <v>0.17</v>
      </c>
      <c r="T21" s="139">
        <v>0.5</v>
      </c>
      <c r="U21" s="151">
        <v>4</v>
      </c>
      <c r="V21" s="141" t="str">
        <f t="shared" si="2"/>
        <v>Peas_seed</v>
      </c>
      <c r="W21" s="75">
        <v>0.85</v>
      </c>
      <c r="X21" s="75">
        <v>0.85</v>
      </c>
      <c r="Y21" s="140" t="s">
        <v>829</v>
      </c>
      <c r="AC21" s="71" t="str">
        <f t="shared" si="3"/>
        <v>Peas_seed</v>
      </c>
      <c r="AD21" s="146">
        <v>8.0000000000000002E-3</v>
      </c>
    </row>
    <row r="22" spans="1:31" x14ac:dyDescent="0.25">
      <c r="A22" s="6">
        <f t="shared" si="1"/>
        <v>18</v>
      </c>
      <c r="B22" s="4" t="s">
        <v>412</v>
      </c>
      <c r="C22" s="3" t="s">
        <v>384</v>
      </c>
      <c r="D22" s="3" t="str">
        <f>VLOOKUP(C22,Other_tabels!$Y$5:$AA$225,2,FALSE)</f>
        <v>Moden</v>
      </c>
      <c r="E22" s="3" t="str">
        <f>VLOOKUP(C22,Other_tabels!$Y$5:$AA$225,3,FALSE)</f>
        <v>Gul</v>
      </c>
      <c r="F22" s="3">
        <v>870</v>
      </c>
      <c r="G22" s="3" t="s">
        <v>78</v>
      </c>
      <c r="H22" s="206"/>
      <c r="I22" s="3"/>
      <c r="J22" s="3">
        <v>450</v>
      </c>
      <c r="K22" s="39">
        <f t="shared" si="0"/>
        <v>10.88</v>
      </c>
      <c r="L22" s="3">
        <v>2</v>
      </c>
      <c r="M22" s="3">
        <v>7.5</v>
      </c>
      <c r="N22" s="3">
        <v>18.2</v>
      </c>
      <c r="O22" s="3">
        <v>68</v>
      </c>
      <c r="Q22" s="4" t="s">
        <v>209</v>
      </c>
      <c r="R22" s="4"/>
      <c r="S22" s="4"/>
      <c r="T22" s="4">
        <v>0.5</v>
      </c>
      <c r="V22" s="63" t="str">
        <f t="shared" si="2"/>
        <v>Peas_straw</v>
      </c>
      <c r="W22" s="121" t="s">
        <v>192</v>
      </c>
      <c r="X22" s="74" t="s">
        <v>192</v>
      </c>
      <c r="AC22" s="71" t="str">
        <f t="shared" si="3"/>
        <v>Peas_straw</v>
      </c>
      <c r="AD22" s="115"/>
    </row>
    <row r="23" spans="1:31" x14ac:dyDescent="0.25">
      <c r="A23" s="6">
        <f t="shared" si="1"/>
        <v>19</v>
      </c>
      <c r="B23" s="4" t="s">
        <v>419</v>
      </c>
      <c r="C23" s="3" t="s">
        <v>418</v>
      </c>
      <c r="D23" s="3" t="str">
        <f>VLOOKUP(C23,Other_tabels!$Y$5:$AA$225,2,FALSE)</f>
        <v>Tubers_and_roots_factory</v>
      </c>
      <c r="E23" s="3" t="str">
        <f>VLOOKUP(C23,Other_tabels!$Y$5:$AA$225,3,FALSE)</f>
        <v>Exit_model</v>
      </c>
      <c r="F23" s="3">
        <v>220</v>
      </c>
      <c r="G23" s="3" t="s">
        <v>78</v>
      </c>
      <c r="H23" s="206"/>
      <c r="I23" s="3"/>
      <c r="J23" s="3">
        <v>450</v>
      </c>
      <c r="K23" s="39">
        <f t="shared" si="0"/>
        <v>9.44</v>
      </c>
      <c r="L23" s="3">
        <v>1.7</v>
      </c>
      <c r="M23" s="3">
        <v>21</v>
      </c>
      <c r="N23" s="3">
        <v>17.399999999999999</v>
      </c>
      <c r="O23" s="3">
        <v>59</v>
      </c>
      <c r="Q23" s="4" t="s">
        <v>208</v>
      </c>
      <c r="R23" s="4">
        <v>0.7</v>
      </c>
      <c r="S23" s="4">
        <v>0.12</v>
      </c>
      <c r="T23" s="4">
        <v>0.34</v>
      </c>
      <c r="U23" s="82"/>
      <c r="V23" s="63" t="str">
        <f t="shared" si="2"/>
        <v>Sugar_beets_roots</v>
      </c>
      <c r="W23" s="121">
        <v>0.57999999999999996</v>
      </c>
      <c r="X23" s="74">
        <v>0.57999999999999996</v>
      </c>
      <c r="Y23" t="s">
        <v>434</v>
      </c>
      <c r="Z23" s="185" t="s">
        <v>942</v>
      </c>
      <c r="AA23" s="179"/>
      <c r="AB23" s="180"/>
      <c r="AC23" s="71" t="str">
        <f t="shared" si="3"/>
        <v>Sugar_beets_roots</v>
      </c>
      <c r="AD23" s="115">
        <v>1.4E-2</v>
      </c>
      <c r="AE23" t="s">
        <v>437</v>
      </c>
    </row>
    <row r="24" spans="1:31" x14ac:dyDescent="0.25">
      <c r="A24" s="6">
        <f t="shared" si="1"/>
        <v>20</v>
      </c>
      <c r="B24" s="4" t="s">
        <v>420</v>
      </c>
      <c r="C24" s="3" t="s">
        <v>423</v>
      </c>
      <c r="D24" s="3" t="str">
        <f>VLOOKUP(C24,Other_tabels!$Y$5:$AA$225,2,FALSE)</f>
        <v>Crop_residue</v>
      </c>
      <c r="E24" s="3" t="str">
        <f>VLOOKUP(C24,Other_tabels!$Y$5:$AA$225,3,FALSE)</f>
        <v>Return</v>
      </c>
      <c r="F24" s="3">
        <v>120</v>
      </c>
      <c r="G24" s="3" t="s">
        <v>78</v>
      </c>
      <c r="H24" s="206"/>
      <c r="I24" s="3"/>
      <c r="J24" s="3">
        <v>450</v>
      </c>
      <c r="K24" s="39">
        <f t="shared" si="0"/>
        <v>26.24</v>
      </c>
      <c r="L24" s="3">
        <v>2.7</v>
      </c>
      <c r="M24" s="3">
        <v>30</v>
      </c>
      <c r="N24" s="3">
        <v>16.7</v>
      </c>
      <c r="O24" s="3">
        <v>164</v>
      </c>
      <c r="Q24" s="4" t="s">
        <v>209</v>
      </c>
      <c r="R24" s="4"/>
      <c r="S24" s="4"/>
      <c r="T24" s="4">
        <v>0.34</v>
      </c>
      <c r="U24" s="82"/>
      <c r="V24" s="63" t="str">
        <f t="shared" si="2"/>
        <v>Sugar_beets_top</v>
      </c>
      <c r="W24" s="121" t="s">
        <v>192</v>
      </c>
      <c r="X24" s="74" t="s">
        <v>192</v>
      </c>
      <c r="Z24" s="80" t="s">
        <v>939</v>
      </c>
      <c r="AB24" s="181"/>
      <c r="AC24" s="71" t="str">
        <f t="shared" si="3"/>
        <v>Sugar_beets_top</v>
      </c>
      <c r="AD24" s="115"/>
    </row>
    <row r="25" spans="1:31" x14ac:dyDescent="0.25">
      <c r="A25" s="6">
        <f t="shared" si="1"/>
        <v>21</v>
      </c>
      <c r="B25" s="4" t="s">
        <v>424</v>
      </c>
      <c r="C25" s="3" t="s">
        <v>428</v>
      </c>
      <c r="D25" s="3" t="str">
        <f>VLOOKUP(C25,Other_tabels!$Y$5:$AA$225,2,FALSE)</f>
        <v>Moden</v>
      </c>
      <c r="E25" s="3" t="str">
        <f>VLOOKUP(C25,Other_tabels!$Y$5:$AA$225,3,FALSE)</f>
        <v>Exit_model</v>
      </c>
      <c r="F25" s="3">
        <v>880</v>
      </c>
      <c r="G25" s="3" t="s">
        <v>78</v>
      </c>
      <c r="H25" s="206"/>
      <c r="I25" s="3"/>
      <c r="J25" s="3">
        <v>450</v>
      </c>
      <c r="K25" s="39">
        <f t="shared" si="0"/>
        <v>14.24</v>
      </c>
      <c r="L25" s="3">
        <v>3</v>
      </c>
      <c r="M25" s="3">
        <v>4.5</v>
      </c>
      <c r="N25" s="3">
        <v>19.100000000000001</v>
      </c>
      <c r="O25" s="3">
        <v>89</v>
      </c>
      <c r="Q25" s="4" t="s">
        <v>208</v>
      </c>
      <c r="R25" s="4">
        <v>0.2</v>
      </c>
      <c r="S25" s="4">
        <v>4.4999999999999998E-2</v>
      </c>
      <c r="T25" s="4">
        <v>3.37</v>
      </c>
      <c r="U25" s="83">
        <v>5</v>
      </c>
      <c r="V25" s="63" t="str">
        <f t="shared" si="2"/>
        <v>Seed_grass_seed</v>
      </c>
      <c r="W25" s="74">
        <v>0.67</v>
      </c>
      <c r="X25" s="74">
        <v>0.63</v>
      </c>
      <c r="Y25" t="s">
        <v>947</v>
      </c>
      <c r="Z25" s="80" t="s">
        <v>940</v>
      </c>
      <c r="AB25" s="181"/>
      <c r="AC25" s="71" t="str">
        <f t="shared" si="3"/>
        <v>Seed_grass_seed</v>
      </c>
      <c r="AD25" s="115">
        <v>1.4999999999999999E-2</v>
      </c>
      <c r="AE25" t="s">
        <v>439</v>
      </c>
    </row>
    <row r="26" spans="1:31" x14ac:dyDescent="0.25">
      <c r="A26" s="6">
        <f t="shared" si="1"/>
        <v>22</v>
      </c>
      <c r="B26" s="4" t="s">
        <v>425</v>
      </c>
      <c r="C26" s="3" t="s">
        <v>429</v>
      </c>
      <c r="D26" s="3" t="str">
        <f>VLOOKUP(C26,Other_tabels!$Y$5:$AA$225,2,FALSE)</f>
        <v>Moden</v>
      </c>
      <c r="E26" s="3" t="str">
        <f>VLOOKUP(C26,Other_tabels!$Y$5:$AA$225,3,FALSE)</f>
        <v>Gul</v>
      </c>
      <c r="F26" s="3">
        <v>850</v>
      </c>
      <c r="G26" s="3" t="s">
        <v>78</v>
      </c>
      <c r="H26" s="206"/>
      <c r="I26" s="3"/>
      <c r="J26" s="3">
        <v>450</v>
      </c>
      <c r="K26" s="39">
        <f t="shared" si="0"/>
        <v>10.72</v>
      </c>
      <c r="L26" s="3">
        <v>1.1000000000000001</v>
      </c>
      <c r="M26" s="3">
        <v>15</v>
      </c>
      <c r="N26" s="3">
        <v>18</v>
      </c>
      <c r="O26" s="3">
        <v>67</v>
      </c>
      <c r="Q26" s="4" t="s">
        <v>209</v>
      </c>
      <c r="R26" s="4"/>
      <c r="S26" s="4"/>
      <c r="T26" s="4">
        <v>3.37</v>
      </c>
      <c r="V26" s="63" t="str">
        <f t="shared" si="2"/>
        <v>Seed_grass_straw</v>
      </c>
      <c r="W26" s="121" t="s">
        <v>192</v>
      </c>
      <c r="X26" s="74" t="s">
        <v>192</v>
      </c>
      <c r="Z26" s="182" t="s">
        <v>941</v>
      </c>
      <c r="AA26" s="183"/>
      <c r="AB26" s="184"/>
      <c r="AC26" s="71" t="str">
        <f t="shared" si="3"/>
        <v>Seed_grass_straw</v>
      </c>
      <c r="AD26" s="115"/>
    </row>
    <row r="27" spans="1:31" x14ac:dyDescent="0.25">
      <c r="A27" s="6">
        <f t="shared" si="1"/>
        <v>23</v>
      </c>
      <c r="B27" s="4" t="s">
        <v>513</v>
      </c>
      <c r="C27" s="3" t="s">
        <v>407</v>
      </c>
      <c r="D27" s="3" t="str">
        <f>VLOOKUP(C27,Other_tabels!$Y$5:$AA$225,2,FALSE)</f>
        <v>Tubers_and_roots_factory</v>
      </c>
      <c r="E27" s="3" t="str">
        <f>VLOOKUP(C27,Other_tabels!$Y$5:$AA$225,3,FALSE)</f>
        <v>Exit_model</v>
      </c>
      <c r="F27" s="3">
        <v>240</v>
      </c>
      <c r="G27" s="3" t="s">
        <v>78</v>
      </c>
      <c r="H27" s="206"/>
      <c r="I27" s="3"/>
      <c r="J27" s="3">
        <v>450</v>
      </c>
      <c r="K27" s="39">
        <f t="shared" si="0"/>
        <v>14.72</v>
      </c>
      <c r="L27" s="3">
        <v>2.1</v>
      </c>
      <c r="M27" s="3">
        <v>20</v>
      </c>
      <c r="N27" s="3">
        <v>18.2</v>
      </c>
      <c r="O27" s="3">
        <v>92</v>
      </c>
      <c r="Q27" s="4" t="s">
        <v>208</v>
      </c>
      <c r="R27" s="4">
        <v>0.7</v>
      </c>
      <c r="S27" s="4">
        <v>0.12</v>
      </c>
      <c r="T27" s="4">
        <v>0</v>
      </c>
      <c r="U27" s="82">
        <v>3</v>
      </c>
      <c r="V27" s="63" t="str">
        <f t="shared" si="2"/>
        <v>Potato_other</v>
      </c>
      <c r="W27" s="121">
        <v>0.57999999999999996</v>
      </c>
      <c r="X27" s="74">
        <v>0.57999999999999996</v>
      </c>
      <c r="AC27" s="71" t="str">
        <f t="shared" si="3"/>
        <v>Potato_other</v>
      </c>
      <c r="AD27" s="115">
        <v>1.6500000000000001E-2</v>
      </c>
      <c r="AE27" t="s">
        <v>438</v>
      </c>
    </row>
    <row r="28" spans="1:31" x14ac:dyDescent="0.25">
      <c r="A28" s="6">
        <f t="shared" si="1"/>
        <v>24</v>
      </c>
      <c r="B28" s="4" t="s">
        <v>440</v>
      </c>
      <c r="C28" s="3" t="s">
        <v>410</v>
      </c>
      <c r="D28" s="3" t="str">
        <f>VLOOKUP(C28,Other_tabels!$Y$5:$AA$225,2,FALSE)</f>
        <v>Grøn</v>
      </c>
      <c r="E28" s="3" t="str">
        <f>VLOOKUP(C28,Other_tabels!$Y$5:$AA$225,3,FALSE)</f>
        <v>Grøn</v>
      </c>
      <c r="F28" s="3">
        <v>180</v>
      </c>
      <c r="G28" s="3" t="s">
        <v>921</v>
      </c>
      <c r="H28" s="206"/>
      <c r="I28" s="3">
        <v>0.8</v>
      </c>
      <c r="J28" s="3">
        <v>450</v>
      </c>
      <c r="K28" s="39">
        <f t="shared" si="0"/>
        <v>24.96</v>
      </c>
      <c r="L28" s="3">
        <v>3.7</v>
      </c>
      <c r="M28" s="3">
        <v>30</v>
      </c>
      <c r="N28" s="3">
        <v>17.8</v>
      </c>
      <c r="O28" s="3">
        <v>156</v>
      </c>
      <c r="Q28" s="4" t="s">
        <v>208</v>
      </c>
      <c r="R28" s="4">
        <v>0.75</v>
      </c>
      <c r="S28" s="4">
        <v>0.17</v>
      </c>
      <c r="T28" s="4">
        <v>0</v>
      </c>
      <c r="U28" s="82"/>
      <c r="V28" s="63" t="str">
        <f t="shared" si="2"/>
        <v>Early_grain_whole_crop</v>
      </c>
      <c r="W28" s="121">
        <v>0.69</v>
      </c>
      <c r="X28" s="74">
        <v>0.69</v>
      </c>
      <c r="AC28" s="71" t="str">
        <f t="shared" si="3"/>
        <v>Early_grain_whole_crop</v>
      </c>
      <c r="AD28" s="115">
        <v>1.4E-2</v>
      </c>
    </row>
    <row r="29" spans="1:31" x14ac:dyDescent="0.25">
      <c r="A29" s="6">
        <f t="shared" si="1"/>
        <v>25</v>
      </c>
      <c r="B29" s="4" t="s">
        <v>444</v>
      </c>
      <c r="C29" s="3" t="s">
        <v>443</v>
      </c>
      <c r="D29" s="3" t="str">
        <f>VLOOKUP(C29,Other_tabels!$Y$5:$AA$225,2,FALSE)</f>
        <v>Grøn</v>
      </c>
      <c r="E29" s="3" t="str">
        <f>VLOOKUP(C29,Other_tabels!$Y$5:$AA$225,3,FALSE)</f>
        <v>Grøn</v>
      </c>
      <c r="F29" s="3">
        <v>337</v>
      </c>
      <c r="G29" s="3" t="s">
        <v>921</v>
      </c>
      <c r="H29" s="206"/>
      <c r="I29" s="3">
        <v>0.75</v>
      </c>
      <c r="J29" s="3">
        <v>450</v>
      </c>
      <c r="K29" s="39">
        <f t="shared" si="0"/>
        <v>20.96</v>
      </c>
      <c r="L29" s="3">
        <v>3.1</v>
      </c>
      <c r="M29" s="3">
        <v>18.7</v>
      </c>
      <c r="N29" s="3">
        <v>18.399999999999999</v>
      </c>
      <c r="O29" s="3">
        <v>131</v>
      </c>
      <c r="Q29" s="4" t="s">
        <v>208</v>
      </c>
      <c r="R29" s="4">
        <v>0.75</v>
      </c>
      <c r="S29" s="4">
        <v>0.17</v>
      </c>
      <c r="T29" s="4">
        <v>0</v>
      </c>
      <c r="U29" t="s">
        <v>445</v>
      </c>
      <c r="V29" s="63" t="str">
        <f t="shared" si="2"/>
        <v>Late_grain_whole_crop</v>
      </c>
      <c r="W29" s="121">
        <v>0.69</v>
      </c>
      <c r="X29" s="74">
        <v>0.69</v>
      </c>
      <c r="AC29" s="71" t="str">
        <f t="shared" si="3"/>
        <v>Late_grain_whole_crop</v>
      </c>
      <c r="AD29" s="115">
        <v>1.4E-2</v>
      </c>
    </row>
    <row r="30" spans="1:31" x14ac:dyDescent="0.25">
      <c r="A30" s="6">
        <f t="shared" si="1"/>
        <v>26</v>
      </c>
      <c r="B30" s="4" t="s">
        <v>446</v>
      </c>
      <c r="C30" s="3" t="s">
        <v>410</v>
      </c>
      <c r="D30" s="3" t="str">
        <f>VLOOKUP(C30,Other_tabels!$Y$5:$AA$225,2,FALSE)</f>
        <v>Grøn</v>
      </c>
      <c r="E30" s="3" t="str">
        <f>VLOOKUP(C30,Other_tabels!$Y$5:$AA$225,3,FALSE)</f>
        <v>Grøn</v>
      </c>
      <c r="F30" s="3">
        <v>180</v>
      </c>
      <c r="G30" s="3" t="s">
        <v>921</v>
      </c>
      <c r="H30" s="206"/>
      <c r="I30" s="3">
        <v>0.8</v>
      </c>
      <c r="J30" s="3">
        <v>450</v>
      </c>
      <c r="K30" s="39">
        <f t="shared" si="0"/>
        <v>25.139200000000002</v>
      </c>
      <c r="L30" s="3">
        <v>3.45</v>
      </c>
      <c r="M30" s="3">
        <v>26.21</v>
      </c>
      <c r="N30" s="3">
        <v>16.5</v>
      </c>
      <c r="O30" s="3">
        <v>157.12</v>
      </c>
      <c r="Q30" s="4" t="s">
        <v>208</v>
      </c>
      <c r="R30" s="4">
        <v>0.625</v>
      </c>
      <c r="S30" s="4">
        <v>0.45</v>
      </c>
      <c r="T30" s="4">
        <v>0</v>
      </c>
      <c r="U30" s="83">
        <v>1</v>
      </c>
      <c r="V30" s="63" t="str">
        <f t="shared" si="2"/>
        <v>Grass_clover_low_yield</v>
      </c>
      <c r="W30" s="121">
        <v>0.88</v>
      </c>
      <c r="X30" s="74">
        <v>0.88</v>
      </c>
      <c r="AC30" s="71" t="str">
        <f t="shared" si="3"/>
        <v>Grass_clover_low_yield</v>
      </c>
      <c r="AD30" s="115">
        <v>1.6E-2</v>
      </c>
    </row>
    <row r="31" spans="1:31" x14ac:dyDescent="0.25">
      <c r="A31" s="6">
        <f t="shared" si="1"/>
        <v>27</v>
      </c>
      <c r="B31" s="4" t="s">
        <v>447</v>
      </c>
      <c r="C31" s="3" t="s">
        <v>410</v>
      </c>
      <c r="D31" s="3" t="str">
        <f>VLOOKUP(C31,Other_tabels!$Y$5:$AA$225,2,FALSE)</f>
        <v>Grøn</v>
      </c>
      <c r="E31" s="3" t="str">
        <f>VLOOKUP(C31,Other_tabels!$Y$5:$AA$225,3,FALSE)</f>
        <v>Grøn</v>
      </c>
      <c r="F31" s="3">
        <v>180</v>
      </c>
      <c r="G31" s="3" t="s">
        <v>921</v>
      </c>
      <c r="H31" s="206"/>
      <c r="I31" s="3">
        <v>0.8</v>
      </c>
      <c r="J31" s="3">
        <v>450</v>
      </c>
      <c r="K31" s="39">
        <f t="shared" si="0"/>
        <v>25.139200000000002</v>
      </c>
      <c r="L31" s="3">
        <v>3.45</v>
      </c>
      <c r="M31" s="3">
        <v>26.21</v>
      </c>
      <c r="N31" s="3">
        <v>16.5</v>
      </c>
      <c r="O31" s="3">
        <v>157.12</v>
      </c>
      <c r="Q31" s="4" t="s">
        <v>208</v>
      </c>
      <c r="R31" s="4">
        <v>0.625</v>
      </c>
      <c r="S31" s="4">
        <v>0.45</v>
      </c>
      <c r="T31" s="4">
        <v>0</v>
      </c>
      <c r="U31" s="83">
        <v>1</v>
      </c>
      <c r="V31" s="63" t="str">
        <f t="shared" si="2"/>
        <v>Grass_0N</v>
      </c>
      <c r="W31" s="121">
        <v>0.88</v>
      </c>
      <c r="X31" s="74">
        <v>0.88</v>
      </c>
      <c r="AC31" s="71" t="str">
        <f t="shared" si="3"/>
        <v>Grass_0N</v>
      </c>
      <c r="AD31" s="115">
        <v>1.6E-2</v>
      </c>
    </row>
    <row r="32" spans="1:31" x14ac:dyDescent="0.25">
      <c r="A32" s="6">
        <f t="shared" si="1"/>
        <v>28</v>
      </c>
      <c r="B32" s="4" t="s">
        <v>448</v>
      </c>
      <c r="C32" s="3" t="s">
        <v>410</v>
      </c>
      <c r="D32" s="3" t="str">
        <f>VLOOKUP(C32,Other_tabels!$Y$5:$AA$225,2,FALSE)</f>
        <v>Grøn</v>
      </c>
      <c r="E32" s="3" t="str">
        <f>VLOOKUP(C32,Other_tabels!$Y$5:$AA$225,3,FALSE)</f>
        <v>Grøn</v>
      </c>
      <c r="F32" s="3">
        <v>184</v>
      </c>
      <c r="G32" s="3" t="s">
        <v>921</v>
      </c>
      <c r="H32" s="206"/>
      <c r="I32" s="3">
        <v>0.83</v>
      </c>
      <c r="J32" s="3">
        <v>450</v>
      </c>
      <c r="K32" s="39">
        <f t="shared" si="0"/>
        <v>29.12</v>
      </c>
      <c r="L32" s="3">
        <v>3.9</v>
      </c>
      <c r="M32" s="3">
        <v>30.1</v>
      </c>
      <c r="N32" s="3">
        <v>16.5</v>
      </c>
      <c r="O32" s="3">
        <v>182</v>
      </c>
      <c r="Q32" s="4" t="s">
        <v>208</v>
      </c>
      <c r="R32" s="4">
        <v>0.625</v>
      </c>
      <c r="S32" s="4">
        <v>0.45</v>
      </c>
      <c r="T32" s="4">
        <v>0</v>
      </c>
      <c r="U32" s="83">
        <v>1</v>
      </c>
      <c r="V32" s="63" t="str">
        <f t="shared" si="2"/>
        <v>Grass_rotation</v>
      </c>
      <c r="W32" s="121">
        <v>0.88</v>
      </c>
      <c r="X32" s="74">
        <v>0.88</v>
      </c>
      <c r="AC32" s="71" t="str">
        <f t="shared" si="3"/>
        <v>Grass_rotation</v>
      </c>
      <c r="AD32" s="115">
        <v>1.2E-2</v>
      </c>
    </row>
    <row r="33" spans="1:31" x14ac:dyDescent="0.25">
      <c r="A33" s="6">
        <f t="shared" si="1"/>
        <v>29</v>
      </c>
      <c r="B33" s="4" t="s">
        <v>449</v>
      </c>
      <c r="C33" s="3" t="s">
        <v>792</v>
      </c>
      <c r="D33" s="3">
        <f>VLOOKUP(C33,Other_tabels!$Y$5:$AA$225,2,FALSE)</f>
        <v>0</v>
      </c>
      <c r="E33" s="3">
        <f>VLOOKUP(C33,Other_tabels!$Y$5:$AA$225,3,FALSE)</f>
        <v>0</v>
      </c>
      <c r="F33" s="3">
        <v>210</v>
      </c>
      <c r="G33" s="3" t="s">
        <v>921</v>
      </c>
      <c r="H33" s="206"/>
      <c r="I33" s="3">
        <v>0.83299999999999996</v>
      </c>
      <c r="J33" s="3">
        <v>450</v>
      </c>
      <c r="K33" s="39">
        <f t="shared" si="0"/>
        <v>29.44</v>
      </c>
      <c r="L33" s="3">
        <v>2.8</v>
      </c>
      <c r="M33" s="3">
        <v>28</v>
      </c>
      <c r="N33" s="3">
        <v>18.399999999999999</v>
      </c>
      <c r="O33" s="3">
        <v>184</v>
      </c>
      <c r="Q33" s="4" t="s">
        <v>208</v>
      </c>
      <c r="R33" s="145">
        <v>0.7</v>
      </c>
      <c r="S33" s="4">
        <v>0.45</v>
      </c>
      <c r="T33" s="4">
        <v>0</v>
      </c>
      <c r="U33" t="s">
        <v>450</v>
      </c>
      <c r="V33" s="63" t="str">
        <f t="shared" si="2"/>
        <v>Lucerne</v>
      </c>
      <c r="W33" s="121">
        <v>0.88</v>
      </c>
      <c r="X33" s="74">
        <v>0.88</v>
      </c>
      <c r="Y33" t="s">
        <v>451</v>
      </c>
      <c r="AC33" s="71" t="str">
        <f t="shared" si="3"/>
        <v>Lucerne</v>
      </c>
      <c r="AD33" s="115">
        <v>1.9E-2</v>
      </c>
    </row>
    <row r="34" spans="1:31" x14ac:dyDescent="0.25">
      <c r="A34" s="6">
        <f t="shared" si="1"/>
        <v>30</v>
      </c>
      <c r="B34" s="4" t="s">
        <v>452</v>
      </c>
      <c r="C34" s="3" t="s">
        <v>410</v>
      </c>
      <c r="D34" s="3" t="str">
        <f>VLOOKUP(C34,Other_tabels!$Y$5:$AA$225,2,FALSE)</f>
        <v>Grøn</v>
      </c>
      <c r="E34" s="3" t="str">
        <f>VLOOKUP(C34,Other_tabels!$Y$5:$AA$225,3,FALSE)</f>
        <v>Grøn</v>
      </c>
      <c r="F34" s="3">
        <v>180</v>
      </c>
      <c r="G34" s="3" t="s">
        <v>921</v>
      </c>
      <c r="H34" s="206"/>
      <c r="I34" s="3">
        <v>0.8</v>
      </c>
      <c r="J34" s="3">
        <v>450</v>
      </c>
      <c r="K34" s="39">
        <f t="shared" si="0"/>
        <v>32</v>
      </c>
      <c r="L34" s="3">
        <v>4</v>
      </c>
      <c r="M34" s="3">
        <v>30</v>
      </c>
      <c r="N34" s="3">
        <v>16.5</v>
      </c>
      <c r="O34" s="3">
        <v>200</v>
      </c>
      <c r="Q34" s="4" t="s">
        <v>208</v>
      </c>
      <c r="R34" s="4">
        <v>0.625</v>
      </c>
      <c r="S34" s="4">
        <v>0.45</v>
      </c>
      <c r="T34" s="4">
        <v>0</v>
      </c>
      <c r="U34" s="83">
        <v>1</v>
      </c>
      <c r="V34" s="63" t="str">
        <f t="shared" si="2"/>
        <v>Perm_grass_low_yield</v>
      </c>
      <c r="W34" s="121">
        <v>1</v>
      </c>
      <c r="X34" s="74">
        <v>1</v>
      </c>
      <c r="Y34" t="s">
        <v>453</v>
      </c>
      <c r="AC34" s="71" t="str">
        <f t="shared" si="3"/>
        <v>Perm_grass_low_yield</v>
      </c>
      <c r="AD34" s="115">
        <v>1.6E-2</v>
      </c>
    </row>
    <row r="35" spans="1:31" x14ac:dyDescent="0.25">
      <c r="A35" s="6">
        <f t="shared" si="1"/>
        <v>31</v>
      </c>
      <c r="B35" s="4" t="s">
        <v>454</v>
      </c>
      <c r="C35" s="3" t="s">
        <v>677</v>
      </c>
      <c r="D35" s="3" t="str">
        <f>VLOOKUP(C35,Other_tabels!$Y$5:$AA$225,2,FALSE)</f>
        <v>C_crop_residue</v>
      </c>
      <c r="E35" s="3" t="str">
        <f>VLOOKUP(C35,Other_tabels!$Y$5:$AA$225,3,FALSE)</f>
        <v>C_Return</v>
      </c>
      <c r="F35" s="3">
        <v>180</v>
      </c>
      <c r="G35" s="3" t="s">
        <v>921</v>
      </c>
      <c r="H35" s="206"/>
      <c r="I35" s="3">
        <v>0.8</v>
      </c>
      <c r="J35" s="3">
        <v>450</v>
      </c>
      <c r="K35" s="39">
        <f t="shared" si="0"/>
        <v>25.139200000000002</v>
      </c>
      <c r="L35" s="3">
        <v>3.45</v>
      </c>
      <c r="M35" s="3">
        <v>26.21</v>
      </c>
      <c r="N35" s="3">
        <v>16.5</v>
      </c>
      <c r="O35" s="3">
        <v>157.12</v>
      </c>
      <c r="Q35" s="4" t="s">
        <v>208</v>
      </c>
      <c r="R35" s="4">
        <v>0.625</v>
      </c>
      <c r="S35" s="4">
        <v>0.45</v>
      </c>
      <c r="T35" s="4">
        <v>0</v>
      </c>
      <c r="U35" s="82">
        <v>1</v>
      </c>
      <c r="V35" s="63" t="str">
        <f t="shared" si="2"/>
        <v>Perm_grass_no_yield</v>
      </c>
      <c r="W35" s="121">
        <v>1</v>
      </c>
      <c r="X35" s="74">
        <v>1</v>
      </c>
      <c r="Y35" t="s">
        <v>453</v>
      </c>
      <c r="AC35" s="71" t="str">
        <f t="shared" si="3"/>
        <v>Perm_grass_no_yield</v>
      </c>
      <c r="AD35" s="115">
        <v>1.6E-2</v>
      </c>
    </row>
    <row r="36" spans="1:31" x14ac:dyDescent="0.25">
      <c r="A36" s="6">
        <f t="shared" si="1"/>
        <v>32</v>
      </c>
      <c r="B36" s="4" t="s">
        <v>599</v>
      </c>
      <c r="C36" s="3" t="s">
        <v>604</v>
      </c>
      <c r="D36" s="3" t="str">
        <f>VLOOKUP(C36,Other_tabels!$Y$5:$AA$225,2,FALSE)</f>
        <v>Catch_crop_turnover</v>
      </c>
      <c r="E36" s="3" t="str">
        <f>VLOOKUP(C36,Other_tabels!$Y$5:$AA$225,3,FALSE)</f>
        <v>Return</v>
      </c>
      <c r="F36" s="3">
        <v>184</v>
      </c>
      <c r="G36" s="3" t="s">
        <v>78</v>
      </c>
      <c r="H36" s="206"/>
      <c r="I36" s="3"/>
      <c r="J36" s="3">
        <v>450</v>
      </c>
      <c r="K36" s="39">
        <f>O36/6.25</f>
        <v>29.12</v>
      </c>
      <c r="L36" s="3">
        <v>3.9</v>
      </c>
      <c r="M36" s="3">
        <v>30.1</v>
      </c>
      <c r="N36" s="3">
        <v>16.5</v>
      </c>
      <c r="O36" s="3">
        <v>182</v>
      </c>
      <c r="Q36" s="4" t="s">
        <v>208</v>
      </c>
      <c r="R36" s="4">
        <v>0.625</v>
      </c>
      <c r="S36" s="4">
        <v>0.45</v>
      </c>
      <c r="T36" s="4">
        <v>0</v>
      </c>
      <c r="U36" s="82">
        <v>1</v>
      </c>
      <c r="V36" s="63" t="str">
        <f t="shared" si="2"/>
        <v>Catch_crop_grass</v>
      </c>
      <c r="W36" s="121">
        <v>0.88</v>
      </c>
      <c r="X36" s="74">
        <v>0.88</v>
      </c>
      <c r="AC36" s="71" t="str">
        <f t="shared" si="3"/>
        <v>Catch_crop_grass</v>
      </c>
      <c r="AD36" s="115">
        <v>1.2E-2</v>
      </c>
    </row>
    <row r="37" spans="1:31" x14ac:dyDescent="0.25">
      <c r="A37" s="6">
        <f t="shared" si="1"/>
        <v>33</v>
      </c>
      <c r="B37" s="4" t="s">
        <v>621</v>
      </c>
      <c r="C37" s="3" t="s">
        <v>169</v>
      </c>
      <c r="D37" s="3" t="str">
        <f>VLOOKUP(C37,Other_tabels!$Y$5:$AA$225,2,FALSE)</f>
        <v>Moden</v>
      </c>
      <c r="E37" s="3" t="str">
        <f>VLOOKUP(C37,Other_tabels!$Y$5:$AA$225,3,FALSE)</f>
        <v>Forarbejdet</v>
      </c>
      <c r="F37" s="3">
        <v>850</v>
      </c>
      <c r="G37" s="3" t="s">
        <v>78</v>
      </c>
      <c r="H37" s="206"/>
      <c r="I37" s="3"/>
      <c r="J37" s="3">
        <v>450</v>
      </c>
      <c r="K37" s="39">
        <f t="shared" si="0"/>
        <v>45.92</v>
      </c>
      <c r="L37" s="3">
        <v>6.1</v>
      </c>
      <c r="M37" s="3">
        <v>13.6</v>
      </c>
      <c r="N37" s="3">
        <v>19.8</v>
      </c>
      <c r="O37" s="3">
        <v>287</v>
      </c>
      <c r="Q37" s="4" t="s">
        <v>208</v>
      </c>
      <c r="R37" s="4">
        <v>0.45</v>
      </c>
      <c r="S37" s="4">
        <v>0.17</v>
      </c>
      <c r="T37" s="4">
        <v>0</v>
      </c>
      <c r="U37" s="82" t="s">
        <v>680</v>
      </c>
      <c r="V37" s="63" t="str">
        <f t="shared" si="2"/>
        <v>Faba_beans_seed</v>
      </c>
      <c r="W37" s="121">
        <v>0.85</v>
      </c>
      <c r="X37" s="74">
        <v>0.85</v>
      </c>
      <c r="Y37" t="s">
        <v>622</v>
      </c>
      <c r="AC37" s="71" t="str">
        <f t="shared" si="3"/>
        <v>Faba_beans_seed</v>
      </c>
      <c r="AD37" s="115">
        <v>8.0000000000000002E-3</v>
      </c>
      <c r="AE37" t="s">
        <v>681</v>
      </c>
    </row>
    <row r="38" spans="1:31" x14ac:dyDescent="0.25">
      <c r="A38" s="6">
        <f t="shared" ref="A38:A63" si="4">A37+1</f>
        <v>34</v>
      </c>
      <c r="B38" s="4" t="s">
        <v>623</v>
      </c>
      <c r="C38" s="3" t="s">
        <v>604</v>
      </c>
      <c r="D38" s="3" t="str">
        <f>VLOOKUP(C38,Other_tabels!$Y$5:$AA$225,2,FALSE)</f>
        <v>Catch_crop_turnover</v>
      </c>
      <c r="E38" s="3" t="str">
        <f>VLOOKUP(C38,Other_tabels!$Y$5:$AA$225,3,FALSE)</f>
        <v>Return</v>
      </c>
      <c r="F38" s="3">
        <v>180</v>
      </c>
      <c r="G38" s="3" t="s">
        <v>78</v>
      </c>
      <c r="H38" s="206"/>
      <c r="I38" s="3"/>
      <c r="J38" s="3">
        <v>450</v>
      </c>
      <c r="K38" s="39">
        <f t="shared" si="0"/>
        <v>25.139200000000002</v>
      </c>
      <c r="L38" s="3">
        <v>3.45</v>
      </c>
      <c r="M38" s="3">
        <v>26.21</v>
      </c>
      <c r="N38" s="3">
        <v>16.5</v>
      </c>
      <c r="O38" s="3">
        <v>157.12</v>
      </c>
      <c r="Q38" s="139" t="s">
        <v>208</v>
      </c>
      <c r="R38" s="145">
        <v>0.625</v>
      </c>
      <c r="S38" s="139">
        <v>0.45</v>
      </c>
      <c r="T38" s="139">
        <v>0</v>
      </c>
      <c r="U38" s="82">
        <v>1</v>
      </c>
      <c r="V38" s="63" t="str">
        <f t="shared" si="2"/>
        <v>Catch_crop_grass_legume</v>
      </c>
      <c r="W38" s="75">
        <v>0.88</v>
      </c>
      <c r="X38" s="75">
        <v>0.88</v>
      </c>
      <c r="AC38" s="71" t="str">
        <f t="shared" si="3"/>
        <v>Catch_crop_grass_legume</v>
      </c>
      <c r="AD38" s="115">
        <v>1.6E-2</v>
      </c>
    </row>
    <row r="39" spans="1:31" x14ac:dyDescent="0.25">
      <c r="A39" s="6">
        <f t="shared" si="4"/>
        <v>35</v>
      </c>
      <c r="B39" s="4" t="s">
        <v>669</v>
      </c>
      <c r="C39" s="3" t="s">
        <v>671</v>
      </c>
      <c r="D39" s="3" t="str">
        <f>VLOOKUP(C39,Other_tabels!$Y$5:$AA$225,2,FALSE)</f>
        <v>Crop_residue</v>
      </c>
      <c r="E39" s="3" t="str">
        <f>VLOOKUP(C39,Other_tabels!$Y$5:$AA$225,3,FALSE)</f>
        <v>Return</v>
      </c>
      <c r="F39" s="3">
        <v>180</v>
      </c>
      <c r="G39" s="3" t="s">
        <v>61</v>
      </c>
      <c r="H39" s="206"/>
      <c r="I39" s="3">
        <v>0.8</v>
      </c>
      <c r="J39" s="3">
        <v>450</v>
      </c>
      <c r="K39" s="39">
        <f t="shared" si="0"/>
        <v>29.12</v>
      </c>
      <c r="L39" s="3">
        <v>3.9</v>
      </c>
      <c r="M39" s="3">
        <v>30.1</v>
      </c>
      <c r="N39" s="3">
        <v>16.5</v>
      </c>
      <c r="O39" s="3">
        <v>182</v>
      </c>
      <c r="Q39" s="139" t="s">
        <v>208</v>
      </c>
      <c r="R39" s="4">
        <v>0.625</v>
      </c>
      <c r="S39" s="4">
        <v>0.45</v>
      </c>
      <c r="T39" s="81">
        <v>0</v>
      </c>
      <c r="U39" s="83">
        <v>1</v>
      </c>
      <c r="V39" s="63" t="str">
        <f t="shared" si="2"/>
        <v>Rota_grass_no_yield_a</v>
      </c>
      <c r="W39" s="121">
        <v>1</v>
      </c>
      <c r="X39" s="74">
        <v>1</v>
      </c>
      <c r="Y39" t="s">
        <v>453</v>
      </c>
      <c r="AC39" s="71" t="str">
        <f t="shared" si="3"/>
        <v>Rota_grass_no_yield_a</v>
      </c>
      <c r="AD39" s="115">
        <v>1.2E-2</v>
      </c>
    </row>
    <row r="40" spans="1:31" x14ac:dyDescent="0.25">
      <c r="A40" s="6">
        <f t="shared" si="4"/>
        <v>36</v>
      </c>
      <c r="B40" s="4" t="s">
        <v>670</v>
      </c>
      <c r="C40" s="3" t="s">
        <v>677</v>
      </c>
      <c r="D40" s="3" t="str">
        <f>VLOOKUP(C40,Other_tabels!$Y$5:$AA$225,2,FALSE)</f>
        <v>C_crop_residue</v>
      </c>
      <c r="E40" s="3" t="str">
        <f>VLOOKUP(C40,Other_tabels!$Y$5:$AA$225,3,FALSE)</f>
        <v>C_Return</v>
      </c>
      <c r="F40" s="3">
        <v>180</v>
      </c>
      <c r="G40" s="3" t="s">
        <v>921</v>
      </c>
      <c r="H40" s="206"/>
      <c r="I40" s="3">
        <v>0.8</v>
      </c>
      <c r="J40" s="3">
        <v>450</v>
      </c>
      <c r="K40" s="39">
        <f t="shared" si="0"/>
        <v>29.12</v>
      </c>
      <c r="L40" s="3">
        <v>3.9</v>
      </c>
      <c r="M40" s="3">
        <v>30.1</v>
      </c>
      <c r="N40" s="3">
        <v>16.5</v>
      </c>
      <c r="O40" s="3">
        <v>182</v>
      </c>
      <c r="Q40" s="139" t="s">
        <v>208</v>
      </c>
      <c r="R40" s="4">
        <v>0.625</v>
      </c>
      <c r="S40" s="4">
        <v>0.45</v>
      </c>
      <c r="T40" s="81">
        <v>0</v>
      </c>
      <c r="U40" s="83">
        <v>1</v>
      </c>
      <c r="V40" s="63" t="str">
        <f t="shared" si="2"/>
        <v>Rota_grass_no_yield_b</v>
      </c>
      <c r="W40" s="121">
        <v>1</v>
      </c>
      <c r="X40" s="74">
        <v>1</v>
      </c>
      <c r="Y40" t="s">
        <v>453</v>
      </c>
      <c r="AC40" s="71" t="str">
        <f t="shared" si="3"/>
        <v>Rota_grass_no_yield_b</v>
      </c>
      <c r="AD40" s="115">
        <v>1.2E-2</v>
      </c>
    </row>
    <row r="41" spans="1:31" x14ac:dyDescent="0.25">
      <c r="A41" s="6">
        <f t="shared" si="4"/>
        <v>37</v>
      </c>
      <c r="B41" s="4" t="s">
        <v>791</v>
      </c>
      <c r="C41" s="3" t="s">
        <v>792</v>
      </c>
      <c r="D41" s="3">
        <f>VLOOKUP(C41,Other_tabels!$Y$5:$AA$225,2,FALSE)</f>
        <v>0</v>
      </c>
      <c r="E41" s="3">
        <f>VLOOKUP(C41,Other_tabels!$Y$5:$AA$225,3,FALSE)</f>
        <v>0</v>
      </c>
      <c r="F41" s="3">
        <v>180</v>
      </c>
      <c r="G41" s="3" t="s">
        <v>922</v>
      </c>
      <c r="H41" s="206"/>
      <c r="I41" s="3"/>
      <c r="J41" s="3">
        <v>450</v>
      </c>
      <c r="K41" s="39">
        <f>O41/6.25</f>
        <v>25.139200000000002</v>
      </c>
      <c r="L41" s="3">
        <v>3.45</v>
      </c>
      <c r="M41" s="3">
        <v>26.21</v>
      </c>
      <c r="N41" s="3">
        <v>16.5</v>
      </c>
      <c r="O41" s="3">
        <v>157.12</v>
      </c>
      <c r="Q41" s="4" t="s">
        <v>208</v>
      </c>
      <c r="R41" s="4">
        <v>0.625</v>
      </c>
      <c r="S41" s="4">
        <v>0.45</v>
      </c>
      <c r="T41" s="81">
        <v>0</v>
      </c>
      <c r="U41" s="83">
        <v>1</v>
      </c>
      <c r="V41" s="63" t="str">
        <f t="shared" si="2"/>
        <v>Protein_grass_clover</v>
      </c>
      <c r="W41" s="121">
        <v>0.88</v>
      </c>
      <c r="X41" s="74">
        <v>0.88</v>
      </c>
      <c r="AC41" s="71" t="str">
        <f t="shared" si="3"/>
        <v>Protein_grass_clover</v>
      </c>
      <c r="AD41" s="115">
        <v>1.6E-2</v>
      </c>
    </row>
    <row r="42" spans="1:31" x14ac:dyDescent="0.25">
      <c r="A42" s="6">
        <f t="shared" si="4"/>
        <v>38</v>
      </c>
      <c r="B42" s="4" t="s">
        <v>828</v>
      </c>
      <c r="C42" s="3" t="s">
        <v>848</v>
      </c>
      <c r="D42" s="3">
        <f>VLOOKUP(C42,Other_tabels!$Y$5:$AA$225,2,FALSE)</f>
        <v>0</v>
      </c>
      <c r="E42" s="3">
        <f>VLOOKUP(C42,Other_tabels!$Y$5:$AA$225,3,FALSE)</f>
        <v>0</v>
      </c>
      <c r="F42" s="3">
        <v>213</v>
      </c>
      <c r="G42" s="3" t="s">
        <v>922</v>
      </c>
      <c r="H42" s="206"/>
      <c r="I42" s="3"/>
      <c r="J42" s="3">
        <v>450</v>
      </c>
      <c r="K42" s="39">
        <f t="shared" ref="K42:K57" si="5">O42/6.25</f>
        <v>43.3</v>
      </c>
      <c r="L42" s="3">
        <v>3.45</v>
      </c>
      <c r="M42" s="3">
        <v>26.21</v>
      </c>
      <c r="N42" s="3">
        <v>16.5</v>
      </c>
      <c r="O42" s="3">
        <v>270.625</v>
      </c>
      <c r="Q42" s="4" t="s">
        <v>208</v>
      </c>
      <c r="R42" s="4">
        <v>0.17100000000000001</v>
      </c>
      <c r="S42" s="4">
        <v>0.17</v>
      </c>
      <c r="T42" s="4">
        <v>0</v>
      </c>
      <c r="U42" s="82">
        <v>6</v>
      </c>
      <c r="V42" s="63" t="str">
        <f t="shared" si="2"/>
        <v>Peas_green_seed</v>
      </c>
      <c r="W42" s="121">
        <v>0.85</v>
      </c>
      <c r="X42" s="74">
        <v>0.85</v>
      </c>
      <c r="Y42" t="s">
        <v>830</v>
      </c>
      <c r="AC42" s="71" t="str">
        <f t="shared" si="3"/>
        <v>Peas_green_seed</v>
      </c>
      <c r="AD42" s="115">
        <v>8.0000000000000002E-3</v>
      </c>
    </row>
    <row r="43" spans="1:31" x14ac:dyDescent="0.25">
      <c r="A43" s="6">
        <f t="shared" si="4"/>
        <v>39</v>
      </c>
      <c r="B43" s="4" t="str">
        <f t="shared" ref="B43:B57" si="6">CONCATENATE("Dyrk_prod_",A43)</f>
        <v>Dyrk_prod_39</v>
      </c>
      <c r="C43" s="3"/>
      <c r="D43" s="3" t="e">
        <f>VLOOKUP(C43,Other_tabels!$Y$5:$AA$225,2,FALSE)</f>
        <v>#N/A</v>
      </c>
      <c r="E43" s="3" t="e">
        <f>VLOOKUP(C43,Other_tabels!$Y$5:$AA$225,3,FALSE)</f>
        <v>#N/A</v>
      </c>
      <c r="F43" s="3"/>
      <c r="G43" s="3"/>
      <c r="H43" s="206"/>
      <c r="I43" s="3"/>
      <c r="J43" s="3"/>
      <c r="K43" s="39">
        <f t="shared" si="5"/>
        <v>0</v>
      </c>
      <c r="L43" s="3"/>
      <c r="M43" s="3"/>
      <c r="N43" s="3"/>
      <c r="O43" s="3"/>
      <c r="Q43" s="4"/>
      <c r="R43" s="4"/>
      <c r="S43" s="4"/>
      <c r="T43" s="4"/>
      <c r="U43" s="82"/>
      <c r="V43" s="63" t="str">
        <f t="shared" si="2"/>
        <v>Dyrk_prod_39</v>
      </c>
      <c r="W43" s="121"/>
      <c r="X43" s="74"/>
      <c r="AC43" s="71" t="str">
        <f t="shared" si="3"/>
        <v>Dyrk_prod_39</v>
      </c>
      <c r="AD43" s="115"/>
    </row>
    <row r="44" spans="1:31" x14ac:dyDescent="0.25">
      <c r="A44" s="6">
        <f t="shared" si="4"/>
        <v>40</v>
      </c>
      <c r="B44" s="4" t="str">
        <f t="shared" si="6"/>
        <v>Dyrk_prod_40</v>
      </c>
      <c r="C44" s="3"/>
      <c r="D44" s="3" t="e">
        <f>VLOOKUP(C44,Other_tabels!$Y$5:$AA$225,2,FALSE)</f>
        <v>#N/A</v>
      </c>
      <c r="E44" s="3" t="e">
        <f>VLOOKUP(C44,Other_tabels!$Y$5:$AA$225,3,FALSE)</f>
        <v>#N/A</v>
      </c>
      <c r="F44" s="3"/>
      <c r="G44" s="3"/>
      <c r="H44" s="206"/>
      <c r="I44" s="3"/>
      <c r="J44" s="3"/>
      <c r="K44" s="39">
        <f t="shared" si="5"/>
        <v>0</v>
      </c>
      <c r="L44" s="3"/>
      <c r="M44" s="3"/>
      <c r="N44" s="3"/>
      <c r="O44" s="3"/>
      <c r="Q44" s="4"/>
      <c r="R44" s="4"/>
      <c r="S44" s="4"/>
      <c r="T44" s="4"/>
      <c r="U44" s="82"/>
      <c r="V44" s="63" t="str">
        <f t="shared" si="2"/>
        <v>Dyrk_prod_40</v>
      </c>
      <c r="W44" s="121"/>
      <c r="X44" s="74"/>
      <c r="AC44" s="71" t="str">
        <f t="shared" si="3"/>
        <v>Dyrk_prod_40</v>
      </c>
      <c r="AD44" s="115"/>
    </row>
    <row r="45" spans="1:31" x14ac:dyDescent="0.25">
      <c r="A45" s="6">
        <f t="shared" si="4"/>
        <v>41</v>
      </c>
      <c r="B45" s="4" t="str">
        <f t="shared" si="6"/>
        <v>Dyrk_prod_41</v>
      </c>
      <c r="C45" s="3"/>
      <c r="D45" s="3" t="e">
        <f>VLOOKUP(C45,Other_tabels!$Y$5:$AA$225,2,FALSE)</f>
        <v>#N/A</v>
      </c>
      <c r="E45" s="3" t="e">
        <f>VLOOKUP(C45,Other_tabels!$Y$5:$AA$225,3,FALSE)</f>
        <v>#N/A</v>
      </c>
      <c r="F45" s="3"/>
      <c r="G45" s="3"/>
      <c r="H45" s="206"/>
      <c r="I45" s="3"/>
      <c r="J45" s="3"/>
      <c r="K45" s="39">
        <f t="shared" si="5"/>
        <v>0</v>
      </c>
      <c r="L45" s="3"/>
      <c r="M45" s="3"/>
      <c r="N45" s="3"/>
      <c r="O45" s="3"/>
      <c r="Q45" s="4"/>
      <c r="R45" s="4"/>
      <c r="S45" s="4"/>
      <c r="T45" s="4"/>
      <c r="V45" s="63" t="str">
        <f t="shared" si="2"/>
        <v>Dyrk_prod_41</v>
      </c>
      <c r="W45" s="121"/>
      <c r="X45" s="74"/>
      <c r="AC45" s="71" t="str">
        <f t="shared" si="3"/>
        <v>Dyrk_prod_41</v>
      </c>
      <c r="AD45" s="115"/>
    </row>
    <row r="46" spans="1:31" x14ac:dyDescent="0.25">
      <c r="A46" s="6">
        <f t="shared" si="4"/>
        <v>42</v>
      </c>
      <c r="B46" s="4" t="str">
        <f t="shared" si="6"/>
        <v>Dyrk_prod_42</v>
      </c>
      <c r="C46" s="3"/>
      <c r="D46" s="3" t="e">
        <f>VLOOKUP(C46,Other_tabels!$Y$5:$AA$225,2,FALSE)</f>
        <v>#N/A</v>
      </c>
      <c r="E46" s="3" t="e">
        <f>VLOOKUP(C46,Other_tabels!$Y$5:$AA$225,3,FALSE)</f>
        <v>#N/A</v>
      </c>
      <c r="F46" s="3"/>
      <c r="G46" s="3"/>
      <c r="H46" s="206"/>
      <c r="I46" s="3"/>
      <c r="J46" s="3"/>
      <c r="K46" s="39">
        <f t="shared" si="5"/>
        <v>0</v>
      </c>
      <c r="L46" s="3"/>
      <c r="M46" s="3"/>
      <c r="N46" s="3"/>
      <c r="O46" s="3"/>
      <c r="Q46" s="4"/>
      <c r="R46" s="4"/>
      <c r="S46" s="4"/>
      <c r="T46" s="4"/>
      <c r="V46" s="63" t="str">
        <f t="shared" si="2"/>
        <v>Dyrk_prod_42</v>
      </c>
      <c r="W46" s="121"/>
      <c r="X46" s="74"/>
      <c r="AC46" s="71" t="str">
        <f t="shared" si="3"/>
        <v>Dyrk_prod_42</v>
      </c>
      <c r="AD46" s="115"/>
    </row>
    <row r="47" spans="1:31" x14ac:dyDescent="0.25">
      <c r="A47" s="6">
        <f t="shared" si="4"/>
        <v>43</v>
      </c>
      <c r="B47" s="4" t="str">
        <f t="shared" si="6"/>
        <v>Dyrk_prod_43</v>
      </c>
      <c r="C47" s="3"/>
      <c r="D47" s="3" t="e">
        <f>VLOOKUP(C47,Other_tabels!$Y$5:$AA$225,2,FALSE)</f>
        <v>#N/A</v>
      </c>
      <c r="E47" s="3" t="e">
        <f>VLOOKUP(C47,Other_tabels!$Y$5:$AA$225,3,FALSE)</f>
        <v>#N/A</v>
      </c>
      <c r="F47" s="3"/>
      <c r="G47" s="3"/>
      <c r="H47" s="206"/>
      <c r="I47" s="3"/>
      <c r="J47" s="3"/>
      <c r="K47" s="39">
        <f t="shared" si="5"/>
        <v>0</v>
      </c>
      <c r="L47" s="3"/>
      <c r="M47" s="3"/>
      <c r="N47" s="3"/>
      <c r="O47" s="3"/>
      <c r="Q47" s="4"/>
      <c r="R47" s="4"/>
      <c r="S47" s="4"/>
      <c r="T47" s="4"/>
      <c r="U47" s="82"/>
      <c r="V47" s="63" t="str">
        <f t="shared" si="2"/>
        <v>Dyrk_prod_43</v>
      </c>
      <c r="W47" s="121"/>
      <c r="X47" s="74"/>
      <c r="AC47" s="71" t="str">
        <f t="shared" si="3"/>
        <v>Dyrk_prod_43</v>
      </c>
      <c r="AD47" s="115"/>
    </row>
    <row r="48" spans="1:31" x14ac:dyDescent="0.25">
      <c r="A48" s="6">
        <f t="shared" si="4"/>
        <v>44</v>
      </c>
      <c r="B48" s="4" t="str">
        <f t="shared" si="6"/>
        <v>Dyrk_prod_44</v>
      </c>
      <c r="C48" s="3"/>
      <c r="D48" s="3" t="e">
        <f>VLOOKUP(C48,Other_tabels!$Y$5:$AA$225,2,FALSE)</f>
        <v>#N/A</v>
      </c>
      <c r="E48" s="3" t="e">
        <f>VLOOKUP(C48,Other_tabels!$Y$5:$AA$225,3,FALSE)</f>
        <v>#N/A</v>
      </c>
      <c r="F48" s="3"/>
      <c r="G48" s="3"/>
      <c r="H48" s="206"/>
      <c r="I48" s="3"/>
      <c r="J48" s="3"/>
      <c r="K48" s="39">
        <f t="shared" si="5"/>
        <v>0</v>
      </c>
      <c r="L48" s="3"/>
      <c r="M48" s="3"/>
      <c r="N48" s="3"/>
      <c r="O48" s="3"/>
      <c r="Q48" s="4"/>
      <c r="R48" s="4"/>
      <c r="S48" s="4"/>
      <c r="T48" s="4"/>
      <c r="U48" s="82"/>
      <c r="V48" s="63" t="str">
        <f t="shared" si="2"/>
        <v>Dyrk_prod_44</v>
      </c>
      <c r="W48" s="121"/>
      <c r="X48" s="74"/>
      <c r="AC48" s="71" t="str">
        <f t="shared" si="3"/>
        <v>Dyrk_prod_44</v>
      </c>
      <c r="AD48" s="115"/>
    </row>
    <row r="49" spans="1:30" x14ac:dyDescent="0.25">
      <c r="A49" s="6">
        <f t="shared" si="4"/>
        <v>45</v>
      </c>
      <c r="B49" s="4" t="str">
        <f t="shared" si="6"/>
        <v>Dyrk_prod_45</v>
      </c>
      <c r="C49" s="3"/>
      <c r="D49" s="3" t="e">
        <f>VLOOKUP(C49,Other_tabels!$Y$5:$AA$225,2,FALSE)</f>
        <v>#N/A</v>
      </c>
      <c r="E49" s="3" t="e">
        <f>VLOOKUP(C49,Other_tabels!$Y$5:$AA$225,3,FALSE)</f>
        <v>#N/A</v>
      </c>
      <c r="F49" s="3"/>
      <c r="G49" s="3"/>
      <c r="H49" s="206"/>
      <c r="I49" s="3"/>
      <c r="J49" s="3"/>
      <c r="K49" s="39">
        <f t="shared" si="5"/>
        <v>0</v>
      </c>
      <c r="L49" s="3"/>
      <c r="M49" s="3"/>
      <c r="N49" s="3"/>
      <c r="O49" s="3"/>
      <c r="Q49" s="4"/>
      <c r="R49" s="4"/>
      <c r="S49" s="4"/>
      <c r="T49" s="4"/>
      <c r="V49" s="63" t="str">
        <f t="shared" si="2"/>
        <v>Dyrk_prod_45</v>
      </c>
      <c r="W49" s="121"/>
      <c r="X49" s="74"/>
      <c r="AC49" s="71" t="str">
        <f t="shared" si="3"/>
        <v>Dyrk_prod_45</v>
      </c>
      <c r="AD49" s="115"/>
    </row>
    <row r="50" spans="1:30" x14ac:dyDescent="0.25">
      <c r="A50" s="6">
        <f t="shared" si="4"/>
        <v>46</v>
      </c>
      <c r="B50" s="4" t="str">
        <f t="shared" si="6"/>
        <v>Dyrk_prod_46</v>
      </c>
      <c r="C50" s="3"/>
      <c r="D50" s="3" t="e">
        <f>VLOOKUP(C50,Other_tabels!$Y$5:$AA$225,2,FALSE)</f>
        <v>#N/A</v>
      </c>
      <c r="E50" s="3" t="e">
        <f>VLOOKUP(C50,Other_tabels!$Y$5:$AA$225,3,FALSE)</f>
        <v>#N/A</v>
      </c>
      <c r="F50" s="3"/>
      <c r="G50" s="3"/>
      <c r="H50" s="206"/>
      <c r="I50" s="3"/>
      <c r="J50" s="3"/>
      <c r="K50" s="39">
        <f t="shared" si="5"/>
        <v>0</v>
      </c>
      <c r="L50" s="3"/>
      <c r="M50" s="3"/>
      <c r="N50" s="3"/>
      <c r="O50" s="3"/>
      <c r="Q50" s="4"/>
      <c r="R50" s="4"/>
      <c r="S50" s="4"/>
      <c r="T50" s="4"/>
      <c r="V50" s="63" t="str">
        <f t="shared" si="2"/>
        <v>Dyrk_prod_46</v>
      </c>
      <c r="W50" s="121"/>
      <c r="X50" s="74"/>
      <c r="AC50" s="71" t="str">
        <f t="shared" si="3"/>
        <v>Dyrk_prod_46</v>
      </c>
      <c r="AD50" s="115"/>
    </row>
    <row r="51" spans="1:30" x14ac:dyDescent="0.25">
      <c r="A51" s="6">
        <f t="shared" si="4"/>
        <v>47</v>
      </c>
      <c r="B51" s="4" t="str">
        <f t="shared" si="6"/>
        <v>Dyrk_prod_47</v>
      </c>
      <c r="C51" s="3"/>
      <c r="D51" s="3" t="e">
        <f>VLOOKUP(C51,Other_tabels!$Y$5:$AA$225,2,FALSE)</f>
        <v>#N/A</v>
      </c>
      <c r="E51" s="3" t="e">
        <f>VLOOKUP(C51,Other_tabels!$Y$5:$AA$225,3,FALSE)</f>
        <v>#N/A</v>
      </c>
      <c r="F51" s="3"/>
      <c r="G51" s="3"/>
      <c r="H51" s="206"/>
      <c r="I51" s="3"/>
      <c r="J51" s="3"/>
      <c r="K51" s="39">
        <f t="shared" si="5"/>
        <v>0</v>
      </c>
      <c r="L51" s="3"/>
      <c r="M51" s="3"/>
      <c r="N51" s="3"/>
      <c r="O51" s="3"/>
      <c r="Q51" s="4"/>
      <c r="R51" s="4"/>
      <c r="S51" s="4"/>
      <c r="T51" s="4"/>
      <c r="U51" s="82"/>
      <c r="V51" s="63" t="str">
        <f t="shared" si="2"/>
        <v>Dyrk_prod_47</v>
      </c>
      <c r="W51" s="121"/>
      <c r="X51" s="74"/>
      <c r="AC51" s="71" t="str">
        <f t="shared" si="3"/>
        <v>Dyrk_prod_47</v>
      </c>
      <c r="AD51" s="115"/>
    </row>
    <row r="52" spans="1:30" x14ac:dyDescent="0.25">
      <c r="A52" s="6">
        <f t="shared" si="4"/>
        <v>48</v>
      </c>
      <c r="B52" s="4" t="str">
        <f t="shared" si="6"/>
        <v>Dyrk_prod_48</v>
      </c>
      <c r="C52" s="3"/>
      <c r="D52" s="3" t="e">
        <f>VLOOKUP(C52,Other_tabels!$Y$5:$AA$225,2,FALSE)</f>
        <v>#N/A</v>
      </c>
      <c r="E52" s="3" t="e">
        <f>VLOOKUP(C52,Other_tabels!$Y$5:$AA$225,3,FALSE)</f>
        <v>#N/A</v>
      </c>
      <c r="F52" s="3"/>
      <c r="G52" s="3"/>
      <c r="H52" s="206"/>
      <c r="I52" s="3"/>
      <c r="J52" s="3"/>
      <c r="K52" s="39">
        <f t="shared" si="5"/>
        <v>0</v>
      </c>
      <c r="L52" s="3"/>
      <c r="M52" s="3"/>
      <c r="N52" s="3"/>
      <c r="O52" s="3"/>
      <c r="Q52" s="4"/>
      <c r="R52" s="4"/>
      <c r="S52" s="4"/>
      <c r="T52" s="4"/>
      <c r="U52" s="82"/>
      <c r="V52" s="63" t="str">
        <f t="shared" si="2"/>
        <v>Dyrk_prod_48</v>
      </c>
      <c r="W52" s="121"/>
      <c r="X52" s="74"/>
      <c r="AC52" s="71" t="str">
        <f t="shared" si="3"/>
        <v>Dyrk_prod_48</v>
      </c>
      <c r="AD52" s="115"/>
    </row>
    <row r="53" spans="1:30" x14ac:dyDescent="0.25">
      <c r="A53" s="6">
        <f t="shared" si="4"/>
        <v>49</v>
      </c>
      <c r="B53" s="4" t="str">
        <f t="shared" si="6"/>
        <v>Dyrk_prod_49</v>
      </c>
      <c r="C53" s="3"/>
      <c r="D53" s="3" t="e">
        <f>VLOOKUP(C53,Other_tabels!$Y$5:$AA$225,2,FALSE)</f>
        <v>#N/A</v>
      </c>
      <c r="E53" s="3" t="e">
        <f>VLOOKUP(C53,Other_tabels!$Y$5:$AA$225,3,FALSE)</f>
        <v>#N/A</v>
      </c>
      <c r="F53" s="3"/>
      <c r="G53" s="3"/>
      <c r="H53" s="206"/>
      <c r="I53" s="3"/>
      <c r="J53" s="3"/>
      <c r="K53" s="39">
        <f t="shared" si="5"/>
        <v>0</v>
      </c>
      <c r="L53" s="3"/>
      <c r="M53" s="3"/>
      <c r="N53" s="3"/>
      <c r="O53" s="3"/>
      <c r="Q53" s="4"/>
      <c r="R53" s="4"/>
      <c r="S53" s="4"/>
      <c r="T53" s="4"/>
      <c r="V53" s="63" t="str">
        <f t="shared" si="2"/>
        <v>Dyrk_prod_49</v>
      </c>
      <c r="W53" s="121"/>
      <c r="X53" s="74"/>
      <c r="AC53" s="71" t="str">
        <f t="shared" si="3"/>
        <v>Dyrk_prod_49</v>
      </c>
      <c r="AD53" s="115"/>
    </row>
    <row r="54" spans="1:30" x14ac:dyDescent="0.25">
      <c r="A54" s="6">
        <f t="shared" si="4"/>
        <v>50</v>
      </c>
      <c r="B54" s="4" t="str">
        <f t="shared" si="6"/>
        <v>Dyrk_prod_50</v>
      </c>
      <c r="C54" s="3"/>
      <c r="D54" s="3" t="e">
        <f>VLOOKUP(C54,Other_tabels!$Y$5:$AA$225,2,FALSE)</f>
        <v>#N/A</v>
      </c>
      <c r="E54" s="3" t="e">
        <f>VLOOKUP(C54,Other_tabels!$Y$5:$AA$225,3,FALSE)</f>
        <v>#N/A</v>
      </c>
      <c r="F54" s="3"/>
      <c r="G54" s="3"/>
      <c r="H54" s="206"/>
      <c r="I54" s="3"/>
      <c r="J54" s="3"/>
      <c r="K54" s="39">
        <f t="shared" si="5"/>
        <v>0</v>
      </c>
      <c r="L54" s="3"/>
      <c r="M54" s="3"/>
      <c r="N54" s="3"/>
      <c r="O54" s="3"/>
      <c r="Q54" s="4"/>
      <c r="R54" s="4"/>
      <c r="S54" s="4"/>
      <c r="T54" s="4"/>
      <c r="V54" s="63" t="str">
        <f t="shared" si="2"/>
        <v>Dyrk_prod_50</v>
      </c>
      <c r="W54" s="121"/>
      <c r="X54" s="74"/>
      <c r="AC54" s="71" t="str">
        <f t="shared" si="3"/>
        <v>Dyrk_prod_50</v>
      </c>
      <c r="AD54" s="115"/>
    </row>
    <row r="55" spans="1:30" x14ac:dyDescent="0.25">
      <c r="A55" s="6">
        <f t="shared" si="4"/>
        <v>51</v>
      </c>
      <c r="B55" s="4" t="str">
        <f t="shared" si="6"/>
        <v>Dyrk_prod_51</v>
      </c>
      <c r="C55" s="3"/>
      <c r="D55" s="3" t="e">
        <f>VLOOKUP(C55,Other_tabels!$Y$5:$AA$225,2,FALSE)</f>
        <v>#N/A</v>
      </c>
      <c r="E55" s="3" t="e">
        <f>VLOOKUP(C55,Other_tabels!$Y$5:$AA$225,3,FALSE)</f>
        <v>#N/A</v>
      </c>
      <c r="F55" s="3"/>
      <c r="G55" s="3"/>
      <c r="H55" s="206"/>
      <c r="I55" s="3"/>
      <c r="J55" s="3"/>
      <c r="K55" s="39">
        <f t="shared" si="5"/>
        <v>0</v>
      </c>
      <c r="L55" s="3"/>
      <c r="M55" s="3"/>
      <c r="N55" s="3"/>
      <c r="O55" s="3"/>
      <c r="Q55" s="4"/>
      <c r="R55" s="4"/>
      <c r="S55" s="4"/>
      <c r="T55" s="4"/>
      <c r="U55" s="82"/>
      <c r="V55" s="63" t="str">
        <f t="shared" si="2"/>
        <v>Dyrk_prod_51</v>
      </c>
      <c r="W55" s="121"/>
      <c r="X55" s="74"/>
      <c r="AC55" s="71" t="str">
        <f t="shared" si="3"/>
        <v>Dyrk_prod_51</v>
      </c>
      <c r="AD55" s="115"/>
    </row>
    <row r="56" spans="1:30" x14ac:dyDescent="0.25">
      <c r="A56" s="6">
        <f t="shared" si="4"/>
        <v>52</v>
      </c>
      <c r="B56" s="4" t="str">
        <f t="shared" si="6"/>
        <v>Dyrk_prod_52</v>
      </c>
      <c r="C56" s="3"/>
      <c r="D56" s="3" t="e">
        <f>VLOOKUP(C56,Other_tabels!$Y$5:$AA$225,2,FALSE)</f>
        <v>#N/A</v>
      </c>
      <c r="E56" s="3" t="e">
        <f>VLOOKUP(C56,Other_tabels!$Y$5:$AA$225,3,FALSE)</f>
        <v>#N/A</v>
      </c>
      <c r="F56" s="3"/>
      <c r="G56" s="3"/>
      <c r="H56" s="206"/>
      <c r="I56" s="3"/>
      <c r="J56" s="3"/>
      <c r="K56" s="39">
        <f t="shared" si="5"/>
        <v>0</v>
      </c>
      <c r="L56" s="3"/>
      <c r="M56" s="3"/>
      <c r="N56" s="3"/>
      <c r="O56" s="3"/>
      <c r="Q56" s="4"/>
      <c r="R56" s="4"/>
      <c r="S56" s="4"/>
      <c r="T56" s="4"/>
      <c r="U56" s="82"/>
      <c r="V56" s="63" t="str">
        <f t="shared" si="2"/>
        <v>Dyrk_prod_52</v>
      </c>
      <c r="W56" s="121"/>
      <c r="X56" s="74"/>
      <c r="AC56" s="71" t="str">
        <f t="shared" si="3"/>
        <v>Dyrk_prod_52</v>
      </c>
      <c r="AD56" s="115"/>
    </row>
    <row r="57" spans="1:30" x14ac:dyDescent="0.25">
      <c r="A57" s="6">
        <f t="shared" si="4"/>
        <v>53</v>
      </c>
      <c r="B57" s="4" t="str">
        <f t="shared" si="6"/>
        <v>Dyrk_prod_53</v>
      </c>
      <c r="C57" s="3"/>
      <c r="D57" s="3" t="e">
        <f>VLOOKUP(C57,Other_tabels!$Y$5:$AA$225,2,FALSE)</f>
        <v>#N/A</v>
      </c>
      <c r="E57" s="3" t="e">
        <f>VLOOKUP(C57,Other_tabels!$Y$5:$AA$225,3,FALSE)</f>
        <v>#N/A</v>
      </c>
      <c r="F57" s="3"/>
      <c r="G57" s="3"/>
      <c r="H57" s="206"/>
      <c r="I57" s="3"/>
      <c r="J57" s="3"/>
      <c r="K57" s="39">
        <f t="shared" si="5"/>
        <v>0</v>
      </c>
      <c r="L57" s="3"/>
      <c r="M57" s="3"/>
      <c r="N57" s="3"/>
      <c r="O57" s="3"/>
      <c r="Q57" s="4"/>
      <c r="R57" s="4"/>
      <c r="S57" s="4"/>
      <c r="T57" s="4"/>
      <c r="V57" s="63" t="str">
        <f t="shared" si="2"/>
        <v>Dyrk_prod_53</v>
      </c>
      <c r="W57" s="121"/>
      <c r="X57" s="74"/>
      <c r="AC57" s="71" t="str">
        <f t="shared" si="3"/>
        <v>Dyrk_prod_53</v>
      </c>
      <c r="AD57" s="115"/>
    </row>
    <row r="58" spans="1:30" x14ac:dyDescent="0.25">
      <c r="A58" s="6">
        <f t="shared" si="4"/>
        <v>54</v>
      </c>
      <c r="B58" s="4" t="str">
        <f t="shared" ref="B58:B63" si="7">CONCATENATE("Dyrk_prod_",A58)</f>
        <v>Dyrk_prod_54</v>
      </c>
      <c r="C58" s="3"/>
      <c r="D58" s="3" t="e">
        <f>VLOOKUP(C58,Other_tabels!$Y$5:$AA$225,2,FALSE)</f>
        <v>#N/A</v>
      </c>
      <c r="E58" s="3" t="e">
        <f>VLOOKUP(C58,Other_tabels!$Y$5:$AA$225,3,FALSE)</f>
        <v>#N/A</v>
      </c>
      <c r="F58" s="3"/>
      <c r="G58" s="3"/>
      <c r="H58" s="206"/>
      <c r="I58" s="3"/>
      <c r="J58" s="3"/>
      <c r="K58" s="39">
        <f t="shared" si="0"/>
        <v>0</v>
      </c>
      <c r="L58" s="3"/>
      <c r="M58" s="3"/>
      <c r="N58" s="3"/>
      <c r="O58" s="3"/>
      <c r="Q58" s="4"/>
      <c r="R58" s="4"/>
      <c r="S58" s="4"/>
      <c r="T58" s="4"/>
      <c r="V58" s="63" t="str">
        <f t="shared" si="2"/>
        <v>Dyrk_prod_54</v>
      </c>
      <c r="W58" s="121"/>
      <c r="X58" s="74"/>
      <c r="AC58" s="71" t="str">
        <f t="shared" si="3"/>
        <v>Dyrk_prod_54</v>
      </c>
      <c r="AD58" s="115"/>
    </row>
    <row r="59" spans="1:30" x14ac:dyDescent="0.25">
      <c r="A59" s="6">
        <f t="shared" si="4"/>
        <v>55</v>
      </c>
      <c r="B59" s="4" t="str">
        <f t="shared" si="7"/>
        <v>Dyrk_prod_55</v>
      </c>
      <c r="C59" s="3"/>
      <c r="D59" s="3" t="e">
        <f>VLOOKUP(C59,Other_tabels!$Y$5:$AA$225,2,FALSE)</f>
        <v>#N/A</v>
      </c>
      <c r="E59" s="3" t="e">
        <f>VLOOKUP(C59,Other_tabels!$Y$5:$AA$225,3,FALSE)</f>
        <v>#N/A</v>
      </c>
      <c r="F59" s="3"/>
      <c r="G59" s="3"/>
      <c r="H59" s="206"/>
      <c r="I59" s="3"/>
      <c r="J59" s="3"/>
      <c r="K59" s="39">
        <f t="shared" si="0"/>
        <v>0</v>
      </c>
      <c r="L59" s="3"/>
      <c r="M59" s="3"/>
      <c r="N59" s="3"/>
      <c r="O59" s="3"/>
      <c r="Q59" s="4"/>
      <c r="R59" s="4"/>
      <c r="S59" s="4"/>
      <c r="T59" s="4"/>
      <c r="U59" s="82"/>
      <c r="V59" s="63" t="str">
        <f t="shared" si="2"/>
        <v>Dyrk_prod_55</v>
      </c>
      <c r="W59" s="121"/>
      <c r="X59" s="74"/>
      <c r="AC59" s="71" t="str">
        <f t="shared" si="3"/>
        <v>Dyrk_prod_55</v>
      </c>
      <c r="AD59" s="115"/>
    </row>
    <row r="60" spans="1:30" x14ac:dyDescent="0.25">
      <c r="A60" s="6">
        <f t="shared" si="4"/>
        <v>56</v>
      </c>
      <c r="B60" s="4" t="str">
        <f t="shared" si="7"/>
        <v>Dyrk_prod_56</v>
      </c>
      <c r="C60" s="3"/>
      <c r="D60" s="3" t="e">
        <f>VLOOKUP(C60,Other_tabels!$Y$5:$AA$225,2,FALSE)</f>
        <v>#N/A</v>
      </c>
      <c r="E60" s="3" t="e">
        <f>VLOOKUP(C60,Other_tabels!$Y$5:$AA$225,3,FALSE)</f>
        <v>#N/A</v>
      </c>
      <c r="F60" s="3"/>
      <c r="G60" s="3"/>
      <c r="H60" s="206"/>
      <c r="I60" s="3"/>
      <c r="J60" s="3"/>
      <c r="K60" s="39">
        <f t="shared" si="0"/>
        <v>0</v>
      </c>
      <c r="L60" s="3"/>
      <c r="M60" s="3"/>
      <c r="N60" s="3"/>
      <c r="O60" s="3"/>
      <c r="Q60" s="4"/>
      <c r="R60" s="4"/>
      <c r="S60" s="4"/>
      <c r="T60" s="4"/>
      <c r="U60" s="82"/>
      <c r="V60" s="63" t="str">
        <f t="shared" si="2"/>
        <v>Dyrk_prod_56</v>
      </c>
      <c r="W60" s="121"/>
      <c r="X60" s="74"/>
      <c r="AC60" s="71" t="str">
        <f t="shared" si="3"/>
        <v>Dyrk_prod_56</v>
      </c>
      <c r="AD60" s="115"/>
    </row>
    <row r="61" spans="1:30" x14ac:dyDescent="0.25">
      <c r="A61" s="6">
        <f t="shared" si="4"/>
        <v>57</v>
      </c>
      <c r="B61" s="4" t="str">
        <f t="shared" si="7"/>
        <v>Dyrk_prod_57</v>
      </c>
      <c r="C61" s="3"/>
      <c r="D61" s="3" t="e">
        <f>VLOOKUP(C61,Other_tabels!$Y$5:$AA$225,2,FALSE)</f>
        <v>#N/A</v>
      </c>
      <c r="E61" s="3" t="e">
        <f>VLOOKUP(C61,Other_tabels!$Y$5:$AA$225,3,FALSE)</f>
        <v>#N/A</v>
      </c>
      <c r="F61" s="3"/>
      <c r="G61" s="3"/>
      <c r="H61" s="206"/>
      <c r="I61" s="3"/>
      <c r="J61" s="3"/>
      <c r="K61" s="39">
        <f t="shared" si="0"/>
        <v>0</v>
      </c>
      <c r="L61" s="3"/>
      <c r="M61" s="3"/>
      <c r="N61" s="3"/>
      <c r="O61" s="3"/>
      <c r="Q61" s="4"/>
      <c r="R61" s="4"/>
      <c r="S61" s="4"/>
      <c r="T61" s="4"/>
      <c r="V61" s="63" t="str">
        <f t="shared" si="2"/>
        <v>Dyrk_prod_57</v>
      </c>
      <c r="W61" s="121"/>
      <c r="X61" s="74"/>
      <c r="AC61" s="71" t="str">
        <f t="shared" si="3"/>
        <v>Dyrk_prod_57</v>
      </c>
      <c r="AD61" s="115"/>
    </row>
    <row r="62" spans="1:30" x14ac:dyDescent="0.25">
      <c r="A62" s="6">
        <f t="shared" si="4"/>
        <v>58</v>
      </c>
      <c r="B62" s="4" t="str">
        <f t="shared" si="7"/>
        <v>Dyrk_prod_58</v>
      </c>
      <c r="C62" s="3"/>
      <c r="D62" s="3" t="e">
        <f>VLOOKUP(C62,Other_tabels!$Y$5:$AA$225,2,FALSE)</f>
        <v>#N/A</v>
      </c>
      <c r="E62" s="3" t="e">
        <f>VLOOKUP(C62,Other_tabels!$Y$5:$AA$225,3,FALSE)</f>
        <v>#N/A</v>
      </c>
      <c r="F62" s="3"/>
      <c r="G62" s="3"/>
      <c r="H62" s="206"/>
      <c r="I62" s="3"/>
      <c r="J62" s="3"/>
      <c r="K62" s="39">
        <f t="shared" si="0"/>
        <v>0</v>
      </c>
      <c r="L62" s="3"/>
      <c r="M62" s="3"/>
      <c r="N62" s="3"/>
      <c r="O62" s="3"/>
      <c r="Q62" s="4"/>
      <c r="R62" s="4"/>
      <c r="S62" s="4"/>
      <c r="T62" s="4"/>
      <c r="V62" s="63" t="str">
        <f t="shared" si="2"/>
        <v>Dyrk_prod_58</v>
      </c>
      <c r="W62" s="121"/>
      <c r="X62" s="74"/>
      <c r="AC62" s="71" t="str">
        <f t="shared" si="3"/>
        <v>Dyrk_prod_58</v>
      </c>
      <c r="AD62" s="115"/>
    </row>
    <row r="63" spans="1:30" x14ac:dyDescent="0.25">
      <c r="A63" s="6">
        <f t="shared" si="4"/>
        <v>59</v>
      </c>
      <c r="B63" s="4" t="str">
        <f t="shared" si="7"/>
        <v>Dyrk_prod_59</v>
      </c>
      <c r="C63" s="3"/>
      <c r="D63" s="3" t="e">
        <f>VLOOKUP(C63,Other_tabels!$Y$5:$AA$225,2,FALSE)</f>
        <v>#N/A</v>
      </c>
      <c r="E63" s="3" t="e">
        <f>VLOOKUP(C63,Other_tabels!$Y$5:$AA$225,3,FALSE)</f>
        <v>#N/A</v>
      </c>
      <c r="F63" s="3"/>
      <c r="G63" s="3"/>
      <c r="H63" s="206"/>
      <c r="I63" s="3"/>
      <c r="J63" s="3"/>
      <c r="K63" s="39">
        <f t="shared" si="0"/>
        <v>0</v>
      </c>
      <c r="L63" s="3"/>
      <c r="M63" s="3"/>
      <c r="N63" s="3"/>
      <c r="O63" s="3"/>
      <c r="Q63" s="4"/>
      <c r="R63" s="4"/>
      <c r="S63" s="4"/>
      <c r="T63" s="4"/>
      <c r="U63" s="82"/>
      <c r="V63" s="63" t="str">
        <f t="shared" si="2"/>
        <v>Dyrk_prod_59</v>
      </c>
      <c r="W63" s="121"/>
      <c r="X63" s="74"/>
      <c r="AC63" s="71" t="str">
        <f t="shared" si="3"/>
        <v>Dyrk_prod_59</v>
      </c>
      <c r="AD63" s="115"/>
    </row>
    <row r="64" spans="1:30" x14ac:dyDescent="0.25">
      <c r="Q64" t="s">
        <v>943</v>
      </c>
    </row>
    <row r="67" spans="17:18" x14ac:dyDescent="0.25">
      <c r="Q67" s="78">
        <v>1</v>
      </c>
      <c r="R67" t="s">
        <v>944</v>
      </c>
    </row>
    <row r="68" spans="17:18" x14ac:dyDescent="0.25">
      <c r="Q68" s="78">
        <v>2</v>
      </c>
      <c r="R68" t="s">
        <v>945</v>
      </c>
    </row>
    <row r="69" spans="17:18" x14ac:dyDescent="0.25">
      <c r="Q69" s="78">
        <v>3</v>
      </c>
      <c r="R69" t="s">
        <v>946</v>
      </c>
    </row>
    <row r="70" spans="17:18" x14ac:dyDescent="0.25">
      <c r="Q70" s="78">
        <v>4</v>
      </c>
      <c r="R70" t="s">
        <v>948</v>
      </c>
    </row>
    <row r="71" spans="17:18" ht="14.4" x14ac:dyDescent="0.3">
      <c r="Q71" s="78">
        <v>5</v>
      </c>
      <c r="R71" t="s">
        <v>433</v>
      </c>
    </row>
    <row r="72" spans="17:18" x14ac:dyDescent="0.25">
      <c r="Q72" s="78">
        <v>6</v>
      </c>
      <c r="R72" t="s">
        <v>833</v>
      </c>
    </row>
    <row r="73" spans="17:18" x14ac:dyDescent="0.25">
      <c r="Q73" s="78"/>
    </row>
    <row r="74" spans="17:18" x14ac:dyDescent="0.25">
      <c r="Q74" s="78"/>
    </row>
    <row r="75" spans="17:18" x14ac:dyDescent="0.25">
      <c r="Q75" s="78"/>
    </row>
    <row r="76" spans="17:18" x14ac:dyDescent="0.25">
      <c r="Q76" s="78"/>
    </row>
    <row r="77" spans="17:18" x14ac:dyDescent="0.25">
      <c r="Q77" s="78"/>
    </row>
    <row r="78" spans="17:18" x14ac:dyDescent="0.25">
      <c r="Q78" s="78"/>
    </row>
    <row r="79" spans="17:18" x14ac:dyDescent="0.25">
      <c r="Q79" s="78"/>
    </row>
  </sheetData>
  <mergeCells count="6">
    <mergeCell ref="I3:O3"/>
    <mergeCell ref="H5:H63"/>
    <mergeCell ref="F3:F4"/>
    <mergeCell ref="G3:G4"/>
    <mergeCell ref="A3:E3"/>
    <mergeCell ref="H3:H4"/>
  </mergeCells>
  <dataValidations count="3">
    <dataValidation type="list" allowBlank="1" showInputMessage="1" showErrorMessage="1" sqref="Q5:Q63" xr:uid="{00000000-0002-0000-3300-000001000000}">
      <formula1>"Yes,No"</formula1>
    </dataValidation>
    <dataValidation type="list" allowBlank="1" showInputMessage="1" showErrorMessage="1" sqref="G5:G40 G43:G63" xr:uid="{33C511D6-E391-4105-8EF9-67888FDD7947}">
      <formula1>"Kg,Kg TS,Feed units"</formula1>
    </dataValidation>
    <dataValidation type="list" allowBlank="1" showInputMessage="1" showErrorMessage="1" sqref="G41:G42" xr:uid="{37E8A627-9593-44E4-A918-DCE3D63DCBFB}">
      <formula1>"Kg DM"</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300-000002000000}">
          <x14:formula1>
            <xm:f>Other_tabels!$Y$5:$Y$225</xm:f>
          </x14:formula1>
          <xm:sqref>C5:C63</xm:sqref>
        </x14:dataValidation>
      </x14:dataValidations>
    </ext>
  </extLst>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29">
    <tabColor theme="4" tint="-0.499984740745262"/>
  </sheetPr>
  <dimension ref="A1:Y54"/>
  <sheetViews>
    <sheetView workbookViewId="0">
      <selection activeCell="D5" sqref="D5"/>
    </sheetView>
  </sheetViews>
  <sheetFormatPr defaultRowHeight="13.8" x14ac:dyDescent="0.25"/>
  <cols>
    <col min="1" max="1" width="8.59765625" style="5"/>
    <col min="2" max="2" width="29.69921875" bestFit="1" customWidth="1"/>
    <col min="3" max="3" width="23.5" bestFit="1" customWidth="1"/>
    <col min="4" max="4" width="18.59765625" bestFit="1" customWidth="1"/>
    <col min="5" max="5" width="17.69921875" bestFit="1" customWidth="1"/>
    <col min="17" max="17" width="11" bestFit="1" customWidth="1"/>
    <col min="18" max="18" width="15.3984375" bestFit="1" customWidth="1"/>
    <col min="19" max="19" width="11" bestFit="1" customWidth="1"/>
    <col min="25" max="25" width="144.19921875" bestFit="1" customWidth="1"/>
  </cols>
  <sheetData>
    <row r="1" spans="1:25" ht="32.4" x14ac:dyDescent="0.6">
      <c r="A1" s="69" t="s">
        <v>1067</v>
      </c>
      <c r="R1" t="s">
        <v>966</v>
      </c>
      <c r="Y1" t="s">
        <v>1037</v>
      </c>
    </row>
    <row r="2" spans="1:25" x14ac:dyDescent="0.25">
      <c r="Y2" t="s">
        <v>1035</v>
      </c>
    </row>
    <row r="3" spans="1:25" ht="15.6" customHeight="1" x14ac:dyDescent="0.3">
      <c r="A3" s="208" t="s">
        <v>5</v>
      </c>
      <c r="B3" s="209"/>
      <c r="C3" s="209"/>
      <c r="D3" s="209"/>
      <c r="E3" s="209"/>
      <c r="F3" s="207" t="s">
        <v>919</v>
      </c>
      <c r="G3" s="68"/>
      <c r="H3" s="204"/>
      <c r="I3" s="214" t="s">
        <v>951</v>
      </c>
      <c r="J3" s="204" t="s">
        <v>952</v>
      </c>
      <c r="K3" s="204"/>
      <c r="L3" s="204"/>
      <c r="M3" s="204"/>
      <c r="N3" s="204"/>
      <c r="O3" s="204"/>
      <c r="P3" s="216"/>
      <c r="Q3" s="204" t="s">
        <v>953</v>
      </c>
      <c r="R3" s="204"/>
      <c r="S3" s="204"/>
      <c r="T3" s="204"/>
      <c r="U3" s="204"/>
      <c r="V3" s="204"/>
      <c r="W3" s="212" t="s">
        <v>954</v>
      </c>
      <c r="Y3" s="72" t="s">
        <v>57</v>
      </c>
    </row>
    <row r="4" spans="1:25" ht="15.6" x14ac:dyDescent="0.3">
      <c r="A4" s="9" t="s">
        <v>949</v>
      </c>
      <c r="B4" s="10" t="s">
        <v>917</v>
      </c>
      <c r="C4" s="9" t="s">
        <v>1086</v>
      </c>
      <c r="D4" s="18" t="s">
        <v>873</v>
      </c>
      <c r="E4" s="18" t="s">
        <v>950</v>
      </c>
      <c r="F4" s="207"/>
      <c r="G4" s="68" t="s">
        <v>172</v>
      </c>
      <c r="H4" s="204"/>
      <c r="I4" s="215"/>
      <c r="J4" s="9" t="s">
        <v>35</v>
      </c>
      <c r="K4" s="9" t="s">
        <v>1</v>
      </c>
      <c r="L4" s="9" t="s">
        <v>2</v>
      </c>
      <c r="M4" s="9" t="s">
        <v>3</v>
      </c>
      <c r="N4" s="9" t="s">
        <v>39</v>
      </c>
      <c r="O4" s="9" t="s">
        <v>102</v>
      </c>
      <c r="P4" s="216"/>
      <c r="Q4" s="9" t="s">
        <v>955</v>
      </c>
      <c r="R4" s="9" t="s">
        <v>956</v>
      </c>
      <c r="S4" s="9" t="s">
        <v>173</v>
      </c>
      <c r="T4" s="9" t="s">
        <v>957</v>
      </c>
      <c r="U4" s="9" t="s">
        <v>175</v>
      </c>
      <c r="V4" s="9" t="s">
        <v>174</v>
      </c>
      <c r="W4" s="212"/>
    </row>
    <row r="5" spans="1:25" x14ac:dyDescent="0.25">
      <c r="A5" s="5">
        <v>1</v>
      </c>
      <c r="B5" s="4" t="s">
        <v>181</v>
      </c>
      <c r="C5" s="4" t="s">
        <v>348</v>
      </c>
      <c r="D5" s="90" t="str">
        <f>VLOOKUP(C5,Other_tabels!$V$5:$X$225,2,FALSE)</f>
        <v>Protein_imp</v>
      </c>
      <c r="E5" s="90" t="str">
        <f>VLOOKUP(C5,Other_tabels!$V$5:$X$225,3,FALSE)</f>
        <v>Import</v>
      </c>
      <c r="F5" s="4">
        <v>923</v>
      </c>
      <c r="G5" s="4" t="s">
        <v>78</v>
      </c>
      <c r="H5" s="213"/>
      <c r="I5" s="70">
        <v>0</v>
      </c>
      <c r="J5" s="4">
        <v>450</v>
      </c>
      <c r="K5" s="71">
        <f>O5/6.25</f>
        <v>74.72</v>
      </c>
      <c r="L5" s="62">
        <v>7</v>
      </c>
      <c r="M5" s="62">
        <v>21.6</v>
      </c>
      <c r="N5" s="62">
        <v>21.5</v>
      </c>
      <c r="O5" s="4">
        <v>467</v>
      </c>
      <c r="P5" s="213"/>
      <c r="Q5" s="4">
        <v>214</v>
      </c>
      <c r="R5" s="4">
        <v>69</v>
      </c>
      <c r="S5" s="4">
        <v>348</v>
      </c>
      <c r="T5" s="4">
        <v>129</v>
      </c>
      <c r="U5" s="4">
        <v>432</v>
      </c>
      <c r="V5" s="4">
        <v>4085</v>
      </c>
      <c r="W5" s="4">
        <v>3.02</v>
      </c>
      <c r="Y5" s="186" t="s">
        <v>958</v>
      </c>
    </row>
    <row r="6" spans="1:25" x14ac:dyDescent="0.25">
      <c r="A6" s="5">
        <f>A5+1</f>
        <v>2</v>
      </c>
      <c r="B6" s="4" t="s">
        <v>182</v>
      </c>
      <c r="C6" s="4" t="s">
        <v>348</v>
      </c>
      <c r="D6" s="90" t="str">
        <f>VLOOKUP(C6,Other_tabels!$V$5:$X$225,2,FALSE)</f>
        <v>Protein_imp</v>
      </c>
      <c r="E6" s="90" t="str">
        <f>VLOOKUP(C6,Other_tabels!$V$5:$X$225,3,FALSE)</f>
        <v>Import</v>
      </c>
      <c r="F6" s="4">
        <v>885</v>
      </c>
      <c r="G6" s="4" t="s">
        <v>78</v>
      </c>
      <c r="H6" s="213"/>
      <c r="I6" s="70">
        <v>0</v>
      </c>
      <c r="J6" s="4">
        <v>450</v>
      </c>
      <c r="K6" s="71">
        <f t="shared" ref="K6:K54" si="0">O6/6.25</f>
        <v>55.04</v>
      </c>
      <c r="L6" s="62">
        <v>11.1</v>
      </c>
      <c r="M6" s="62">
        <v>14</v>
      </c>
      <c r="N6" s="62">
        <v>21.2</v>
      </c>
      <c r="O6" s="4">
        <v>344</v>
      </c>
      <c r="P6" s="213"/>
      <c r="Q6" s="4">
        <v>422</v>
      </c>
      <c r="R6" s="4">
        <v>17</v>
      </c>
      <c r="S6" s="4">
        <v>71</v>
      </c>
      <c r="T6" s="4">
        <v>44</v>
      </c>
      <c r="U6" s="4">
        <v>209</v>
      </c>
      <c r="V6" s="4">
        <v>0</v>
      </c>
      <c r="W6" s="4">
        <v>1.46</v>
      </c>
      <c r="Y6" t="s">
        <v>961</v>
      </c>
    </row>
    <row r="7" spans="1:25" x14ac:dyDescent="0.25">
      <c r="A7" s="5">
        <f t="shared" ref="A7:A54" si="1">A6+1</f>
        <v>3</v>
      </c>
      <c r="B7" s="4" t="s">
        <v>350</v>
      </c>
      <c r="C7" s="4" t="s">
        <v>183</v>
      </c>
      <c r="D7" s="90" t="str">
        <f>VLOOKUP(C7,Other_tabels!$V$5:$X$225,2,FALSE)</f>
        <v>Korn_imp</v>
      </c>
      <c r="E7" s="90" t="str">
        <f>VLOOKUP(C7,Other_tabels!$V$5:$X$225,3,FALSE)</f>
        <v>Import</v>
      </c>
      <c r="F7" s="73">
        <v>862.5</v>
      </c>
      <c r="G7" s="4" t="s">
        <v>78</v>
      </c>
      <c r="H7" s="213"/>
      <c r="I7" s="70">
        <v>0</v>
      </c>
      <c r="J7" s="4">
        <v>450</v>
      </c>
      <c r="K7" s="71">
        <f t="shared" si="0"/>
        <v>16.559999999999999</v>
      </c>
      <c r="L7" s="62">
        <v>3.2</v>
      </c>
      <c r="M7" s="62">
        <v>4.4000000000000004</v>
      </c>
      <c r="N7" s="62">
        <v>19.5</v>
      </c>
      <c r="O7" s="73">
        <v>103.5</v>
      </c>
      <c r="P7" s="213"/>
      <c r="Q7" s="4">
        <v>437</v>
      </c>
      <c r="R7" s="4">
        <v>0</v>
      </c>
      <c r="S7" s="4">
        <v>120</v>
      </c>
      <c r="T7" s="4">
        <v>64</v>
      </c>
      <c r="U7" s="4">
        <v>187</v>
      </c>
      <c r="V7" s="4">
        <v>0</v>
      </c>
      <c r="W7" s="4">
        <v>1.31</v>
      </c>
      <c r="Y7" t="s">
        <v>959</v>
      </c>
    </row>
    <row r="8" spans="1:25" x14ac:dyDescent="0.25">
      <c r="A8" s="5">
        <f t="shared" si="1"/>
        <v>4</v>
      </c>
      <c r="B8" s="4" t="s">
        <v>184</v>
      </c>
      <c r="C8" s="4" t="s">
        <v>349</v>
      </c>
      <c r="D8" s="90" t="str">
        <f>VLOOKUP(C8,Other_tabels!$V$5:$X$225,2,FALSE)</f>
        <v>Protein_imp</v>
      </c>
      <c r="E8" s="90" t="str">
        <f>VLOOKUP(C8,Other_tabels!$V$5:$X$225,3,FALSE)</f>
        <v>Import</v>
      </c>
      <c r="F8" s="4">
        <v>923</v>
      </c>
      <c r="G8" s="4" t="s">
        <v>78</v>
      </c>
      <c r="H8" s="213"/>
      <c r="I8" s="70">
        <v>0</v>
      </c>
      <c r="J8" s="4">
        <v>450</v>
      </c>
      <c r="K8" s="71">
        <f t="shared" si="0"/>
        <v>74.72</v>
      </c>
      <c r="L8" s="4">
        <v>7</v>
      </c>
      <c r="M8" s="4">
        <v>21.6</v>
      </c>
      <c r="N8" s="4">
        <v>21.5</v>
      </c>
      <c r="O8" s="4">
        <v>467</v>
      </c>
      <c r="P8" s="213"/>
      <c r="Q8" s="4">
        <v>214</v>
      </c>
      <c r="R8" s="4">
        <v>69</v>
      </c>
      <c r="S8" s="4">
        <v>348</v>
      </c>
      <c r="T8" s="4">
        <v>129</v>
      </c>
      <c r="U8" s="4">
        <v>432</v>
      </c>
      <c r="V8" s="4"/>
      <c r="W8" s="4">
        <v>3.02</v>
      </c>
      <c r="Y8" t="s">
        <v>960</v>
      </c>
    </row>
    <row r="9" spans="1:25" x14ac:dyDescent="0.25">
      <c r="A9" s="5">
        <f t="shared" si="1"/>
        <v>5</v>
      </c>
      <c r="B9" s="4" t="s">
        <v>185</v>
      </c>
      <c r="C9" s="4" t="s">
        <v>349</v>
      </c>
      <c r="D9" s="90" t="str">
        <f>VLOOKUP(C9,Other_tabels!$V$5:$X$225,2,FALSE)</f>
        <v>Protein_imp</v>
      </c>
      <c r="E9" s="90" t="str">
        <f>VLOOKUP(C9,Other_tabels!$V$5:$X$225,3,FALSE)</f>
        <v>Import</v>
      </c>
      <c r="F9" s="4">
        <v>885</v>
      </c>
      <c r="G9" s="4" t="s">
        <v>78</v>
      </c>
      <c r="H9" s="213"/>
      <c r="I9" s="70">
        <v>0</v>
      </c>
      <c r="J9" s="4">
        <v>450</v>
      </c>
      <c r="K9" s="71">
        <f t="shared" si="0"/>
        <v>55.04</v>
      </c>
      <c r="L9" s="4">
        <v>11.1</v>
      </c>
      <c r="M9" s="4">
        <v>14</v>
      </c>
      <c r="N9" s="4">
        <v>21.2</v>
      </c>
      <c r="O9" s="4">
        <v>344</v>
      </c>
      <c r="P9" s="213"/>
      <c r="Q9" s="4">
        <v>422</v>
      </c>
      <c r="R9" s="4">
        <v>17</v>
      </c>
      <c r="S9" s="4">
        <v>71</v>
      </c>
      <c r="T9" s="4">
        <v>44</v>
      </c>
      <c r="U9" s="4">
        <v>276</v>
      </c>
      <c r="V9" s="4">
        <v>0</v>
      </c>
      <c r="W9" s="4">
        <v>1.93</v>
      </c>
      <c r="Y9" t="s">
        <v>962</v>
      </c>
    </row>
    <row r="10" spans="1:25" x14ac:dyDescent="0.25">
      <c r="A10" s="5">
        <f t="shared" si="1"/>
        <v>6</v>
      </c>
      <c r="B10" s="4" t="s">
        <v>351</v>
      </c>
      <c r="C10" s="4" t="s">
        <v>186</v>
      </c>
      <c r="D10" s="90" t="str">
        <f>VLOOKUP(C10,Other_tabels!$V$5:$X$225,2,FALSE)</f>
        <v>Korn_imp</v>
      </c>
      <c r="E10" s="90" t="str">
        <f>VLOOKUP(C10,Other_tabels!$V$5:$X$225,3,FALSE)</f>
        <v>Import</v>
      </c>
      <c r="F10" s="4">
        <v>862.5</v>
      </c>
      <c r="G10" s="4" t="s">
        <v>78</v>
      </c>
      <c r="H10" s="213"/>
      <c r="I10" s="70">
        <v>0</v>
      </c>
      <c r="J10" s="4">
        <v>450</v>
      </c>
      <c r="K10" s="71">
        <f t="shared" si="0"/>
        <v>16.559999999999999</v>
      </c>
      <c r="L10" s="4">
        <v>3.2</v>
      </c>
      <c r="M10" s="4">
        <v>4.4000000000000004</v>
      </c>
      <c r="N10" s="4">
        <v>19.5</v>
      </c>
      <c r="O10" s="4">
        <v>103.5</v>
      </c>
      <c r="P10" s="213"/>
      <c r="Q10" s="4">
        <v>437</v>
      </c>
      <c r="R10" s="4">
        <v>0</v>
      </c>
      <c r="S10" s="4">
        <v>120</v>
      </c>
      <c r="T10" s="4">
        <v>64</v>
      </c>
      <c r="U10" s="4">
        <v>347</v>
      </c>
      <c r="V10" s="4">
        <v>0</v>
      </c>
      <c r="W10" s="4">
        <v>2.4300000000000002</v>
      </c>
      <c r="Y10" t="s">
        <v>963</v>
      </c>
    </row>
    <row r="11" spans="1:25" x14ac:dyDescent="0.25">
      <c r="A11" s="5">
        <f t="shared" si="1"/>
        <v>7</v>
      </c>
      <c r="B11" s="4" t="s">
        <v>363</v>
      </c>
      <c r="C11" s="4" t="s">
        <v>357</v>
      </c>
      <c r="D11" s="90" t="str">
        <f>VLOOKUP(C11,Other_tabels!$V$5:$X$225,2,FALSE)</f>
        <v>Handelsgødning_N</v>
      </c>
      <c r="E11" s="90" t="str">
        <f>VLOOKUP(C11,Other_tabels!$V$5:$X$225,3,FALSE)</f>
        <v>Import_Non_flow</v>
      </c>
      <c r="F11" s="4">
        <v>990</v>
      </c>
      <c r="G11" s="4" t="s">
        <v>78</v>
      </c>
      <c r="H11" s="213"/>
      <c r="I11" s="70">
        <v>0</v>
      </c>
      <c r="J11" s="4">
        <v>0</v>
      </c>
      <c r="K11" s="4">
        <v>1000</v>
      </c>
      <c r="L11" s="4">
        <v>0</v>
      </c>
      <c r="M11" s="4">
        <v>0</v>
      </c>
      <c r="N11" s="4">
        <v>0</v>
      </c>
      <c r="O11" s="4">
        <v>0</v>
      </c>
      <c r="P11" s="213"/>
      <c r="Q11" s="4">
        <v>0</v>
      </c>
      <c r="R11" s="4">
        <v>6600</v>
      </c>
      <c r="S11" s="4">
        <v>0</v>
      </c>
      <c r="T11" s="4">
        <v>0</v>
      </c>
      <c r="U11" s="4">
        <v>0</v>
      </c>
      <c r="V11" s="4">
        <v>0</v>
      </c>
      <c r="W11" s="4">
        <v>0</v>
      </c>
      <c r="Y11" t="s">
        <v>964</v>
      </c>
    </row>
    <row r="12" spans="1:25" x14ac:dyDescent="0.25">
      <c r="A12" s="5">
        <f t="shared" si="1"/>
        <v>8</v>
      </c>
      <c r="B12" s="4" t="s">
        <v>364</v>
      </c>
      <c r="C12" s="4" t="s">
        <v>358</v>
      </c>
      <c r="D12" s="90" t="str">
        <f>VLOOKUP(C12,Other_tabels!$V$5:$X$225,2,FALSE)</f>
        <v>Handelsgødning_P</v>
      </c>
      <c r="E12" s="90" t="str">
        <f>VLOOKUP(C12,Other_tabels!$V$5:$X$225,3,FALSE)</f>
        <v>Import_Non_flow</v>
      </c>
      <c r="F12" s="4">
        <v>990</v>
      </c>
      <c r="G12" s="4" t="s">
        <v>78</v>
      </c>
      <c r="H12" s="213"/>
      <c r="I12" s="70">
        <v>0</v>
      </c>
      <c r="J12" s="4">
        <v>0</v>
      </c>
      <c r="K12" s="71">
        <f>O12/6.25</f>
        <v>0</v>
      </c>
      <c r="L12" s="4">
        <v>1000</v>
      </c>
      <c r="M12" s="4">
        <v>0</v>
      </c>
      <c r="N12" s="4">
        <v>0</v>
      </c>
      <c r="O12" s="4">
        <v>0</v>
      </c>
      <c r="P12" s="213"/>
      <c r="Q12" s="4">
        <v>0</v>
      </c>
      <c r="R12" s="4">
        <v>3600</v>
      </c>
      <c r="S12" s="4">
        <v>0</v>
      </c>
      <c r="T12" s="4">
        <v>0</v>
      </c>
      <c r="U12" s="4">
        <v>0</v>
      </c>
      <c r="V12" s="4">
        <v>0</v>
      </c>
      <c r="W12" s="4">
        <v>0</v>
      </c>
      <c r="Y12" t="s">
        <v>965</v>
      </c>
    </row>
    <row r="13" spans="1:25" x14ac:dyDescent="0.25">
      <c r="A13" s="5">
        <f t="shared" si="1"/>
        <v>9</v>
      </c>
      <c r="B13" s="4" t="s">
        <v>365</v>
      </c>
      <c r="C13" s="4" t="s">
        <v>359</v>
      </c>
      <c r="D13" s="90" t="str">
        <f>VLOOKUP(C13,Other_tabels!$V$5:$X$225,2,FALSE)</f>
        <v>Handelsgødning_K</v>
      </c>
      <c r="E13" s="90" t="str">
        <f>VLOOKUP(C13,Other_tabels!$V$5:$X$225,3,FALSE)</f>
        <v>Import_Non_flow</v>
      </c>
      <c r="F13" s="4">
        <v>990</v>
      </c>
      <c r="G13" s="4" t="s">
        <v>78</v>
      </c>
      <c r="H13" s="213"/>
      <c r="I13" s="70">
        <v>0</v>
      </c>
      <c r="J13" s="4">
        <v>0</v>
      </c>
      <c r="K13" s="71">
        <f t="shared" si="0"/>
        <v>0</v>
      </c>
      <c r="L13" s="4">
        <v>0</v>
      </c>
      <c r="M13" s="4">
        <v>1000</v>
      </c>
      <c r="N13" s="4">
        <v>0</v>
      </c>
      <c r="O13" s="4">
        <v>0</v>
      </c>
      <c r="P13" s="213"/>
      <c r="Q13" s="4">
        <v>0</v>
      </c>
      <c r="R13" s="4">
        <v>700</v>
      </c>
      <c r="S13" s="4">
        <v>0</v>
      </c>
      <c r="T13" s="4">
        <v>0</v>
      </c>
      <c r="U13" s="4">
        <v>0</v>
      </c>
      <c r="V13" s="4">
        <v>0</v>
      </c>
      <c r="W13" s="4">
        <v>0</v>
      </c>
      <c r="Y13" t="s">
        <v>965</v>
      </c>
    </row>
    <row r="14" spans="1:25" x14ac:dyDescent="0.25">
      <c r="A14" s="5">
        <f t="shared" si="1"/>
        <v>10</v>
      </c>
      <c r="B14" s="4" t="s">
        <v>559</v>
      </c>
      <c r="C14" s="4" t="s">
        <v>556</v>
      </c>
      <c r="D14" s="90" t="str">
        <f>VLOOKUP(C14,Other_tabels!$V$5:$X$225,2,FALSE)</f>
        <v>Mineral_imp</v>
      </c>
      <c r="E14" s="90" t="str">
        <f>VLOOKUP(C14,Other_tabels!$V$5:$X$225,3,FALSE)</f>
        <v>Import</v>
      </c>
      <c r="F14" s="4">
        <v>1000</v>
      </c>
      <c r="G14" s="4" t="s">
        <v>78</v>
      </c>
      <c r="H14" s="213"/>
      <c r="I14" s="70">
        <v>0</v>
      </c>
      <c r="J14" s="4">
        <v>0</v>
      </c>
      <c r="K14" s="71">
        <f t="shared" si="0"/>
        <v>0</v>
      </c>
      <c r="L14" s="4">
        <v>50</v>
      </c>
      <c r="M14" s="4">
        <v>1.5</v>
      </c>
      <c r="N14" s="4">
        <v>0</v>
      </c>
      <c r="O14" s="4">
        <v>0</v>
      </c>
      <c r="P14" s="213"/>
      <c r="Q14" s="4">
        <v>0</v>
      </c>
      <c r="R14" s="4">
        <v>819</v>
      </c>
      <c r="S14" s="4">
        <v>0</v>
      </c>
      <c r="T14" s="4">
        <v>0</v>
      </c>
      <c r="U14" s="4">
        <v>0</v>
      </c>
      <c r="V14" s="4">
        <v>0</v>
      </c>
      <c r="W14" s="4">
        <v>0</v>
      </c>
    </row>
    <row r="15" spans="1:25" ht="14.4" x14ac:dyDescent="0.3">
      <c r="A15" s="5">
        <f t="shared" si="1"/>
        <v>11</v>
      </c>
      <c r="B15" s="4" t="s">
        <v>560</v>
      </c>
      <c r="C15" s="4" t="s">
        <v>570</v>
      </c>
      <c r="D15" s="90" t="str">
        <f>VLOOKUP(C15,Other_tabels!$V$5:$X$225,2,FALSE)</f>
        <v>Milk_powder_imp</v>
      </c>
      <c r="E15" s="90" t="str">
        <f>VLOOKUP(C15,Other_tabels!$V$5:$X$225,3,FALSE)</f>
        <v>Import</v>
      </c>
      <c r="F15" s="4">
        <v>960</v>
      </c>
      <c r="G15" s="4" t="s">
        <v>78</v>
      </c>
      <c r="H15" s="213"/>
      <c r="I15" s="70">
        <v>0</v>
      </c>
      <c r="J15" s="4">
        <v>450</v>
      </c>
      <c r="K15" s="152">
        <v>57.836990595611283</v>
      </c>
      <c r="L15" s="4">
        <v>10.199999999999999</v>
      </c>
      <c r="M15" s="4">
        <v>14</v>
      </c>
      <c r="N15" s="4">
        <v>19.100000000000001</v>
      </c>
      <c r="O15" s="4">
        <v>369</v>
      </c>
      <c r="P15" s="213"/>
      <c r="Q15" s="4">
        <v>0</v>
      </c>
      <c r="R15" s="4">
        <v>8200</v>
      </c>
      <c r="S15" s="4">
        <v>0</v>
      </c>
      <c r="T15" s="4">
        <v>0</v>
      </c>
      <c r="U15" s="4">
        <v>0</v>
      </c>
      <c r="V15" s="4">
        <v>0</v>
      </c>
      <c r="W15" s="4">
        <v>0</v>
      </c>
      <c r="Y15" t="s">
        <v>967</v>
      </c>
    </row>
    <row r="16" spans="1:25" x14ac:dyDescent="0.25">
      <c r="A16" s="5">
        <f t="shared" si="1"/>
        <v>12</v>
      </c>
      <c r="B16" s="4" t="s">
        <v>562</v>
      </c>
      <c r="C16" s="4" t="s">
        <v>561</v>
      </c>
      <c r="D16" s="90" t="str">
        <f>VLOOKUP(C16,Other_tabels!$V$5:$X$225,2,FALSE)</f>
        <v>Whole_milk_feed_imp</v>
      </c>
      <c r="E16" s="90" t="str">
        <f>VLOOKUP(C16,Other_tabels!$V$5:$X$225,3,FALSE)</f>
        <v>Import</v>
      </c>
      <c r="F16" s="4">
        <v>135</v>
      </c>
      <c r="G16" s="4" t="s">
        <v>78</v>
      </c>
      <c r="H16" s="213"/>
      <c r="I16" s="70">
        <v>0</v>
      </c>
      <c r="J16" s="4">
        <v>450</v>
      </c>
      <c r="K16" s="71">
        <f t="shared" si="0"/>
        <v>42.4</v>
      </c>
      <c r="L16" s="4">
        <v>7.2</v>
      </c>
      <c r="M16" s="4">
        <v>11</v>
      </c>
      <c r="N16" s="4">
        <v>24.5</v>
      </c>
      <c r="O16" s="4">
        <v>265</v>
      </c>
      <c r="P16" s="213"/>
      <c r="Q16" s="4"/>
      <c r="R16" s="4"/>
      <c r="S16" s="4"/>
      <c r="T16" s="4"/>
      <c r="U16" s="4"/>
      <c r="V16" s="4"/>
      <c r="W16" s="4"/>
    </row>
    <row r="17" spans="1:25" x14ac:dyDescent="0.25">
      <c r="A17" s="5">
        <f t="shared" si="1"/>
        <v>13</v>
      </c>
      <c r="B17" s="4" t="s">
        <v>563</v>
      </c>
      <c r="C17" s="4" t="s">
        <v>561</v>
      </c>
      <c r="D17" s="90" t="str">
        <f>VLOOKUP(C17,Other_tabels!$V$5:$X$225,2,FALSE)</f>
        <v>Whole_milk_feed_imp</v>
      </c>
      <c r="E17" s="90" t="str">
        <f>VLOOKUP(C17,Other_tabels!$V$5:$X$225,3,FALSE)</f>
        <v>Import</v>
      </c>
      <c r="F17" s="4">
        <v>155</v>
      </c>
      <c r="G17" s="4" t="s">
        <v>78</v>
      </c>
      <c r="H17" s="213"/>
      <c r="I17" s="70">
        <v>0</v>
      </c>
      <c r="J17" s="4">
        <v>450</v>
      </c>
      <c r="K17" s="71">
        <f t="shared" si="0"/>
        <v>41.28</v>
      </c>
      <c r="L17" s="4">
        <v>7.2</v>
      </c>
      <c r="M17" s="4">
        <v>11</v>
      </c>
      <c r="N17" s="4">
        <v>26.3</v>
      </c>
      <c r="O17" s="4">
        <v>258</v>
      </c>
      <c r="P17" s="213"/>
      <c r="Q17" s="4"/>
      <c r="R17" s="4"/>
      <c r="S17" s="4"/>
      <c r="T17" s="4"/>
      <c r="U17" s="4"/>
      <c r="V17" s="4"/>
      <c r="W17" s="4"/>
    </row>
    <row r="18" spans="1:25" x14ac:dyDescent="0.25">
      <c r="A18" s="5">
        <f t="shared" si="1"/>
        <v>14</v>
      </c>
      <c r="B18" s="4" t="s">
        <v>564</v>
      </c>
      <c r="C18" s="4" t="s">
        <v>557</v>
      </c>
      <c r="D18" s="90" t="str">
        <f>VLOOKUP(C18,Other_tabels!$V$5:$X$225,2,FALSE)</f>
        <v>Mineral_imp</v>
      </c>
      <c r="E18" s="90" t="str">
        <f>VLOOKUP(C18,Other_tabels!$V$5:$X$225,3,FALSE)</f>
        <v>Import</v>
      </c>
      <c r="F18" s="4">
        <v>1000</v>
      </c>
      <c r="G18" s="4" t="s">
        <v>78</v>
      </c>
      <c r="H18" s="213"/>
      <c r="I18" s="70">
        <v>0</v>
      </c>
      <c r="J18" s="4">
        <v>0</v>
      </c>
      <c r="K18" s="71">
        <f t="shared" si="0"/>
        <v>0</v>
      </c>
      <c r="L18" s="4">
        <v>50</v>
      </c>
      <c r="M18" s="4">
        <v>1.5</v>
      </c>
      <c r="N18" s="4">
        <v>0</v>
      </c>
      <c r="O18" s="4">
        <v>0</v>
      </c>
      <c r="P18" s="213"/>
      <c r="Q18" s="4">
        <v>0</v>
      </c>
      <c r="R18" s="4">
        <v>819</v>
      </c>
      <c r="S18" s="4">
        <v>0</v>
      </c>
      <c r="T18" s="4">
        <v>0</v>
      </c>
      <c r="U18" s="4">
        <v>0</v>
      </c>
      <c r="V18" s="4">
        <v>0</v>
      </c>
      <c r="W18" s="4">
        <v>0</v>
      </c>
    </row>
    <row r="19" spans="1:25" x14ac:dyDescent="0.25">
      <c r="A19" s="5">
        <f t="shared" si="1"/>
        <v>15</v>
      </c>
      <c r="B19" s="4" t="s">
        <v>565</v>
      </c>
      <c r="C19" s="4" t="s">
        <v>571</v>
      </c>
      <c r="D19" s="90" t="str">
        <f>VLOOKUP(C19,Other_tabels!$V$5:$X$225,2,FALSE)</f>
        <v>Milk_powder_imp</v>
      </c>
      <c r="E19" s="90" t="str">
        <f>VLOOKUP(C19,Other_tabels!$V$5:$X$225,3,FALSE)</f>
        <v>Import</v>
      </c>
      <c r="F19" s="4">
        <v>960</v>
      </c>
      <c r="G19" s="4" t="s">
        <v>78</v>
      </c>
      <c r="H19" s="213"/>
      <c r="I19" s="70">
        <v>0</v>
      </c>
      <c r="J19" s="4">
        <v>450</v>
      </c>
      <c r="K19" s="152">
        <v>57.836990595611283</v>
      </c>
      <c r="L19" s="4">
        <v>10.199999999999999</v>
      </c>
      <c r="M19" s="4">
        <v>14</v>
      </c>
      <c r="N19" s="4">
        <v>19.100000000000001</v>
      </c>
      <c r="O19" s="4">
        <v>369</v>
      </c>
      <c r="P19" s="213"/>
      <c r="Q19" s="4">
        <v>0</v>
      </c>
      <c r="R19" s="4">
        <v>8200</v>
      </c>
      <c r="S19" s="4">
        <v>0</v>
      </c>
      <c r="T19" s="4">
        <v>0</v>
      </c>
      <c r="U19" s="4">
        <v>0</v>
      </c>
      <c r="V19" s="4">
        <v>0</v>
      </c>
      <c r="W19" s="4">
        <v>0</v>
      </c>
      <c r="Y19" t="s">
        <v>968</v>
      </c>
    </row>
    <row r="20" spans="1:25" x14ac:dyDescent="0.25">
      <c r="A20" s="5">
        <f t="shared" si="1"/>
        <v>16</v>
      </c>
      <c r="B20" s="4" t="s">
        <v>566</v>
      </c>
      <c r="C20" s="4" t="s">
        <v>572</v>
      </c>
      <c r="D20" s="90" t="str">
        <f>VLOOKUP(C20,Other_tabels!$V$5:$X$225,2,FALSE)</f>
        <v>Whole_milk_feed_imp</v>
      </c>
      <c r="E20" s="90" t="str">
        <f>VLOOKUP(C20,Other_tabels!$V$5:$X$225,3,FALSE)</f>
        <v>Import</v>
      </c>
      <c r="F20" s="4">
        <v>135</v>
      </c>
      <c r="G20" s="4" t="s">
        <v>78</v>
      </c>
      <c r="H20" s="213"/>
      <c r="I20" s="70">
        <v>0</v>
      </c>
      <c r="J20" s="4">
        <v>450</v>
      </c>
      <c r="K20" s="71">
        <f t="shared" si="0"/>
        <v>42.4</v>
      </c>
      <c r="L20" s="4">
        <v>7.2</v>
      </c>
      <c r="M20" s="4">
        <v>11</v>
      </c>
      <c r="N20" s="4">
        <v>24.5</v>
      </c>
      <c r="O20" s="4">
        <v>265</v>
      </c>
      <c r="P20" s="213"/>
      <c r="Q20" s="4"/>
      <c r="R20" s="4"/>
      <c r="S20" s="4"/>
      <c r="T20" s="4"/>
      <c r="U20" s="4"/>
      <c r="V20" s="4"/>
      <c r="W20" s="4"/>
    </row>
    <row r="21" spans="1:25" x14ac:dyDescent="0.25">
      <c r="A21" s="5">
        <f t="shared" si="1"/>
        <v>17</v>
      </c>
      <c r="B21" s="4" t="s">
        <v>567</v>
      </c>
      <c r="C21" s="4" t="s">
        <v>572</v>
      </c>
      <c r="D21" s="90" t="str">
        <f>VLOOKUP(C21,Other_tabels!$V$5:$X$225,2,FALSE)</f>
        <v>Whole_milk_feed_imp</v>
      </c>
      <c r="E21" s="90" t="str">
        <f>VLOOKUP(C21,Other_tabels!$V$5:$X$225,3,FALSE)</f>
        <v>Import</v>
      </c>
      <c r="F21" s="4">
        <v>155</v>
      </c>
      <c r="G21" s="4" t="s">
        <v>78</v>
      </c>
      <c r="H21" s="213"/>
      <c r="I21" s="70">
        <v>0</v>
      </c>
      <c r="J21" s="4">
        <v>450</v>
      </c>
      <c r="K21" s="71">
        <f t="shared" si="0"/>
        <v>41.28</v>
      </c>
      <c r="L21" s="4">
        <v>7.2</v>
      </c>
      <c r="M21" s="4">
        <v>11</v>
      </c>
      <c r="N21" s="4">
        <v>26.3</v>
      </c>
      <c r="O21" s="4">
        <v>258</v>
      </c>
      <c r="P21" s="213"/>
      <c r="Q21" s="4"/>
      <c r="R21" s="4"/>
      <c r="S21" s="4"/>
      <c r="T21" s="4"/>
      <c r="U21" s="4"/>
      <c r="V21" s="4"/>
      <c r="W21" s="4"/>
    </row>
    <row r="22" spans="1:25" x14ac:dyDescent="0.25">
      <c r="A22" s="5">
        <f t="shared" si="1"/>
        <v>18</v>
      </c>
      <c r="B22" s="4" t="s">
        <v>667</v>
      </c>
      <c r="C22" s="4" t="s">
        <v>664</v>
      </c>
      <c r="D22" s="90" t="str">
        <f>VLOOKUP(C22,Other_tabels!$V$5:$X$225,2,FALSE)</f>
        <v>Fat_imp</v>
      </c>
      <c r="E22" s="90" t="str">
        <f>VLOOKUP(C22,Other_tabels!$V$5:$X$225,3,FALSE)</f>
        <v>Import</v>
      </c>
      <c r="F22" s="4">
        <v>1000</v>
      </c>
      <c r="G22" s="4" t="s">
        <v>78</v>
      </c>
      <c r="H22" s="213"/>
      <c r="I22" s="70">
        <v>0</v>
      </c>
      <c r="J22" s="4">
        <v>450</v>
      </c>
      <c r="K22" s="71">
        <f t="shared" si="0"/>
        <v>0</v>
      </c>
      <c r="L22" s="4">
        <v>0</v>
      </c>
      <c r="M22" s="4">
        <v>0</v>
      </c>
      <c r="N22" s="4">
        <v>36.6</v>
      </c>
      <c r="O22" s="4">
        <v>0</v>
      </c>
      <c r="P22" s="213"/>
      <c r="Q22" s="4">
        <v>729</v>
      </c>
      <c r="R22" s="4">
        <v>852</v>
      </c>
      <c r="S22" s="4">
        <v>349</v>
      </c>
      <c r="T22" s="4">
        <v>2645</v>
      </c>
      <c r="U22" s="4">
        <v>290</v>
      </c>
      <c r="V22" s="4">
        <v>1933</v>
      </c>
      <c r="W22" s="4">
        <v>2.0299999999999998</v>
      </c>
      <c r="Y22" s="186" t="s">
        <v>969</v>
      </c>
    </row>
    <row r="23" spans="1:25" x14ac:dyDescent="0.25">
      <c r="A23" s="5">
        <f t="shared" si="1"/>
        <v>19</v>
      </c>
      <c r="B23" s="4" t="s">
        <v>668</v>
      </c>
      <c r="C23" s="4" t="s">
        <v>665</v>
      </c>
      <c r="D23" s="90" t="str">
        <f>VLOOKUP(C23,Other_tabels!$V$5:$X$225,2,FALSE)</f>
        <v>Fat_imp</v>
      </c>
      <c r="E23" s="90" t="str">
        <f>VLOOKUP(C23,Other_tabels!$V$5:$X$225,3,FALSE)</f>
        <v>Import</v>
      </c>
      <c r="F23" s="4">
        <v>1000</v>
      </c>
      <c r="G23" s="4" t="s">
        <v>78</v>
      </c>
      <c r="H23" s="213"/>
      <c r="I23" s="70">
        <v>0</v>
      </c>
      <c r="J23" s="4">
        <v>450</v>
      </c>
      <c r="K23" s="71">
        <f t="shared" si="0"/>
        <v>0</v>
      </c>
      <c r="L23" s="4">
        <v>0</v>
      </c>
      <c r="M23" s="4">
        <v>0</v>
      </c>
      <c r="N23" s="4">
        <v>36.6</v>
      </c>
      <c r="O23" s="4">
        <v>0</v>
      </c>
      <c r="P23" s="213"/>
      <c r="Q23" s="4">
        <v>729</v>
      </c>
      <c r="R23" s="4">
        <v>852</v>
      </c>
      <c r="S23" s="4">
        <v>349</v>
      </c>
      <c r="T23" s="4">
        <v>2645</v>
      </c>
      <c r="U23" s="4">
        <v>290</v>
      </c>
      <c r="V23" s="4">
        <v>1933</v>
      </c>
      <c r="W23" s="4">
        <v>2.0299999999999998</v>
      </c>
      <c r="Y23" s="186" t="s">
        <v>970</v>
      </c>
    </row>
    <row r="24" spans="1:25" x14ac:dyDescent="0.25">
      <c r="A24" s="5">
        <f t="shared" si="1"/>
        <v>20</v>
      </c>
      <c r="B24" s="4" t="s">
        <v>683</v>
      </c>
      <c r="C24" s="4" t="s">
        <v>682</v>
      </c>
      <c r="D24" s="90" t="str">
        <f>VLOOKUP(C24,Other_tabels!$V$5:$X$225,2,FALSE)</f>
        <v>Energi</v>
      </c>
      <c r="E24" s="90" t="str">
        <f>VLOOKUP(C24,Other_tabels!$V$5:$X$225,3,FALSE)</f>
        <v>Import_Associated</v>
      </c>
      <c r="F24" s="4">
        <v>1000</v>
      </c>
      <c r="G24" s="4" t="s">
        <v>686</v>
      </c>
      <c r="H24" s="213"/>
      <c r="I24" s="70">
        <v>0</v>
      </c>
      <c r="J24" s="4">
        <v>0</v>
      </c>
      <c r="K24" s="71">
        <f t="shared" si="0"/>
        <v>0</v>
      </c>
      <c r="L24" s="4">
        <v>0</v>
      </c>
      <c r="M24" s="4">
        <v>0</v>
      </c>
      <c r="N24" s="4">
        <v>35.200000000000003</v>
      </c>
      <c r="O24" s="4">
        <v>0</v>
      </c>
      <c r="P24" s="213"/>
      <c r="Q24" s="4">
        <v>0</v>
      </c>
      <c r="R24" s="4">
        <v>3380</v>
      </c>
      <c r="S24" s="4">
        <v>0</v>
      </c>
      <c r="T24" s="4">
        <v>0</v>
      </c>
      <c r="U24" s="4">
        <v>0</v>
      </c>
      <c r="V24" s="4">
        <v>0</v>
      </c>
      <c r="W24" s="4">
        <v>0</v>
      </c>
      <c r="Y24" t="s">
        <v>971</v>
      </c>
    </row>
    <row r="25" spans="1:25" x14ac:dyDescent="0.25">
      <c r="A25" s="5">
        <f t="shared" si="1"/>
        <v>21</v>
      </c>
      <c r="B25" s="4" t="s">
        <v>684</v>
      </c>
      <c r="C25" s="4" t="s">
        <v>685</v>
      </c>
      <c r="D25" s="90" t="str">
        <f>VLOOKUP(C25,Other_tabels!$V$5:$X$225,2,FALSE)</f>
        <v>Energi</v>
      </c>
      <c r="E25" s="90" t="str">
        <f>VLOOKUP(C25,Other_tabels!$V$5:$X$225,3,FALSE)</f>
        <v>Import_Associated</v>
      </c>
      <c r="F25" s="4">
        <v>1000</v>
      </c>
      <c r="G25" s="4" t="s">
        <v>687</v>
      </c>
      <c r="H25" s="213"/>
      <c r="I25" s="70">
        <v>0</v>
      </c>
      <c r="J25" s="4">
        <v>0</v>
      </c>
      <c r="K25" s="71">
        <f t="shared" si="0"/>
        <v>0</v>
      </c>
      <c r="L25" s="4">
        <v>0</v>
      </c>
      <c r="M25" s="4">
        <v>0</v>
      </c>
      <c r="N25" s="4">
        <v>1</v>
      </c>
      <c r="O25" s="4">
        <v>0</v>
      </c>
      <c r="P25" s="213"/>
      <c r="Q25" s="4">
        <v>0</v>
      </c>
      <c r="R25" s="4">
        <v>70</v>
      </c>
      <c r="S25" s="4">
        <v>0</v>
      </c>
      <c r="T25" s="4">
        <v>0</v>
      </c>
      <c r="U25" s="4">
        <v>0</v>
      </c>
      <c r="V25" s="4">
        <v>0</v>
      </c>
      <c r="W25" s="4">
        <v>0</v>
      </c>
      <c r="Y25" t="s">
        <v>972</v>
      </c>
    </row>
    <row r="26" spans="1:25" x14ac:dyDescent="0.25">
      <c r="A26" s="5">
        <f t="shared" si="1"/>
        <v>22</v>
      </c>
      <c r="B26" s="4" t="s">
        <v>688</v>
      </c>
      <c r="C26" s="4" t="s">
        <v>689</v>
      </c>
      <c r="D26" s="90" t="str">
        <f>VLOOKUP(C26,Other_tabels!$V$5:$X$225,2,FALSE)</f>
        <v>Energi</v>
      </c>
      <c r="E26" s="90" t="str">
        <f>VLOOKUP(C26,Other_tabels!$V$5:$X$225,3,FALSE)</f>
        <v>Import_Associated</v>
      </c>
      <c r="F26" s="4">
        <v>1000</v>
      </c>
      <c r="G26" s="4" t="s">
        <v>690</v>
      </c>
      <c r="H26" s="213"/>
      <c r="I26" s="70">
        <v>0</v>
      </c>
      <c r="J26" s="4">
        <v>0</v>
      </c>
      <c r="K26" s="71">
        <f t="shared" si="0"/>
        <v>0</v>
      </c>
      <c r="L26" s="4">
        <v>0</v>
      </c>
      <c r="M26" s="4">
        <v>0</v>
      </c>
      <c r="N26" s="147">
        <f>1/0.28</f>
        <v>3.5714285714285712</v>
      </c>
      <c r="O26" s="4">
        <v>0</v>
      </c>
      <c r="P26" s="213"/>
      <c r="Q26" s="4">
        <v>0</v>
      </c>
      <c r="R26" s="4">
        <v>207</v>
      </c>
      <c r="S26" s="4">
        <v>0</v>
      </c>
      <c r="T26" s="4">
        <v>0</v>
      </c>
      <c r="U26" s="4">
        <v>0</v>
      </c>
      <c r="V26" s="4">
        <v>0</v>
      </c>
      <c r="W26" s="4">
        <v>0</v>
      </c>
      <c r="Y26" s="148" t="s">
        <v>973</v>
      </c>
    </row>
    <row r="27" spans="1:25" x14ac:dyDescent="0.25">
      <c r="A27" s="5">
        <f t="shared" si="1"/>
        <v>23</v>
      </c>
      <c r="B27" s="4" t="s">
        <v>693</v>
      </c>
      <c r="C27" s="4" t="s">
        <v>689</v>
      </c>
      <c r="D27" s="90" t="str">
        <f>VLOOKUP(C27,Other_tabels!$V$5:$X$225,2,FALSE)</f>
        <v>Energi</v>
      </c>
      <c r="E27" s="90" t="str">
        <f>VLOOKUP(C27,Other_tabels!$V$5:$X$225,3,FALSE)</f>
        <v>Import_Associated</v>
      </c>
      <c r="F27" s="4">
        <v>0</v>
      </c>
      <c r="G27" s="4" t="s">
        <v>686</v>
      </c>
      <c r="H27" s="213"/>
      <c r="I27" s="70">
        <v>0</v>
      </c>
      <c r="J27" s="4">
        <v>0</v>
      </c>
      <c r="K27" s="71">
        <f t="shared" si="0"/>
        <v>0</v>
      </c>
      <c r="L27" s="4">
        <v>0</v>
      </c>
      <c r="M27" s="4">
        <v>0</v>
      </c>
      <c r="N27" s="4">
        <v>0</v>
      </c>
      <c r="O27" s="4">
        <v>0</v>
      </c>
      <c r="P27" s="213"/>
      <c r="Q27" s="4">
        <v>0</v>
      </c>
      <c r="R27" s="4">
        <f>R26*(0.5/1000)</f>
        <v>0.10350000000000001</v>
      </c>
      <c r="S27" s="4">
        <v>0</v>
      </c>
      <c r="T27" s="4">
        <v>0</v>
      </c>
      <c r="U27" s="4">
        <v>0</v>
      </c>
      <c r="V27" s="4">
        <v>0</v>
      </c>
      <c r="W27" s="4">
        <v>0</v>
      </c>
      <c r="Y27" t="s">
        <v>974</v>
      </c>
    </row>
    <row r="28" spans="1:25" x14ac:dyDescent="0.25">
      <c r="A28" s="5">
        <f t="shared" si="1"/>
        <v>24</v>
      </c>
      <c r="B28" s="4" t="s">
        <v>698</v>
      </c>
      <c r="C28" s="4" t="s">
        <v>697</v>
      </c>
      <c r="D28" s="90" t="str">
        <f>VLOOKUP(C28,Other_tabels!$V$5:$X$225,2,FALSE)</f>
        <v>Soil_amendment</v>
      </c>
      <c r="E28" s="90" t="str">
        <f>VLOOKUP(C28,Other_tabels!$V$5:$X$225,3,FALSE)</f>
        <v>Import_Non_flow</v>
      </c>
      <c r="F28" s="4">
        <v>1000</v>
      </c>
      <c r="G28" s="4" t="s">
        <v>78</v>
      </c>
      <c r="H28" s="213"/>
      <c r="I28" s="70">
        <v>0</v>
      </c>
      <c r="J28" s="4">
        <v>0</v>
      </c>
      <c r="K28" s="71">
        <f t="shared" si="0"/>
        <v>0</v>
      </c>
      <c r="L28" s="4">
        <v>0</v>
      </c>
      <c r="M28" s="4">
        <v>0</v>
      </c>
      <c r="N28" s="4">
        <v>0</v>
      </c>
      <c r="O28" s="4">
        <v>0</v>
      </c>
      <c r="P28" s="213"/>
      <c r="Q28" s="4">
        <v>0</v>
      </c>
      <c r="R28" s="4">
        <v>484</v>
      </c>
      <c r="S28" s="4">
        <v>0</v>
      </c>
      <c r="T28" s="4">
        <v>0</v>
      </c>
      <c r="U28" s="4">
        <v>0</v>
      </c>
      <c r="V28" s="4">
        <v>0</v>
      </c>
      <c r="W28" s="4">
        <v>0</v>
      </c>
    </row>
    <row r="29" spans="1:25" x14ac:dyDescent="0.25">
      <c r="A29" s="5">
        <f t="shared" si="1"/>
        <v>25</v>
      </c>
      <c r="B29" s="4" t="s">
        <v>703</v>
      </c>
      <c r="C29" s="4" t="s">
        <v>704</v>
      </c>
      <c r="D29" s="90" t="str">
        <f>VLOOKUP(C29,Other_tabels!$V$5:$X$225,2,FALSE)</f>
        <v>Material</v>
      </c>
      <c r="E29" s="90" t="str">
        <f>VLOOKUP(C29,Other_tabels!$V$5:$X$225,3,FALSE)</f>
        <v>Import_Non_flow</v>
      </c>
      <c r="F29" s="4">
        <v>1000</v>
      </c>
      <c r="G29" s="4" t="s">
        <v>78</v>
      </c>
      <c r="H29" s="213"/>
      <c r="I29" s="70">
        <v>0</v>
      </c>
      <c r="J29" s="4">
        <v>0</v>
      </c>
      <c r="K29" s="71">
        <f t="shared" si="0"/>
        <v>0</v>
      </c>
      <c r="L29" s="4">
        <v>0</v>
      </c>
      <c r="M29" s="4">
        <v>0</v>
      </c>
      <c r="N29" s="4">
        <v>0</v>
      </c>
      <c r="O29" s="4">
        <v>0</v>
      </c>
      <c r="P29" s="213"/>
      <c r="Q29" s="4">
        <v>0</v>
      </c>
      <c r="R29" s="4">
        <v>2380</v>
      </c>
      <c r="S29" s="4">
        <v>0</v>
      </c>
      <c r="T29" s="4">
        <v>0</v>
      </c>
      <c r="U29" s="4">
        <v>0</v>
      </c>
      <c r="V29" s="4">
        <v>0</v>
      </c>
      <c r="W29" s="4">
        <v>0</v>
      </c>
    </row>
    <row r="30" spans="1:25" x14ac:dyDescent="0.25">
      <c r="A30" s="5">
        <f t="shared" si="1"/>
        <v>26</v>
      </c>
      <c r="B30" s="4" t="s">
        <v>713</v>
      </c>
      <c r="C30" s="4" t="s">
        <v>557</v>
      </c>
      <c r="D30" s="90" t="s">
        <v>558</v>
      </c>
      <c r="E30" s="90" t="s">
        <v>180</v>
      </c>
      <c r="F30" s="4">
        <v>1000</v>
      </c>
      <c r="G30" s="4" t="s">
        <v>78</v>
      </c>
      <c r="H30" s="213"/>
      <c r="I30" s="70">
        <v>0</v>
      </c>
      <c r="J30" s="4">
        <v>0</v>
      </c>
      <c r="K30" s="71">
        <f t="shared" si="0"/>
        <v>0</v>
      </c>
      <c r="L30" s="4">
        <v>0</v>
      </c>
      <c r="M30" s="4">
        <v>0</v>
      </c>
      <c r="N30" s="4">
        <v>0</v>
      </c>
      <c r="O30" s="4">
        <v>0</v>
      </c>
      <c r="P30" s="213"/>
      <c r="Q30" s="4">
        <v>0</v>
      </c>
      <c r="R30" s="4">
        <v>819</v>
      </c>
      <c r="S30" s="4">
        <v>0</v>
      </c>
      <c r="T30" s="4">
        <v>0</v>
      </c>
      <c r="U30" s="4">
        <v>0</v>
      </c>
      <c r="V30" s="4">
        <v>0</v>
      </c>
      <c r="W30" s="4">
        <v>0</v>
      </c>
    </row>
    <row r="31" spans="1:25" x14ac:dyDescent="0.25">
      <c r="A31" s="5">
        <f t="shared" si="1"/>
        <v>27</v>
      </c>
      <c r="B31" s="4" t="s">
        <v>714</v>
      </c>
      <c r="C31" s="4" t="s">
        <v>556</v>
      </c>
      <c r="D31" s="90" t="s">
        <v>558</v>
      </c>
      <c r="E31" s="90" t="s">
        <v>180</v>
      </c>
      <c r="F31" s="4">
        <v>1000</v>
      </c>
      <c r="G31" s="4" t="s">
        <v>78</v>
      </c>
      <c r="H31" s="213"/>
      <c r="I31" s="70">
        <v>0</v>
      </c>
      <c r="J31" s="4">
        <v>0</v>
      </c>
      <c r="K31" s="71">
        <f t="shared" si="0"/>
        <v>0</v>
      </c>
      <c r="L31" s="4">
        <v>0</v>
      </c>
      <c r="M31" s="4">
        <v>0</v>
      </c>
      <c r="N31" s="4">
        <v>0</v>
      </c>
      <c r="O31" s="4">
        <v>0</v>
      </c>
      <c r="P31" s="213"/>
      <c r="Q31" s="4">
        <v>0</v>
      </c>
      <c r="R31" s="4">
        <v>819</v>
      </c>
      <c r="S31" s="4">
        <v>0</v>
      </c>
      <c r="T31" s="4">
        <v>0</v>
      </c>
      <c r="U31" s="4">
        <v>0</v>
      </c>
      <c r="V31" s="4">
        <v>0</v>
      </c>
      <c r="W31" s="4">
        <v>0</v>
      </c>
    </row>
    <row r="32" spans="1:25" x14ac:dyDescent="0.25">
      <c r="A32" s="5">
        <f t="shared" si="1"/>
        <v>28</v>
      </c>
      <c r="B32" s="4" t="s">
        <v>860</v>
      </c>
      <c r="C32" s="4" t="s">
        <v>859</v>
      </c>
      <c r="D32" s="90" t="str">
        <f>VLOOKUP(C32,Other_tabels!$V$5:$X$225,2,FALSE)</f>
        <v>Handelsgødning_K</v>
      </c>
      <c r="E32" s="90" t="str">
        <f>VLOOKUP(C32,Other_tabels!$V$5:$X$225,3,FALSE)</f>
        <v>Import_Non_flow</v>
      </c>
      <c r="F32" s="4">
        <v>990</v>
      </c>
      <c r="G32" s="4" t="s">
        <v>78</v>
      </c>
      <c r="H32" s="213"/>
      <c r="I32" s="70">
        <v>0</v>
      </c>
      <c r="J32" s="4">
        <v>0</v>
      </c>
      <c r="K32" s="71">
        <f t="shared" si="0"/>
        <v>0</v>
      </c>
      <c r="L32" s="4">
        <v>0</v>
      </c>
      <c r="M32" s="4">
        <v>1000</v>
      </c>
      <c r="N32" s="4">
        <v>0</v>
      </c>
      <c r="O32" s="4">
        <v>0</v>
      </c>
      <c r="P32" s="213"/>
      <c r="Q32" s="4">
        <v>0</v>
      </c>
      <c r="R32" s="4">
        <v>700</v>
      </c>
      <c r="S32" s="4">
        <v>0</v>
      </c>
      <c r="T32" s="4">
        <v>0</v>
      </c>
      <c r="U32" s="4">
        <v>0</v>
      </c>
      <c r="V32" s="4">
        <v>0</v>
      </c>
      <c r="W32" s="4">
        <v>0</v>
      </c>
      <c r="Y32" t="s">
        <v>975</v>
      </c>
    </row>
    <row r="33" spans="1:23" x14ac:dyDescent="0.25">
      <c r="A33" s="5">
        <f t="shared" si="1"/>
        <v>29</v>
      </c>
      <c r="B33" s="4" t="str">
        <f t="shared" ref="B33:B54" si="2">CONCATENATE("Imp_prod_",A33)</f>
        <v>Imp_prod_29</v>
      </c>
      <c r="C33" s="4"/>
      <c r="D33" s="90" t="e">
        <f>VLOOKUP(C33,Other_tabels!$V$5:$X$225,2,FALSE)</f>
        <v>#N/A</v>
      </c>
      <c r="E33" s="90" t="e">
        <f>VLOOKUP(C33,Other_tabels!$V$5:$X$225,3,FALSE)</f>
        <v>#N/A</v>
      </c>
      <c r="F33" s="4"/>
      <c r="G33" s="4"/>
      <c r="H33" s="213"/>
      <c r="I33" s="70"/>
      <c r="J33" s="4"/>
      <c r="K33" s="71">
        <f t="shared" si="0"/>
        <v>0</v>
      </c>
      <c r="L33" s="4"/>
      <c r="M33" s="4"/>
      <c r="N33" s="4"/>
      <c r="O33" s="4"/>
      <c r="P33" s="213"/>
      <c r="Q33" s="4"/>
      <c r="R33" s="4"/>
      <c r="S33" s="4"/>
      <c r="T33" s="4"/>
      <c r="U33" s="4"/>
      <c r="V33" s="4"/>
      <c r="W33" s="4"/>
    </row>
    <row r="34" spans="1:23" x14ac:dyDescent="0.25">
      <c r="A34" s="5">
        <f t="shared" si="1"/>
        <v>30</v>
      </c>
      <c r="B34" s="4" t="str">
        <f t="shared" si="2"/>
        <v>Imp_prod_30</v>
      </c>
      <c r="C34" s="4"/>
      <c r="D34" s="90" t="e">
        <f>VLOOKUP(C34,Other_tabels!$V$5:$X$225,2,FALSE)</f>
        <v>#N/A</v>
      </c>
      <c r="E34" s="90" t="e">
        <f>VLOOKUP(C34,Other_tabels!$V$5:$X$225,3,FALSE)</f>
        <v>#N/A</v>
      </c>
      <c r="F34" s="4"/>
      <c r="G34" s="4"/>
      <c r="H34" s="213"/>
      <c r="I34" s="70"/>
      <c r="J34" s="4"/>
      <c r="K34" s="71">
        <f t="shared" si="0"/>
        <v>0</v>
      </c>
      <c r="L34" s="4"/>
      <c r="M34" s="4"/>
      <c r="N34" s="4"/>
      <c r="O34" s="4"/>
      <c r="P34" s="213"/>
      <c r="Q34" s="4"/>
      <c r="R34" s="4"/>
      <c r="S34" s="4"/>
      <c r="T34" s="4"/>
      <c r="U34" s="4"/>
      <c r="V34" s="4"/>
      <c r="W34" s="4"/>
    </row>
    <row r="35" spans="1:23" x14ac:dyDescent="0.25">
      <c r="A35" s="5">
        <f t="shared" si="1"/>
        <v>31</v>
      </c>
      <c r="B35" s="4" t="str">
        <f t="shared" si="2"/>
        <v>Imp_prod_31</v>
      </c>
      <c r="C35" s="4"/>
      <c r="D35" s="90" t="e">
        <f>VLOOKUP(C35,Other_tabels!$V$5:$X$225,2,FALSE)</f>
        <v>#N/A</v>
      </c>
      <c r="E35" s="90" t="e">
        <f>VLOOKUP(C35,Other_tabels!$V$5:$X$225,3,FALSE)</f>
        <v>#N/A</v>
      </c>
      <c r="F35" s="4"/>
      <c r="G35" s="4"/>
      <c r="H35" s="213"/>
      <c r="I35" s="70"/>
      <c r="J35" s="4"/>
      <c r="K35" s="71">
        <f t="shared" si="0"/>
        <v>0</v>
      </c>
      <c r="L35" s="4"/>
      <c r="M35" s="4"/>
      <c r="N35" s="4"/>
      <c r="O35" s="4"/>
      <c r="P35" s="213"/>
      <c r="Q35" s="4"/>
      <c r="R35" s="4"/>
      <c r="S35" s="4"/>
      <c r="T35" s="4"/>
      <c r="U35" s="4"/>
      <c r="V35" s="4"/>
      <c r="W35" s="4"/>
    </row>
    <row r="36" spans="1:23" x14ac:dyDescent="0.25">
      <c r="A36" s="5">
        <f t="shared" si="1"/>
        <v>32</v>
      </c>
      <c r="B36" s="4" t="str">
        <f t="shared" si="2"/>
        <v>Imp_prod_32</v>
      </c>
      <c r="C36" s="4"/>
      <c r="D36" s="90" t="e">
        <f>VLOOKUP(C36,Other_tabels!$V$5:$X$225,2,FALSE)</f>
        <v>#N/A</v>
      </c>
      <c r="E36" s="90" t="e">
        <f>VLOOKUP(C36,Other_tabels!$V$5:$X$225,3,FALSE)</f>
        <v>#N/A</v>
      </c>
      <c r="F36" s="4"/>
      <c r="G36" s="4"/>
      <c r="H36" s="213"/>
      <c r="I36" s="70"/>
      <c r="J36" s="4"/>
      <c r="K36" s="71">
        <f t="shared" si="0"/>
        <v>0</v>
      </c>
      <c r="L36" s="4"/>
      <c r="M36" s="4"/>
      <c r="N36" s="4"/>
      <c r="O36" s="4"/>
      <c r="P36" s="213"/>
      <c r="Q36" s="4"/>
      <c r="R36" s="4"/>
      <c r="S36" s="4"/>
      <c r="T36" s="4"/>
      <c r="U36" s="4"/>
      <c r="V36" s="4"/>
      <c r="W36" s="4"/>
    </row>
    <row r="37" spans="1:23" x14ac:dyDescent="0.25">
      <c r="A37" s="5">
        <f t="shared" si="1"/>
        <v>33</v>
      </c>
      <c r="B37" s="4" t="str">
        <f t="shared" si="2"/>
        <v>Imp_prod_33</v>
      </c>
      <c r="C37" s="4"/>
      <c r="D37" s="90" t="e">
        <f>VLOOKUP(C37,Other_tabels!$V$5:$X$225,2,FALSE)</f>
        <v>#N/A</v>
      </c>
      <c r="E37" s="90" t="e">
        <f>VLOOKUP(C37,Other_tabels!$V$5:$X$225,3,FALSE)</f>
        <v>#N/A</v>
      </c>
      <c r="F37" s="4"/>
      <c r="G37" s="4"/>
      <c r="H37" s="213"/>
      <c r="I37" s="70"/>
      <c r="J37" s="4"/>
      <c r="K37" s="71">
        <f t="shared" si="0"/>
        <v>0</v>
      </c>
      <c r="L37" s="4"/>
      <c r="M37" s="4"/>
      <c r="N37" s="4"/>
      <c r="O37" s="4"/>
      <c r="P37" s="213"/>
      <c r="Q37" s="4"/>
      <c r="R37" s="4"/>
      <c r="S37" s="4"/>
      <c r="T37" s="4"/>
      <c r="U37" s="4"/>
      <c r="V37" s="4"/>
      <c r="W37" s="4"/>
    </row>
    <row r="38" spans="1:23" x14ac:dyDescent="0.25">
      <c r="A38" s="5">
        <f t="shared" si="1"/>
        <v>34</v>
      </c>
      <c r="B38" s="4" t="str">
        <f t="shared" si="2"/>
        <v>Imp_prod_34</v>
      </c>
      <c r="C38" s="4"/>
      <c r="D38" s="90" t="e">
        <f>VLOOKUP(C38,Other_tabels!$V$5:$X$225,2,FALSE)</f>
        <v>#N/A</v>
      </c>
      <c r="E38" s="90" t="e">
        <f>VLOOKUP(C38,Other_tabels!$V$5:$X$225,3,FALSE)</f>
        <v>#N/A</v>
      </c>
      <c r="F38" s="4"/>
      <c r="G38" s="4"/>
      <c r="H38" s="213"/>
      <c r="I38" s="70"/>
      <c r="J38" s="4"/>
      <c r="K38" s="71">
        <f t="shared" si="0"/>
        <v>0</v>
      </c>
      <c r="L38" s="4"/>
      <c r="M38" s="4"/>
      <c r="N38" s="4"/>
      <c r="O38" s="4"/>
      <c r="P38" s="213"/>
      <c r="Q38" s="4"/>
      <c r="R38" s="4"/>
      <c r="S38" s="4"/>
      <c r="T38" s="4"/>
      <c r="U38" s="4"/>
      <c r="V38" s="4"/>
      <c r="W38" s="4"/>
    </row>
    <row r="39" spans="1:23" x14ac:dyDescent="0.25">
      <c r="A39" s="5">
        <f t="shared" si="1"/>
        <v>35</v>
      </c>
      <c r="B39" s="4" t="str">
        <f t="shared" si="2"/>
        <v>Imp_prod_35</v>
      </c>
      <c r="C39" s="4"/>
      <c r="D39" s="90" t="e">
        <f>VLOOKUP(C39,Other_tabels!$V$5:$X$225,2,FALSE)</f>
        <v>#N/A</v>
      </c>
      <c r="E39" s="90" t="e">
        <f>VLOOKUP(C39,Other_tabels!$V$5:$X$225,3,FALSE)</f>
        <v>#N/A</v>
      </c>
      <c r="F39" s="4"/>
      <c r="G39" s="4"/>
      <c r="H39" s="213"/>
      <c r="I39" s="70"/>
      <c r="J39" s="4"/>
      <c r="K39" s="71">
        <f t="shared" si="0"/>
        <v>0</v>
      </c>
      <c r="L39" s="4"/>
      <c r="M39" s="4"/>
      <c r="N39" s="4"/>
      <c r="O39" s="4"/>
      <c r="P39" s="213"/>
      <c r="Q39" s="4"/>
      <c r="R39" s="4"/>
      <c r="S39" s="4"/>
      <c r="T39" s="4"/>
      <c r="U39" s="4"/>
      <c r="V39" s="4"/>
      <c r="W39" s="4"/>
    </row>
    <row r="40" spans="1:23" x14ac:dyDescent="0.25">
      <c r="A40" s="5">
        <f t="shared" si="1"/>
        <v>36</v>
      </c>
      <c r="B40" s="4" t="str">
        <f t="shared" si="2"/>
        <v>Imp_prod_36</v>
      </c>
      <c r="C40" s="4"/>
      <c r="D40" s="90" t="e">
        <f>VLOOKUP(C40,Other_tabels!$V$5:$X$225,2,FALSE)</f>
        <v>#N/A</v>
      </c>
      <c r="E40" s="90" t="e">
        <f>VLOOKUP(C40,Other_tabels!$V$5:$X$225,3,FALSE)</f>
        <v>#N/A</v>
      </c>
      <c r="F40" s="4"/>
      <c r="G40" s="4"/>
      <c r="H40" s="213"/>
      <c r="I40" s="70"/>
      <c r="J40" s="4"/>
      <c r="K40" s="71">
        <f t="shared" si="0"/>
        <v>0</v>
      </c>
      <c r="L40" s="4"/>
      <c r="M40" s="4"/>
      <c r="N40" s="4"/>
      <c r="O40" s="4"/>
      <c r="P40" s="213"/>
      <c r="Q40" s="4"/>
      <c r="R40" s="4"/>
      <c r="S40" s="4"/>
      <c r="T40" s="4"/>
      <c r="U40" s="4"/>
      <c r="V40" s="4"/>
      <c r="W40" s="4"/>
    </row>
    <row r="41" spans="1:23" x14ac:dyDescent="0.25">
      <c r="A41" s="5">
        <f t="shared" si="1"/>
        <v>37</v>
      </c>
      <c r="B41" s="4" t="str">
        <f t="shared" si="2"/>
        <v>Imp_prod_37</v>
      </c>
      <c r="C41" s="4"/>
      <c r="D41" s="90" t="e">
        <f>VLOOKUP(C41,Other_tabels!$V$5:$X$225,2,FALSE)</f>
        <v>#N/A</v>
      </c>
      <c r="E41" s="90" t="e">
        <f>VLOOKUP(C41,Other_tabels!$V$5:$X$225,3,FALSE)</f>
        <v>#N/A</v>
      </c>
      <c r="F41" s="4"/>
      <c r="G41" s="4"/>
      <c r="H41" s="213"/>
      <c r="I41" s="70"/>
      <c r="J41" s="4"/>
      <c r="K41" s="71">
        <f t="shared" si="0"/>
        <v>0</v>
      </c>
      <c r="L41" s="4"/>
      <c r="M41" s="4"/>
      <c r="N41" s="4"/>
      <c r="O41" s="4"/>
      <c r="P41" s="213"/>
      <c r="Q41" s="4"/>
      <c r="R41" s="4"/>
      <c r="S41" s="4"/>
      <c r="T41" s="4"/>
      <c r="U41" s="4"/>
      <c r="V41" s="4"/>
      <c r="W41" s="4"/>
    </row>
    <row r="42" spans="1:23" x14ac:dyDescent="0.25">
      <c r="A42" s="5">
        <f t="shared" si="1"/>
        <v>38</v>
      </c>
      <c r="B42" s="4" t="str">
        <f t="shared" si="2"/>
        <v>Imp_prod_38</v>
      </c>
      <c r="C42" s="4"/>
      <c r="D42" s="90" t="e">
        <f>VLOOKUP(C42,Other_tabels!$V$5:$X$225,2,FALSE)</f>
        <v>#N/A</v>
      </c>
      <c r="E42" s="90" t="e">
        <f>VLOOKUP(C42,Other_tabels!$V$5:$X$225,3,FALSE)</f>
        <v>#N/A</v>
      </c>
      <c r="F42" s="4"/>
      <c r="G42" s="4"/>
      <c r="H42" s="213"/>
      <c r="I42" s="70"/>
      <c r="J42" s="4"/>
      <c r="K42" s="71">
        <f t="shared" si="0"/>
        <v>0</v>
      </c>
      <c r="L42" s="4"/>
      <c r="M42" s="4"/>
      <c r="N42" s="4"/>
      <c r="O42" s="4"/>
      <c r="P42" s="213"/>
      <c r="Q42" s="4"/>
      <c r="R42" s="4"/>
      <c r="S42" s="4"/>
      <c r="T42" s="4"/>
      <c r="U42" s="4"/>
      <c r="V42" s="4"/>
      <c r="W42" s="4"/>
    </row>
    <row r="43" spans="1:23" x14ac:dyDescent="0.25">
      <c r="A43" s="5">
        <f t="shared" si="1"/>
        <v>39</v>
      </c>
      <c r="B43" s="4" t="str">
        <f t="shared" si="2"/>
        <v>Imp_prod_39</v>
      </c>
      <c r="C43" s="4"/>
      <c r="D43" s="90" t="e">
        <f>VLOOKUP(C43,Other_tabels!$V$5:$X$225,2,FALSE)</f>
        <v>#N/A</v>
      </c>
      <c r="E43" s="90" t="e">
        <f>VLOOKUP(C43,Other_tabels!$V$5:$X$225,3,FALSE)</f>
        <v>#N/A</v>
      </c>
      <c r="F43" s="4"/>
      <c r="G43" s="4"/>
      <c r="H43" s="213"/>
      <c r="I43" s="70"/>
      <c r="J43" s="4"/>
      <c r="K43" s="71">
        <f t="shared" si="0"/>
        <v>0</v>
      </c>
      <c r="L43" s="4"/>
      <c r="M43" s="4"/>
      <c r="N43" s="4"/>
      <c r="O43" s="4"/>
      <c r="P43" s="213"/>
      <c r="Q43" s="4"/>
      <c r="R43" s="4"/>
      <c r="S43" s="4"/>
      <c r="T43" s="4"/>
      <c r="U43" s="4"/>
      <c r="V43" s="4"/>
      <c r="W43" s="4"/>
    </row>
    <row r="44" spans="1:23" x14ac:dyDescent="0.25">
      <c r="A44" s="5">
        <f t="shared" si="1"/>
        <v>40</v>
      </c>
      <c r="B44" s="4" t="str">
        <f t="shared" si="2"/>
        <v>Imp_prod_40</v>
      </c>
      <c r="C44" s="4"/>
      <c r="D44" s="90" t="e">
        <f>VLOOKUP(C44,Other_tabels!$V$5:$X$225,2,FALSE)</f>
        <v>#N/A</v>
      </c>
      <c r="E44" s="90" t="e">
        <f>VLOOKUP(C44,Other_tabels!$V$5:$X$225,3,FALSE)</f>
        <v>#N/A</v>
      </c>
      <c r="F44" s="4"/>
      <c r="G44" s="4"/>
      <c r="H44" s="213"/>
      <c r="I44" s="70"/>
      <c r="J44" s="4"/>
      <c r="K44" s="71">
        <f t="shared" si="0"/>
        <v>0</v>
      </c>
      <c r="L44" s="4"/>
      <c r="M44" s="4"/>
      <c r="N44" s="4"/>
      <c r="O44" s="4"/>
      <c r="P44" s="213"/>
      <c r="Q44" s="4"/>
      <c r="R44" s="4"/>
      <c r="S44" s="4"/>
      <c r="T44" s="4"/>
      <c r="U44" s="4"/>
      <c r="V44" s="4"/>
      <c r="W44" s="4"/>
    </row>
    <row r="45" spans="1:23" x14ac:dyDescent="0.25">
      <c r="A45" s="5">
        <f t="shared" si="1"/>
        <v>41</v>
      </c>
      <c r="B45" s="4" t="str">
        <f t="shared" si="2"/>
        <v>Imp_prod_41</v>
      </c>
      <c r="C45" s="4"/>
      <c r="D45" s="90" t="e">
        <f>VLOOKUP(C45,Other_tabels!$V$5:$X$225,2,FALSE)</f>
        <v>#N/A</v>
      </c>
      <c r="E45" s="90" t="e">
        <f>VLOOKUP(C45,Other_tabels!$V$5:$X$225,3,FALSE)</f>
        <v>#N/A</v>
      </c>
      <c r="F45" s="4"/>
      <c r="G45" s="4"/>
      <c r="H45" s="213"/>
      <c r="I45" s="70"/>
      <c r="J45" s="4"/>
      <c r="K45" s="71">
        <f t="shared" si="0"/>
        <v>0</v>
      </c>
      <c r="L45" s="4"/>
      <c r="M45" s="4"/>
      <c r="N45" s="4"/>
      <c r="O45" s="4"/>
      <c r="P45" s="213"/>
      <c r="Q45" s="4"/>
      <c r="R45" s="4"/>
      <c r="S45" s="4"/>
      <c r="T45" s="4"/>
      <c r="U45" s="4"/>
      <c r="V45" s="4"/>
      <c r="W45" s="4"/>
    </row>
    <row r="46" spans="1:23" x14ac:dyDescent="0.25">
      <c r="A46" s="5">
        <f t="shared" si="1"/>
        <v>42</v>
      </c>
      <c r="B46" s="4" t="str">
        <f t="shared" si="2"/>
        <v>Imp_prod_42</v>
      </c>
      <c r="C46" s="4"/>
      <c r="D46" s="90" t="e">
        <f>VLOOKUP(C46,Other_tabels!$V$5:$X$225,2,FALSE)</f>
        <v>#N/A</v>
      </c>
      <c r="E46" s="90" t="e">
        <f>VLOOKUP(C46,Other_tabels!$V$5:$X$225,3,FALSE)</f>
        <v>#N/A</v>
      </c>
      <c r="F46" s="4"/>
      <c r="G46" s="4"/>
      <c r="H46" s="213"/>
      <c r="I46" s="70"/>
      <c r="J46" s="4"/>
      <c r="K46" s="71">
        <f t="shared" si="0"/>
        <v>0</v>
      </c>
      <c r="L46" s="4"/>
      <c r="M46" s="4"/>
      <c r="N46" s="4"/>
      <c r="O46" s="4"/>
      <c r="P46" s="213"/>
      <c r="Q46" s="4"/>
      <c r="R46" s="4"/>
      <c r="S46" s="4"/>
      <c r="T46" s="4"/>
      <c r="U46" s="4"/>
      <c r="V46" s="4"/>
      <c r="W46" s="4"/>
    </row>
    <row r="47" spans="1:23" x14ac:dyDescent="0.25">
      <c r="A47" s="5">
        <f t="shared" si="1"/>
        <v>43</v>
      </c>
      <c r="B47" s="4" t="str">
        <f t="shared" si="2"/>
        <v>Imp_prod_43</v>
      </c>
      <c r="C47" s="4"/>
      <c r="D47" s="90" t="e">
        <f>VLOOKUP(C47,Other_tabels!$V$5:$X$225,2,FALSE)</f>
        <v>#N/A</v>
      </c>
      <c r="E47" s="90" t="e">
        <f>VLOOKUP(C47,Other_tabels!$V$5:$X$225,3,FALSE)</f>
        <v>#N/A</v>
      </c>
      <c r="F47" s="4"/>
      <c r="G47" s="4"/>
      <c r="H47" s="213"/>
      <c r="I47" s="70"/>
      <c r="J47" s="4"/>
      <c r="K47" s="71">
        <f t="shared" si="0"/>
        <v>0</v>
      </c>
      <c r="L47" s="4"/>
      <c r="M47" s="4"/>
      <c r="N47" s="4"/>
      <c r="O47" s="4"/>
      <c r="P47" s="213"/>
      <c r="Q47" s="4"/>
      <c r="R47" s="4"/>
      <c r="S47" s="4"/>
      <c r="T47" s="4"/>
      <c r="U47" s="4"/>
      <c r="V47" s="4"/>
      <c r="W47" s="4"/>
    </row>
    <row r="48" spans="1:23" x14ac:dyDescent="0.25">
      <c r="A48" s="5">
        <f t="shared" si="1"/>
        <v>44</v>
      </c>
      <c r="B48" s="4" t="str">
        <f t="shared" si="2"/>
        <v>Imp_prod_44</v>
      </c>
      <c r="C48" s="4"/>
      <c r="D48" s="90" t="e">
        <f>VLOOKUP(C48,Other_tabels!$V$5:$X$225,2,FALSE)</f>
        <v>#N/A</v>
      </c>
      <c r="E48" s="90" t="e">
        <f>VLOOKUP(C48,Other_tabels!$V$5:$X$225,3,FALSE)</f>
        <v>#N/A</v>
      </c>
      <c r="F48" s="4"/>
      <c r="G48" s="4"/>
      <c r="H48" s="213"/>
      <c r="I48" s="70"/>
      <c r="J48" s="4"/>
      <c r="K48" s="71">
        <f t="shared" si="0"/>
        <v>0</v>
      </c>
      <c r="L48" s="4"/>
      <c r="M48" s="4"/>
      <c r="N48" s="4"/>
      <c r="O48" s="4"/>
      <c r="P48" s="213"/>
      <c r="Q48" s="4"/>
      <c r="R48" s="4"/>
      <c r="S48" s="4"/>
      <c r="T48" s="4"/>
      <c r="U48" s="4"/>
      <c r="V48" s="4"/>
      <c r="W48" s="4"/>
    </row>
    <row r="49" spans="1:23" x14ac:dyDescent="0.25">
      <c r="A49" s="5">
        <f t="shared" si="1"/>
        <v>45</v>
      </c>
      <c r="B49" s="4" t="str">
        <f t="shared" si="2"/>
        <v>Imp_prod_45</v>
      </c>
      <c r="C49" s="4"/>
      <c r="D49" s="90" t="e">
        <f>VLOOKUP(C49,Other_tabels!$V$5:$X$225,2,FALSE)</f>
        <v>#N/A</v>
      </c>
      <c r="E49" s="90" t="e">
        <f>VLOOKUP(C49,Other_tabels!$V$5:$X$225,3,FALSE)</f>
        <v>#N/A</v>
      </c>
      <c r="F49" s="4"/>
      <c r="G49" s="4"/>
      <c r="H49" s="213"/>
      <c r="I49" s="70"/>
      <c r="J49" s="4"/>
      <c r="K49" s="71">
        <f t="shared" si="0"/>
        <v>0</v>
      </c>
      <c r="L49" s="4"/>
      <c r="M49" s="4"/>
      <c r="N49" s="4"/>
      <c r="O49" s="4"/>
      <c r="P49" s="213"/>
      <c r="Q49" s="4"/>
      <c r="R49" s="4"/>
      <c r="S49" s="4"/>
      <c r="T49" s="4"/>
      <c r="U49" s="4"/>
      <c r="V49" s="4"/>
      <c r="W49" s="4"/>
    </row>
    <row r="50" spans="1:23" x14ac:dyDescent="0.25">
      <c r="A50" s="5">
        <f t="shared" si="1"/>
        <v>46</v>
      </c>
      <c r="B50" s="4" t="str">
        <f t="shared" si="2"/>
        <v>Imp_prod_46</v>
      </c>
      <c r="C50" s="4"/>
      <c r="D50" s="90" t="e">
        <f>VLOOKUP(C50,Other_tabels!$V$5:$X$225,2,FALSE)</f>
        <v>#N/A</v>
      </c>
      <c r="E50" s="90" t="e">
        <f>VLOOKUP(C50,Other_tabels!$V$5:$X$225,3,FALSE)</f>
        <v>#N/A</v>
      </c>
      <c r="F50" s="4"/>
      <c r="G50" s="4"/>
      <c r="H50" s="213"/>
      <c r="I50" s="70"/>
      <c r="J50" s="4"/>
      <c r="K50" s="71">
        <f t="shared" si="0"/>
        <v>0</v>
      </c>
      <c r="L50" s="4"/>
      <c r="M50" s="4"/>
      <c r="N50" s="4"/>
      <c r="O50" s="4"/>
      <c r="P50" s="213"/>
      <c r="Q50" s="4"/>
      <c r="R50" s="4"/>
      <c r="S50" s="4"/>
      <c r="T50" s="4"/>
      <c r="U50" s="4"/>
      <c r="V50" s="4"/>
      <c r="W50" s="4"/>
    </row>
    <row r="51" spans="1:23" x14ac:dyDescent="0.25">
      <c r="A51" s="5">
        <f t="shared" si="1"/>
        <v>47</v>
      </c>
      <c r="B51" s="4" t="str">
        <f t="shared" si="2"/>
        <v>Imp_prod_47</v>
      </c>
      <c r="C51" s="4"/>
      <c r="D51" s="90" t="e">
        <f>VLOOKUP(C51,Other_tabels!$V$5:$X$225,2,FALSE)</f>
        <v>#N/A</v>
      </c>
      <c r="E51" s="90" t="e">
        <f>VLOOKUP(C51,Other_tabels!$V$5:$X$225,3,FALSE)</f>
        <v>#N/A</v>
      </c>
      <c r="F51" s="4"/>
      <c r="G51" s="4"/>
      <c r="H51" s="213"/>
      <c r="I51" s="70"/>
      <c r="J51" s="4"/>
      <c r="K51" s="71">
        <f t="shared" si="0"/>
        <v>0</v>
      </c>
      <c r="L51" s="4"/>
      <c r="M51" s="4"/>
      <c r="N51" s="4"/>
      <c r="O51" s="4"/>
      <c r="P51" s="213"/>
      <c r="Q51" s="4"/>
      <c r="R51" s="4"/>
      <c r="S51" s="4"/>
      <c r="T51" s="4"/>
      <c r="U51" s="4"/>
      <c r="V51" s="4"/>
      <c r="W51" s="4"/>
    </row>
    <row r="52" spans="1:23" x14ac:dyDescent="0.25">
      <c r="A52" s="5">
        <f t="shared" si="1"/>
        <v>48</v>
      </c>
      <c r="B52" s="4" t="str">
        <f t="shared" si="2"/>
        <v>Imp_prod_48</v>
      </c>
      <c r="C52" s="4"/>
      <c r="D52" s="90" t="e">
        <f>VLOOKUP(C52,Other_tabels!$V$5:$X$225,2,FALSE)</f>
        <v>#N/A</v>
      </c>
      <c r="E52" s="90" t="e">
        <f>VLOOKUP(C52,Other_tabels!$V$5:$X$225,3,FALSE)</f>
        <v>#N/A</v>
      </c>
      <c r="F52" s="4"/>
      <c r="G52" s="4"/>
      <c r="H52" s="213"/>
      <c r="I52" s="70"/>
      <c r="J52" s="4"/>
      <c r="K52" s="71">
        <f t="shared" si="0"/>
        <v>0</v>
      </c>
      <c r="L52" s="4"/>
      <c r="M52" s="4"/>
      <c r="N52" s="4"/>
      <c r="O52" s="4"/>
      <c r="P52" s="213"/>
      <c r="Q52" s="4"/>
      <c r="R52" s="4"/>
      <c r="S52" s="4"/>
      <c r="T52" s="4"/>
      <c r="U52" s="4"/>
      <c r="V52" s="4"/>
      <c r="W52" s="4"/>
    </row>
    <row r="53" spans="1:23" x14ac:dyDescent="0.25">
      <c r="A53" s="5">
        <f t="shared" si="1"/>
        <v>49</v>
      </c>
      <c r="B53" s="4" t="str">
        <f t="shared" si="2"/>
        <v>Imp_prod_49</v>
      </c>
      <c r="C53" s="4"/>
      <c r="D53" s="90" t="e">
        <f>VLOOKUP(C53,Other_tabels!$V$5:$X$225,2,FALSE)</f>
        <v>#N/A</v>
      </c>
      <c r="E53" s="90" t="e">
        <f>VLOOKUP(C53,Other_tabels!$V$5:$X$225,3,FALSE)</f>
        <v>#N/A</v>
      </c>
      <c r="F53" s="4"/>
      <c r="G53" s="4"/>
      <c r="H53" s="213"/>
      <c r="I53" s="70"/>
      <c r="J53" s="4"/>
      <c r="K53" s="71">
        <f t="shared" si="0"/>
        <v>0</v>
      </c>
      <c r="L53" s="4"/>
      <c r="M53" s="4"/>
      <c r="N53" s="4"/>
      <c r="O53" s="4"/>
      <c r="P53" s="213"/>
      <c r="Q53" s="4"/>
      <c r="R53" s="4"/>
      <c r="S53" s="4"/>
      <c r="T53" s="4"/>
      <c r="U53" s="4"/>
      <c r="V53" s="4"/>
      <c r="W53" s="4"/>
    </row>
    <row r="54" spans="1:23" x14ac:dyDescent="0.25">
      <c r="A54" s="5">
        <f t="shared" si="1"/>
        <v>50</v>
      </c>
      <c r="B54" s="4" t="str">
        <f t="shared" si="2"/>
        <v>Imp_prod_50</v>
      </c>
      <c r="C54" s="4"/>
      <c r="D54" s="90" t="e">
        <f>VLOOKUP(C54,Other_tabels!$V$5:$X$225,2,FALSE)</f>
        <v>#N/A</v>
      </c>
      <c r="E54" s="90" t="e">
        <f>VLOOKUP(C54,Other_tabels!$V$5:$X$225,3,FALSE)</f>
        <v>#N/A</v>
      </c>
      <c r="F54" s="4"/>
      <c r="G54" s="4"/>
      <c r="H54" s="213"/>
      <c r="I54" s="70"/>
      <c r="J54" s="4"/>
      <c r="K54" s="71">
        <f t="shared" si="0"/>
        <v>0</v>
      </c>
      <c r="L54" s="4"/>
      <c r="M54" s="4"/>
      <c r="N54" s="4"/>
      <c r="O54" s="4"/>
      <c r="P54" s="213"/>
      <c r="Q54" s="4"/>
      <c r="R54" s="4"/>
      <c r="S54" s="4"/>
      <c r="T54" s="4"/>
      <c r="U54" s="4"/>
      <c r="V54" s="4"/>
      <c r="W54" s="4"/>
    </row>
  </sheetData>
  <mergeCells count="10">
    <mergeCell ref="Q3:V3"/>
    <mergeCell ref="W3:W4"/>
    <mergeCell ref="H5:H54"/>
    <mergeCell ref="P5:P54"/>
    <mergeCell ref="A3:E3"/>
    <mergeCell ref="F3:F4"/>
    <mergeCell ref="H3:H4"/>
    <mergeCell ref="I3:I4"/>
    <mergeCell ref="J3:O3"/>
    <mergeCell ref="P3:P4"/>
  </mergeCells>
  <phoneticPr fontId="20" type="noConversion"/>
  <dataValidations count="1">
    <dataValidation type="list" allowBlank="1" showInputMessage="1" showErrorMessage="1" sqref="G5:G54" xr:uid="{00000000-0002-0000-3400-000000000000}">
      <formula1>"Kg,Kg TS,FE,Liter,MJ,KWh"</formula1>
    </dataValidation>
  </dataValidations>
  <hyperlinks>
    <hyperlink ref="Y26" r:id="rId1" display="https://ens.dk/sites/ens.dk/files/Statistik/energistatistik2021.pdf" xr:uid="{00000000-0004-0000-3400-000000000000}"/>
  </hyperlinks>
  <pageMargins left="0.7" right="0.7" top="0.75" bottom="0.75" header="0.3" footer="0.3"/>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400-000001000000}">
          <x14:formula1>
            <xm:f>Other_tabels!$V$5:$V$225</xm:f>
          </x14:formula1>
          <xm:sqref>C5:C54</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0">
    <tabColor theme="4" tint="-0.499984740745262"/>
  </sheetPr>
  <dimension ref="A1:L28"/>
  <sheetViews>
    <sheetView showGridLines="0" workbookViewId="0"/>
  </sheetViews>
  <sheetFormatPr defaultRowHeight="13.8" x14ac:dyDescent="0.25"/>
  <cols>
    <col min="1" max="1" width="11" style="5" customWidth="1"/>
    <col min="2" max="2" width="24" style="8" bestFit="1" customWidth="1"/>
    <col min="3" max="3" width="4" style="5" customWidth="1"/>
    <col min="4" max="9" width="10.69921875" style="5" customWidth="1"/>
    <col min="10" max="10" width="8.69921875" style="5"/>
  </cols>
  <sheetData>
    <row r="1" spans="1:12" ht="31.8" x14ac:dyDescent="0.55000000000000004">
      <c r="A1" s="2" t="s">
        <v>1068</v>
      </c>
    </row>
    <row r="3" spans="1:12" ht="15.6" x14ac:dyDescent="0.3">
      <c r="A3" s="217" t="s">
        <v>918</v>
      </c>
      <c r="B3" s="217"/>
      <c r="C3" s="216"/>
      <c r="D3" s="50"/>
      <c r="E3" s="204" t="s">
        <v>952</v>
      </c>
      <c r="F3" s="204"/>
      <c r="G3" s="204"/>
      <c r="H3" s="204"/>
      <c r="I3" s="204"/>
      <c r="J3" s="204"/>
      <c r="L3" t="s">
        <v>978</v>
      </c>
    </row>
    <row r="4" spans="1:12" ht="15.6" x14ac:dyDescent="0.3">
      <c r="A4" s="11" t="s">
        <v>976</v>
      </c>
      <c r="B4" s="13" t="s">
        <v>977</v>
      </c>
      <c r="C4" s="216"/>
      <c r="D4" s="58" t="s">
        <v>919</v>
      </c>
      <c r="E4" s="9" t="s">
        <v>35</v>
      </c>
      <c r="F4" s="9" t="s">
        <v>1</v>
      </c>
      <c r="G4" s="9" t="s">
        <v>2</v>
      </c>
      <c r="H4" s="9" t="s">
        <v>3</v>
      </c>
      <c r="I4" s="9" t="s">
        <v>39</v>
      </c>
      <c r="J4" s="11" t="s">
        <v>927</v>
      </c>
      <c r="L4" t="s">
        <v>979</v>
      </c>
    </row>
    <row r="5" spans="1:12" x14ac:dyDescent="0.25">
      <c r="A5" s="6">
        <v>1</v>
      </c>
      <c r="B5" s="14" t="s">
        <v>377</v>
      </c>
      <c r="C5" s="218"/>
      <c r="D5" s="3">
        <v>850</v>
      </c>
      <c r="E5" s="3">
        <v>450</v>
      </c>
      <c r="F5" s="19">
        <v>17.760000000000002</v>
      </c>
      <c r="G5" s="64">
        <v>3.3</v>
      </c>
      <c r="H5" s="64">
        <v>4.8</v>
      </c>
      <c r="I5" s="64">
        <v>19.2</v>
      </c>
      <c r="J5" s="64">
        <v>100</v>
      </c>
    </row>
    <row r="6" spans="1:12" x14ac:dyDescent="0.25">
      <c r="A6" s="6">
        <f>A5+1</f>
        <v>2</v>
      </c>
      <c r="B6" s="14" t="s">
        <v>465</v>
      </c>
      <c r="C6" s="218"/>
      <c r="D6" s="3">
        <v>880</v>
      </c>
      <c r="E6" s="3">
        <v>450</v>
      </c>
      <c r="F6" s="19">
        <v>18.079999999999998</v>
      </c>
      <c r="G6" s="64">
        <v>3</v>
      </c>
      <c r="H6" s="64">
        <v>4.5</v>
      </c>
      <c r="I6" s="64">
        <v>19.100000000000001</v>
      </c>
      <c r="J6" s="64">
        <v>89</v>
      </c>
    </row>
    <row r="7" spans="1:12" x14ac:dyDescent="0.25">
      <c r="A7" s="6">
        <f t="shared" ref="A7:A28" si="0">A6+1</f>
        <v>3</v>
      </c>
      <c r="B7" s="14" t="s">
        <v>466</v>
      </c>
      <c r="C7" s="218"/>
      <c r="D7" s="3">
        <v>880</v>
      </c>
      <c r="E7" s="3">
        <v>450</v>
      </c>
      <c r="F7" s="19">
        <v>38.24</v>
      </c>
      <c r="G7" s="64">
        <v>4.5999999999999996</v>
      </c>
      <c r="H7" s="64">
        <v>9.9</v>
      </c>
      <c r="I7" s="64">
        <v>19.600000000000001</v>
      </c>
      <c r="J7" s="64">
        <v>239</v>
      </c>
    </row>
    <row r="8" spans="1:12" x14ac:dyDescent="0.25">
      <c r="A8" s="6">
        <f t="shared" si="0"/>
        <v>4</v>
      </c>
      <c r="B8" s="14" t="s">
        <v>386</v>
      </c>
      <c r="C8" s="218"/>
      <c r="D8" s="3">
        <v>850</v>
      </c>
      <c r="E8" s="3">
        <v>450</v>
      </c>
      <c r="F8" s="19">
        <v>18.079999999999998</v>
      </c>
      <c r="G8" s="64">
        <v>3.1</v>
      </c>
      <c r="H8" s="64">
        <v>4.9000000000000004</v>
      </c>
      <c r="I8" s="64">
        <v>19.3</v>
      </c>
      <c r="J8" s="64">
        <v>106</v>
      </c>
    </row>
    <row r="9" spans="1:12" x14ac:dyDescent="0.25">
      <c r="A9" s="6">
        <f t="shared" si="0"/>
        <v>5</v>
      </c>
      <c r="B9" s="14" t="s">
        <v>388</v>
      </c>
      <c r="C9" s="218"/>
      <c r="D9" s="3">
        <v>850</v>
      </c>
      <c r="E9" s="3">
        <v>450</v>
      </c>
      <c r="F9" s="19">
        <v>18.079999999999998</v>
      </c>
      <c r="G9" s="64">
        <v>3</v>
      </c>
      <c r="H9" s="64">
        <v>4.8</v>
      </c>
      <c r="I9" s="64">
        <v>19.3</v>
      </c>
      <c r="J9" s="64">
        <v>111</v>
      </c>
    </row>
    <row r="10" spans="1:12" x14ac:dyDescent="0.25">
      <c r="A10" s="6">
        <f t="shared" si="0"/>
        <v>6</v>
      </c>
      <c r="B10" s="14" t="s">
        <v>483</v>
      </c>
      <c r="C10" s="218"/>
      <c r="D10" s="3">
        <v>914</v>
      </c>
      <c r="E10" s="3">
        <v>450</v>
      </c>
      <c r="F10" s="19">
        <v>33.76</v>
      </c>
      <c r="G10" s="64">
        <v>7.6</v>
      </c>
      <c r="H10" s="64">
        <v>10</v>
      </c>
      <c r="I10" s="64">
        <v>27.6</v>
      </c>
      <c r="J10" s="64">
        <v>188</v>
      </c>
    </row>
    <row r="11" spans="1:12" x14ac:dyDescent="0.25">
      <c r="A11" s="6">
        <f t="shared" si="0"/>
        <v>7</v>
      </c>
      <c r="B11" s="14" t="s">
        <v>395</v>
      </c>
      <c r="C11" s="218"/>
      <c r="D11" s="3">
        <v>850</v>
      </c>
      <c r="E11" s="3">
        <v>450</v>
      </c>
      <c r="F11" s="19">
        <v>14.24</v>
      </c>
      <c r="G11" s="64">
        <v>3</v>
      </c>
      <c r="H11" s="64">
        <v>4.5</v>
      </c>
      <c r="I11" s="64">
        <v>19.100000000000001</v>
      </c>
      <c r="J11" s="64">
        <v>89</v>
      </c>
    </row>
    <row r="12" spans="1:12" x14ac:dyDescent="0.25">
      <c r="A12" s="6">
        <f t="shared" si="0"/>
        <v>8</v>
      </c>
      <c r="B12" s="14" t="s">
        <v>507</v>
      </c>
      <c r="C12" s="218"/>
      <c r="D12" s="3">
        <v>850</v>
      </c>
      <c r="E12" s="3">
        <v>450</v>
      </c>
      <c r="F12" s="19">
        <v>18.079999999999998</v>
      </c>
      <c r="G12" s="64">
        <v>3.4</v>
      </c>
      <c r="H12" s="64">
        <v>4.5</v>
      </c>
      <c r="I12" s="64">
        <v>19.7</v>
      </c>
      <c r="J12" s="64">
        <v>107</v>
      </c>
    </row>
    <row r="13" spans="1:12" x14ac:dyDescent="0.25">
      <c r="A13" s="6">
        <f t="shared" si="0"/>
        <v>9</v>
      </c>
      <c r="B13" s="14" t="s">
        <v>512</v>
      </c>
      <c r="C13" s="218"/>
      <c r="D13" s="3">
        <v>240</v>
      </c>
      <c r="E13" s="3">
        <v>450</v>
      </c>
      <c r="F13" s="19">
        <v>14.72</v>
      </c>
      <c r="G13" s="64">
        <v>2.1</v>
      </c>
      <c r="H13" s="64">
        <v>20</v>
      </c>
      <c r="I13" s="64">
        <v>18.2</v>
      </c>
      <c r="J13" s="64">
        <v>92</v>
      </c>
    </row>
    <row r="14" spans="1:12" x14ac:dyDescent="0.25">
      <c r="A14" s="6">
        <f t="shared" si="0"/>
        <v>10</v>
      </c>
      <c r="B14" s="14" t="s">
        <v>510</v>
      </c>
      <c r="C14" s="218"/>
      <c r="D14" s="3">
        <v>875</v>
      </c>
      <c r="E14" s="3">
        <v>450</v>
      </c>
      <c r="F14" s="19">
        <v>15.04</v>
      </c>
      <c r="G14" s="64">
        <v>3.2</v>
      </c>
      <c r="H14" s="64">
        <v>4</v>
      </c>
      <c r="I14" s="64">
        <v>19.7</v>
      </c>
      <c r="J14" s="64">
        <v>94</v>
      </c>
    </row>
    <row r="15" spans="1:12" x14ac:dyDescent="0.25">
      <c r="A15" s="6">
        <f t="shared" si="0"/>
        <v>11</v>
      </c>
      <c r="B15" s="14" t="s">
        <v>411</v>
      </c>
      <c r="C15" s="218"/>
      <c r="D15" s="3">
        <v>850</v>
      </c>
      <c r="E15" s="3">
        <v>450</v>
      </c>
      <c r="F15" s="19">
        <f t="shared" ref="F15:F28" si="1">J15/6.25</f>
        <v>38.24</v>
      </c>
      <c r="G15" s="64">
        <v>4.5999999999999996</v>
      </c>
      <c r="H15" s="64">
        <v>9.9</v>
      </c>
      <c r="I15" s="64">
        <v>19.600000000000001</v>
      </c>
      <c r="J15" s="64">
        <v>239</v>
      </c>
    </row>
    <row r="16" spans="1:12" x14ac:dyDescent="0.25">
      <c r="A16" s="6">
        <f t="shared" si="0"/>
        <v>12</v>
      </c>
      <c r="B16" s="14" t="s">
        <v>621</v>
      </c>
      <c r="C16" s="218"/>
      <c r="D16" s="3">
        <v>850</v>
      </c>
      <c r="E16" s="3">
        <v>450</v>
      </c>
      <c r="F16" s="19">
        <f t="shared" si="1"/>
        <v>45.92</v>
      </c>
      <c r="G16" s="64">
        <v>6.1</v>
      </c>
      <c r="H16" s="64">
        <v>13.6</v>
      </c>
      <c r="I16" s="64">
        <v>19.8</v>
      </c>
      <c r="J16" s="64">
        <v>287</v>
      </c>
    </row>
    <row r="17" spans="1:10" x14ac:dyDescent="0.25">
      <c r="A17" s="6">
        <f t="shared" si="0"/>
        <v>13</v>
      </c>
      <c r="B17" s="14" t="s">
        <v>41</v>
      </c>
      <c r="C17" s="218"/>
      <c r="D17" s="3"/>
      <c r="E17" s="3"/>
      <c r="F17" s="19">
        <f t="shared" si="1"/>
        <v>0</v>
      </c>
      <c r="G17" s="64"/>
      <c r="H17" s="64"/>
      <c r="I17" s="64"/>
      <c r="J17" s="64"/>
    </row>
    <row r="18" spans="1:10" x14ac:dyDescent="0.25">
      <c r="A18" s="6">
        <f t="shared" si="0"/>
        <v>14</v>
      </c>
      <c r="B18" s="14" t="s">
        <v>42</v>
      </c>
      <c r="C18" s="218"/>
      <c r="D18" s="3"/>
      <c r="E18" s="3"/>
      <c r="F18" s="19">
        <f t="shared" si="1"/>
        <v>0</v>
      </c>
      <c r="G18" s="64"/>
      <c r="H18" s="64"/>
      <c r="I18" s="64"/>
      <c r="J18" s="64"/>
    </row>
    <row r="19" spans="1:10" x14ac:dyDescent="0.25">
      <c r="A19" s="6">
        <f t="shared" si="0"/>
        <v>15</v>
      </c>
      <c r="B19" s="14" t="s">
        <v>9</v>
      </c>
      <c r="C19" s="218"/>
      <c r="D19" s="3"/>
      <c r="E19" s="3"/>
      <c r="F19" s="19">
        <f t="shared" si="1"/>
        <v>0</v>
      </c>
      <c r="G19" s="64"/>
      <c r="H19" s="64"/>
      <c r="I19" s="64"/>
      <c r="J19" s="64"/>
    </row>
    <row r="20" spans="1:10" x14ac:dyDescent="0.25">
      <c r="A20" s="6">
        <f t="shared" si="0"/>
        <v>16</v>
      </c>
      <c r="B20" s="14" t="s">
        <v>10</v>
      </c>
      <c r="C20" s="218"/>
      <c r="D20" s="3"/>
      <c r="E20" s="3"/>
      <c r="F20" s="19">
        <f t="shared" si="1"/>
        <v>0</v>
      </c>
      <c r="G20" s="64"/>
      <c r="H20" s="64"/>
      <c r="I20" s="64"/>
      <c r="J20" s="64"/>
    </row>
    <row r="21" spans="1:10" x14ac:dyDescent="0.25">
      <c r="A21" s="6">
        <f t="shared" si="0"/>
        <v>17</v>
      </c>
      <c r="B21" s="14" t="s">
        <v>11</v>
      </c>
      <c r="C21" s="218"/>
      <c r="D21" s="3"/>
      <c r="E21" s="3"/>
      <c r="F21" s="19">
        <f t="shared" si="1"/>
        <v>0</v>
      </c>
      <c r="G21" s="64"/>
      <c r="H21" s="64"/>
      <c r="I21" s="64"/>
      <c r="J21" s="64"/>
    </row>
    <row r="22" spans="1:10" x14ac:dyDescent="0.25">
      <c r="A22" s="6">
        <f t="shared" si="0"/>
        <v>18</v>
      </c>
      <c r="B22" s="14" t="s">
        <v>12</v>
      </c>
      <c r="C22" s="218"/>
      <c r="D22" s="3"/>
      <c r="E22" s="3"/>
      <c r="F22" s="19">
        <f>J22/6.25</f>
        <v>0</v>
      </c>
      <c r="G22" s="64"/>
      <c r="H22" s="64"/>
      <c r="I22" s="64"/>
      <c r="J22" s="64"/>
    </row>
    <row r="23" spans="1:10" x14ac:dyDescent="0.25">
      <c r="A23" s="6">
        <f t="shared" si="0"/>
        <v>19</v>
      </c>
      <c r="B23" s="14" t="s">
        <v>13</v>
      </c>
      <c r="C23" s="218"/>
      <c r="D23" s="3"/>
      <c r="E23" s="3"/>
      <c r="F23" s="19">
        <f t="shared" si="1"/>
        <v>0</v>
      </c>
      <c r="G23" s="64"/>
      <c r="H23" s="64"/>
      <c r="I23" s="64"/>
      <c r="J23" s="64"/>
    </row>
    <row r="24" spans="1:10" x14ac:dyDescent="0.25">
      <c r="A24" s="6">
        <f t="shared" si="0"/>
        <v>20</v>
      </c>
      <c r="B24" s="14" t="s">
        <v>14</v>
      </c>
      <c r="C24" s="218"/>
      <c r="D24" s="3"/>
      <c r="E24" s="3"/>
      <c r="F24" s="19">
        <f t="shared" si="1"/>
        <v>0</v>
      </c>
      <c r="G24" s="64"/>
      <c r="H24" s="64"/>
      <c r="I24" s="64"/>
      <c r="J24" s="64"/>
    </row>
    <row r="25" spans="1:10" x14ac:dyDescent="0.25">
      <c r="A25" s="6">
        <f t="shared" si="0"/>
        <v>21</v>
      </c>
      <c r="B25" s="14" t="s">
        <v>15</v>
      </c>
      <c r="C25" s="218"/>
      <c r="D25" s="3"/>
      <c r="E25" s="3"/>
      <c r="F25" s="19">
        <f t="shared" si="1"/>
        <v>0</v>
      </c>
      <c r="G25" s="64"/>
      <c r="H25" s="64"/>
      <c r="I25" s="64"/>
      <c r="J25" s="64"/>
    </row>
    <row r="26" spans="1:10" x14ac:dyDescent="0.25">
      <c r="A26" s="6">
        <f t="shared" si="0"/>
        <v>22</v>
      </c>
      <c r="B26" s="14" t="s">
        <v>16</v>
      </c>
      <c r="C26" s="218"/>
      <c r="D26" s="3"/>
      <c r="E26" s="3"/>
      <c r="F26" s="19">
        <f t="shared" si="1"/>
        <v>0</v>
      </c>
      <c r="G26" s="64"/>
      <c r="H26" s="64"/>
      <c r="I26" s="64"/>
      <c r="J26" s="64"/>
    </row>
    <row r="27" spans="1:10" x14ac:dyDescent="0.25">
      <c r="A27" s="6">
        <f t="shared" si="0"/>
        <v>23</v>
      </c>
      <c r="B27" s="14" t="s">
        <v>17</v>
      </c>
      <c r="C27" s="218"/>
      <c r="D27" s="3"/>
      <c r="E27" s="3"/>
      <c r="F27" s="19">
        <f t="shared" si="1"/>
        <v>0</v>
      </c>
      <c r="G27" s="64"/>
      <c r="H27" s="64"/>
      <c r="I27" s="64"/>
      <c r="J27" s="64"/>
    </row>
    <row r="28" spans="1:10" x14ac:dyDescent="0.25">
      <c r="A28" s="6">
        <f t="shared" si="0"/>
        <v>24</v>
      </c>
      <c r="B28" s="14" t="s">
        <v>18</v>
      </c>
      <c r="C28" s="218"/>
      <c r="D28" s="3"/>
      <c r="E28" s="3"/>
      <c r="F28" s="19">
        <f t="shared" si="1"/>
        <v>0</v>
      </c>
      <c r="G28" s="64"/>
      <c r="H28" s="64"/>
      <c r="I28" s="64"/>
      <c r="J28" s="64"/>
    </row>
  </sheetData>
  <mergeCells count="4">
    <mergeCell ref="A3:B3"/>
    <mergeCell ref="C3:C4"/>
    <mergeCell ref="C5:C28"/>
    <mergeCell ref="E3:J3"/>
  </mergeCells>
  <phoneticPr fontId="20" type="noConversion"/>
  <pageMargins left="0.7" right="0.7" top="0.75" bottom="0.75" header="0.3" footer="0.3"/>
  <pageSetup paperSize="9" orientation="portrait" horizontalDpi="4294967293"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1">
    <tabColor theme="4" tint="-0.499984740745262"/>
  </sheetPr>
  <dimension ref="A1:Q78"/>
  <sheetViews>
    <sheetView showGridLines="0" workbookViewId="0">
      <selection activeCell="J22" sqref="J22"/>
    </sheetView>
  </sheetViews>
  <sheetFormatPr defaultRowHeight="13.8" x14ac:dyDescent="0.25"/>
  <cols>
    <col min="1" max="1" width="16.69921875" customWidth="1"/>
    <col min="2" max="2" width="27.69921875" bestFit="1" customWidth="1"/>
    <col min="3" max="3" width="19.5" bestFit="1" customWidth="1"/>
    <col min="4" max="4" width="17.3984375" style="5" bestFit="1" customWidth="1"/>
    <col min="5" max="5" width="8.796875" style="5"/>
    <col min="6" max="6" width="13.09765625" style="5" bestFit="1" customWidth="1"/>
    <col min="7" max="7" width="8.796875" style="5"/>
    <col min="9" max="9" width="13" style="5" customWidth="1"/>
    <col min="10" max="10" width="202.5" customWidth="1"/>
    <col min="11" max="11" width="17.5" bestFit="1" customWidth="1"/>
    <col min="12" max="12" width="15.5" bestFit="1" customWidth="1"/>
    <col min="13" max="13" width="15.3984375" bestFit="1" customWidth="1"/>
    <col min="14" max="14" width="18.59765625" bestFit="1" customWidth="1"/>
    <col min="15" max="16" width="15.3984375" customWidth="1"/>
  </cols>
  <sheetData>
    <row r="1" spans="1:17" ht="31.8" x14ac:dyDescent="0.55000000000000004">
      <c r="A1" s="1" t="s">
        <v>1069</v>
      </c>
      <c r="B1" s="1"/>
    </row>
    <row r="2" spans="1:17" x14ac:dyDescent="0.25">
      <c r="I2" s="93" t="s">
        <v>1070</v>
      </c>
    </row>
    <row r="3" spans="1:17" x14ac:dyDescent="0.25">
      <c r="A3" s="11" t="s">
        <v>108</v>
      </c>
      <c r="B3" s="11" t="s">
        <v>982</v>
      </c>
      <c r="C3" s="12" t="s">
        <v>1018</v>
      </c>
      <c r="D3" s="11" t="s">
        <v>983</v>
      </c>
      <c r="E3" s="11" t="s">
        <v>172</v>
      </c>
      <c r="F3" s="11" t="s">
        <v>984</v>
      </c>
      <c r="G3" s="11" t="s">
        <v>981</v>
      </c>
      <c r="I3" s="11" t="s">
        <v>980</v>
      </c>
      <c r="J3" s="12" t="s">
        <v>981</v>
      </c>
    </row>
    <row r="4" spans="1:17" x14ac:dyDescent="0.25">
      <c r="A4" s="19">
        <v>1</v>
      </c>
      <c r="B4" s="14" t="s">
        <v>985</v>
      </c>
      <c r="C4" s="189" t="s">
        <v>81</v>
      </c>
      <c r="D4" s="190">
        <v>7</v>
      </c>
      <c r="E4" s="3" t="s">
        <v>109</v>
      </c>
      <c r="F4" s="3" t="s">
        <v>208</v>
      </c>
      <c r="G4" s="3">
        <v>1</v>
      </c>
      <c r="I4" s="19">
        <v>1</v>
      </c>
      <c r="J4" s="187" t="s">
        <v>1021</v>
      </c>
    </row>
    <row r="5" spans="1:17" x14ac:dyDescent="0.25">
      <c r="A5" s="19">
        <f>A4+1</f>
        <v>2</v>
      </c>
      <c r="B5" s="14" t="s">
        <v>986</v>
      </c>
      <c r="C5" s="189" t="s">
        <v>82</v>
      </c>
      <c r="D5" s="190">
        <v>23</v>
      </c>
      <c r="E5" s="3" t="s">
        <v>109</v>
      </c>
      <c r="F5" s="3" t="s">
        <v>208</v>
      </c>
      <c r="G5" s="3">
        <v>1</v>
      </c>
      <c r="I5" s="19">
        <f>I4+1</f>
        <v>2</v>
      </c>
      <c r="J5" s="33" t="s">
        <v>1012</v>
      </c>
    </row>
    <row r="6" spans="1:17" x14ac:dyDescent="0.25">
      <c r="A6" s="19">
        <f t="shared" ref="A6:A69" si="0">A5+1</f>
        <v>3</v>
      </c>
      <c r="B6" s="14" t="s">
        <v>987</v>
      </c>
      <c r="C6" s="189" t="s">
        <v>83</v>
      </c>
      <c r="D6" s="190">
        <v>20</v>
      </c>
      <c r="E6" s="3" t="s">
        <v>109</v>
      </c>
      <c r="F6" s="3" t="s">
        <v>208</v>
      </c>
      <c r="G6" s="3">
        <v>1</v>
      </c>
      <c r="I6" s="19">
        <f t="shared" ref="I6:I13" si="1">I5+1</f>
        <v>3</v>
      </c>
      <c r="J6" s="33" t="s">
        <v>1013</v>
      </c>
    </row>
    <row r="7" spans="1:17" x14ac:dyDescent="0.25">
      <c r="A7" s="19">
        <f t="shared" si="0"/>
        <v>4</v>
      </c>
      <c r="B7" s="14" t="s">
        <v>988</v>
      </c>
      <c r="C7" s="189" t="s">
        <v>84</v>
      </c>
      <c r="D7" s="190">
        <v>2</v>
      </c>
      <c r="E7" s="3" t="s">
        <v>109</v>
      </c>
      <c r="F7" s="3" t="s">
        <v>208</v>
      </c>
      <c r="G7" s="3">
        <v>1</v>
      </c>
      <c r="I7" s="19">
        <f t="shared" si="1"/>
        <v>4</v>
      </c>
      <c r="J7" s="33" t="s">
        <v>1016</v>
      </c>
    </row>
    <row r="8" spans="1:17" x14ac:dyDescent="0.25">
      <c r="A8" s="19">
        <f t="shared" si="0"/>
        <v>5</v>
      </c>
      <c r="B8" s="14" t="s">
        <v>992</v>
      </c>
      <c r="C8" s="189" t="s">
        <v>85</v>
      </c>
      <c r="D8" s="190">
        <v>4</v>
      </c>
      <c r="E8" s="3" t="s">
        <v>109</v>
      </c>
      <c r="F8" s="3" t="s">
        <v>208</v>
      </c>
      <c r="G8" s="3">
        <v>1</v>
      </c>
      <c r="I8" s="19">
        <f t="shared" si="1"/>
        <v>5</v>
      </c>
      <c r="J8" s="33"/>
    </row>
    <row r="9" spans="1:17" x14ac:dyDescent="0.25">
      <c r="A9" s="19">
        <f t="shared" si="0"/>
        <v>6</v>
      </c>
      <c r="B9" s="14" t="s">
        <v>989</v>
      </c>
      <c r="C9" s="189" t="s">
        <v>86</v>
      </c>
      <c r="D9" s="190">
        <v>6</v>
      </c>
      <c r="E9" s="3" t="s">
        <v>109</v>
      </c>
      <c r="F9" s="3" t="s">
        <v>208</v>
      </c>
      <c r="G9" s="3">
        <v>1</v>
      </c>
      <c r="I9" s="19">
        <f t="shared" si="1"/>
        <v>6</v>
      </c>
      <c r="J9" s="33"/>
    </row>
    <row r="10" spans="1:17" x14ac:dyDescent="0.25">
      <c r="A10" s="19">
        <f t="shared" si="0"/>
        <v>7</v>
      </c>
      <c r="B10" s="14" t="s">
        <v>990</v>
      </c>
      <c r="C10" s="189" t="s">
        <v>87</v>
      </c>
      <c r="D10" s="190">
        <v>2</v>
      </c>
      <c r="E10" s="3" t="s">
        <v>109</v>
      </c>
      <c r="F10" s="3" t="s">
        <v>208</v>
      </c>
      <c r="G10" s="3">
        <v>1</v>
      </c>
      <c r="I10" s="19">
        <f t="shared" si="1"/>
        <v>7</v>
      </c>
      <c r="J10" s="33"/>
    </row>
    <row r="11" spans="1:17" x14ac:dyDescent="0.25">
      <c r="A11" s="19">
        <f t="shared" si="0"/>
        <v>8</v>
      </c>
      <c r="B11" s="14" t="s">
        <v>991</v>
      </c>
      <c r="C11" s="189" t="s">
        <v>88</v>
      </c>
      <c r="D11" s="190">
        <v>3</v>
      </c>
      <c r="E11" s="3" t="s">
        <v>109</v>
      </c>
      <c r="F11" s="3" t="s">
        <v>208</v>
      </c>
      <c r="G11" s="3">
        <v>1</v>
      </c>
      <c r="I11" s="19">
        <f t="shared" si="1"/>
        <v>8</v>
      </c>
      <c r="J11" s="33"/>
    </row>
    <row r="12" spans="1:17" x14ac:dyDescent="0.25">
      <c r="A12" s="19">
        <f t="shared" si="0"/>
        <v>9</v>
      </c>
      <c r="B12" s="14" t="s">
        <v>993</v>
      </c>
      <c r="C12" s="189" t="s">
        <v>155</v>
      </c>
      <c r="D12" s="190">
        <v>8</v>
      </c>
      <c r="E12" s="3" t="s">
        <v>109</v>
      </c>
      <c r="F12" s="3" t="s">
        <v>208</v>
      </c>
      <c r="G12" s="3">
        <v>2</v>
      </c>
      <c r="I12" s="19">
        <f t="shared" si="1"/>
        <v>9</v>
      </c>
      <c r="J12" s="33"/>
    </row>
    <row r="13" spans="1:17" x14ac:dyDescent="0.25">
      <c r="A13" s="19">
        <f t="shared" si="0"/>
        <v>10</v>
      </c>
      <c r="B13" s="14" t="s">
        <v>994</v>
      </c>
      <c r="C13" s="189" t="s">
        <v>89</v>
      </c>
      <c r="D13" s="190">
        <v>2</v>
      </c>
      <c r="E13" s="3" t="s">
        <v>109</v>
      </c>
      <c r="F13" s="3" t="s">
        <v>209</v>
      </c>
      <c r="G13" s="3">
        <v>1</v>
      </c>
      <c r="I13" s="19">
        <f t="shared" si="1"/>
        <v>10</v>
      </c>
      <c r="J13" s="33"/>
    </row>
    <row r="14" spans="1:17" x14ac:dyDescent="0.25">
      <c r="A14" s="19">
        <f t="shared" si="0"/>
        <v>11</v>
      </c>
      <c r="B14" s="14" t="s">
        <v>995</v>
      </c>
      <c r="C14" s="189" t="s">
        <v>90</v>
      </c>
      <c r="D14" s="190">
        <v>3</v>
      </c>
      <c r="E14" s="3" t="s">
        <v>109</v>
      </c>
      <c r="F14" s="3" t="s">
        <v>208</v>
      </c>
      <c r="G14" s="3">
        <v>1</v>
      </c>
    </row>
    <row r="15" spans="1:17" ht="17.399999999999999" x14ac:dyDescent="0.3">
      <c r="A15" s="19">
        <f t="shared" si="0"/>
        <v>12</v>
      </c>
      <c r="B15" s="14" t="s">
        <v>996</v>
      </c>
      <c r="C15" s="189" t="s">
        <v>91</v>
      </c>
      <c r="D15" s="190">
        <v>2</v>
      </c>
      <c r="E15" s="3" t="s">
        <v>109</v>
      </c>
      <c r="F15" s="3" t="s">
        <v>208</v>
      </c>
      <c r="G15" s="3">
        <v>1</v>
      </c>
      <c r="I15" s="35" t="s">
        <v>1017</v>
      </c>
    </row>
    <row r="16" spans="1:17" x14ac:dyDescent="0.25">
      <c r="A16" s="19">
        <f t="shared" si="0"/>
        <v>13</v>
      </c>
      <c r="B16" s="14" t="s">
        <v>997</v>
      </c>
      <c r="C16" s="189" t="s">
        <v>92</v>
      </c>
      <c r="D16" s="190">
        <v>1.5</v>
      </c>
      <c r="E16" s="3" t="s">
        <v>109</v>
      </c>
      <c r="F16" s="3" t="s">
        <v>209</v>
      </c>
      <c r="G16" s="3">
        <v>1</v>
      </c>
      <c r="I16" s="93" t="s">
        <v>1071</v>
      </c>
      <c r="K16" s="11" t="s">
        <v>877</v>
      </c>
      <c r="L16" s="11" t="s">
        <v>878</v>
      </c>
      <c r="M16" s="11" t="s">
        <v>879</v>
      </c>
      <c r="N16" s="11" t="s">
        <v>880</v>
      </c>
      <c r="O16" s="11" t="s">
        <v>881</v>
      </c>
      <c r="P16" s="11" t="s">
        <v>875</v>
      </c>
      <c r="Q16" s="191" t="s">
        <v>1019</v>
      </c>
    </row>
    <row r="17" spans="1:17" x14ac:dyDescent="0.25">
      <c r="A17" s="19">
        <f t="shared" si="0"/>
        <v>14</v>
      </c>
      <c r="B17" s="14" t="s">
        <v>998</v>
      </c>
      <c r="C17" s="189" t="s">
        <v>93</v>
      </c>
      <c r="D17" s="190">
        <v>14</v>
      </c>
      <c r="E17" s="3" t="s">
        <v>109</v>
      </c>
      <c r="F17" s="3" t="s">
        <v>209</v>
      </c>
      <c r="G17" s="3">
        <v>1</v>
      </c>
      <c r="I17" s="11" t="s">
        <v>112</v>
      </c>
      <c r="J17" s="12" t="s">
        <v>869</v>
      </c>
      <c r="K17" s="11" t="s">
        <v>51</v>
      </c>
      <c r="L17" s="11" t="s">
        <v>52</v>
      </c>
      <c r="M17" s="11" t="s">
        <v>53</v>
      </c>
      <c r="N17" s="11" t="s">
        <v>36</v>
      </c>
      <c r="O17" s="11" t="s">
        <v>37</v>
      </c>
      <c r="P17" s="11" t="s">
        <v>156</v>
      </c>
      <c r="Q17" s="191" t="s">
        <v>1020</v>
      </c>
    </row>
    <row r="18" spans="1:17" x14ac:dyDescent="0.25">
      <c r="A18" s="19">
        <f t="shared" si="0"/>
        <v>15</v>
      </c>
      <c r="B18" s="14" t="s">
        <v>999</v>
      </c>
      <c r="C18" s="189" t="s">
        <v>94</v>
      </c>
      <c r="D18" s="190">
        <v>17</v>
      </c>
      <c r="E18" s="3" t="s">
        <v>109</v>
      </c>
      <c r="F18" s="3" t="s">
        <v>208</v>
      </c>
      <c r="G18" s="3">
        <v>1</v>
      </c>
      <c r="I18" s="19">
        <v>1</v>
      </c>
      <c r="J18" s="4" t="s">
        <v>1014</v>
      </c>
      <c r="K18" s="3">
        <v>0.9</v>
      </c>
      <c r="L18" s="3">
        <v>0.9</v>
      </c>
      <c r="M18" s="3">
        <v>0.9</v>
      </c>
      <c r="N18" s="3">
        <v>1</v>
      </c>
      <c r="O18" s="3">
        <v>1.1000000000000001</v>
      </c>
      <c r="P18" s="3">
        <v>1.1000000000000001</v>
      </c>
    </row>
    <row r="19" spans="1:17" x14ac:dyDescent="0.25">
      <c r="A19" s="19">
        <f t="shared" si="0"/>
        <v>16</v>
      </c>
      <c r="B19" s="14" t="s">
        <v>1000</v>
      </c>
      <c r="C19" s="189" t="s">
        <v>95</v>
      </c>
      <c r="D19" s="190">
        <v>10</v>
      </c>
      <c r="E19" s="3" t="s">
        <v>109</v>
      </c>
      <c r="F19" s="3" t="s">
        <v>209</v>
      </c>
      <c r="G19" s="3">
        <v>1</v>
      </c>
      <c r="I19" s="19">
        <v>2</v>
      </c>
      <c r="J19" s="4" t="s">
        <v>1015</v>
      </c>
      <c r="K19" s="3">
        <v>1.0069999999999999</v>
      </c>
      <c r="L19" s="3">
        <v>1.0069999999999999</v>
      </c>
      <c r="M19" s="3">
        <v>1.0069999999999999</v>
      </c>
      <c r="N19" s="3">
        <v>1.0069999999999999</v>
      </c>
      <c r="O19" s="3">
        <v>1.0069999999999999</v>
      </c>
      <c r="P19" s="3">
        <v>1.0069999999999999</v>
      </c>
    </row>
    <row r="20" spans="1:17" x14ac:dyDescent="0.25">
      <c r="A20" s="19">
        <f t="shared" si="0"/>
        <v>17</v>
      </c>
      <c r="B20" s="14" t="s">
        <v>1001</v>
      </c>
      <c r="C20" s="189" t="s">
        <v>96</v>
      </c>
      <c r="D20" s="190">
        <v>5</v>
      </c>
      <c r="E20" s="3" t="s">
        <v>109</v>
      </c>
      <c r="F20" s="3" t="s">
        <v>209</v>
      </c>
      <c r="G20" s="3">
        <v>1</v>
      </c>
    </row>
    <row r="21" spans="1:17" x14ac:dyDescent="0.25">
      <c r="A21" s="19">
        <f t="shared" si="0"/>
        <v>18</v>
      </c>
      <c r="B21" s="14" t="s">
        <v>1002</v>
      </c>
      <c r="C21" s="189" t="s">
        <v>97</v>
      </c>
      <c r="D21" s="190">
        <v>0.2</v>
      </c>
      <c r="E21" s="3" t="s">
        <v>179</v>
      </c>
      <c r="F21" s="3" t="s">
        <v>209</v>
      </c>
      <c r="G21" s="3">
        <v>1</v>
      </c>
    </row>
    <row r="22" spans="1:17" x14ac:dyDescent="0.25">
      <c r="A22" s="19">
        <f t="shared" si="0"/>
        <v>19</v>
      </c>
      <c r="B22" s="14" t="s">
        <v>1003</v>
      </c>
      <c r="C22" s="189" t="s">
        <v>98</v>
      </c>
      <c r="D22" s="190">
        <v>0.5</v>
      </c>
      <c r="E22" s="3" t="s">
        <v>110</v>
      </c>
      <c r="F22" s="3" t="s">
        <v>209</v>
      </c>
      <c r="G22" s="3">
        <v>1</v>
      </c>
    </row>
    <row r="23" spans="1:17" x14ac:dyDescent="0.25">
      <c r="A23" s="19">
        <f t="shared" si="0"/>
        <v>20</v>
      </c>
      <c r="B23" s="14" t="s">
        <v>1004</v>
      </c>
      <c r="C23" s="189" t="s">
        <v>99</v>
      </c>
      <c r="D23" s="190">
        <v>0.2</v>
      </c>
      <c r="E23" s="3" t="s">
        <v>110</v>
      </c>
      <c r="F23" s="3" t="s">
        <v>209</v>
      </c>
      <c r="G23" s="3"/>
    </row>
    <row r="24" spans="1:17" x14ac:dyDescent="0.25">
      <c r="A24" s="19">
        <f t="shared" si="0"/>
        <v>21</v>
      </c>
      <c r="B24" s="14" t="s">
        <v>1005</v>
      </c>
      <c r="C24" s="189" t="s">
        <v>100</v>
      </c>
      <c r="D24" s="190">
        <v>0.5</v>
      </c>
      <c r="E24" s="3" t="s">
        <v>110</v>
      </c>
      <c r="F24" s="3" t="s">
        <v>209</v>
      </c>
      <c r="G24" s="3"/>
    </row>
    <row r="25" spans="1:17" x14ac:dyDescent="0.25">
      <c r="A25" s="19">
        <f t="shared" si="0"/>
        <v>22</v>
      </c>
      <c r="B25" s="14" t="s">
        <v>1006</v>
      </c>
      <c r="C25" s="189" t="s">
        <v>101</v>
      </c>
      <c r="D25" s="190">
        <v>1</v>
      </c>
      <c r="E25" s="3" t="s">
        <v>110</v>
      </c>
      <c r="F25" s="3" t="s">
        <v>209</v>
      </c>
      <c r="G25" s="3">
        <v>1</v>
      </c>
    </row>
    <row r="26" spans="1:17" x14ac:dyDescent="0.25">
      <c r="A26" s="19">
        <f t="shared" si="0"/>
        <v>23</v>
      </c>
      <c r="B26" s="14" t="s">
        <v>1007</v>
      </c>
      <c r="C26" s="189" t="s">
        <v>159</v>
      </c>
      <c r="D26" s="190">
        <v>6</v>
      </c>
      <c r="E26" s="3" t="s">
        <v>110</v>
      </c>
      <c r="F26" s="3" t="s">
        <v>209</v>
      </c>
      <c r="G26" s="3"/>
      <c r="I26" s="137"/>
    </row>
    <row r="27" spans="1:17" x14ac:dyDescent="0.25">
      <c r="A27" s="19">
        <f t="shared" si="0"/>
        <v>24</v>
      </c>
      <c r="B27" s="14" t="s">
        <v>1008</v>
      </c>
      <c r="C27" s="189" t="s">
        <v>164</v>
      </c>
      <c r="D27" s="190">
        <v>2</v>
      </c>
      <c r="E27" s="3" t="s">
        <v>110</v>
      </c>
      <c r="F27" s="3" t="s">
        <v>209</v>
      </c>
      <c r="G27" s="3">
        <v>1</v>
      </c>
    </row>
    <row r="28" spans="1:17" x14ac:dyDescent="0.25">
      <c r="A28" s="19">
        <f t="shared" si="0"/>
        <v>25</v>
      </c>
      <c r="B28" s="14" t="s">
        <v>1009</v>
      </c>
      <c r="C28" s="189" t="s">
        <v>165</v>
      </c>
      <c r="D28" s="190">
        <v>0.5</v>
      </c>
      <c r="E28" s="3" t="s">
        <v>110</v>
      </c>
      <c r="F28" s="3" t="s">
        <v>209</v>
      </c>
      <c r="G28" s="3">
        <v>1</v>
      </c>
    </row>
    <row r="29" spans="1:17" x14ac:dyDescent="0.25">
      <c r="A29" s="19">
        <f t="shared" si="0"/>
        <v>26</v>
      </c>
      <c r="B29" s="14" t="s">
        <v>1010</v>
      </c>
      <c r="C29" s="189" t="s">
        <v>166</v>
      </c>
      <c r="D29" s="190">
        <v>0.55000000000000004</v>
      </c>
      <c r="E29" s="3" t="s">
        <v>110</v>
      </c>
      <c r="F29" s="3" t="s">
        <v>209</v>
      </c>
      <c r="G29" s="3">
        <v>3</v>
      </c>
    </row>
    <row r="30" spans="1:17" x14ac:dyDescent="0.25">
      <c r="A30" s="19">
        <f t="shared" si="0"/>
        <v>27</v>
      </c>
      <c r="B30" s="14" t="s">
        <v>1011</v>
      </c>
      <c r="C30" s="189" t="s">
        <v>692</v>
      </c>
      <c r="D30" s="190">
        <v>0.3</v>
      </c>
      <c r="E30" s="3" t="s">
        <v>110</v>
      </c>
      <c r="F30" s="3" t="s">
        <v>209</v>
      </c>
      <c r="G30" s="3">
        <v>4</v>
      </c>
      <c r="H30" s="188"/>
    </row>
    <row r="31" spans="1:17" x14ac:dyDescent="0.25">
      <c r="A31" s="19">
        <f t="shared" si="0"/>
        <v>28</v>
      </c>
      <c r="B31" s="14"/>
      <c r="C31" s="189"/>
      <c r="D31" s="3"/>
      <c r="E31" s="3"/>
      <c r="F31" s="3"/>
      <c r="G31" s="3"/>
    </row>
    <row r="32" spans="1:17" x14ac:dyDescent="0.25">
      <c r="A32" s="19">
        <f t="shared" si="0"/>
        <v>29</v>
      </c>
      <c r="B32" s="14"/>
      <c r="C32" s="189"/>
      <c r="D32" s="3"/>
      <c r="E32" s="3"/>
      <c r="F32" s="3"/>
      <c r="G32" s="3"/>
    </row>
    <row r="33" spans="1:7" x14ac:dyDescent="0.25">
      <c r="A33" s="19">
        <f t="shared" si="0"/>
        <v>30</v>
      </c>
      <c r="B33" s="14"/>
      <c r="C33" s="189"/>
      <c r="D33" s="3"/>
      <c r="E33" s="3"/>
      <c r="F33" s="3"/>
      <c r="G33" s="3"/>
    </row>
    <row r="34" spans="1:7" x14ac:dyDescent="0.25">
      <c r="A34" s="19">
        <f t="shared" si="0"/>
        <v>31</v>
      </c>
      <c r="B34" s="14"/>
      <c r="C34" s="189"/>
      <c r="D34" s="3"/>
      <c r="E34" s="3"/>
      <c r="F34" s="3"/>
      <c r="G34" s="3"/>
    </row>
    <row r="35" spans="1:7" x14ac:dyDescent="0.25">
      <c r="A35" s="19">
        <f t="shared" si="0"/>
        <v>32</v>
      </c>
      <c r="B35" s="14"/>
      <c r="C35" s="189"/>
      <c r="D35" s="3"/>
      <c r="E35" s="3"/>
      <c r="F35" s="3"/>
      <c r="G35" s="3"/>
    </row>
    <row r="36" spans="1:7" x14ac:dyDescent="0.25">
      <c r="A36" s="19">
        <f t="shared" si="0"/>
        <v>33</v>
      </c>
      <c r="B36" s="14"/>
      <c r="C36" s="189"/>
      <c r="D36" s="3"/>
      <c r="E36" s="3"/>
      <c r="F36" s="3"/>
      <c r="G36" s="3"/>
    </row>
    <row r="37" spans="1:7" x14ac:dyDescent="0.25">
      <c r="A37" s="19">
        <f t="shared" si="0"/>
        <v>34</v>
      </c>
      <c r="B37" s="14"/>
      <c r="C37" s="189"/>
      <c r="D37" s="3"/>
      <c r="E37" s="3"/>
      <c r="F37" s="3"/>
      <c r="G37" s="3"/>
    </row>
    <row r="38" spans="1:7" x14ac:dyDescent="0.25">
      <c r="A38" s="19">
        <f t="shared" si="0"/>
        <v>35</v>
      </c>
      <c r="B38" s="14"/>
      <c r="C38" s="189"/>
      <c r="D38" s="3"/>
      <c r="E38" s="3"/>
      <c r="F38" s="3"/>
      <c r="G38" s="3"/>
    </row>
    <row r="39" spans="1:7" x14ac:dyDescent="0.25">
      <c r="A39" s="19">
        <f t="shared" si="0"/>
        <v>36</v>
      </c>
      <c r="B39" s="14"/>
      <c r="C39" s="189"/>
      <c r="D39" s="3"/>
      <c r="E39" s="3"/>
      <c r="F39" s="3"/>
      <c r="G39" s="3"/>
    </row>
    <row r="40" spans="1:7" x14ac:dyDescent="0.25">
      <c r="A40" s="19">
        <f t="shared" si="0"/>
        <v>37</v>
      </c>
      <c r="B40" s="14"/>
      <c r="C40" s="189"/>
      <c r="D40" s="3"/>
      <c r="E40" s="3"/>
      <c r="F40" s="3"/>
      <c r="G40" s="3"/>
    </row>
    <row r="41" spans="1:7" x14ac:dyDescent="0.25">
      <c r="A41" s="19">
        <f t="shared" si="0"/>
        <v>38</v>
      </c>
      <c r="B41" s="14"/>
      <c r="C41" s="189"/>
      <c r="D41" s="3"/>
      <c r="E41" s="3"/>
      <c r="F41" s="3"/>
      <c r="G41" s="3"/>
    </row>
    <row r="42" spans="1:7" x14ac:dyDescent="0.25">
      <c r="A42" s="19">
        <f t="shared" si="0"/>
        <v>39</v>
      </c>
      <c r="B42" s="14"/>
      <c r="C42" s="189"/>
      <c r="D42" s="3"/>
      <c r="E42" s="3"/>
      <c r="F42" s="3"/>
      <c r="G42" s="3"/>
    </row>
    <row r="43" spans="1:7" x14ac:dyDescent="0.25">
      <c r="A43" s="19">
        <f t="shared" si="0"/>
        <v>40</v>
      </c>
      <c r="B43" s="14"/>
      <c r="C43" s="189"/>
      <c r="D43" s="3"/>
      <c r="E43" s="3"/>
      <c r="F43" s="3"/>
      <c r="G43" s="3"/>
    </row>
    <row r="44" spans="1:7" x14ac:dyDescent="0.25">
      <c r="A44" s="19">
        <f t="shared" si="0"/>
        <v>41</v>
      </c>
      <c r="B44" s="14"/>
      <c r="C44" s="189"/>
      <c r="D44" s="3"/>
      <c r="E44" s="3"/>
      <c r="F44" s="3"/>
      <c r="G44" s="3"/>
    </row>
    <row r="45" spans="1:7" x14ac:dyDescent="0.25">
      <c r="A45" s="19">
        <f t="shared" si="0"/>
        <v>42</v>
      </c>
      <c r="B45" s="14"/>
      <c r="C45" s="189"/>
      <c r="D45" s="3"/>
      <c r="E45" s="3"/>
      <c r="F45" s="3"/>
      <c r="G45" s="3"/>
    </row>
    <row r="46" spans="1:7" x14ac:dyDescent="0.25">
      <c r="A46" s="19">
        <f t="shared" si="0"/>
        <v>43</v>
      </c>
      <c r="B46" s="14"/>
      <c r="C46" s="189"/>
      <c r="D46" s="3"/>
      <c r="E46" s="3"/>
      <c r="F46" s="3"/>
      <c r="G46" s="3"/>
    </row>
    <row r="47" spans="1:7" x14ac:dyDescent="0.25">
      <c r="A47" s="19">
        <f t="shared" si="0"/>
        <v>44</v>
      </c>
      <c r="B47" s="14"/>
      <c r="C47" s="189"/>
      <c r="D47" s="3"/>
      <c r="E47" s="3"/>
      <c r="F47" s="3"/>
      <c r="G47" s="3"/>
    </row>
    <row r="48" spans="1:7" x14ac:dyDescent="0.25">
      <c r="A48" s="19">
        <f t="shared" si="0"/>
        <v>45</v>
      </c>
      <c r="B48" s="14"/>
      <c r="C48" s="189"/>
      <c r="D48" s="3"/>
      <c r="E48" s="3"/>
      <c r="F48" s="3"/>
      <c r="G48" s="3"/>
    </row>
    <row r="49" spans="1:7" x14ac:dyDescent="0.25">
      <c r="A49" s="19">
        <f t="shared" si="0"/>
        <v>46</v>
      </c>
      <c r="B49" s="14"/>
      <c r="C49" s="189"/>
      <c r="D49" s="3"/>
      <c r="E49" s="3"/>
      <c r="F49" s="3"/>
      <c r="G49" s="3"/>
    </row>
    <row r="50" spans="1:7" x14ac:dyDescent="0.25">
      <c r="A50" s="19">
        <f t="shared" si="0"/>
        <v>47</v>
      </c>
      <c r="B50" s="14"/>
      <c r="C50" s="189"/>
      <c r="D50" s="3"/>
      <c r="E50" s="3"/>
      <c r="F50" s="3"/>
      <c r="G50" s="3"/>
    </row>
    <row r="51" spans="1:7" x14ac:dyDescent="0.25">
      <c r="A51" s="19">
        <f t="shared" si="0"/>
        <v>48</v>
      </c>
      <c r="B51" s="14"/>
      <c r="C51" s="189"/>
      <c r="D51" s="3"/>
      <c r="E51" s="3"/>
      <c r="F51" s="3"/>
      <c r="G51" s="3"/>
    </row>
    <row r="52" spans="1:7" x14ac:dyDescent="0.25">
      <c r="A52" s="19">
        <f t="shared" si="0"/>
        <v>49</v>
      </c>
      <c r="B52" s="14"/>
      <c r="C52" s="189"/>
      <c r="D52" s="3"/>
      <c r="E52" s="3"/>
      <c r="F52" s="3"/>
      <c r="G52" s="3"/>
    </row>
    <row r="53" spans="1:7" x14ac:dyDescent="0.25">
      <c r="A53" s="19">
        <f t="shared" si="0"/>
        <v>50</v>
      </c>
      <c r="B53" s="14"/>
      <c r="C53" s="189"/>
      <c r="D53" s="3"/>
      <c r="E53" s="3"/>
      <c r="F53" s="3"/>
      <c r="G53" s="3"/>
    </row>
    <row r="54" spans="1:7" x14ac:dyDescent="0.25">
      <c r="A54" s="19">
        <f t="shared" si="0"/>
        <v>51</v>
      </c>
      <c r="B54" s="14"/>
      <c r="C54" s="189"/>
      <c r="D54" s="3"/>
      <c r="E54" s="3"/>
      <c r="F54" s="3"/>
      <c r="G54" s="3"/>
    </row>
    <row r="55" spans="1:7" x14ac:dyDescent="0.25">
      <c r="A55" s="19">
        <f t="shared" si="0"/>
        <v>52</v>
      </c>
      <c r="B55" s="14"/>
      <c r="C55" s="189"/>
      <c r="D55" s="3"/>
      <c r="E55" s="3"/>
      <c r="F55" s="3"/>
      <c r="G55" s="3"/>
    </row>
    <row r="56" spans="1:7" x14ac:dyDescent="0.25">
      <c r="A56" s="19">
        <f t="shared" si="0"/>
        <v>53</v>
      </c>
      <c r="B56" s="14"/>
      <c r="C56" s="189"/>
      <c r="D56" s="3"/>
      <c r="E56" s="3"/>
      <c r="F56" s="3"/>
      <c r="G56" s="3"/>
    </row>
    <row r="57" spans="1:7" x14ac:dyDescent="0.25">
      <c r="A57" s="19">
        <f t="shared" si="0"/>
        <v>54</v>
      </c>
      <c r="B57" s="14"/>
      <c r="C57" s="189"/>
      <c r="D57" s="3"/>
      <c r="E57" s="3"/>
      <c r="F57" s="3"/>
      <c r="G57" s="3"/>
    </row>
    <row r="58" spans="1:7" x14ac:dyDescent="0.25">
      <c r="A58" s="19">
        <f t="shared" si="0"/>
        <v>55</v>
      </c>
      <c r="B58" s="14"/>
      <c r="C58" s="189"/>
      <c r="D58" s="3"/>
      <c r="E58" s="3"/>
      <c r="F58" s="3"/>
      <c r="G58" s="3"/>
    </row>
    <row r="59" spans="1:7" x14ac:dyDescent="0.25">
      <c r="A59" s="19">
        <f t="shared" si="0"/>
        <v>56</v>
      </c>
      <c r="B59" s="14"/>
      <c r="C59" s="189"/>
      <c r="D59" s="3"/>
      <c r="E59" s="3"/>
      <c r="F59" s="3"/>
      <c r="G59" s="3"/>
    </row>
    <row r="60" spans="1:7" x14ac:dyDescent="0.25">
      <c r="A60" s="19">
        <f t="shared" si="0"/>
        <v>57</v>
      </c>
      <c r="B60" s="14"/>
      <c r="C60" s="189"/>
      <c r="D60" s="3"/>
      <c r="E60" s="3"/>
      <c r="F60" s="3"/>
      <c r="G60" s="3"/>
    </row>
    <row r="61" spans="1:7" x14ac:dyDescent="0.25">
      <c r="A61" s="19">
        <f t="shared" si="0"/>
        <v>58</v>
      </c>
      <c r="B61" s="14"/>
      <c r="C61" s="189"/>
      <c r="D61" s="3"/>
      <c r="E61" s="3"/>
      <c r="F61" s="3"/>
      <c r="G61" s="3"/>
    </row>
    <row r="62" spans="1:7" x14ac:dyDescent="0.25">
      <c r="A62" s="19">
        <f t="shared" si="0"/>
        <v>59</v>
      </c>
      <c r="B62" s="14"/>
      <c r="C62" s="189"/>
      <c r="D62" s="3"/>
      <c r="E62" s="3"/>
      <c r="F62" s="3"/>
      <c r="G62" s="3"/>
    </row>
    <row r="63" spans="1:7" x14ac:dyDescent="0.25">
      <c r="A63" s="19">
        <f t="shared" si="0"/>
        <v>60</v>
      </c>
      <c r="B63" s="14"/>
      <c r="C63" s="189"/>
      <c r="D63" s="3"/>
      <c r="E63" s="3"/>
      <c r="F63" s="3"/>
      <c r="G63" s="3"/>
    </row>
    <row r="64" spans="1:7" x14ac:dyDescent="0.25">
      <c r="A64" s="19">
        <f t="shared" si="0"/>
        <v>61</v>
      </c>
      <c r="B64" s="14"/>
      <c r="C64" s="189"/>
      <c r="D64" s="3"/>
      <c r="E64" s="3"/>
      <c r="F64" s="3"/>
      <c r="G64" s="3"/>
    </row>
    <row r="65" spans="1:7" x14ac:dyDescent="0.25">
      <c r="A65" s="19">
        <f t="shared" si="0"/>
        <v>62</v>
      </c>
      <c r="B65" s="14"/>
      <c r="C65" s="189"/>
      <c r="D65" s="3"/>
      <c r="E65" s="3"/>
      <c r="F65" s="3"/>
      <c r="G65" s="3"/>
    </row>
    <row r="66" spans="1:7" x14ac:dyDescent="0.25">
      <c r="A66" s="19">
        <f t="shared" si="0"/>
        <v>63</v>
      </c>
      <c r="B66" s="14"/>
      <c r="C66" s="189"/>
      <c r="D66" s="3"/>
      <c r="E66" s="3"/>
      <c r="F66" s="3"/>
      <c r="G66" s="3"/>
    </row>
    <row r="67" spans="1:7" x14ac:dyDescent="0.25">
      <c r="A67" s="19">
        <f t="shared" si="0"/>
        <v>64</v>
      </c>
      <c r="B67" s="14"/>
      <c r="C67" s="189"/>
      <c r="D67" s="3"/>
      <c r="E67" s="3"/>
      <c r="F67" s="3"/>
      <c r="G67" s="3"/>
    </row>
    <row r="68" spans="1:7" x14ac:dyDescent="0.25">
      <c r="A68" s="19">
        <f t="shared" si="0"/>
        <v>65</v>
      </c>
      <c r="B68" s="14"/>
      <c r="C68" s="189"/>
      <c r="D68" s="3"/>
      <c r="E68" s="3"/>
      <c r="F68" s="3"/>
      <c r="G68" s="3"/>
    </row>
    <row r="69" spans="1:7" x14ac:dyDescent="0.25">
      <c r="A69" s="19">
        <f t="shared" si="0"/>
        <v>66</v>
      </c>
      <c r="B69" s="14"/>
      <c r="C69" s="189"/>
      <c r="D69" s="3"/>
      <c r="E69" s="3"/>
      <c r="F69" s="3"/>
      <c r="G69" s="3"/>
    </row>
    <row r="70" spans="1:7" x14ac:dyDescent="0.25">
      <c r="A70" s="19">
        <f t="shared" ref="A70:A78" si="2">A69+1</f>
        <v>67</v>
      </c>
      <c r="B70" s="14"/>
      <c r="C70" s="189"/>
      <c r="D70" s="3"/>
      <c r="E70" s="3"/>
      <c r="F70" s="3"/>
      <c r="G70" s="3"/>
    </row>
    <row r="71" spans="1:7" x14ac:dyDescent="0.25">
      <c r="A71" s="19">
        <f t="shared" si="2"/>
        <v>68</v>
      </c>
      <c r="B71" s="14"/>
      <c r="C71" s="189"/>
      <c r="D71" s="3"/>
      <c r="E71" s="3"/>
      <c r="F71" s="3"/>
      <c r="G71" s="3"/>
    </row>
    <row r="72" spans="1:7" x14ac:dyDescent="0.25">
      <c r="A72" s="19">
        <f t="shared" si="2"/>
        <v>69</v>
      </c>
      <c r="B72" s="14"/>
      <c r="C72" s="189"/>
      <c r="D72" s="3"/>
      <c r="E72" s="3"/>
      <c r="F72" s="3"/>
      <c r="G72" s="3"/>
    </row>
    <row r="73" spans="1:7" x14ac:dyDescent="0.25">
      <c r="A73" s="19">
        <f t="shared" si="2"/>
        <v>70</v>
      </c>
      <c r="B73" s="14"/>
      <c r="C73" s="189"/>
      <c r="D73" s="3"/>
      <c r="E73" s="3"/>
      <c r="F73" s="3"/>
      <c r="G73" s="3"/>
    </row>
    <row r="74" spans="1:7" x14ac:dyDescent="0.25">
      <c r="A74" s="19">
        <f t="shared" si="2"/>
        <v>71</v>
      </c>
      <c r="B74" s="14"/>
      <c r="C74" s="189"/>
      <c r="D74" s="3"/>
      <c r="E74" s="3"/>
      <c r="F74" s="3"/>
      <c r="G74" s="3"/>
    </row>
    <row r="75" spans="1:7" x14ac:dyDescent="0.25">
      <c r="A75" s="19">
        <f t="shared" si="2"/>
        <v>72</v>
      </c>
      <c r="B75" s="14"/>
      <c r="C75" s="189"/>
      <c r="D75" s="3"/>
      <c r="E75" s="3"/>
      <c r="F75" s="3"/>
      <c r="G75" s="3"/>
    </row>
    <row r="76" spans="1:7" x14ac:dyDescent="0.25">
      <c r="A76" s="19">
        <f t="shared" si="2"/>
        <v>73</v>
      </c>
      <c r="B76" s="14"/>
      <c r="C76" s="189"/>
      <c r="D76" s="3"/>
      <c r="E76" s="3"/>
      <c r="F76" s="3"/>
      <c r="G76" s="3"/>
    </row>
    <row r="77" spans="1:7" x14ac:dyDescent="0.25">
      <c r="A77" s="19">
        <f t="shared" si="2"/>
        <v>74</v>
      </c>
      <c r="B77" s="14"/>
      <c r="C77" s="189"/>
      <c r="D77" s="3"/>
      <c r="E77" s="3"/>
      <c r="F77" s="3"/>
      <c r="G77" s="3"/>
    </row>
    <row r="78" spans="1:7" x14ac:dyDescent="0.25">
      <c r="A78" s="19">
        <f t="shared" si="2"/>
        <v>75</v>
      </c>
      <c r="B78" s="3"/>
      <c r="C78" s="189"/>
      <c r="D78" s="3"/>
      <c r="E78" s="3"/>
      <c r="F78" s="3"/>
      <c r="G78" s="3"/>
    </row>
  </sheetData>
  <dataValidations count="2">
    <dataValidation type="list" allowBlank="1" showInputMessage="1" showErrorMessage="1" sqref="E4:E78" xr:uid="{7E629735-6BB2-486F-BAF1-AAFA2C0D702A}">
      <formula1>"L / ha,L / ton,L / ton/km"</formula1>
    </dataValidation>
    <dataValidation type="list" allowBlank="1" showInputMessage="1" showErrorMessage="1" sqref="F4:F78" xr:uid="{05A87825-2171-4938-8770-1B3D2C86C21E}">
      <formula1>"Ja,Nej"</formula1>
    </dataValidation>
  </dataValidations>
  <pageMargins left="0.7" right="0.7" top="0.75" bottom="0.75" header="0.3" footer="0.3"/>
  <pageSetup paperSize="9" orientation="portrait" horizontalDpi="4294967293"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2">
    <tabColor theme="4" tint="-0.499984740745262"/>
  </sheetPr>
  <dimension ref="A1:BY225"/>
  <sheetViews>
    <sheetView topLeftCell="S115" workbookViewId="0">
      <selection activeCell="Y211" sqref="Y211"/>
    </sheetView>
  </sheetViews>
  <sheetFormatPr defaultRowHeight="13.8" x14ac:dyDescent="0.25"/>
  <cols>
    <col min="1" max="1" width="26.09765625" bestFit="1" customWidth="1"/>
    <col min="2" max="2" width="31.69921875" customWidth="1"/>
    <col min="3" max="3" width="24.3984375" bestFit="1" customWidth="1"/>
    <col min="6" max="6" width="26.09765625" bestFit="1" customWidth="1"/>
    <col min="7" max="7" width="11.59765625" bestFit="1" customWidth="1"/>
    <col min="9" max="9" width="60.19921875" bestFit="1" customWidth="1"/>
    <col min="22" max="22" width="39.8984375" bestFit="1" customWidth="1"/>
    <col min="23" max="23" width="30" bestFit="1" customWidth="1"/>
    <col min="24" max="24" width="24.3984375" bestFit="1" customWidth="1"/>
    <col min="25" max="25" width="35.296875" customWidth="1"/>
    <col min="26" max="26" width="27.59765625" bestFit="1" customWidth="1"/>
    <col min="27" max="27" width="24.3984375" bestFit="1" customWidth="1"/>
    <col min="29" max="29" width="41.796875" bestFit="1" customWidth="1"/>
    <col min="31" max="32" width="16" bestFit="1" customWidth="1"/>
    <col min="33" max="33" width="16.3984375" bestFit="1" customWidth="1"/>
    <col min="34" max="34" width="103.09765625" bestFit="1" customWidth="1"/>
    <col min="35" max="35" width="14.59765625" bestFit="1" customWidth="1"/>
    <col min="36" max="36" width="20.09765625" bestFit="1" customWidth="1"/>
    <col min="37" max="37" width="67.5" bestFit="1" customWidth="1"/>
    <col min="38" max="38" width="39.8984375" bestFit="1" customWidth="1"/>
    <col min="39" max="39" width="34" bestFit="1" customWidth="1"/>
    <col min="40" max="40" width="6.19921875" customWidth="1"/>
    <col min="41" max="41" width="31.19921875" bestFit="1" customWidth="1"/>
    <col min="42" max="42" width="6.19921875" customWidth="1"/>
    <col min="43" max="43" width="36.09765625" bestFit="1" customWidth="1"/>
    <col min="44" max="44" width="7.09765625" customWidth="1"/>
    <col min="45" max="45" width="35.8984375" bestFit="1" customWidth="1"/>
    <col min="46" max="46" width="7.19921875" customWidth="1"/>
    <col min="47" max="47" width="33.3984375" bestFit="1" customWidth="1"/>
    <col min="48" max="48" width="6.69921875" customWidth="1"/>
    <col min="49" max="49" width="33.09765625" bestFit="1" customWidth="1"/>
    <col min="50" max="50" width="6.69921875" customWidth="1"/>
    <col min="51" max="51" width="33.59765625" bestFit="1" customWidth="1"/>
    <col min="52" max="52" width="6.69921875" customWidth="1"/>
    <col min="53" max="53" width="33.59765625" bestFit="1" customWidth="1"/>
    <col min="54" max="54" width="6.69921875" customWidth="1"/>
    <col min="55" max="55" width="33.59765625" bestFit="1" customWidth="1"/>
    <col min="56" max="56" width="6.69921875" customWidth="1"/>
    <col min="57" max="57" width="33.09765625" bestFit="1" customWidth="1"/>
    <col min="58" max="59" width="7.3984375" customWidth="1"/>
    <col min="60" max="60" width="49.796875" customWidth="1"/>
    <col min="61" max="61" width="36" bestFit="1" customWidth="1"/>
    <col min="62" max="62" width="36" customWidth="1"/>
    <col min="63" max="63" width="26.09765625" bestFit="1" customWidth="1"/>
    <col min="64" max="64" width="27.296875" bestFit="1" customWidth="1"/>
    <col min="65" max="65" width="106.8984375" bestFit="1" customWidth="1"/>
    <col min="66" max="66" width="47.59765625" bestFit="1" customWidth="1"/>
    <col min="67" max="67" width="8.19921875" customWidth="1"/>
    <col min="68" max="68" width="7.5" customWidth="1"/>
    <col min="69" max="69" width="47.59765625" customWidth="1"/>
    <col min="70" max="70" width="33.69921875" customWidth="1"/>
    <col min="71" max="71" width="37" bestFit="1" customWidth="1"/>
    <col min="72" max="72" width="20.3984375" bestFit="1" customWidth="1"/>
    <col min="73" max="73" width="138.59765625" bestFit="1" customWidth="1"/>
    <col min="74" max="74" width="53.5" customWidth="1"/>
    <col min="75" max="75" width="47.5" bestFit="1" customWidth="1"/>
    <col min="76" max="76" width="19.69921875" customWidth="1"/>
    <col min="77" max="77" width="29.09765625" bestFit="1" customWidth="1"/>
    <col min="78" max="78" width="12.19921875" bestFit="1" customWidth="1"/>
    <col min="84" max="84" width="15.3984375" bestFit="1" customWidth="1"/>
    <col min="85" max="85" width="13.796875" customWidth="1"/>
    <col min="86" max="86" width="26" customWidth="1"/>
  </cols>
  <sheetData>
    <row r="1" spans="1:77" ht="31.8" x14ac:dyDescent="0.55000000000000004">
      <c r="A1" s="1" t="s">
        <v>1085</v>
      </c>
      <c r="AM1" s="113"/>
      <c r="BK1" s="94"/>
      <c r="BW1" s="94" t="s">
        <v>1076</v>
      </c>
      <c r="BX1" s="78" t="s">
        <v>1023</v>
      </c>
    </row>
    <row r="2" spans="1:77" ht="16.2" thickBot="1" x14ac:dyDescent="0.35">
      <c r="B2" t="s">
        <v>1031</v>
      </c>
      <c r="U2" s="94" t="s">
        <v>1073</v>
      </c>
      <c r="V2" s="120" t="s">
        <v>1084</v>
      </c>
      <c r="AI2" s="172"/>
      <c r="AJ2" s="172"/>
      <c r="AM2" t="s">
        <v>1044</v>
      </c>
      <c r="BK2" s="94" t="s">
        <v>1074</v>
      </c>
      <c r="BS2" s="94" t="s">
        <v>1075</v>
      </c>
      <c r="BW2" s="79" t="s">
        <v>644</v>
      </c>
      <c r="BX2" s="79"/>
      <c r="BY2" s="79"/>
    </row>
    <row r="3" spans="1:77" ht="16.2" thickBot="1" x14ac:dyDescent="0.35">
      <c r="B3" t="s">
        <v>1028</v>
      </c>
      <c r="F3" t="s">
        <v>1078</v>
      </c>
      <c r="J3" s="94"/>
      <c r="V3" s="159" t="s">
        <v>1029</v>
      </c>
      <c r="W3" s="160"/>
      <c r="X3" s="160"/>
      <c r="Y3" s="161" t="s">
        <v>1030</v>
      </c>
      <c r="Z3" s="162"/>
      <c r="AA3" s="162"/>
      <c r="AB3" s="162"/>
      <c r="AC3" s="163"/>
      <c r="AD3" s="163"/>
      <c r="AE3" s="219" t="s">
        <v>1032</v>
      </c>
      <c r="AF3" s="219"/>
      <c r="AG3" s="219"/>
      <c r="AH3" s="165" t="s">
        <v>246</v>
      </c>
      <c r="AI3" s="194"/>
      <c r="AJ3" s="165"/>
      <c r="AK3" s="164" t="s">
        <v>1042</v>
      </c>
      <c r="AL3" s="109" t="s">
        <v>327</v>
      </c>
      <c r="AM3" s="109" t="s">
        <v>313</v>
      </c>
      <c r="AN3" s="110"/>
      <c r="AO3" s="110"/>
      <c r="AP3" s="110"/>
      <c r="AQ3" s="110"/>
      <c r="AR3" s="110"/>
      <c r="AS3" s="110"/>
      <c r="AT3" s="110"/>
      <c r="AU3" s="110"/>
      <c r="AV3" s="110"/>
      <c r="AW3" s="110"/>
      <c r="AX3" s="110"/>
      <c r="AY3" s="110"/>
      <c r="AZ3" s="110"/>
      <c r="BA3" s="110"/>
      <c r="BB3" s="110"/>
      <c r="BC3" s="110"/>
      <c r="BD3" s="110"/>
      <c r="BE3" s="110"/>
      <c r="BF3" s="110"/>
      <c r="BG3" s="111"/>
      <c r="BH3" s="164" t="s">
        <v>809</v>
      </c>
      <c r="BI3" s="226"/>
      <c r="BJ3" s="193"/>
      <c r="BK3" s="198"/>
      <c r="BL3" s="225"/>
      <c r="BM3" s="153" t="s">
        <v>1043</v>
      </c>
      <c r="BN3" s="153"/>
      <c r="BO3" s="153" t="s">
        <v>1052</v>
      </c>
      <c r="BP3" s="153"/>
      <c r="BQ3" s="154"/>
      <c r="BS3" s="79" t="s">
        <v>374</v>
      </c>
      <c r="BT3" s="79"/>
      <c r="BU3" s="94" t="s">
        <v>246</v>
      </c>
      <c r="BV3" s="15"/>
      <c r="BW3" s="79" t="s">
        <v>645</v>
      </c>
      <c r="BX3" s="79" t="s">
        <v>646</v>
      </c>
      <c r="BY3" s="79" t="s">
        <v>647</v>
      </c>
    </row>
    <row r="4" spans="1:77" ht="15.6" x14ac:dyDescent="0.3">
      <c r="A4" s="93" t="s">
        <v>1072</v>
      </c>
      <c r="B4" s="7" t="s">
        <v>277</v>
      </c>
      <c r="C4" s="7" t="s">
        <v>340</v>
      </c>
      <c r="F4" s="7" t="s">
        <v>485</v>
      </c>
      <c r="V4" s="166" t="s">
        <v>1082</v>
      </c>
      <c r="W4" s="7" t="s">
        <v>277</v>
      </c>
      <c r="X4" s="7" t="s">
        <v>340</v>
      </c>
      <c r="Y4" s="7" t="s">
        <v>1083</v>
      </c>
      <c r="Z4" s="7" t="s">
        <v>1088</v>
      </c>
      <c r="AA4" s="7" t="s">
        <v>1087</v>
      </c>
      <c r="AC4" s="11" t="s">
        <v>1033</v>
      </c>
      <c r="AD4" s="11" t="s">
        <v>245</v>
      </c>
      <c r="AE4" s="9" t="s">
        <v>242</v>
      </c>
      <c r="AF4" s="9" t="s">
        <v>243</v>
      </c>
      <c r="AG4" s="9" t="s">
        <v>244</v>
      </c>
      <c r="AI4" s="195"/>
      <c r="AJ4" s="192"/>
      <c r="AK4" s="9" t="s">
        <v>276</v>
      </c>
      <c r="AL4" s="105" t="str">
        <f>V4</f>
        <v>Biomass_pool</v>
      </c>
      <c r="AM4" s="106" t="s">
        <v>315</v>
      </c>
      <c r="AN4" s="107" t="s">
        <v>314</v>
      </c>
      <c r="AO4" s="106" t="s">
        <v>316</v>
      </c>
      <c r="AP4" s="107" t="s">
        <v>317</v>
      </c>
      <c r="AQ4" s="106" t="s">
        <v>318</v>
      </c>
      <c r="AR4" s="107" t="s">
        <v>319</v>
      </c>
      <c r="AS4" s="106" t="s">
        <v>320</v>
      </c>
      <c r="AT4" s="107" t="s">
        <v>321</v>
      </c>
      <c r="AU4" s="106" t="s">
        <v>322</v>
      </c>
      <c r="AV4" s="107" t="s">
        <v>323</v>
      </c>
      <c r="AW4" s="97" t="s">
        <v>324</v>
      </c>
      <c r="AX4" s="98" t="s">
        <v>325</v>
      </c>
      <c r="AY4" s="97" t="s">
        <v>328</v>
      </c>
      <c r="AZ4" s="98" t="s">
        <v>329</v>
      </c>
      <c r="BA4" s="97" t="s">
        <v>330</v>
      </c>
      <c r="BB4" s="98" t="s">
        <v>331</v>
      </c>
      <c r="BC4" s="97" t="s">
        <v>336</v>
      </c>
      <c r="BD4" s="98" t="s">
        <v>337</v>
      </c>
      <c r="BE4" s="106" t="s">
        <v>338</v>
      </c>
      <c r="BF4" s="107" t="s">
        <v>339</v>
      </c>
      <c r="BG4" s="108" t="s">
        <v>326</v>
      </c>
      <c r="BH4" s="158" t="s">
        <v>810</v>
      </c>
      <c r="BI4" s="196" t="s">
        <v>811</v>
      </c>
      <c r="BJ4" s="175"/>
      <c r="BK4" s="106" t="s">
        <v>247</v>
      </c>
      <c r="BL4" s="9" t="s">
        <v>1045</v>
      </c>
      <c r="BM4" s="9" t="s">
        <v>1079</v>
      </c>
      <c r="BN4" s="9" t="s">
        <v>981</v>
      </c>
      <c r="BO4" s="9" t="s">
        <v>355</v>
      </c>
      <c r="BP4" s="9" t="s">
        <v>356</v>
      </c>
      <c r="BQ4" s="155" t="s">
        <v>981</v>
      </c>
      <c r="BS4" s="79" t="s">
        <v>287</v>
      </c>
      <c r="BT4" s="79" t="s">
        <v>288</v>
      </c>
      <c r="BV4" s="175"/>
      <c r="BW4" s="4" t="s">
        <v>648</v>
      </c>
      <c r="BX4" s="4" t="s">
        <v>649</v>
      </c>
      <c r="BY4" s="4" t="s">
        <v>650</v>
      </c>
    </row>
    <row r="5" spans="1:77" x14ac:dyDescent="0.25">
      <c r="A5" s="5"/>
      <c r="B5" s="3" t="s">
        <v>104</v>
      </c>
      <c r="C5" s="3" t="s">
        <v>6</v>
      </c>
      <c r="F5" s="138" t="s">
        <v>486</v>
      </c>
      <c r="K5" s="137"/>
      <c r="V5" s="167" t="s">
        <v>239</v>
      </c>
      <c r="W5" s="89" t="s">
        <v>104</v>
      </c>
      <c r="X5" s="91" t="s">
        <v>7</v>
      </c>
      <c r="Y5" s="92" t="s">
        <v>199</v>
      </c>
      <c r="Z5" s="90" t="str">
        <f>W5</f>
        <v>Moden</v>
      </c>
      <c r="AA5" s="90" t="str">
        <f>X5</f>
        <v>Gul</v>
      </c>
      <c r="AC5" s="4"/>
      <c r="AD5" s="4"/>
      <c r="AE5" s="4"/>
      <c r="AF5" s="4"/>
      <c r="AG5" s="4"/>
      <c r="AK5" s="4"/>
      <c r="AL5" s="71" t="str">
        <f>V5</f>
        <v>Ej_til_foder_conv</v>
      </c>
      <c r="AM5" s="95"/>
      <c r="AN5" s="100"/>
      <c r="AO5" s="99"/>
      <c r="AP5" s="100"/>
      <c r="AQ5" s="99"/>
      <c r="AR5" s="100"/>
      <c r="AS5" s="99"/>
      <c r="AT5" s="100"/>
      <c r="AU5" s="99"/>
      <c r="AV5" s="100"/>
      <c r="AW5" s="117"/>
      <c r="AX5" s="102"/>
      <c r="AY5" s="101"/>
      <c r="AZ5" s="102"/>
      <c r="BA5" s="101"/>
      <c r="BB5" s="102"/>
      <c r="BC5" s="101"/>
      <c r="BD5" s="114"/>
      <c r="BE5" s="99"/>
      <c r="BF5" s="100"/>
      <c r="BG5" s="157">
        <f>AN5+AP5+AR5+AT5+AV5+AX5+AZ5+BB5+BD5+BF5</f>
        <v>0</v>
      </c>
      <c r="BH5" s="4" t="s">
        <v>813</v>
      </c>
      <c r="BI5" s="102" t="s">
        <v>813</v>
      </c>
      <c r="BK5" s="101" t="s">
        <v>281</v>
      </c>
      <c r="BL5" s="4">
        <v>80</v>
      </c>
      <c r="BM5" s="4" t="s">
        <v>248</v>
      </c>
      <c r="BN5" s="4" t="s">
        <v>1047</v>
      </c>
      <c r="BO5" s="4">
        <v>100</v>
      </c>
      <c r="BP5" s="4">
        <v>100</v>
      </c>
      <c r="BQ5" s="102" t="s">
        <v>1049</v>
      </c>
      <c r="BS5" s="4" t="s">
        <v>289</v>
      </c>
      <c r="BT5" s="4">
        <v>5.5</v>
      </c>
      <c r="BU5" t="s">
        <v>1022</v>
      </c>
      <c r="BW5" s="4" t="s">
        <v>651</v>
      </c>
      <c r="BX5" s="4" t="s">
        <v>652</v>
      </c>
      <c r="BY5" s="4" t="s">
        <v>653</v>
      </c>
    </row>
    <row r="6" spans="1:77" x14ac:dyDescent="0.25">
      <c r="A6" s="5"/>
      <c r="B6" s="3" t="s">
        <v>6</v>
      </c>
      <c r="C6" s="3" t="s">
        <v>7</v>
      </c>
      <c r="F6" s="138" t="s">
        <v>487</v>
      </c>
      <c r="K6" s="137"/>
      <c r="V6" s="168" t="s">
        <v>379</v>
      </c>
      <c r="W6" s="89" t="s">
        <v>376</v>
      </c>
      <c r="X6" s="89" t="s">
        <v>8</v>
      </c>
      <c r="Y6" s="14" t="s">
        <v>380</v>
      </c>
      <c r="Z6" s="90" t="str">
        <f t="shared" ref="Z6:Z69" si="0">W6</f>
        <v>Grain_crop</v>
      </c>
      <c r="AA6" s="90" t="str">
        <f t="shared" ref="AA6:AA69" si="1">X6</f>
        <v>Kerne</v>
      </c>
      <c r="AC6" s="4"/>
      <c r="AD6" s="4"/>
      <c r="AE6" s="4"/>
      <c r="AF6" s="4"/>
      <c r="AG6" s="4"/>
      <c r="AK6" s="4"/>
      <c r="AL6" s="71" t="str">
        <f>V6</f>
        <v>Grain_conv</v>
      </c>
      <c r="AM6" s="96"/>
      <c r="AN6" s="102"/>
      <c r="AO6" s="101"/>
      <c r="AP6" s="102"/>
      <c r="AQ6" s="101"/>
      <c r="AR6" s="102"/>
      <c r="AS6" s="101"/>
      <c r="AT6" s="102"/>
      <c r="AU6" s="101"/>
      <c r="AV6" s="102"/>
      <c r="AW6" s="118"/>
      <c r="AX6" s="102"/>
      <c r="AY6" s="101"/>
      <c r="AZ6" s="102"/>
      <c r="BA6" s="101"/>
      <c r="BB6" s="102"/>
      <c r="BC6" s="101"/>
      <c r="BD6" s="115"/>
      <c r="BE6" s="101"/>
      <c r="BF6" s="102"/>
      <c r="BG6" s="157">
        <f t="shared" ref="BG6:BG69" si="2">AN6+AP6+AR6+AT6+AV6+AX6+AZ6+BB6+BD6+BF6</f>
        <v>0</v>
      </c>
      <c r="BH6" s="4" t="s">
        <v>813</v>
      </c>
      <c r="BI6" s="102" t="s">
        <v>813</v>
      </c>
      <c r="BK6" s="101" t="s">
        <v>282</v>
      </c>
      <c r="BL6" s="4">
        <v>75</v>
      </c>
      <c r="BM6" s="4" t="s">
        <v>249</v>
      </c>
      <c r="BN6" s="4" t="s">
        <v>1047</v>
      </c>
      <c r="BO6" s="4">
        <v>100</v>
      </c>
      <c r="BP6" s="4">
        <v>100</v>
      </c>
      <c r="BQ6" s="102" t="s">
        <v>1049</v>
      </c>
      <c r="BS6" s="4" t="s">
        <v>290</v>
      </c>
      <c r="BT6" s="4">
        <v>0.95</v>
      </c>
      <c r="BU6" t="s">
        <v>1022</v>
      </c>
      <c r="BW6" s="4" t="s">
        <v>658</v>
      </c>
      <c r="BX6" s="4" t="s">
        <v>654</v>
      </c>
      <c r="BY6" s="4" t="s">
        <v>655</v>
      </c>
    </row>
    <row r="7" spans="1:77" x14ac:dyDescent="0.25">
      <c r="A7" s="5"/>
      <c r="B7" s="3" t="s">
        <v>167</v>
      </c>
      <c r="C7" s="3" t="s">
        <v>8</v>
      </c>
      <c r="F7" s="138" t="s">
        <v>601</v>
      </c>
      <c r="K7" s="137"/>
      <c r="V7" s="169" t="s">
        <v>210</v>
      </c>
      <c r="W7" s="89" t="s">
        <v>104</v>
      </c>
      <c r="X7" s="89" t="s">
        <v>162</v>
      </c>
      <c r="Y7" s="89" t="s">
        <v>168</v>
      </c>
      <c r="Z7" s="90" t="str">
        <f t="shared" si="0"/>
        <v>Moden</v>
      </c>
      <c r="AA7" s="90" t="str">
        <f t="shared" si="1"/>
        <v>Forarbejdet</v>
      </c>
      <c r="AC7" s="4"/>
      <c r="AD7" s="4"/>
      <c r="AE7" s="4"/>
      <c r="AF7" s="4"/>
      <c r="AG7" s="4"/>
      <c r="AK7" s="4"/>
      <c r="AL7" s="71" t="str">
        <f>V7</f>
        <v>Protein_1_conv</v>
      </c>
      <c r="AM7" s="96"/>
      <c r="AN7" s="102"/>
      <c r="AO7" s="101"/>
      <c r="AP7" s="102"/>
      <c r="AQ7" s="101"/>
      <c r="AR7" s="102"/>
      <c r="AS7" s="101"/>
      <c r="AT7" s="102"/>
      <c r="AU7" s="101"/>
      <c r="AV7" s="102"/>
      <c r="AW7" s="118"/>
      <c r="AX7" s="102"/>
      <c r="AY7" s="101"/>
      <c r="AZ7" s="102"/>
      <c r="BA7" s="101"/>
      <c r="BB7" s="102"/>
      <c r="BC7" s="101"/>
      <c r="BD7" s="115"/>
      <c r="BE7" s="101"/>
      <c r="BF7" s="102"/>
      <c r="BG7" s="157">
        <f t="shared" si="2"/>
        <v>0</v>
      </c>
      <c r="BH7" s="4" t="s">
        <v>813</v>
      </c>
      <c r="BI7" s="102" t="s">
        <v>813</v>
      </c>
      <c r="BK7" s="101" t="s">
        <v>283</v>
      </c>
      <c r="BL7" s="4">
        <v>80</v>
      </c>
      <c r="BM7" s="4" t="s">
        <v>250</v>
      </c>
      <c r="BN7" s="4" t="s">
        <v>1047</v>
      </c>
      <c r="BO7" s="4">
        <v>100</v>
      </c>
      <c r="BP7" s="4">
        <v>100</v>
      </c>
      <c r="BQ7" s="102" t="s">
        <v>1049</v>
      </c>
      <c r="BS7" s="4" t="s">
        <v>291</v>
      </c>
      <c r="BT7" s="4">
        <v>16.3</v>
      </c>
      <c r="BU7" t="s">
        <v>1022</v>
      </c>
      <c r="BW7" s="4" t="s">
        <v>658</v>
      </c>
      <c r="BX7" s="4" t="s">
        <v>656</v>
      </c>
      <c r="BY7" s="4" t="s">
        <v>657</v>
      </c>
    </row>
    <row r="8" spans="1:77" x14ac:dyDescent="0.25">
      <c r="A8" s="5"/>
      <c r="B8" s="3" t="s">
        <v>190</v>
      </c>
      <c r="C8" s="3" t="s">
        <v>162</v>
      </c>
      <c r="F8" s="138">
        <v>0</v>
      </c>
      <c r="K8" s="137"/>
      <c r="V8" s="169" t="s">
        <v>211</v>
      </c>
      <c r="W8" s="89"/>
      <c r="X8" s="89"/>
      <c r="Y8" s="89" t="s">
        <v>161</v>
      </c>
      <c r="Z8" s="90">
        <f t="shared" si="0"/>
        <v>0</v>
      </c>
      <c r="AA8" s="90">
        <f t="shared" si="1"/>
        <v>0</v>
      </c>
      <c r="AC8" s="4"/>
      <c r="AD8" s="4"/>
      <c r="AE8" s="4"/>
      <c r="AF8" s="4"/>
      <c r="AG8" s="4"/>
      <c r="AK8" s="4"/>
      <c r="AL8" s="71" t="str">
        <f>V8</f>
        <v>Export_conv</v>
      </c>
      <c r="AM8" s="96"/>
      <c r="AN8" s="102"/>
      <c r="AO8" s="101"/>
      <c r="AP8" s="102"/>
      <c r="AQ8" s="101"/>
      <c r="AR8" s="102"/>
      <c r="AS8" s="101"/>
      <c r="AT8" s="102"/>
      <c r="AU8" s="101"/>
      <c r="AV8" s="102"/>
      <c r="AW8" s="118"/>
      <c r="AX8" s="102"/>
      <c r="AY8" s="101"/>
      <c r="AZ8" s="102"/>
      <c r="BA8" s="101"/>
      <c r="BB8" s="102"/>
      <c r="BC8" s="101"/>
      <c r="BD8" s="115"/>
      <c r="BE8" s="101"/>
      <c r="BF8" s="102"/>
      <c r="BG8" s="157">
        <f t="shared" si="2"/>
        <v>0</v>
      </c>
      <c r="BH8" s="4" t="s">
        <v>813</v>
      </c>
      <c r="BI8" s="102" t="s">
        <v>813</v>
      </c>
      <c r="BK8" s="101" t="s">
        <v>256</v>
      </c>
      <c r="BL8" s="4">
        <v>75</v>
      </c>
      <c r="BM8" s="4" t="s">
        <v>251</v>
      </c>
      <c r="BN8" s="4" t="s">
        <v>1047</v>
      </c>
      <c r="BO8" s="4">
        <v>100</v>
      </c>
      <c r="BP8" s="4">
        <v>100</v>
      </c>
      <c r="BQ8" s="102" t="s">
        <v>1049</v>
      </c>
      <c r="BS8" s="4" t="s">
        <v>292</v>
      </c>
      <c r="BT8" s="4">
        <v>9</v>
      </c>
      <c r="BU8" t="s">
        <v>1022</v>
      </c>
      <c r="BW8" s="4" t="s">
        <v>651</v>
      </c>
      <c r="BX8" s="4" t="s">
        <v>659</v>
      </c>
      <c r="BY8" s="4" t="s">
        <v>660</v>
      </c>
    </row>
    <row r="9" spans="1:77" x14ac:dyDescent="0.25">
      <c r="A9" s="5"/>
      <c r="B9" s="3" t="s">
        <v>177</v>
      </c>
      <c r="C9" s="3" t="s">
        <v>167</v>
      </c>
      <c r="F9" s="138">
        <v>0</v>
      </c>
      <c r="K9" s="137"/>
      <c r="V9" s="168" t="s">
        <v>391</v>
      </c>
      <c r="W9" s="89" t="s">
        <v>104</v>
      </c>
      <c r="X9" s="89" t="s">
        <v>8</v>
      </c>
      <c r="Y9" s="14" t="s">
        <v>392</v>
      </c>
      <c r="Z9" s="90" t="str">
        <f t="shared" si="0"/>
        <v>Moden</v>
      </c>
      <c r="AA9" s="90" t="str">
        <f t="shared" si="1"/>
        <v>Kerne</v>
      </c>
      <c r="AC9" s="4"/>
      <c r="AD9" s="4"/>
      <c r="AE9" s="4"/>
      <c r="AF9" s="4"/>
      <c r="AG9" s="4"/>
      <c r="AK9" s="4"/>
      <c r="AL9" s="71" t="str">
        <f>V9</f>
        <v>Oilseed_conv</v>
      </c>
      <c r="AM9" s="96"/>
      <c r="AN9" s="102"/>
      <c r="AO9" s="101"/>
      <c r="AP9" s="102"/>
      <c r="AQ9" s="101"/>
      <c r="AR9" s="102"/>
      <c r="AS9" s="101"/>
      <c r="AT9" s="102"/>
      <c r="AU9" s="101"/>
      <c r="AV9" s="102"/>
      <c r="AW9" s="118"/>
      <c r="AX9" s="102"/>
      <c r="AY9" s="101"/>
      <c r="AZ9" s="102"/>
      <c r="BA9" s="101"/>
      <c r="BB9" s="102"/>
      <c r="BC9" s="101"/>
      <c r="BD9" s="115"/>
      <c r="BE9" s="101"/>
      <c r="BF9" s="102"/>
      <c r="BG9" s="157">
        <f t="shared" si="2"/>
        <v>0</v>
      </c>
      <c r="BH9" s="4" t="s">
        <v>813</v>
      </c>
      <c r="BI9" s="102" t="s">
        <v>813</v>
      </c>
      <c r="BK9" s="101" t="s">
        <v>257</v>
      </c>
      <c r="BL9" s="4">
        <v>50</v>
      </c>
      <c r="BM9" s="4" t="s">
        <v>252</v>
      </c>
      <c r="BN9" s="4" t="s">
        <v>1047</v>
      </c>
      <c r="BO9" s="4">
        <v>100</v>
      </c>
      <c r="BP9" s="4">
        <v>100</v>
      </c>
      <c r="BQ9" s="102" t="s">
        <v>1049</v>
      </c>
      <c r="BS9" s="4" t="s">
        <v>293</v>
      </c>
      <c r="BT9" s="4">
        <v>18.899999999999999</v>
      </c>
      <c r="BU9" t="s">
        <v>1022</v>
      </c>
      <c r="BW9" s="4" t="s">
        <v>661</v>
      </c>
      <c r="BX9" s="4" t="s">
        <v>649</v>
      </c>
      <c r="BY9" s="4" t="s">
        <v>662</v>
      </c>
    </row>
    <row r="10" spans="1:77" x14ac:dyDescent="0.25">
      <c r="A10" s="5"/>
      <c r="B10" s="3" t="s">
        <v>191</v>
      </c>
      <c r="C10" s="3" t="s">
        <v>176</v>
      </c>
      <c r="F10" s="138">
        <v>0</v>
      </c>
      <c r="K10" s="137"/>
      <c r="V10" s="169" t="s">
        <v>212</v>
      </c>
      <c r="W10" s="89"/>
      <c r="X10" s="89"/>
      <c r="Y10" s="14" t="s">
        <v>167</v>
      </c>
      <c r="Z10" s="90">
        <f t="shared" si="0"/>
        <v>0</v>
      </c>
      <c r="AA10" s="90">
        <f t="shared" si="1"/>
        <v>0</v>
      </c>
      <c r="AC10" s="4"/>
      <c r="AD10" s="4"/>
      <c r="AE10" s="4"/>
      <c r="AF10" s="4"/>
      <c r="AG10" s="4"/>
      <c r="AK10" s="4"/>
      <c r="AL10" s="71" t="str">
        <f>V10</f>
        <v>Loss_conv</v>
      </c>
      <c r="AM10" s="96"/>
      <c r="AN10" s="102"/>
      <c r="AO10" s="101"/>
      <c r="AP10" s="102"/>
      <c r="AQ10" s="101"/>
      <c r="AR10" s="102"/>
      <c r="AS10" s="101"/>
      <c r="AT10" s="102"/>
      <c r="AU10" s="101"/>
      <c r="AV10" s="102"/>
      <c r="AW10" s="118"/>
      <c r="AX10" s="102"/>
      <c r="AY10" s="101"/>
      <c r="AZ10" s="102"/>
      <c r="BA10" s="101"/>
      <c r="BB10" s="102"/>
      <c r="BC10" s="101"/>
      <c r="BD10" s="115"/>
      <c r="BE10" s="101"/>
      <c r="BF10" s="102"/>
      <c r="BG10" s="157">
        <f t="shared" si="2"/>
        <v>0</v>
      </c>
      <c r="BH10" s="4" t="s">
        <v>813</v>
      </c>
      <c r="BI10" s="102" t="s">
        <v>813</v>
      </c>
      <c r="BK10" s="101" t="s">
        <v>258</v>
      </c>
      <c r="BL10" s="4">
        <v>70</v>
      </c>
      <c r="BM10" s="4" t="s">
        <v>253</v>
      </c>
      <c r="BN10" s="4" t="s">
        <v>1047</v>
      </c>
      <c r="BO10" s="4">
        <v>100</v>
      </c>
      <c r="BP10" s="4">
        <v>100</v>
      </c>
      <c r="BQ10" s="102" t="s">
        <v>1049</v>
      </c>
      <c r="BS10" s="4" t="s">
        <v>294</v>
      </c>
      <c r="BT10" s="4">
        <v>14.2</v>
      </c>
      <c r="BU10" t="s">
        <v>1022</v>
      </c>
      <c r="BW10" s="4" t="s">
        <v>651</v>
      </c>
      <c r="BX10" s="4" t="s">
        <v>861</v>
      </c>
      <c r="BY10" s="4" t="s">
        <v>691</v>
      </c>
    </row>
    <row r="11" spans="1:77" x14ac:dyDescent="0.25">
      <c r="A11" s="5"/>
      <c r="B11" s="3" t="s">
        <v>606</v>
      </c>
      <c r="C11" s="3" t="s">
        <v>180</v>
      </c>
      <c r="F11" s="138">
        <v>0</v>
      </c>
      <c r="K11" s="137"/>
      <c r="V11" s="169" t="s">
        <v>213</v>
      </c>
      <c r="W11" s="89" t="s">
        <v>167</v>
      </c>
      <c r="X11" s="89" t="s">
        <v>176</v>
      </c>
      <c r="Y11" s="14" t="s">
        <v>589</v>
      </c>
      <c r="Z11" s="90" t="str">
        <f t="shared" si="0"/>
        <v>Loss</v>
      </c>
      <c r="AA11" s="90" t="str">
        <f t="shared" si="1"/>
        <v>Exit_model</v>
      </c>
      <c r="AC11" s="4"/>
      <c r="AD11" s="4"/>
      <c r="AE11" s="4"/>
      <c r="AF11" s="4"/>
      <c r="AG11" s="4"/>
      <c r="AK11" s="4"/>
      <c r="AL11" s="71" t="str">
        <f>V11</f>
        <v>Exit_conv</v>
      </c>
      <c r="AM11" s="96"/>
      <c r="AN11" s="102"/>
      <c r="AO11" s="101"/>
      <c r="AP11" s="102"/>
      <c r="AQ11" s="101"/>
      <c r="AR11" s="102"/>
      <c r="AS11" s="101"/>
      <c r="AT11" s="102"/>
      <c r="AU11" s="101"/>
      <c r="AV11" s="102"/>
      <c r="AW11" s="118"/>
      <c r="AX11" s="102"/>
      <c r="AY11" s="101"/>
      <c r="AZ11" s="102"/>
      <c r="BA11" s="101"/>
      <c r="BB11" s="102"/>
      <c r="BC11" s="101"/>
      <c r="BD11" s="115"/>
      <c r="BE11" s="101"/>
      <c r="BF11" s="102"/>
      <c r="BG11" s="157">
        <f t="shared" si="2"/>
        <v>0</v>
      </c>
      <c r="BH11" s="4" t="s">
        <v>813</v>
      </c>
      <c r="BI11" s="102" t="s">
        <v>813</v>
      </c>
      <c r="BK11" s="101" t="s">
        <v>259</v>
      </c>
      <c r="BL11" s="4">
        <v>85</v>
      </c>
      <c r="BM11" s="4" t="s">
        <v>254</v>
      </c>
      <c r="BN11" s="4" t="s">
        <v>1047</v>
      </c>
      <c r="BO11" s="4">
        <v>100</v>
      </c>
      <c r="BP11" s="4">
        <v>100</v>
      </c>
      <c r="BQ11" s="102" t="s">
        <v>1049</v>
      </c>
      <c r="BS11" s="4" t="s">
        <v>295</v>
      </c>
      <c r="BT11" s="4">
        <v>7.2</v>
      </c>
      <c r="BU11" t="s">
        <v>1022</v>
      </c>
      <c r="BW11" s="4" t="s">
        <v>651</v>
      </c>
      <c r="BX11" s="4" t="s">
        <v>778</v>
      </c>
      <c r="BY11" s="4" t="s">
        <v>779</v>
      </c>
    </row>
    <row r="12" spans="1:77" x14ac:dyDescent="0.25">
      <c r="A12" s="5"/>
      <c r="B12" s="3" t="s">
        <v>194</v>
      </c>
      <c r="C12" s="3" t="s">
        <v>193</v>
      </c>
      <c r="F12" s="138">
        <v>0</v>
      </c>
      <c r="K12" s="137"/>
      <c r="V12" s="168" t="s">
        <v>285</v>
      </c>
      <c r="W12" s="89" t="s">
        <v>369</v>
      </c>
      <c r="X12" s="89" t="s">
        <v>278</v>
      </c>
      <c r="Y12" s="14" t="s">
        <v>284</v>
      </c>
      <c r="Z12" s="90" t="str">
        <f t="shared" si="0"/>
        <v>Plant_organic_ferti_conv</v>
      </c>
      <c r="AA12" s="90" t="str">
        <f t="shared" si="1"/>
        <v>Field_application</v>
      </c>
      <c r="AC12" s="4" t="s">
        <v>208</v>
      </c>
      <c r="AD12" s="4">
        <v>95</v>
      </c>
      <c r="AE12" s="4">
        <v>324</v>
      </c>
      <c r="AF12" s="4">
        <v>325</v>
      </c>
      <c r="AG12" s="4">
        <v>325</v>
      </c>
      <c r="AH12" t="s">
        <v>436</v>
      </c>
      <c r="AK12" s="4" t="s">
        <v>284</v>
      </c>
      <c r="AL12" s="71" t="str">
        <f>V12</f>
        <v>Plant_slurry_conv</v>
      </c>
      <c r="AM12" s="96" t="s">
        <v>332</v>
      </c>
      <c r="AN12" s="102">
        <v>100</v>
      </c>
      <c r="AO12" s="101"/>
      <c r="AP12" s="102"/>
      <c r="AQ12" s="101"/>
      <c r="AR12" s="102"/>
      <c r="AS12" s="101"/>
      <c r="AT12" s="102"/>
      <c r="AU12" s="101"/>
      <c r="AV12" s="102"/>
      <c r="AW12" s="118"/>
      <c r="AX12" s="102"/>
      <c r="AY12" s="101"/>
      <c r="AZ12" s="102"/>
      <c r="BA12" s="101"/>
      <c r="BB12" s="102"/>
      <c r="BC12" s="101"/>
      <c r="BD12" s="115"/>
      <c r="BE12" s="101"/>
      <c r="BF12" s="102"/>
      <c r="BG12" s="157">
        <f t="shared" si="2"/>
        <v>100</v>
      </c>
      <c r="BH12" s="4" t="s">
        <v>812</v>
      </c>
      <c r="BI12" s="102" t="s">
        <v>812</v>
      </c>
      <c r="BK12" s="101" t="s">
        <v>260</v>
      </c>
      <c r="BL12" s="4">
        <v>55</v>
      </c>
      <c r="BM12" s="4" t="s">
        <v>255</v>
      </c>
      <c r="BN12" s="4" t="s">
        <v>1047</v>
      </c>
      <c r="BO12" s="4">
        <v>100</v>
      </c>
      <c r="BP12" s="4">
        <v>100</v>
      </c>
      <c r="BQ12" s="102" t="s">
        <v>1049</v>
      </c>
      <c r="BS12" s="4" t="s">
        <v>296</v>
      </c>
      <c r="BT12" s="4">
        <v>2.5</v>
      </c>
      <c r="BU12" t="s">
        <v>1022</v>
      </c>
      <c r="BW12" s="4" t="s">
        <v>651</v>
      </c>
      <c r="BX12" s="4" t="s">
        <v>824</v>
      </c>
      <c r="BY12" s="4" t="s">
        <v>1080</v>
      </c>
    </row>
    <row r="13" spans="1:77" x14ac:dyDescent="0.25">
      <c r="A13" s="5"/>
      <c r="B13" s="3" t="s">
        <v>706</v>
      </c>
      <c r="C13" s="3" t="s">
        <v>195</v>
      </c>
      <c r="F13" s="138">
        <v>0</v>
      </c>
      <c r="K13" s="137"/>
      <c r="V13" s="169" t="s">
        <v>214</v>
      </c>
      <c r="W13" s="89" t="s">
        <v>366</v>
      </c>
      <c r="X13" s="89" t="s">
        <v>278</v>
      </c>
      <c r="Y13" s="14" t="s">
        <v>163</v>
      </c>
      <c r="Z13" s="90" t="str">
        <f t="shared" si="0"/>
        <v>Soil_input_biochar_conv</v>
      </c>
      <c r="AA13" s="90" t="str">
        <f t="shared" si="1"/>
        <v>Field_application</v>
      </c>
      <c r="AC13" s="4"/>
      <c r="AD13" s="4"/>
      <c r="AE13" s="4"/>
      <c r="AF13" s="4"/>
      <c r="AG13" s="4"/>
      <c r="AK13" s="4" t="s">
        <v>163</v>
      </c>
      <c r="AL13" s="71" t="str">
        <f>V13</f>
        <v>Biochar_conv</v>
      </c>
      <c r="AM13" s="96"/>
      <c r="AN13" s="102"/>
      <c r="AO13" s="101"/>
      <c r="AP13" s="102"/>
      <c r="AQ13" s="101"/>
      <c r="AR13" s="102"/>
      <c r="AS13" s="101"/>
      <c r="AT13" s="102"/>
      <c r="AU13" s="101"/>
      <c r="AV13" s="102"/>
      <c r="AW13" s="118"/>
      <c r="AX13" s="102"/>
      <c r="AY13" s="101"/>
      <c r="AZ13" s="102"/>
      <c r="BA13" s="101"/>
      <c r="BB13" s="102"/>
      <c r="BC13" s="101"/>
      <c r="BD13" s="115"/>
      <c r="BE13" s="101"/>
      <c r="BF13" s="102"/>
      <c r="BG13" s="157">
        <f t="shared" si="2"/>
        <v>0</v>
      </c>
      <c r="BH13" s="4" t="s">
        <v>813</v>
      </c>
      <c r="BI13" s="102" t="s">
        <v>812</v>
      </c>
      <c r="BK13" s="101" t="s">
        <v>269</v>
      </c>
      <c r="BL13" s="4">
        <v>50</v>
      </c>
      <c r="BM13" s="4" t="s">
        <v>261</v>
      </c>
      <c r="BN13" s="4" t="s">
        <v>1048</v>
      </c>
      <c r="BO13" s="4">
        <v>100</v>
      </c>
      <c r="BP13" s="4">
        <v>100</v>
      </c>
      <c r="BQ13" s="102" t="s">
        <v>1049</v>
      </c>
      <c r="BS13" s="4" t="s">
        <v>297</v>
      </c>
      <c r="BT13" s="4">
        <v>24.7</v>
      </c>
      <c r="BU13" t="s">
        <v>1022</v>
      </c>
      <c r="BW13" s="4"/>
      <c r="BX13" s="4"/>
      <c r="BY13" s="4"/>
    </row>
    <row r="14" spans="1:77" x14ac:dyDescent="0.25">
      <c r="A14" s="5"/>
      <c r="B14" s="3" t="s">
        <v>201</v>
      </c>
      <c r="C14" s="3" t="s">
        <v>278</v>
      </c>
      <c r="F14" s="138">
        <v>0</v>
      </c>
      <c r="K14" s="137"/>
      <c r="V14" s="169" t="s">
        <v>197</v>
      </c>
      <c r="W14" s="89" t="s">
        <v>194</v>
      </c>
      <c r="X14" s="89" t="s">
        <v>176</v>
      </c>
      <c r="Y14" s="89"/>
      <c r="Z14" s="90" t="str">
        <f t="shared" si="0"/>
        <v>Energi</v>
      </c>
      <c r="AA14" s="90" t="str">
        <f t="shared" si="1"/>
        <v>Exit_model</v>
      </c>
      <c r="AC14" s="4"/>
      <c r="AD14" s="4"/>
      <c r="AE14" s="4"/>
      <c r="AF14" s="4"/>
      <c r="AG14" s="4"/>
      <c r="AK14" s="4"/>
      <c r="AL14" s="71" t="str">
        <f>V14</f>
        <v>Energi_El</v>
      </c>
      <c r="AM14" s="96"/>
      <c r="AN14" s="102"/>
      <c r="AO14" s="101"/>
      <c r="AP14" s="102"/>
      <c r="AQ14" s="101"/>
      <c r="AR14" s="102"/>
      <c r="AS14" s="101"/>
      <c r="AT14" s="102"/>
      <c r="AU14" s="101"/>
      <c r="AV14" s="102"/>
      <c r="AW14" s="118"/>
      <c r="AX14" s="102"/>
      <c r="AY14" s="101"/>
      <c r="AZ14" s="102"/>
      <c r="BA14" s="101"/>
      <c r="BB14" s="102"/>
      <c r="BC14" s="101"/>
      <c r="BD14" s="115"/>
      <c r="BE14" s="101"/>
      <c r="BF14" s="102"/>
      <c r="BG14" s="157">
        <f t="shared" si="2"/>
        <v>0</v>
      </c>
      <c r="BH14" s="4" t="s">
        <v>813</v>
      </c>
      <c r="BI14" s="102" t="s">
        <v>813</v>
      </c>
      <c r="BK14" s="101" t="s">
        <v>270</v>
      </c>
      <c r="BL14" s="4">
        <v>20</v>
      </c>
      <c r="BM14" s="4" t="s">
        <v>262</v>
      </c>
      <c r="BN14" s="4" t="s">
        <v>1048</v>
      </c>
      <c r="BO14" s="4">
        <v>100</v>
      </c>
      <c r="BP14" s="4">
        <v>100</v>
      </c>
      <c r="BQ14" s="102" t="s">
        <v>1049</v>
      </c>
      <c r="BS14" s="4" t="s">
        <v>298</v>
      </c>
      <c r="BT14" s="4">
        <v>18.5</v>
      </c>
      <c r="BU14" t="s">
        <v>1022</v>
      </c>
      <c r="BW14" s="4"/>
      <c r="BX14" s="4"/>
      <c r="BY14" s="4"/>
    </row>
    <row r="15" spans="1:77" x14ac:dyDescent="0.25">
      <c r="A15" s="5"/>
      <c r="B15" s="3" t="s">
        <v>707</v>
      </c>
      <c r="C15" s="3" t="s">
        <v>700</v>
      </c>
      <c r="K15" s="137"/>
      <c r="V15" s="169" t="s">
        <v>198</v>
      </c>
      <c r="W15" s="89" t="s">
        <v>194</v>
      </c>
      <c r="X15" s="89" t="s">
        <v>176</v>
      </c>
      <c r="Y15" s="89"/>
      <c r="Z15" s="90" t="str">
        <f t="shared" si="0"/>
        <v>Energi</v>
      </c>
      <c r="AA15" s="90" t="str">
        <f t="shared" si="1"/>
        <v>Exit_model</v>
      </c>
      <c r="AC15" s="4"/>
      <c r="AD15" s="4"/>
      <c r="AE15" s="4"/>
      <c r="AF15" s="4"/>
      <c r="AG15" s="4"/>
      <c r="AK15" s="4"/>
      <c r="AL15" s="71" t="str">
        <f>V15</f>
        <v>Energi_Varme</v>
      </c>
      <c r="AM15" s="96"/>
      <c r="AN15" s="102"/>
      <c r="AO15" s="101"/>
      <c r="AP15" s="102"/>
      <c r="AQ15" s="101"/>
      <c r="AR15" s="102"/>
      <c r="AS15" s="101"/>
      <c r="AT15" s="102"/>
      <c r="AU15" s="101"/>
      <c r="AV15" s="102"/>
      <c r="AW15" s="118"/>
      <c r="AX15" s="102"/>
      <c r="AY15" s="101"/>
      <c r="AZ15" s="102"/>
      <c r="BA15" s="101"/>
      <c r="BB15" s="102"/>
      <c r="BC15" s="101"/>
      <c r="BD15" s="115"/>
      <c r="BE15" s="101"/>
      <c r="BF15" s="102"/>
      <c r="BG15" s="157">
        <f t="shared" si="2"/>
        <v>0</v>
      </c>
      <c r="BH15" s="4" t="s">
        <v>813</v>
      </c>
      <c r="BI15" s="102" t="s">
        <v>813</v>
      </c>
      <c r="BK15" s="101" t="s">
        <v>271</v>
      </c>
      <c r="BL15" s="4">
        <v>50</v>
      </c>
      <c r="BM15" s="4" t="s">
        <v>263</v>
      </c>
      <c r="BN15" s="4" t="s">
        <v>1048</v>
      </c>
      <c r="BO15" s="4">
        <v>100</v>
      </c>
      <c r="BP15" s="4">
        <v>100</v>
      </c>
      <c r="BQ15" s="102" t="s">
        <v>1049</v>
      </c>
      <c r="BS15" s="4" t="s">
        <v>299</v>
      </c>
      <c r="BT15" s="4">
        <v>24.1</v>
      </c>
      <c r="BU15" t="s">
        <v>1022</v>
      </c>
      <c r="BW15" s="4"/>
      <c r="BX15" s="4"/>
      <c r="BY15" s="4"/>
    </row>
    <row r="16" spans="1:77" x14ac:dyDescent="0.25">
      <c r="A16" s="5"/>
      <c r="B16" s="3" t="s">
        <v>368</v>
      </c>
      <c r="C16" s="3" t="s">
        <v>613</v>
      </c>
      <c r="K16" s="137"/>
      <c r="V16" s="169" t="s">
        <v>215</v>
      </c>
      <c r="W16" s="89" t="s">
        <v>104</v>
      </c>
      <c r="X16" s="89" t="s">
        <v>162</v>
      </c>
      <c r="Y16" s="89" t="s">
        <v>169</v>
      </c>
      <c r="Z16" s="90" t="str">
        <f t="shared" si="0"/>
        <v>Moden</v>
      </c>
      <c r="AA16" s="90" t="str">
        <f t="shared" si="1"/>
        <v>Forarbejdet</v>
      </c>
      <c r="AC16" s="4"/>
      <c r="AD16" s="4"/>
      <c r="AE16" s="4"/>
      <c r="AF16" s="4"/>
      <c r="AG16" s="4"/>
      <c r="AK16" s="4"/>
      <c r="AL16" s="71" t="str">
        <f>V16</f>
        <v>Protein_2_conv</v>
      </c>
      <c r="AM16" s="96"/>
      <c r="AN16" s="102"/>
      <c r="AO16" s="101"/>
      <c r="AP16" s="102"/>
      <c r="AQ16" s="101"/>
      <c r="AR16" s="102"/>
      <c r="AS16" s="101"/>
      <c r="AT16" s="102"/>
      <c r="AU16" s="101"/>
      <c r="AV16" s="102"/>
      <c r="AW16" s="118"/>
      <c r="AX16" s="102"/>
      <c r="AY16" s="101"/>
      <c r="AZ16" s="102"/>
      <c r="BA16" s="101"/>
      <c r="BB16" s="102"/>
      <c r="BC16" s="101"/>
      <c r="BD16" s="115"/>
      <c r="BE16" s="101"/>
      <c r="BF16" s="102"/>
      <c r="BG16" s="157">
        <f t="shared" si="2"/>
        <v>0</v>
      </c>
      <c r="BH16" s="4" t="s">
        <v>813</v>
      </c>
      <c r="BI16" s="102" t="s">
        <v>813</v>
      </c>
      <c r="BK16" s="101" t="s">
        <v>284</v>
      </c>
      <c r="BL16" s="4">
        <v>40</v>
      </c>
      <c r="BM16" s="4" t="s">
        <v>264</v>
      </c>
      <c r="BN16" s="4" t="s">
        <v>1048</v>
      </c>
      <c r="BO16" s="4">
        <v>100</v>
      </c>
      <c r="BP16" s="4">
        <v>100</v>
      </c>
      <c r="BQ16" s="102" t="s">
        <v>1049</v>
      </c>
      <c r="BS16" s="4" t="s">
        <v>300</v>
      </c>
      <c r="BT16" s="4">
        <v>18.100000000000001</v>
      </c>
      <c r="BU16" t="s">
        <v>1022</v>
      </c>
      <c r="BW16" s="4"/>
      <c r="BX16" s="4"/>
      <c r="BY16" s="4"/>
    </row>
    <row r="17" spans="1:77" x14ac:dyDescent="0.25">
      <c r="A17" s="5"/>
      <c r="B17" s="3" t="s">
        <v>369</v>
      </c>
      <c r="C17" s="3" t="s">
        <v>672</v>
      </c>
      <c r="K17" s="137"/>
      <c r="V17" s="169" t="s">
        <v>776</v>
      </c>
      <c r="W17" s="89" t="s">
        <v>612</v>
      </c>
      <c r="X17" s="89" t="s">
        <v>613</v>
      </c>
      <c r="Y17" s="89" t="s">
        <v>235</v>
      </c>
      <c r="Z17" s="90" t="str">
        <f t="shared" si="0"/>
        <v>Transformed_green_feed</v>
      </c>
      <c r="AA17" s="90" t="str">
        <f t="shared" si="1"/>
        <v>Silage_grazing</v>
      </c>
      <c r="AC17" s="4"/>
      <c r="AD17" s="4"/>
      <c r="AE17" s="4"/>
      <c r="AF17" s="4"/>
      <c r="AG17" s="4"/>
      <c r="AK17" s="4"/>
      <c r="AL17" s="71" t="str">
        <f>V17</f>
        <v>Afgraesning_1_grazed_conv</v>
      </c>
      <c r="AM17" s="96"/>
      <c r="AN17" s="102"/>
      <c r="AO17" s="101"/>
      <c r="AP17" s="102"/>
      <c r="AQ17" s="101"/>
      <c r="AR17" s="102"/>
      <c r="AS17" s="101"/>
      <c r="AT17" s="102"/>
      <c r="AU17" s="101"/>
      <c r="AV17" s="102"/>
      <c r="AW17" s="118"/>
      <c r="AX17" s="102"/>
      <c r="AY17" s="101"/>
      <c r="AZ17" s="102"/>
      <c r="BA17" s="101"/>
      <c r="BB17" s="102"/>
      <c r="BC17" s="101"/>
      <c r="BD17" s="115"/>
      <c r="BE17" s="101"/>
      <c r="BF17" s="102"/>
      <c r="BG17" s="157">
        <f t="shared" si="2"/>
        <v>0</v>
      </c>
      <c r="BH17" s="4" t="s">
        <v>813</v>
      </c>
      <c r="BI17" s="102" t="s">
        <v>813</v>
      </c>
      <c r="BK17" s="101" t="s">
        <v>272</v>
      </c>
      <c r="BL17" s="4">
        <v>0</v>
      </c>
      <c r="BM17" s="4" t="s">
        <v>265</v>
      </c>
      <c r="BN17" s="4" t="s">
        <v>1048</v>
      </c>
      <c r="BO17" s="4">
        <v>100</v>
      </c>
      <c r="BP17" s="4">
        <v>100</v>
      </c>
      <c r="BQ17" s="102" t="s">
        <v>1049</v>
      </c>
      <c r="BS17" s="4" t="s">
        <v>301</v>
      </c>
      <c r="BT17" s="4">
        <v>4</v>
      </c>
      <c r="BU17" t="s">
        <v>1022</v>
      </c>
      <c r="BW17" s="4"/>
      <c r="BX17" s="4"/>
      <c r="BY17" s="4"/>
    </row>
    <row r="18" spans="1:77" ht="13.8" customHeight="1" x14ac:dyDescent="0.25">
      <c r="A18" s="5"/>
      <c r="B18" s="3" t="s">
        <v>346</v>
      </c>
      <c r="C18" s="3" t="s">
        <v>720</v>
      </c>
      <c r="K18" s="137"/>
      <c r="V18" s="169" t="s">
        <v>170</v>
      </c>
      <c r="W18" s="89" t="s">
        <v>612</v>
      </c>
      <c r="X18" s="89" t="s">
        <v>613</v>
      </c>
      <c r="Y18" s="14" t="s">
        <v>573</v>
      </c>
      <c r="Z18" s="90" t="str">
        <f t="shared" si="0"/>
        <v>Transformed_green_feed</v>
      </c>
      <c r="AA18" s="90" t="str">
        <f t="shared" si="1"/>
        <v>Silage_grazing</v>
      </c>
      <c r="AC18" s="4" t="s">
        <v>208</v>
      </c>
      <c r="AD18" s="4">
        <v>90</v>
      </c>
      <c r="AE18" s="4">
        <v>324</v>
      </c>
      <c r="AF18" s="4">
        <v>325</v>
      </c>
      <c r="AG18" s="4">
        <v>325</v>
      </c>
      <c r="AH18" s="197" t="s">
        <v>1034</v>
      </c>
      <c r="AK18" s="4"/>
      <c r="AL18" s="71" t="str">
        <f>V18</f>
        <v>Ensilage_graes_conv</v>
      </c>
      <c r="AM18" s="96"/>
      <c r="AN18" s="102"/>
      <c r="AO18" s="101"/>
      <c r="AP18" s="102"/>
      <c r="AQ18" s="101"/>
      <c r="AR18" s="102"/>
      <c r="AS18" s="101"/>
      <c r="AT18" s="102"/>
      <c r="AU18" s="101"/>
      <c r="AV18" s="102"/>
      <c r="AW18" s="118"/>
      <c r="AX18" s="102"/>
      <c r="AY18" s="101"/>
      <c r="AZ18" s="102"/>
      <c r="BA18" s="101"/>
      <c r="BB18" s="102"/>
      <c r="BC18" s="101"/>
      <c r="BD18" s="115"/>
      <c r="BE18" s="101"/>
      <c r="BF18" s="102"/>
      <c r="BG18" s="157">
        <f t="shared" si="2"/>
        <v>0</v>
      </c>
      <c r="BH18" s="4" t="s">
        <v>813</v>
      </c>
      <c r="BI18" s="102" t="s">
        <v>813</v>
      </c>
      <c r="BK18" s="101" t="s">
        <v>273</v>
      </c>
      <c r="BL18" s="4">
        <v>80</v>
      </c>
      <c r="BM18" s="4" t="s">
        <v>266</v>
      </c>
      <c r="BN18" s="4" t="s">
        <v>1048</v>
      </c>
      <c r="BO18" s="4">
        <v>100</v>
      </c>
      <c r="BP18" s="4">
        <v>100</v>
      </c>
      <c r="BQ18" s="102" t="s">
        <v>1049</v>
      </c>
      <c r="BS18" s="4" t="s">
        <v>302</v>
      </c>
      <c r="BT18" s="4">
        <v>0.68</v>
      </c>
      <c r="BU18" t="s">
        <v>1022</v>
      </c>
      <c r="BW18" s="4"/>
      <c r="BX18" s="4"/>
      <c r="BY18" s="4"/>
    </row>
    <row r="19" spans="1:77" x14ac:dyDescent="0.25">
      <c r="A19" s="5"/>
      <c r="B19" s="3" t="s">
        <v>347</v>
      </c>
      <c r="C19" s="3" t="s">
        <v>734</v>
      </c>
      <c r="K19" s="137"/>
      <c r="V19" s="169" t="s">
        <v>171</v>
      </c>
      <c r="W19" s="89" t="s">
        <v>612</v>
      </c>
      <c r="X19" s="89" t="s">
        <v>613</v>
      </c>
      <c r="Y19" s="14" t="s">
        <v>574</v>
      </c>
      <c r="Z19" s="90" t="str">
        <f t="shared" si="0"/>
        <v>Transformed_green_feed</v>
      </c>
      <c r="AA19" s="90" t="str">
        <f t="shared" si="1"/>
        <v>Silage_grazing</v>
      </c>
      <c r="AC19" s="4" t="s">
        <v>208</v>
      </c>
      <c r="AD19" s="4">
        <v>97</v>
      </c>
      <c r="AE19" s="4">
        <v>325</v>
      </c>
      <c r="AF19" s="4">
        <v>325</v>
      </c>
      <c r="AG19" s="4">
        <v>325</v>
      </c>
      <c r="AH19" t="s">
        <v>1036</v>
      </c>
      <c r="AK19" s="4"/>
      <c r="AL19" s="71" t="str">
        <f>V19</f>
        <v>Ensilage_majs_conv</v>
      </c>
      <c r="AM19" s="96"/>
      <c r="AN19" s="102"/>
      <c r="AO19" s="101"/>
      <c r="AP19" s="102"/>
      <c r="AQ19" s="101"/>
      <c r="AR19" s="102"/>
      <c r="AS19" s="101"/>
      <c r="AT19" s="102"/>
      <c r="AU19" s="101"/>
      <c r="AV19" s="102"/>
      <c r="AW19" s="118"/>
      <c r="AX19" s="102"/>
      <c r="AY19" s="101"/>
      <c r="AZ19" s="102"/>
      <c r="BA19" s="101"/>
      <c r="BB19" s="102"/>
      <c r="BC19" s="101"/>
      <c r="BD19" s="115"/>
      <c r="BE19" s="101"/>
      <c r="BF19" s="102"/>
      <c r="BG19" s="157">
        <f t="shared" si="2"/>
        <v>0</v>
      </c>
      <c r="BH19" s="4" t="s">
        <v>813</v>
      </c>
      <c r="BI19" s="102" t="s">
        <v>813</v>
      </c>
      <c r="BK19" s="101" t="s">
        <v>274</v>
      </c>
      <c r="BL19" s="4">
        <v>90</v>
      </c>
      <c r="BM19" s="4" t="s">
        <v>267</v>
      </c>
      <c r="BN19" s="4" t="s">
        <v>1048</v>
      </c>
      <c r="BO19" s="4">
        <v>100</v>
      </c>
      <c r="BP19" s="4">
        <v>100</v>
      </c>
      <c r="BQ19" s="102" t="s">
        <v>1049</v>
      </c>
      <c r="BS19" s="4" t="s">
        <v>303</v>
      </c>
      <c r="BT19" s="4">
        <v>11.7</v>
      </c>
      <c r="BU19" t="s">
        <v>1022</v>
      </c>
      <c r="BW19" s="4"/>
      <c r="BX19" s="4"/>
      <c r="BY19" s="4"/>
    </row>
    <row r="20" spans="1:77" x14ac:dyDescent="0.25">
      <c r="A20" s="5"/>
      <c r="B20" s="3" t="s">
        <v>360</v>
      </c>
      <c r="C20" s="3" t="s">
        <v>856</v>
      </c>
      <c r="K20" s="137"/>
      <c r="V20" s="168" t="s">
        <v>409</v>
      </c>
      <c r="W20" s="89" t="s">
        <v>6</v>
      </c>
      <c r="X20" s="89" t="s">
        <v>6</v>
      </c>
      <c r="Y20" s="14" t="s">
        <v>410</v>
      </c>
      <c r="Z20" s="90" t="str">
        <f t="shared" si="0"/>
        <v>Grøn</v>
      </c>
      <c r="AA20" s="90" t="str">
        <f t="shared" si="1"/>
        <v>Grøn</v>
      </c>
      <c r="AC20" s="4" t="s">
        <v>208</v>
      </c>
      <c r="AD20" s="4">
        <v>90</v>
      </c>
      <c r="AE20" s="4">
        <v>324</v>
      </c>
      <c r="AF20" s="4">
        <v>325</v>
      </c>
      <c r="AG20" s="4">
        <v>325</v>
      </c>
      <c r="AH20" t="s">
        <v>436</v>
      </c>
      <c r="AK20" s="4"/>
      <c r="AL20" s="71" t="str">
        <f>V20</f>
        <v>Grass_and_grass_clover_conv</v>
      </c>
      <c r="AM20" s="96"/>
      <c r="AN20" s="102"/>
      <c r="AO20" s="101"/>
      <c r="AP20" s="102"/>
      <c r="AQ20" s="101"/>
      <c r="AR20" s="102"/>
      <c r="AS20" s="101"/>
      <c r="AT20" s="102"/>
      <c r="AU20" s="101"/>
      <c r="AV20" s="102"/>
      <c r="AW20" s="118"/>
      <c r="AX20" s="102"/>
      <c r="AY20" s="101"/>
      <c r="AZ20" s="102"/>
      <c r="BA20" s="101"/>
      <c r="BB20" s="102"/>
      <c r="BC20" s="101"/>
      <c r="BD20" s="115"/>
      <c r="BE20" s="101"/>
      <c r="BF20" s="102"/>
      <c r="BG20" s="157">
        <f t="shared" si="2"/>
        <v>0</v>
      </c>
      <c r="BH20" s="4" t="s">
        <v>813</v>
      </c>
      <c r="BI20" s="102" t="s">
        <v>813</v>
      </c>
      <c r="BK20" s="101" t="s">
        <v>275</v>
      </c>
      <c r="BL20" s="4">
        <v>40</v>
      </c>
      <c r="BM20" s="4" t="s">
        <v>268</v>
      </c>
      <c r="BN20" s="4" t="s">
        <v>1048</v>
      </c>
      <c r="BO20" s="4">
        <v>100</v>
      </c>
      <c r="BP20" s="4">
        <v>100</v>
      </c>
      <c r="BQ20" s="102" t="s">
        <v>1049</v>
      </c>
      <c r="BS20" s="4" t="s">
        <v>304</v>
      </c>
      <c r="BT20" s="4">
        <v>6.4</v>
      </c>
      <c r="BU20" t="s">
        <v>1022</v>
      </c>
      <c r="BW20" s="4"/>
      <c r="BX20" s="4"/>
      <c r="BY20" s="4"/>
    </row>
    <row r="21" spans="1:77" x14ac:dyDescent="0.25">
      <c r="A21" s="5"/>
      <c r="B21" s="3" t="s">
        <v>361</v>
      </c>
      <c r="C21" s="3" t="s">
        <v>857</v>
      </c>
      <c r="K21" s="137"/>
      <c r="V21" s="168" t="s">
        <v>400</v>
      </c>
      <c r="W21" s="89" t="s">
        <v>6</v>
      </c>
      <c r="X21" s="89" t="s">
        <v>6</v>
      </c>
      <c r="Y21" s="14" t="s">
        <v>401</v>
      </c>
      <c r="Z21" s="90" t="str">
        <f t="shared" si="0"/>
        <v>Grøn</v>
      </c>
      <c r="AA21" s="90" t="str">
        <f t="shared" si="1"/>
        <v>Grøn</v>
      </c>
      <c r="AC21" s="4" t="s">
        <v>208</v>
      </c>
      <c r="AD21" s="4">
        <v>97</v>
      </c>
      <c r="AE21" s="4">
        <v>324</v>
      </c>
      <c r="AF21" s="4">
        <v>325</v>
      </c>
      <c r="AG21" s="4">
        <v>325</v>
      </c>
      <c r="AH21" t="s">
        <v>1038</v>
      </c>
      <c r="AK21" s="4"/>
      <c r="AL21" s="71" t="str">
        <f>V21</f>
        <v>Maize_whole_crop_fresh_conv</v>
      </c>
      <c r="AM21" s="96"/>
      <c r="AN21" s="102"/>
      <c r="AO21" s="101"/>
      <c r="AP21" s="102"/>
      <c r="AQ21" s="101"/>
      <c r="AR21" s="102"/>
      <c r="AS21" s="101"/>
      <c r="AT21" s="102"/>
      <c r="AU21" s="101"/>
      <c r="AV21" s="102"/>
      <c r="AW21" s="118"/>
      <c r="AX21" s="102"/>
      <c r="AY21" s="101"/>
      <c r="AZ21" s="102"/>
      <c r="BA21" s="101"/>
      <c r="BB21" s="102"/>
      <c r="BC21" s="101"/>
      <c r="BD21" s="115"/>
      <c r="BE21" s="101"/>
      <c r="BF21" s="102"/>
      <c r="BG21" s="157">
        <f t="shared" si="2"/>
        <v>0</v>
      </c>
      <c r="BH21" s="4" t="s">
        <v>813</v>
      </c>
      <c r="BI21" s="102" t="s">
        <v>813</v>
      </c>
      <c r="BK21" s="101" t="s">
        <v>352</v>
      </c>
      <c r="BL21" s="4">
        <v>50</v>
      </c>
      <c r="BM21" s="4"/>
      <c r="BN21" s="4" t="s">
        <v>1049</v>
      </c>
      <c r="BO21" s="4">
        <v>100</v>
      </c>
      <c r="BP21" s="4">
        <v>100</v>
      </c>
      <c r="BQ21" s="102" t="s">
        <v>1049</v>
      </c>
      <c r="BS21" s="4" t="s">
        <v>305</v>
      </c>
      <c r="BT21" s="4">
        <v>13.5</v>
      </c>
      <c r="BU21" t="s">
        <v>1022</v>
      </c>
      <c r="BW21" s="4"/>
      <c r="BX21" s="4"/>
      <c r="BY21" s="4"/>
    </row>
    <row r="22" spans="1:77" x14ac:dyDescent="0.25">
      <c r="A22" s="5"/>
      <c r="B22" s="3" t="s">
        <v>362</v>
      </c>
      <c r="C22" s="3"/>
      <c r="K22" s="137"/>
      <c r="V22" s="169" t="s">
        <v>777</v>
      </c>
      <c r="W22" s="89" t="s">
        <v>612</v>
      </c>
      <c r="X22" s="89" t="s">
        <v>613</v>
      </c>
      <c r="Y22" s="89"/>
      <c r="Z22" s="90" t="str">
        <f t="shared" si="0"/>
        <v>Transformed_green_feed</v>
      </c>
      <c r="AA22" s="90" t="str">
        <f t="shared" si="1"/>
        <v>Silage_grazing</v>
      </c>
      <c r="AC22" s="4"/>
      <c r="AD22" s="4"/>
      <c r="AE22" s="4"/>
      <c r="AF22" s="4"/>
      <c r="AG22" s="4"/>
      <c r="AK22" s="4"/>
      <c r="AL22" s="71" t="str">
        <f>V22</f>
        <v>Afgraesning_1_grazed_org</v>
      </c>
      <c r="AM22" s="96"/>
      <c r="AN22" s="102"/>
      <c r="AO22" s="101"/>
      <c r="AP22" s="102"/>
      <c r="AQ22" s="101"/>
      <c r="AR22" s="102"/>
      <c r="AS22" s="101"/>
      <c r="AT22" s="102"/>
      <c r="AU22" s="101"/>
      <c r="AV22" s="102"/>
      <c r="AW22" s="118"/>
      <c r="AX22" s="102"/>
      <c r="AY22" s="101"/>
      <c r="AZ22" s="102"/>
      <c r="BA22" s="101"/>
      <c r="BB22" s="102"/>
      <c r="BC22" s="101"/>
      <c r="BD22" s="115"/>
      <c r="BE22" s="101"/>
      <c r="BF22" s="102"/>
      <c r="BG22" s="157">
        <f t="shared" si="2"/>
        <v>0</v>
      </c>
      <c r="BH22" s="4" t="s">
        <v>813</v>
      </c>
      <c r="BI22" s="102" t="s">
        <v>813</v>
      </c>
      <c r="BK22" s="101" t="s">
        <v>353</v>
      </c>
      <c r="BL22" s="4">
        <v>50</v>
      </c>
      <c r="BM22" s="4"/>
      <c r="BN22" s="4" t="s">
        <v>1049</v>
      </c>
      <c r="BO22" s="4">
        <v>100</v>
      </c>
      <c r="BP22" s="4">
        <v>100</v>
      </c>
      <c r="BQ22" s="102" t="s">
        <v>1049</v>
      </c>
      <c r="BS22" s="4" t="s">
        <v>306</v>
      </c>
      <c r="BT22" s="4">
        <v>10.1</v>
      </c>
      <c r="BU22" t="s">
        <v>1022</v>
      </c>
      <c r="BW22" t="s">
        <v>1024</v>
      </c>
    </row>
    <row r="23" spans="1:77" x14ac:dyDescent="0.25">
      <c r="A23" s="5"/>
      <c r="B23" s="3" t="s">
        <v>366</v>
      </c>
      <c r="C23" s="3"/>
      <c r="K23" s="137"/>
      <c r="V23" s="169" t="s">
        <v>187</v>
      </c>
      <c r="W23" s="89" t="s">
        <v>190</v>
      </c>
      <c r="X23" s="89" t="s">
        <v>176</v>
      </c>
      <c r="Y23" s="89"/>
      <c r="Z23" s="90" t="str">
        <f t="shared" si="0"/>
        <v>Maelk_EKM</v>
      </c>
      <c r="AA23" s="90" t="str">
        <f t="shared" si="1"/>
        <v>Exit_model</v>
      </c>
      <c r="AC23" s="4"/>
      <c r="AD23" s="4"/>
      <c r="AE23" s="4"/>
      <c r="AF23" s="4"/>
      <c r="AG23" s="4"/>
      <c r="AK23" s="4"/>
      <c r="AL23" s="71" t="str">
        <f>V23</f>
        <v>Maelk_EKM_conv</v>
      </c>
      <c r="AM23" s="96"/>
      <c r="AN23" s="102"/>
      <c r="AO23" s="101"/>
      <c r="AP23" s="102"/>
      <c r="AQ23" s="101"/>
      <c r="AR23" s="102"/>
      <c r="AS23" s="101"/>
      <c r="AT23" s="102"/>
      <c r="AU23" s="101"/>
      <c r="AV23" s="102"/>
      <c r="AW23" s="118"/>
      <c r="AX23" s="102"/>
      <c r="AY23" s="101"/>
      <c r="AZ23" s="102"/>
      <c r="BA23" s="101"/>
      <c r="BB23" s="102"/>
      <c r="BC23" s="101"/>
      <c r="BD23" s="115"/>
      <c r="BE23" s="101"/>
      <c r="BF23" s="102"/>
      <c r="BG23" s="157">
        <f t="shared" si="2"/>
        <v>0</v>
      </c>
      <c r="BH23" s="4" t="s">
        <v>813</v>
      </c>
      <c r="BI23" s="102" t="s">
        <v>813</v>
      </c>
      <c r="BK23" s="101" t="s">
        <v>354</v>
      </c>
      <c r="BL23" s="4">
        <v>50</v>
      </c>
      <c r="BM23" s="4"/>
      <c r="BN23" s="4" t="s">
        <v>1049</v>
      </c>
      <c r="BO23" s="4">
        <v>100</v>
      </c>
      <c r="BP23" s="4">
        <v>100</v>
      </c>
      <c r="BQ23" s="102" t="s">
        <v>1049</v>
      </c>
      <c r="BS23" s="4" t="s">
        <v>307</v>
      </c>
      <c r="BT23" s="4">
        <v>5.0999999999999996</v>
      </c>
      <c r="BU23" t="s">
        <v>1022</v>
      </c>
    </row>
    <row r="24" spans="1:77" x14ac:dyDescent="0.25">
      <c r="A24" s="5"/>
      <c r="B24" s="3" t="s">
        <v>367</v>
      </c>
      <c r="C24" s="3"/>
      <c r="V24" s="169" t="s">
        <v>178</v>
      </c>
      <c r="W24" s="89" t="s">
        <v>177</v>
      </c>
      <c r="X24" s="89" t="s">
        <v>176</v>
      </c>
      <c r="Y24" s="89"/>
      <c r="Z24" s="90" t="str">
        <f t="shared" si="0"/>
        <v>Planteolie</v>
      </c>
      <c r="AA24" s="90" t="str">
        <f t="shared" si="1"/>
        <v>Exit_model</v>
      </c>
      <c r="AC24" s="4"/>
      <c r="AD24" s="4"/>
      <c r="AE24" s="4"/>
      <c r="AF24" s="4"/>
      <c r="AG24" s="4"/>
      <c r="AK24" s="4"/>
      <c r="AL24" s="71" t="str">
        <f>V24</f>
        <v>Planteolie_conv</v>
      </c>
      <c r="AM24" s="96"/>
      <c r="AN24" s="102"/>
      <c r="AO24" s="101"/>
      <c r="AP24" s="102"/>
      <c r="AQ24" s="101"/>
      <c r="AR24" s="102"/>
      <c r="AS24" s="101"/>
      <c r="AT24" s="102"/>
      <c r="AU24" s="101"/>
      <c r="AV24" s="102"/>
      <c r="AW24" s="118"/>
      <c r="AX24" s="102"/>
      <c r="AY24" s="101"/>
      <c r="AZ24" s="102"/>
      <c r="BA24" s="101"/>
      <c r="BB24" s="102"/>
      <c r="BC24" s="101"/>
      <c r="BD24" s="115"/>
      <c r="BE24" s="101"/>
      <c r="BF24" s="102"/>
      <c r="BG24" s="157">
        <f t="shared" si="2"/>
        <v>0</v>
      </c>
      <c r="BH24" s="4" t="s">
        <v>813</v>
      </c>
      <c r="BI24" s="102" t="s">
        <v>813</v>
      </c>
      <c r="BK24" s="101" t="s">
        <v>711</v>
      </c>
      <c r="BL24" s="4">
        <v>15</v>
      </c>
      <c r="BM24" s="4" t="s">
        <v>710</v>
      </c>
      <c r="BN24" s="4" t="s">
        <v>1050</v>
      </c>
      <c r="BO24" s="4">
        <v>100</v>
      </c>
      <c r="BP24" s="4">
        <v>100</v>
      </c>
      <c r="BQ24" s="102" t="s">
        <v>1049</v>
      </c>
      <c r="BS24" s="4" t="s">
        <v>308</v>
      </c>
      <c r="BT24" s="4">
        <v>1.7</v>
      </c>
      <c r="BU24" t="s">
        <v>1022</v>
      </c>
    </row>
    <row r="25" spans="1:77" x14ac:dyDescent="0.25">
      <c r="A25" s="5"/>
      <c r="B25" s="3" t="s">
        <v>606</v>
      </c>
      <c r="C25" s="3"/>
      <c r="V25" s="168" t="s">
        <v>348</v>
      </c>
      <c r="W25" s="89" t="s">
        <v>346</v>
      </c>
      <c r="X25" s="89" t="s">
        <v>180</v>
      </c>
      <c r="Y25" s="89"/>
      <c r="Z25" s="90" t="str">
        <f t="shared" si="0"/>
        <v>Protein_imp</v>
      </c>
      <c r="AA25" s="90" t="str">
        <f t="shared" si="1"/>
        <v>Import</v>
      </c>
      <c r="AC25" s="4"/>
      <c r="AD25" s="4"/>
      <c r="AE25" s="4"/>
      <c r="AF25" s="4"/>
      <c r="AG25" s="4"/>
      <c r="AK25" s="4"/>
      <c r="AL25" s="71" t="str">
        <f>V25</f>
        <v>Protein_imp_conv</v>
      </c>
      <c r="AM25" s="96"/>
      <c r="AN25" s="102"/>
      <c r="AO25" s="101"/>
      <c r="AP25" s="102"/>
      <c r="AQ25" s="101"/>
      <c r="AR25" s="102"/>
      <c r="AS25" s="101"/>
      <c r="AT25" s="102"/>
      <c r="AU25" s="101"/>
      <c r="AV25" s="102"/>
      <c r="AW25" s="118"/>
      <c r="AX25" s="102"/>
      <c r="AY25" s="101"/>
      <c r="AZ25" s="102"/>
      <c r="BA25" s="101"/>
      <c r="BB25" s="102"/>
      <c r="BC25" s="101"/>
      <c r="BD25" s="115"/>
      <c r="BE25" s="101"/>
      <c r="BF25" s="102"/>
      <c r="BG25" s="157">
        <f t="shared" si="2"/>
        <v>0</v>
      </c>
      <c r="BH25" s="4" t="s">
        <v>813</v>
      </c>
      <c r="BI25" s="102" t="s">
        <v>813</v>
      </c>
      <c r="BK25" s="101" t="s">
        <v>721</v>
      </c>
      <c r="BL25" s="4">
        <v>0</v>
      </c>
      <c r="BM25" s="4"/>
      <c r="BN25" s="4" t="s">
        <v>1051</v>
      </c>
      <c r="BO25" s="4">
        <v>100</v>
      </c>
      <c r="BP25" s="4">
        <v>100</v>
      </c>
      <c r="BQ25" s="102" t="s">
        <v>1049</v>
      </c>
      <c r="BS25" s="4" t="s">
        <v>309</v>
      </c>
      <c r="BT25" s="4">
        <v>17.600000000000001</v>
      </c>
      <c r="BU25" t="s">
        <v>1022</v>
      </c>
    </row>
    <row r="26" spans="1:77" x14ac:dyDescent="0.25">
      <c r="A26" s="5"/>
      <c r="B26" s="3" t="s">
        <v>370</v>
      </c>
      <c r="C26" s="3"/>
      <c r="V26" s="168" t="s">
        <v>183</v>
      </c>
      <c r="W26" s="89" t="s">
        <v>347</v>
      </c>
      <c r="X26" s="89" t="s">
        <v>180</v>
      </c>
      <c r="Y26" s="89"/>
      <c r="Z26" s="90" t="str">
        <f t="shared" si="0"/>
        <v>Korn_imp</v>
      </c>
      <c r="AA26" s="90" t="str">
        <f t="shared" si="1"/>
        <v>Import</v>
      </c>
      <c r="AC26" s="4"/>
      <c r="AD26" s="4"/>
      <c r="AE26" s="4"/>
      <c r="AF26" s="4"/>
      <c r="AG26" s="4"/>
      <c r="AK26" s="4"/>
      <c r="AL26" s="71" t="str">
        <f>V26</f>
        <v>Korn_imp_conv</v>
      </c>
      <c r="AM26" s="96"/>
      <c r="AN26" s="102"/>
      <c r="AO26" s="101"/>
      <c r="AP26" s="102"/>
      <c r="AQ26" s="101"/>
      <c r="AR26" s="102"/>
      <c r="AS26" s="101"/>
      <c r="AT26" s="102"/>
      <c r="AU26" s="101"/>
      <c r="AV26" s="102"/>
      <c r="AW26" s="118"/>
      <c r="AX26" s="102"/>
      <c r="AY26" s="101"/>
      <c r="AZ26" s="102"/>
      <c r="BA26" s="101"/>
      <c r="BB26" s="102"/>
      <c r="BC26" s="101"/>
      <c r="BD26" s="115"/>
      <c r="BE26" s="101"/>
      <c r="BF26" s="102"/>
      <c r="BG26" s="157">
        <f t="shared" si="2"/>
        <v>0</v>
      </c>
      <c r="BH26" s="4" t="s">
        <v>813</v>
      </c>
      <c r="BI26" s="102" t="s">
        <v>813</v>
      </c>
      <c r="BK26" s="101" t="s">
        <v>163</v>
      </c>
      <c r="BL26" s="4">
        <v>0</v>
      </c>
      <c r="BM26" s="4" t="s">
        <v>849</v>
      </c>
      <c r="BN26" s="4" t="s">
        <v>1050</v>
      </c>
      <c r="BO26" s="4">
        <v>100</v>
      </c>
      <c r="BP26" s="4">
        <v>100</v>
      </c>
      <c r="BQ26" s="102" t="s">
        <v>1049</v>
      </c>
      <c r="BS26" s="4" t="s">
        <v>310</v>
      </c>
      <c r="BT26" s="4">
        <v>13.2</v>
      </c>
      <c r="BU26" t="s">
        <v>1022</v>
      </c>
    </row>
    <row r="27" spans="1:77" x14ac:dyDescent="0.25">
      <c r="A27" s="5"/>
      <c r="B27" s="3" t="s">
        <v>371</v>
      </c>
      <c r="C27" s="3"/>
      <c r="V27" s="169" t="s">
        <v>188</v>
      </c>
      <c r="W27" s="89" t="s">
        <v>191</v>
      </c>
      <c r="X27" s="89" t="s">
        <v>176</v>
      </c>
      <c r="Y27" s="89"/>
      <c r="Z27" s="90" t="str">
        <f t="shared" si="0"/>
        <v>Meat</v>
      </c>
      <c r="AA27" s="90" t="str">
        <f t="shared" si="1"/>
        <v>Exit_model</v>
      </c>
      <c r="AC27" s="4"/>
      <c r="AD27" s="4"/>
      <c r="AE27" s="4"/>
      <c r="AF27" s="4"/>
      <c r="AG27" s="4"/>
      <c r="AK27" s="4"/>
      <c r="AL27" s="71" t="str">
        <f>V27</f>
        <v>Beef_meat_conv</v>
      </c>
      <c r="AM27" s="96"/>
      <c r="AN27" s="102"/>
      <c r="AO27" s="101"/>
      <c r="AP27" s="102"/>
      <c r="AQ27" s="101"/>
      <c r="AR27" s="102"/>
      <c r="AS27" s="101"/>
      <c r="AT27" s="102"/>
      <c r="AU27" s="101"/>
      <c r="AV27" s="102"/>
      <c r="AW27" s="118"/>
      <c r="AX27" s="102"/>
      <c r="AY27" s="101"/>
      <c r="AZ27" s="102"/>
      <c r="BA27" s="101"/>
      <c r="BB27" s="102"/>
      <c r="BC27" s="101"/>
      <c r="BD27" s="115"/>
      <c r="BE27" s="101"/>
      <c r="BF27" s="102"/>
      <c r="BG27" s="157">
        <f t="shared" si="2"/>
        <v>0</v>
      </c>
      <c r="BH27" s="4" t="s">
        <v>813</v>
      </c>
      <c r="BI27" s="102" t="s">
        <v>813</v>
      </c>
      <c r="BK27" s="101"/>
      <c r="BL27" s="4"/>
      <c r="BM27" s="4"/>
      <c r="BN27" s="4"/>
      <c r="BO27" s="4"/>
      <c r="BP27" s="4"/>
      <c r="BQ27" s="102"/>
      <c r="BS27" s="4" t="s">
        <v>311</v>
      </c>
      <c r="BT27" s="4">
        <v>17.2</v>
      </c>
      <c r="BU27" t="s">
        <v>1022</v>
      </c>
    </row>
    <row r="28" spans="1:77" x14ac:dyDescent="0.25">
      <c r="A28" s="5"/>
      <c r="B28" s="3" t="s">
        <v>708</v>
      </c>
      <c r="C28" s="3"/>
      <c r="V28" s="169" t="s">
        <v>189</v>
      </c>
      <c r="W28" s="89" t="s">
        <v>190</v>
      </c>
      <c r="X28" s="89" t="s">
        <v>176</v>
      </c>
      <c r="Y28" s="89"/>
      <c r="Z28" s="90" t="str">
        <f t="shared" si="0"/>
        <v>Maelk_EKM</v>
      </c>
      <c r="AA28" s="90" t="str">
        <f t="shared" si="1"/>
        <v>Exit_model</v>
      </c>
      <c r="AC28" s="4"/>
      <c r="AD28" s="4"/>
      <c r="AE28" s="4"/>
      <c r="AF28" s="4"/>
      <c r="AG28" s="4"/>
      <c r="AK28" s="4"/>
      <c r="AL28" s="71" t="str">
        <f>V28</f>
        <v>Maelk_EKM_org</v>
      </c>
      <c r="AM28" s="96"/>
      <c r="AN28" s="102"/>
      <c r="AO28" s="101"/>
      <c r="AP28" s="102"/>
      <c r="AQ28" s="101"/>
      <c r="AR28" s="102"/>
      <c r="AS28" s="101"/>
      <c r="AT28" s="102"/>
      <c r="AU28" s="101"/>
      <c r="AV28" s="102"/>
      <c r="AW28" s="118"/>
      <c r="AX28" s="102"/>
      <c r="AY28" s="101"/>
      <c r="AZ28" s="102"/>
      <c r="BA28" s="101"/>
      <c r="BB28" s="102"/>
      <c r="BC28" s="101"/>
      <c r="BD28" s="115"/>
      <c r="BE28" s="101"/>
      <c r="BF28" s="102"/>
      <c r="BG28" s="157">
        <f t="shared" si="2"/>
        <v>0</v>
      </c>
      <c r="BH28" s="4" t="s">
        <v>813</v>
      </c>
      <c r="BI28" s="102" t="s">
        <v>813</v>
      </c>
      <c r="BK28" s="101"/>
      <c r="BL28" s="4"/>
      <c r="BM28" s="4"/>
      <c r="BN28" s="4"/>
      <c r="BO28" s="4"/>
      <c r="BP28" s="4"/>
      <c r="BQ28" s="102"/>
      <c r="BS28" s="4" t="s">
        <v>312</v>
      </c>
      <c r="BT28" s="4">
        <v>13</v>
      </c>
      <c r="BU28" t="s">
        <v>1022</v>
      </c>
    </row>
    <row r="29" spans="1:77" x14ac:dyDescent="0.25">
      <c r="A29" s="5"/>
      <c r="B29" s="3" t="s">
        <v>709</v>
      </c>
      <c r="C29" s="3"/>
      <c r="V29" s="168" t="s">
        <v>413</v>
      </c>
      <c r="W29" s="89" t="s">
        <v>104</v>
      </c>
      <c r="X29" s="89" t="s">
        <v>7</v>
      </c>
      <c r="Y29" s="14" t="s">
        <v>414</v>
      </c>
      <c r="Z29" s="90" t="str">
        <f t="shared" si="0"/>
        <v>Moden</v>
      </c>
      <c r="AA29" s="90" t="str">
        <f t="shared" si="1"/>
        <v>Gul</v>
      </c>
      <c r="AC29" s="4"/>
      <c r="AD29" s="4"/>
      <c r="AE29" s="4"/>
      <c r="AF29" s="4"/>
      <c r="AG29" s="4"/>
      <c r="AK29" s="4"/>
      <c r="AL29" s="71" t="str">
        <f>V29</f>
        <v>Straw_legume_conv</v>
      </c>
      <c r="AM29" s="96"/>
      <c r="AN29" s="102"/>
      <c r="AO29" s="101"/>
      <c r="AP29" s="102"/>
      <c r="AQ29" s="101"/>
      <c r="AR29" s="102"/>
      <c r="AS29" s="101"/>
      <c r="AT29" s="102"/>
      <c r="AU29" s="101"/>
      <c r="AV29" s="102"/>
      <c r="AW29" s="118"/>
      <c r="AX29" s="102"/>
      <c r="AY29" s="101"/>
      <c r="AZ29" s="102"/>
      <c r="BA29" s="101"/>
      <c r="BB29" s="102"/>
      <c r="BC29" s="101"/>
      <c r="BD29" s="115"/>
      <c r="BE29" s="101"/>
      <c r="BF29" s="102"/>
      <c r="BG29" s="157">
        <f t="shared" si="2"/>
        <v>0</v>
      </c>
      <c r="BH29" s="4" t="s">
        <v>813</v>
      </c>
      <c r="BI29" s="102" t="s">
        <v>813</v>
      </c>
      <c r="BK29" s="101"/>
      <c r="BL29" s="4"/>
      <c r="BM29" s="4"/>
      <c r="BN29" s="4"/>
      <c r="BO29" s="4"/>
      <c r="BP29" s="4"/>
      <c r="BQ29" s="102"/>
      <c r="BS29" s="4" t="s">
        <v>332</v>
      </c>
      <c r="BT29" s="62">
        <f>12.7*0.58</f>
        <v>7.3659999999999988</v>
      </c>
      <c r="BU29" t="s">
        <v>1027</v>
      </c>
    </row>
    <row r="30" spans="1:77" x14ac:dyDescent="0.25">
      <c r="A30" s="5"/>
      <c r="B30" s="3" t="s">
        <v>372</v>
      </c>
      <c r="C30" s="3"/>
      <c r="V30" s="169" t="s">
        <v>216</v>
      </c>
      <c r="W30" s="89" t="s">
        <v>104</v>
      </c>
      <c r="X30" s="89" t="s">
        <v>7</v>
      </c>
      <c r="Y30" s="89"/>
      <c r="Z30" s="90" t="str">
        <f t="shared" si="0"/>
        <v>Moden</v>
      </c>
      <c r="AA30" s="90" t="str">
        <f t="shared" si="1"/>
        <v>Gul</v>
      </c>
      <c r="AC30" s="4"/>
      <c r="AD30" s="4"/>
      <c r="AE30" s="4"/>
      <c r="AF30" s="4"/>
      <c r="AG30" s="4"/>
      <c r="AK30" s="4"/>
      <c r="AL30" s="71" t="str">
        <f>V30</f>
        <v>Ej til foder_org</v>
      </c>
      <c r="AM30" s="96"/>
      <c r="AN30" s="102"/>
      <c r="AO30" s="101"/>
      <c r="AP30" s="102"/>
      <c r="AQ30" s="101"/>
      <c r="AR30" s="102"/>
      <c r="AS30" s="101"/>
      <c r="AT30" s="102"/>
      <c r="AU30" s="101"/>
      <c r="AV30" s="102"/>
      <c r="AW30" s="118"/>
      <c r="AX30" s="102"/>
      <c r="AY30" s="101"/>
      <c r="AZ30" s="102"/>
      <c r="BA30" s="101"/>
      <c r="BB30" s="102"/>
      <c r="BC30" s="101"/>
      <c r="BD30" s="115"/>
      <c r="BE30" s="101"/>
      <c r="BF30" s="102"/>
      <c r="BG30" s="157">
        <f t="shared" si="2"/>
        <v>0</v>
      </c>
      <c r="BH30" s="4" t="s">
        <v>813</v>
      </c>
      <c r="BI30" s="102" t="s">
        <v>813</v>
      </c>
      <c r="BK30" s="101"/>
      <c r="BL30" s="4"/>
      <c r="BM30" s="4"/>
      <c r="BN30" s="4"/>
      <c r="BO30" s="4"/>
      <c r="BP30" s="4"/>
      <c r="BQ30" s="102"/>
      <c r="BS30" s="4" t="s">
        <v>333</v>
      </c>
      <c r="BT30" s="4">
        <v>6.7</v>
      </c>
      <c r="BU30" t="s">
        <v>1025</v>
      </c>
    </row>
    <row r="31" spans="1:77" x14ac:dyDescent="0.25">
      <c r="A31" s="5"/>
      <c r="B31" s="3" t="s">
        <v>373</v>
      </c>
      <c r="C31" s="3"/>
      <c r="V31" s="168" t="s">
        <v>381</v>
      </c>
      <c r="W31" s="89" t="s">
        <v>376</v>
      </c>
      <c r="X31" s="89" t="s">
        <v>8</v>
      </c>
      <c r="Y31" s="14"/>
      <c r="Z31" s="90" t="str">
        <f t="shared" si="0"/>
        <v>Grain_crop</v>
      </c>
      <c r="AA31" s="90" t="str">
        <f t="shared" si="1"/>
        <v>Kerne</v>
      </c>
      <c r="AC31" s="4"/>
      <c r="AD31" s="4"/>
      <c r="AE31" s="4"/>
      <c r="AF31" s="4"/>
      <c r="AG31" s="4"/>
      <c r="AK31" s="4"/>
      <c r="AL31" s="71" t="str">
        <f>V31</f>
        <v>Grain_org</v>
      </c>
      <c r="AM31" s="96"/>
      <c r="AN31" s="102"/>
      <c r="AO31" s="101"/>
      <c r="AP31" s="102"/>
      <c r="AQ31" s="101"/>
      <c r="AR31" s="102"/>
      <c r="AS31" s="101"/>
      <c r="AT31" s="102"/>
      <c r="AU31" s="101"/>
      <c r="AV31" s="102"/>
      <c r="AW31" s="118"/>
      <c r="AX31" s="102"/>
      <c r="AY31" s="101"/>
      <c r="AZ31" s="102"/>
      <c r="BA31" s="101"/>
      <c r="BB31" s="102"/>
      <c r="BC31" s="101"/>
      <c r="BD31" s="115"/>
      <c r="BE31" s="101"/>
      <c r="BF31" s="102"/>
      <c r="BG31" s="157">
        <f t="shared" si="2"/>
        <v>0</v>
      </c>
      <c r="BH31" s="4" t="s">
        <v>813</v>
      </c>
      <c r="BI31" s="102" t="s">
        <v>813</v>
      </c>
      <c r="BK31" s="101"/>
      <c r="BL31" s="4"/>
      <c r="BM31" s="4"/>
      <c r="BN31" s="4"/>
      <c r="BO31" s="4"/>
      <c r="BP31" s="4"/>
      <c r="BQ31" s="102"/>
      <c r="BS31" s="4" t="s">
        <v>334</v>
      </c>
      <c r="BT31" s="62">
        <f>10.7*0.79</f>
        <v>8.4529999999999994</v>
      </c>
      <c r="BU31" t="s">
        <v>1026</v>
      </c>
    </row>
    <row r="32" spans="1:77" x14ac:dyDescent="0.25">
      <c r="A32" s="5"/>
      <c r="B32" s="3" t="s">
        <v>376</v>
      </c>
      <c r="C32" s="3"/>
      <c r="V32" s="169" t="s">
        <v>217</v>
      </c>
      <c r="W32" s="89" t="s">
        <v>104</v>
      </c>
      <c r="X32" s="89" t="s">
        <v>162</v>
      </c>
      <c r="Y32" s="89"/>
      <c r="Z32" s="90" t="str">
        <f t="shared" si="0"/>
        <v>Moden</v>
      </c>
      <c r="AA32" s="90" t="str">
        <f t="shared" si="1"/>
        <v>Forarbejdet</v>
      </c>
      <c r="AC32" s="4"/>
      <c r="AD32" s="4"/>
      <c r="AE32" s="4"/>
      <c r="AF32" s="4"/>
      <c r="AG32" s="4"/>
      <c r="AK32" s="4"/>
      <c r="AL32" s="71" t="str">
        <f>V32</f>
        <v>Protein_1_org</v>
      </c>
      <c r="AM32" s="96"/>
      <c r="AN32" s="102"/>
      <c r="AO32" s="101"/>
      <c r="AP32" s="102"/>
      <c r="AQ32" s="101"/>
      <c r="AR32" s="102"/>
      <c r="AS32" s="101"/>
      <c r="AT32" s="102"/>
      <c r="AU32" s="101"/>
      <c r="AV32" s="102"/>
      <c r="AW32" s="118"/>
      <c r="AX32" s="102"/>
      <c r="AY32" s="101"/>
      <c r="AZ32" s="102"/>
      <c r="BA32" s="101"/>
      <c r="BB32" s="102"/>
      <c r="BC32" s="101"/>
      <c r="BD32" s="115"/>
      <c r="BE32" s="101"/>
      <c r="BF32" s="102"/>
      <c r="BG32" s="157">
        <f t="shared" si="2"/>
        <v>0</v>
      </c>
      <c r="BH32" s="4" t="s">
        <v>813</v>
      </c>
      <c r="BI32" s="102" t="s">
        <v>813</v>
      </c>
      <c r="BK32" s="101"/>
      <c r="BL32" s="4"/>
      <c r="BM32" s="4"/>
      <c r="BN32" s="4"/>
      <c r="BO32" s="4"/>
      <c r="BP32" s="4"/>
      <c r="BQ32" s="102"/>
      <c r="BS32" s="4" t="s">
        <v>335</v>
      </c>
      <c r="BT32" s="4">
        <v>6.2</v>
      </c>
      <c r="BU32" t="s">
        <v>1025</v>
      </c>
    </row>
    <row r="33" spans="1:73" x14ac:dyDescent="0.25">
      <c r="A33" s="5"/>
      <c r="B33" s="3" t="s">
        <v>607</v>
      </c>
      <c r="C33" s="3"/>
      <c r="V33" s="169" t="s">
        <v>218</v>
      </c>
      <c r="W33" s="89"/>
      <c r="X33" s="89"/>
      <c r="Y33" s="89"/>
      <c r="Z33" s="90">
        <f t="shared" si="0"/>
        <v>0</v>
      </c>
      <c r="AA33" s="90">
        <f t="shared" si="1"/>
        <v>0</v>
      </c>
      <c r="AC33" s="4"/>
      <c r="AD33" s="4"/>
      <c r="AE33" s="4"/>
      <c r="AF33" s="4"/>
      <c r="AG33" s="4"/>
      <c r="AK33" s="4"/>
      <c r="AL33" s="71" t="str">
        <f>V33</f>
        <v>Export_org</v>
      </c>
      <c r="AM33" s="96"/>
      <c r="AN33" s="102"/>
      <c r="AO33" s="101"/>
      <c r="AP33" s="102"/>
      <c r="AQ33" s="101"/>
      <c r="AR33" s="102"/>
      <c r="AS33" s="101"/>
      <c r="AT33" s="102"/>
      <c r="AU33" s="101"/>
      <c r="AV33" s="102"/>
      <c r="AW33" s="118"/>
      <c r="AX33" s="102"/>
      <c r="AY33" s="101"/>
      <c r="AZ33" s="102"/>
      <c r="BA33" s="101"/>
      <c r="BB33" s="102"/>
      <c r="BC33" s="101"/>
      <c r="BD33" s="115"/>
      <c r="BE33" s="101"/>
      <c r="BF33" s="102"/>
      <c r="BG33" s="157">
        <f t="shared" si="2"/>
        <v>0</v>
      </c>
      <c r="BH33" s="4" t="s">
        <v>813</v>
      </c>
      <c r="BI33" s="102" t="s">
        <v>813</v>
      </c>
      <c r="BK33" s="101"/>
      <c r="BL33" s="4"/>
      <c r="BM33" s="4"/>
      <c r="BN33" s="4"/>
      <c r="BO33" s="4"/>
      <c r="BP33" s="4"/>
      <c r="BQ33" s="102"/>
      <c r="BS33" s="4" t="s">
        <v>375</v>
      </c>
      <c r="BT33" s="4">
        <v>4</v>
      </c>
      <c r="BU33" t="s">
        <v>722</v>
      </c>
    </row>
    <row r="34" spans="1:73" x14ac:dyDescent="0.25">
      <c r="A34" s="5"/>
      <c r="B34" s="3" t="s">
        <v>558</v>
      </c>
      <c r="C34" s="3"/>
      <c r="V34" s="168" t="s">
        <v>393</v>
      </c>
      <c r="W34" s="89" t="s">
        <v>104</v>
      </c>
      <c r="X34" s="89" t="s">
        <v>8</v>
      </c>
      <c r="Y34" s="89"/>
      <c r="Z34" s="90" t="str">
        <f t="shared" si="0"/>
        <v>Moden</v>
      </c>
      <c r="AA34" s="90" t="str">
        <f t="shared" si="1"/>
        <v>Kerne</v>
      </c>
      <c r="AC34" s="4"/>
      <c r="AD34" s="4"/>
      <c r="AE34" s="4"/>
      <c r="AF34" s="4"/>
      <c r="AG34" s="4"/>
      <c r="AK34" s="4"/>
      <c r="AL34" s="71" t="str">
        <f>V34</f>
        <v>Oilseed_org</v>
      </c>
      <c r="AM34" s="96"/>
      <c r="AN34" s="102"/>
      <c r="AO34" s="101"/>
      <c r="AP34" s="102"/>
      <c r="AQ34" s="101"/>
      <c r="AR34" s="102"/>
      <c r="AS34" s="101"/>
      <c r="AT34" s="102"/>
      <c r="AU34" s="101"/>
      <c r="AV34" s="102"/>
      <c r="AW34" s="118"/>
      <c r="AX34" s="102"/>
      <c r="AY34" s="101"/>
      <c r="AZ34" s="102"/>
      <c r="BA34" s="101"/>
      <c r="BB34" s="102"/>
      <c r="BC34" s="101"/>
      <c r="BD34" s="115"/>
      <c r="BE34" s="101"/>
      <c r="BF34" s="102"/>
      <c r="BG34" s="157">
        <f t="shared" si="2"/>
        <v>0</v>
      </c>
      <c r="BH34" s="4" t="s">
        <v>813</v>
      </c>
      <c r="BI34" s="102" t="s">
        <v>813</v>
      </c>
      <c r="BK34" s="101"/>
      <c r="BL34" s="4"/>
      <c r="BM34" s="4"/>
      <c r="BN34" s="4"/>
      <c r="BO34" s="4"/>
      <c r="BP34" s="4"/>
      <c r="BQ34" s="102"/>
      <c r="BS34" s="4"/>
      <c r="BT34" s="4"/>
    </row>
    <row r="35" spans="1:73" x14ac:dyDescent="0.25">
      <c r="A35" s="5"/>
      <c r="B35" s="3" t="s">
        <v>568</v>
      </c>
      <c r="C35" s="3"/>
      <c r="V35" s="169" t="s">
        <v>219</v>
      </c>
      <c r="W35" s="89"/>
      <c r="X35" s="89"/>
      <c r="Y35" s="89"/>
      <c r="Z35" s="90">
        <f t="shared" si="0"/>
        <v>0</v>
      </c>
      <c r="AA35" s="90">
        <f t="shared" si="1"/>
        <v>0</v>
      </c>
      <c r="AC35" s="4"/>
      <c r="AD35" s="4"/>
      <c r="AE35" s="4"/>
      <c r="AF35" s="4"/>
      <c r="AG35" s="4"/>
      <c r="AK35" s="4"/>
      <c r="AL35" s="71" t="str">
        <f>V35</f>
        <v>Loss_org</v>
      </c>
      <c r="AM35" s="96"/>
      <c r="AN35" s="102"/>
      <c r="AO35" s="101"/>
      <c r="AP35" s="102"/>
      <c r="AQ35" s="101"/>
      <c r="AR35" s="102"/>
      <c r="AS35" s="101"/>
      <c r="AT35" s="102"/>
      <c r="AU35" s="101"/>
      <c r="AV35" s="102"/>
      <c r="AW35" s="118"/>
      <c r="AX35" s="102"/>
      <c r="AY35" s="101"/>
      <c r="AZ35" s="102"/>
      <c r="BA35" s="101"/>
      <c r="BB35" s="102"/>
      <c r="BC35" s="101"/>
      <c r="BD35" s="115"/>
      <c r="BE35" s="101"/>
      <c r="BF35" s="102"/>
      <c r="BG35" s="157">
        <f t="shared" si="2"/>
        <v>0</v>
      </c>
      <c r="BH35" s="4" t="s">
        <v>813</v>
      </c>
      <c r="BI35" s="102" t="s">
        <v>813</v>
      </c>
      <c r="BK35" s="101"/>
      <c r="BL35" s="4"/>
      <c r="BM35" s="4"/>
      <c r="BN35" s="4"/>
      <c r="BO35" s="4"/>
      <c r="BP35" s="4"/>
      <c r="BQ35" s="102"/>
      <c r="BS35" s="4"/>
      <c r="BT35" s="4"/>
    </row>
    <row r="36" spans="1:73" x14ac:dyDescent="0.25">
      <c r="A36" s="5"/>
      <c r="B36" s="3" t="s">
        <v>569</v>
      </c>
      <c r="C36" s="3"/>
      <c r="V36" s="169" t="s">
        <v>220</v>
      </c>
      <c r="W36" s="89" t="s">
        <v>167</v>
      </c>
      <c r="X36" s="89" t="s">
        <v>176</v>
      </c>
      <c r="Y36" s="89"/>
      <c r="Z36" s="90" t="str">
        <f t="shared" si="0"/>
        <v>Loss</v>
      </c>
      <c r="AA36" s="90" t="str">
        <f t="shared" si="1"/>
        <v>Exit_model</v>
      </c>
      <c r="AC36" s="4"/>
      <c r="AD36" s="4"/>
      <c r="AE36" s="4"/>
      <c r="AF36" s="4"/>
      <c r="AG36" s="4"/>
      <c r="AK36" s="4"/>
      <c r="AL36" s="71" t="str">
        <f>V36</f>
        <v>Exit_org</v>
      </c>
      <c r="AM36" s="96"/>
      <c r="AN36" s="102"/>
      <c r="AO36" s="101"/>
      <c r="AP36" s="102"/>
      <c r="AQ36" s="101"/>
      <c r="AR36" s="102"/>
      <c r="AS36" s="101"/>
      <c r="AT36" s="102"/>
      <c r="AU36" s="101"/>
      <c r="AV36" s="102"/>
      <c r="AW36" s="118"/>
      <c r="AX36" s="102"/>
      <c r="AY36" s="101"/>
      <c r="AZ36" s="102"/>
      <c r="BA36" s="101"/>
      <c r="BB36" s="102"/>
      <c r="BC36" s="101"/>
      <c r="BD36" s="115"/>
      <c r="BE36" s="101"/>
      <c r="BF36" s="102"/>
      <c r="BG36" s="157">
        <f t="shared" si="2"/>
        <v>0</v>
      </c>
      <c r="BH36" s="4" t="s">
        <v>813</v>
      </c>
      <c r="BI36" s="102" t="s">
        <v>813</v>
      </c>
      <c r="BK36" s="101"/>
      <c r="BL36" s="4"/>
      <c r="BM36" s="4"/>
      <c r="BN36" s="4"/>
      <c r="BO36" s="4"/>
      <c r="BP36" s="4"/>
      <c r="BQ36" s="102"/>
      <c r="BS36" s="4"/>
      <c r="BT36" s="4"/>
    </row>
    <row r="37" spans="1:73" ht="14.4" customHeight="1" x14ac:dyDescent="0.25">
      <c r="A37" s="5"/>
      <c r="B37" s="3" t="s">
        <v>588</v>
      </c>
      <c r="C37" s="3"/>
      <c r="V37" s="168" t="s">
        <v>286</v>
      </c>
      <c r="W37" s="89" t="s">
        <v>368</v>
      </c>
      <c r="X37" s="89" t="s">
        <v>278</v>
      </c>
      <c r="Y37" s="89"/>
      <c r="Z37" s="90" t="str">
        <f t="shared" si="0"/>
        <v>Plant_organic_ferti_org</v>
      </c>
      <c r="AA37" s="90" t="str">
        <f t="shared" si="1"/>
        <v>Field_application</v>
      </c>
      <c r="AC37" s="4" t="s">
        <v>208</v>
      </c>
      <c r="AD37" s="4">
        <v>90</v>
      </c>
      <c r="AE37" s="4">
        <v>324</v>
      </c>
      <c r="AF37" s="4">
        <v>325</v>
      </c>
      <c r="AG37" s="4">
        <v>325</v>
      </c>
      <c r="AH37" t="s">
        <v>436</v>
      </c>
      <c r="AK37" s="4" t="s">
        <v>284</v>
      </c>
      <c r="AL37" s="71" t="str">
        <f>V37</f>
        <v>Plant_slurry_org</v>
      </c>
      <c r="AM37" s="96" t="s">
        <v>332</v>
      </c>
      <c r="AN37" s="102">
        <v>100</v>
      </c>
      <c r="AO37" s="101"/>
      <c r="AP37" s="102"/>
      <c r="AQ37" s="101"/>
      <c r="AR37" s="102"/>
      <c r="AS37" s="101"/>
      <c r="AT37" s="102"/>
      <c r="AU37" s="101"/>
      <c r="AV37" s="102"/>
      <c r="AW37" s="118"/>
      <c r="AX37" s="102"/>
      <c r="AY37" s="101"/>
      <c r="AZ37" s="102"/>
      <c r="BA37" s="101"/>
      <c r="BB37" s="102"/>
      <c r="BC37" s="101"/>
      <c r="BD37" s="115"/>
      <c r="BE37" s="101"/>
      <c r="BF37" s="102"/>
      <c r="BG37" s="157">
        <f t="shared" si="2"/>
        <v>100</v>
      </c>
      <c r="BH37" s="4" t="s">
        <v>813</v>
      </c>
      <c r="BI37" s="102" t="s">
        <v>812</v>
      </c>
      <c r="BK37" s="101"/>
      <c r="BL37" s="4"/>
      <c r="BM37" s="4"/>
      <c r="BN37" s="4"/>
      <c r="BO37" s="4"/>
      <c r="BP37" s="4"/>
      <c r="BQ37" s="102"/>
      <c r="BS37" s="4"/>
      <c r="BT37" s="4"/>
    </row>
    <row r="38" spans="1:73" x14ac:dyDescent="0.25">
      <c r="A38" s="5"/>
      <c r="B38" s="3" t="s">
        <v>594</v>
      </c>
      <c r="C38" s="3"/>
      <c r="V38" s="169" t="s">
        <v>221</v>
      </c>
      <c r="W38" s="89" t="s">
        <v>367</v>
      </c>
      <c r="X38" s="89" t="s">
        <v>278</v>
      </c>
      <c r="Y38" s="89"/>
      <c r="Z38" s="90" t="str">
        <f t="shared" si="0"/>
        <v>Soil_input_biochar_org</v>
      </c>
      <c r="AA38" s="90" t="str">
        <f t="shared" si="1"/>
        <v>Field_application</v>
      </c>
      <c r="AC38" s="4"/>
      <c r="AD38" s="4"/>
      <c r="AE38" s="4"/>
      <c r="AF38" s="4"/>
      <c r="AG38" s="4"/>
      <c r="AK38" s="4" t="s">
        <v>163</v>
      </c>
      <c r="AL38" s="71" t="str">
        <f>V38</f>
        <v>Biochar_org</v>
      </c>
      <c r="AM38" s="96"/>
      <c r="AN38" s="102"/>
      <c r="AO38" s="101"/>
      <c r="AP38" s="102"/>
      <c r="AQ38" s="101"/>
      <c r="AR38" s="102"/>
      <c r="AS38" s="101"/>
      <c r="AT38" s="102"/>
      <c r="AU38" s="101"/>
      <c r="AV38" s="102"/>
      <c r="AW38" s="118"/>
      <c r="AX38" s="102"/>
      <c r="AY38" s="101"/>
      <c r="AZ38" s="102"/>
      <c r="BA38" s="101"/>
      <c r="BB38" s="102"/>
      <c r="BC38" s="101"/>
      <c r="BD38" s="115"/>
      <c r="BE38" s="101"/>
      <c r="BF38" s="102"/>
      <c r="BG38" s="157">
        <f t="shared" si="2"/>
        <v>0</v>
      </c>
      <c r="BH38" s="4" t="s">
        <v>813</v>
      </c>
      <c r="BI38" s="102" t="s">
        <v>812</v>
      </c>
      <c r="BK38" s="101"/>
      <c r="BL38" s="4"/>
      <c r="BM38" s="4"/>
      <c r="BN38" s="4"/>
      <c r="BO38" s="4"/>
      <c r="BP38" s="4"/>
      <c r="BQ38" s="102"/>
      <c r="BS38" s="4"/>
      <c r="BT38" s="4"/>
    </row>
    <row r="39" spans="1:73" x14ac:dyDescent="0.25">
      <c r="A39" s="5"/>
      <c r="B39" s="3" t="s">
        <v>595</v>
      </c>
      <c r="C39" s="3"/>
      <c r="V39" s="169" t="s">
        <v>222</v>
      </c>
      <c r="W39" s="89" t="s">
        <v>104</v>
      </c>
      <c r="X39" s="89" t="s">
        <v>162</v>
      </c>
      <c r="Y39" s="89"/>
      <c r="Z39" s="90" t="str">
        <f t="shared" si="0"/>
        <v>Moden</v>
      </c>
      <c r="AA39" s="90" t="str">
        <f t="shared" si="1"/>
        <v>Forarbejdet</v>
      </c>
      <c r="AC39" s="4"/>
      <c r="AD39" s="4"/>
      <c r="AE39" s="4"/>
      <c r="AF39" s="4"/>
      <c r="AG39" s="4"/>
      <c r="AK39" s="4"/>
      <c r="AL39" s="71" t="str">
        <f>V39</f>
        <v>Protein_2_org</v>
      </c>
      <c r="AM39" s="96"/>
      <c r="AN39" s="102"/>
      <c r="AO39" s="101"/>
      <c r="AP39" s="102"/>
      <c r="AQ39" s="101"/>
      <c r="AR39" s="102"/>
      <c r="AS39" s="101"/>
      <c r="AT39" s="102"/>
      <c r="AU39" s="101"/>
      <c r="AV39" s="102"/>
      <c r="AW39" s="118"/>
      <c r="AX39" s="102"/>
      <c r="AY39" s="101"/>
      <c r="AZ39" s="102"/>
      <c r="BA39" s="101"/>
      <c r="BB39" s="102"/>
      <c r="BC39" s="101"/>
      <c r="BD39" s="115"/>
      <c r="BE39" s="101"/>
      <c r="BF39" s="102"/>
      <c r="BG39" s="157">
        <f t="shared" si="2"/>
        <v>0</v>
      </c>
      <c r="BH39" s="4" t="s">
        <v>813</v>
      </c>
      <c r="BI39" s="102" t="s">
        <v>813</v>
      </c>
      <c r="BK39" s="101"/>
      <c r="BL39" s="4"/>
      <c r="BM39" s="4"/>
      <c r="BN39" s="4"/>
      <c r="BO39" s="4"/>
      <c r="BP39" s="4"/>
      <c r="BQ39" s="102"/>
      <c r="BS39" s="4"/>
      <c r="BT39" s="4"/>
    </row>
    <row r="40" spans="1:73" x14ac:dyDescent="0.25">
      <c r="A40" s="5"/>
      <c r="B40" s="3" t="s">
        <v>596</v>
      </c>
      <c r="C40" s="3"/>
      <c r="V40" s="168" t="s">
        <v>616</v>
      </c>
      <c r="W40" s="89" t="s">
        <v>6</v>
      </c>
      <c r="X40" s="89" t="s">
        <v>6</v>
      </c>
      <c r="Y40" s="14"/>
      <c r="Z40" s="90" t="str">
        <f t="shared" si="0"/>
        <v>Grøn</v>
      </c>
      <c r="AA40" s="90" t="str">
        <f t="shared" si="1"/>
        <v>Grøn</v>
      </c>
      <c r="AC40" s="4"/>
      <c r="AD40" s="4"/>
      <c r="AE40" s="4"/>
      <c r="AF40" s="4"/>
      <c r="AG40" s="4"/>
      <c r="AK40" s="4"/>
      <c r="AL40" s="71" t="str">
        <f>V40</f>
        <v>Grass_and_grass_clover_org</v>
      </c>
      <c r="AM40" s="96"/>
      <c r="AN40" s="102"/>
      <c r="AO40" s="101"/>
      <c r="AP40" s="102"/>
      <c r="AQ40" s="101"/>
      <c r="AR40" s="102"/>
      <c r="AS40" s="101"/>
      <c r="AT40" s="102"/>
      <c r="AU40" s="101"/>
      <c r="AV40" s="102"/>
      <c r="AW40" s="118"/>
      <c r="AX40" s="102"/>
      <c r="AY40" s="101"/>
      <c r="AZ40" s="102"/>
      <c r="BA40" s="101"/>
      <c r="BB40" s="102"/>
      <c r="BC40" s="101"/>
      <c r="BD40" s="115"/>
      <c r="BE40" s="101"/>
      <c r="BF40" s="102"/>
      <c r="BG40" s="157">
        <f t="shared" si="2"/>
        <v>0</v>
      </c>
      <c r="BH40" s="4" t="s">
        <v>813</v>
      </c>
      <c r="BI40" s="102" t="s">
        <v>813</v>
      </c>
      <c r="BK40" s="101"/>
      <c r="BL40" s="4"/>
      <c r="BM40" s="4"/>
      <c r="BN40" s="4"/>
      <c r="BO40" s="4"/>
      <c r="BP40" s="4"/>
      <c r="BQ40" s="102"/>
      <c r="BS40" s="4"/>
      <c r="BT40" s="4"/>
    </row>
    <row r="41" spans="1:73" x14ac:dyDescent="0.25">
      <c r="A41" s="5"/>
      <c r="B41" s="3" t="s">
        <v>597</v>
      </c>
      <c r="C41" s="3"/>
      <c r="V41" s="168" t="s">
        <v>402</v>
      </c>
      <c r="W41" s="89" t="s">
        <v>6</v>
      </c>
      <c r="X41" s="89" t="s">
        <v>6</v>
      </c>
      <c r="Y41" s="89"/>
      <c r="Z41" s="90" t="str">
        <f t="shared" si="0"/>
        <v>Grøn</v>
      </c>
      <c r="AA41" s="90" t="str">
        <f t="shared" si="1"/>
        <v>Grøn</v>
      </c>
      <c r="AC41" s="4"/>
      <c r="AD41" s="4"/>
      <c r="AE41" s="4"/>
      <c r="AF41" s="4"/>
      <c r="AG41" s="4"/>
      <c r="AK41" s="4"/>
      <c r="AL41" s="71" t="str">
        <f>V41</f>
        <v>Maize_whole_crop_fresh_org</v>
      </c>
      <c r="AM41" s="96"/>
      <c r="AN41" s="102"/>
      <c r="AO41" s="101"/>
      <c r="AP41" s="102"/>
      <c r="AQ41" s="101"/>
      <c r="AR41" s="102"/>
      <c r="AS41" s="101"/>
      <c r="AT41" s="102"/>
      <c r="AU41" s="101"/>
      <c r="AV41" s="102"/>
      <c r="AW41" s="118"/>
      <c r="AX41" s="102"/>
      <c r="AY41" s="101"/>
      <c r="AZ41" s="102"/>
      <c r="BA41" s="101"/>
      <c r="BB41" s="102"/>
      <c r="BC41" s="101"/>
      <c r="BD41" s="115"/>
      <c r="BE41" s="101"/>
      <c r="BF41" s="102"/>
      <c r="BG41" s="157">
        <f t="shared" si="2"/>
        <v>0</v>
      </c>
      <c r="BH41" s="4" t="s">
        <v>813</v>
      </c>
      <c r="BI41" s="102" t="s">
        <v>813</v>
      </c>
      <c r="BK41" s="101"/>
      <c r="BL41" s="4"/>
      <c r="BM41" s="4"/>
      <c r="BN41" s="4"/>
      <c r="BO41" s="4"/>
      <c r="BP41" s="4"/>
      <c r="BQ41" s="102"/>
      <c r="BS41" s="4"/>
      <c r="BT41" s="4"/>
    </row>
    <row r="42" spans="1:73" x14ac:dyDescent="0.25">
      <c r="A42" s="5"/>
      <c r="B42" s="3" t="s">
        <v>605</v>
      </c>
      <c r="C42" s="3"/>
      <c r="V42" s="168" t="s">
        <v>415</v>
      </c>
      <c r="W42" s="89" t="s">
        <v>104</v>
      </c>
      <c r="X42" s="89" t="s">
        <v>7</v>
      </c>
      <c r="Y42" s="89"/>
      <c r="Z42" s="90" t="str">
        <f t="shared" si="0"/>
        <v>Moden</v>
      </c>
      <c r="AA42" s="90" t="str">
        <f t="shared" si="1"/>
        <v>Gul</v>
      </c>
      <c r="AC42" s="4"/>
      <c r="AD42" s="4"/>
      <c r="AE42" s="4"/>
      <c r="AF42" s="4"/>
      <c r="AG42" s="4"/>
      <c r="AK42" s="4"/>
      <c r="AL42" s="71" t="str">
        <f>V42</f>
        <v>Straw_legume_org</v>
      </c>
      <c r="AM42" s="96"/>
      <c r="AN42" s="102"/>
      <c r="AO42" s="101"/>
      <c r="AP42" s="102"/>
      <c r="AQ42" s="101"/>
      <c r="AR42" s="102"/>
      <c r="AS42" s="101"/>
      <c r="AT42" s="102"/>
      <c r="AU42" s="101"/>
      <c r="AV42" s="102"/>
      <c r="AW42" s="118"/>
      <c r="AX42" s="102"/>
      <c r="AY42" s="101"/>
      <c r="AZ42" s="102"/>
      <c r="BA42" s="101"/>
      <c r="BB42" s="102"/>
      <c r="BC42" s="101"/>
      <c r="BD42" s="115"/>
      <c r="BE42" s="101"/>
      <c r="BF42" s="102"/>
      <c r="BG42" s="157">
        <f t="shared" si="2"/>
        <v>0</v>
      </c>
      <c r="BH42" s="4" t="s">
        <v>813</v>
      </c>
      <c r="BI42" s="102" t="s">
        <v>813</v>
      </c>
      <c r="BK42" s="101"/>
      <c r="BL42" s="4"/>
      <c r="BM42" s="4"/>
      <c r="BN42" s="4"/>
      <c r="BO42" s="4"/>
      <c r="BP42" s="4"/>
      <c r="BQ42" s="102"/>
      <c r="BS42" s="4"/>
      <c r="BT42" s="4"/>
    </row>
    <row r="43" spans="1:73" x14ac:dyDescent="0.25">
      <c r="A43" s="5"/>
      <c r="B43" s="3" t="s">
        <v>612</v>
      </c>
      <c r="C43" s="3"/>
      <c r="V43" s="169" t="s">
        <v>196</v>
      </c>
      <c r="W43" s="89" t="s">
        <v>606</v>
      </c>
      <c r="X43" s="89" t="s">
        <v>193</v>
      </c>
      <c r="Y43" s="14" t="s">
        <v>614</v>
      </c>
      <c r="Z43" s="90" t="str">
        <f t="shared" si="0"/>
        <v>Crop_residue</v>
      </c>
      <c r="AA43" s="90" t="str">
        <f t="shared" si="1"/>
        <v>Return</v>
      </c>
      <c r="AC43" s="4"/>
      <c r="AD43" s="4"/>
      <c r="AE43" s="4"/>
      <c r="AF43" s="4"/>
      <c r="AG43" s="4"/>
      <c r="AK43" s="4"/>
      <c r="AL43" s="71" t="str">
        <f>V43</f>
        <v>Soil_input_conv</v>
      </c>
      <c r="AM43" s="96"/>
      <c r="AN43" s="102"/>
      <c r="AO43" s="101"/>
      <c r="AP43" s="102"/>
      <c r="AQ43" s="101"/>
      <c r="AR43" s="102"/>
      <c r="AS43" s="101"/>
      <c r="AT43" s="102"/>
      <c r="AU43" s="101"/>
      <c r="AV43" s="102"/>
      <c r="AW43" s="118"/>
      <c r="AX43" s="102"/>
      <c r="AY43" s="101"/>
      <c r="AZ43" s="102"/>
      <c r="BA43" s="101"/>
      <c r="BB43" s="102"/>
      <c r="BC43" s="101"/>
      <c r="BD43" s="115"/>
      <c r="BE43" s="101"/>
      <c r="BF43" s="102"/>
      <c r="BG43" s="157">
        <f t="shared" si="2"/>
        <v>0</v>
      </c>
      <c r="BH43" s="4" t="s">
        <v>813</v>
      </c>
      <c r="BI43" s="102" t="s">
        <v>813</v>
      </c>
      <c r="BK43" s="101"/>
      <c r="BL43" s="4"/>
      <c r="BM43" s="4"/>
      <c r="BN43" s="4"/>
      <c r="BO43" s="4"/>
      <c r="BP43" s="4"/>
      <c r="BQ43" s="102"/>
      <c r="BS43" s="4"/>
      <c r="BT43" s="4"/>
    </row>
    <row r="44" spans="1:73" x14ac:dyDescent="0.25">
      <c r="A44" s="5"/>
      <c r="B44" s="3" t="s">
        <v>666</v>
      </c>
      <c r="C44" s="3"/>
      <c r="V44" s="169" t="s">
        <v>223</v>
      </c>
      <c r="W44" s="89" t="s">
        <v>606</v>
      </c>
      <c r="X44" s="89" t="s">
        <v>193</v>
      </c>
      <c r="Y44" s="89"/>
      <c r="Z44" s="90" t="str">
        <f t="shared" si="0"/>
        <v>Crop_residue</v>
      </c>
      <c r="AA44" s="90" t="str">
        <f t="shared" si="1"/>
        <v>Return</v>
      </c>
      <c r="AC44" s="4"/>
      <c r="AD44" s="4"/>
      <c r="AE44" s="4"/>
      <c r="AF44" s="4"/>
      <c r="AG44" s="4"/>
      <c r="AK44" s="4"/>
      <c r="AL44" s="71" t="str">
        <f>V44</f>
        <v>Soil_input_org</v>
      </c>
      <c r="AM44" s="96"/>
      <c r="AN44" s="102"/>
      <c r="AO44" s="101"/>
      <c r="AP44" s="102"/>
      <c r="AQ44" s="101"/>
      <c r="AR44" s="102"/>
      <c r="AS44" s="101"/>
      <c r="AT44" s="102"/>
      <c r="AU44" s="101"/>
      <c r="AV44" s="102"/>
      <c r="AW44" s="118"/>
      <c r="AX44" s="102"/>
      <c r="AY44" s="101"/>
      <c r="AZ44" s="102"/>
      <c r="BA44" s="101"/>
      <c r="BB44" s="102"/>
      <c r="BC44" s="101"/>
      <c r="BD44" s="115"/>
      <c r="BE44" s="101"/>
      <c r="BF44" s="102"/>
      <c r="BG44" s="157">
        <f t="shared" si="2"/>
        <v>0</v>
      </c>
      <c r="BH44" s="4" t="s">
        <v>813</v>
      </c>
      <c r="BI44" s="102" t="s">
        <v>813</v>
      </c>
      <c r="BK44" s="101"/>
      <c r="BL44" s="4"/>
      <c r="BM44" s="4"/>
      <c r="BN44" s="4"/>
      <c r="BO44" s="4"/>
      <c r="BP44" s="4"/>
      <c r="BQ44" s="102"/>
      <c r="BS44" s="4"/>
      <c r="BT44" s="4"/>
    </row>
    <row r="45" spans="1:73" x14ac:dyDescent="0.25">
      <c r="A45" s="5"/>
      <c r="B45" s="3" t="s">
        <v>679</v>
      </c>
      <c r="C45" s="3"/>
      <c r="V45" s="169" t="s">
        <v>224</v>
      </c>
      <c r="W45" s="89" t="s">
        <v>706</v>
      </c>
      <c r="X45" s="89" t="s">
        <v>278</v>
      </c>
      <c r="Y45" s="89"/>
      <c r="Z45" s="90" t="str">
        <f t="shared" si="0"/>
        <v>Livestock_manure_conv</v>
      </c>
      <c r="AA45" s="90" t="str">
        <f t="shared" si="1"/>
        <v>Field_application</v>
      </c>
      <c r="AC45" s="4" t="s">
        <v>209</v>
      </c>
      <c r="AD45" s="4"/>
      <c r="AE45" s="4">
        <v>230</v>
      </c>
      <c r="AF45" s="4">
        <v>250</v>
      </c>
      <c r="AG45" s="4">
        <v>275</v>
      </c>
      <c r="AK45" s="4" t="s">
        <v>282</v>
      </c>
      <c r="AL45" s="71" t="str">
        <f>V45</f>
        <v>Cattle_slurry_conv</v>
      </c>
      <c r="AM45" s="96" t="s">
        <v>332</v>
      </c>
      <c r="AN45" s="102">
        <v>100</v>
      </c>
      <c r="AO45" s="101"/>
      <c r="AP45" s="102"/>
      <c r="AQ45" s="101"/>
      <c r="AR45" s="102"/>
      <c r="AS45" s="101"/>
      <c r="AT45" s="102"/>
      <c r="AU45" s="101"/>
      <c r="AV45" s="102"/>
      <c r="AW45" s="118"/>
      <c r="AX45" s="102"/>
      <c r="AY45" s="101"/>
      <c r="AZ45" s="102"/>
      <c r="BA45" s="101"/>
      <c r="BB45" s="102"/>
      <c r="BC45" s="101"/>
      <c r="BD45" s="115"/>
      <c r="BE45" s="101"/>
      <c r="BF45" s="102"/>
      <c r="BG45" s="157">
        <f t="shared" si="2"/>
        <v>100</v>
      </c>
      <c r="BH45" s="4" t="s">
        <v>812</v>
      </c>
      <c r="BI45" s="102" t="s">
        <v>812</v>
      </c>
      <c r="BK45" s="101"/>
      <c r="BL45" s="4"/>
      <c r="BM45" s="4"/>
      <c r="BN45" s="4"/>
      <c r="BO45" s="4"/>
      <c r="BP45" s="4"/>
      <c r="BQ45" s="102"/>
      <c r="BS45" s="4"/>
      <c r="BT45" s="4"/>
    </row>
    <row r="46" spans="1:73" x14ac:dyDescent="0.25">
      <c r="A46" s="5"/>
      <c r="B46" s="3" t="s">
        <v>694</v>
      </c>
      <c r="C46" s="3"/>
      <c r="V46" s="169" t="s">
        <v>225</v>
      </c>
      <c r="W46" s="89" t="s">
        <v>706</v>
      </c>
      <c r="X46" s="89" t="s">
        <v>278</v>
      </c>
      <c r="Y46" s="89"/>
      <c r="Z46" s="90" t="str">
        <f t="shared" si="0"/>
        <v>Livestock_manure_conv</v>
      </c>
      <c r="AA46" s="90" t="str">
        <f t="shared" si="1"/>
        <v>Field_application</v>
      </c>
      <c r="AC46" s="4" t="s">
        <v>209</v>
      </c>
      <c r="AD46" s="4"/>
      <c r="AE46" s="4">
        <v>230</v>
      </c>
      <c r="AF46" s="4">
        <v>250</v>
      </c>
      <c r="AG46" s="4">
        <v>275</v>
      </c>
      <c r="AK46" s="4" t="s">
        <v>259</v>
      </c>
      <c r="AL46" s="71" t="str">
        <f>V46</f>
        <v>Cattle_ajle_conv</v>
      </c>
      <c r="AM46" s="96" t="s">
        <v>332</v>
      </c>
      <c r="AN46" s="102">
        <v>100</v>
      </c>
      <c r="AO46" s="101"/>
      <c r="AP46" s="102"/>
      <c r="AQ46" s="101"/>
      <c r="AR46" s="102"/>
      <c r="AS46" s="101"/>
      <c r="AT46" s="102"/>
      <c r="AU46" s="101"/>
      <c r="AV46" s="102"/>
      <c r="AW46" s="118"/>
      <c r="AX46" s="102"/>
      <c r="AY46" s="101"/>
      <c r="AZ46" s="102"/>
      <c r="BA46" s="101"/>
      <c r="BB46" s="102"/>
      <c r="BC46" s="101"/>
      <c r="BD46" s="115"/>
      <c r="BE46" s="101"/>
      <c r="BF46" s="102"/>
      <c r="BG46" s="157">
        <f t="shared" si="2"/>
        <v>100</v>
      </c>
      <c r="BH46" s="4" t="s">
        <v>812</v>
      </c>
      <c r="BI46" s="102" t="s">
        <v>812</v>
      </c>
      <c r="BK46" s="101"/>
      <c r="BL46" s="4"/>
      <c r="BM46" s="4"/>
      <c r="BN46" s="4"/>
      <c r="BO46" s="4"/>
      <c r="BP46" s="4"/>
      <c r="BQ46" s="102"/>
      <c r="BS46" s="4"/>
      <c r="BT46" s="4"/>
    </row>
    <row r="47" spans="1:73" x14ac:dyDescent="0.25">
      <c r="A47" s="5"/>
      <c r="B47" s="3" t="s">
        <v>699</v>
      </c>
      <c r="C47" s="3"/>
      <c r="V47" s="169" t="s">
        <v>226</v>
      </c>
      <c r="W47" s="89" t="s">
        <v>706</v>
      </c>
      <c r="X47" s="89" t="s">
        <v>278</v>
      </c>
      <c r="Y47" s="89"/>
      <c r="Z47" s="90" t="str">
        <f t="shared" si="0"/>
        <v>Livestock_manure_conv</v>
      </c>
      <c r="AA47" s="90" t="str">
        <f t="shared" si="1"/>
        <v>Field_application</v>
      </c>
      <c r="AC47" s="4" t="s">
        <v>209</v>
      </c>
      <c r="AD47" s="4"/>
      <c r="AE47" s="4">
        <v>263</v>
      </c>
      <c r="AF47" s="4">
        <v>271</v>
      </c>
      <c r="AG47" s="4">
        <v>275</v>
      </c>
      <c r="AK47" s="4" t="s">
        <v>260</v>
      </c>
      <c r="AL47" s="71" t="str">
        <f>V47</f>
        <v>Cattle_solid_manure_conv</v>
      </c>
      <c r="AM47" s="96" t="s">
        <v>333</v>
      </c>
      <c r="AN47" s="102">
        <v>100</v>
      </c>
      <c r="AO47" s="101"/>
      <c r="AP47" s="102"/>
      <c r="AQ47" s="101"/>
      <c r="AR47" s="102"/>
      <c r="AS47" s="101"/>
      <c r="AT47" s="102"/>
      <c r="AU47" s="101"/>
      <c r="AV47" s="102"/>
      <c r="AW47" s="118"/>
      <c r="AX47" s="102"/>
      <c r="AY47" s="101"/>
      <c r="AZ47" s="102"/>
      <c r="BA47" s="101"/>
      <c r="BB47" s="102"/>
      <c r="BC47" s="101"/>
      <c r="BD47" s="115"/>
      <c r="BE47" s="101"/>
      <c r="BF47" s="102"/>
      <c r="BG47" s="157">
        <f t="shared" si="2"/>
        <v>100</v>
      </c>
      <c r="BH47" s="4" t="s">
        <v>812</v>
      </c>
      <c r="BI47" s="102" t="s">
        <v>812</v>
      </c>
      <c r="BK47" s="101"/>
      <c r="BL47" s="4"/>
      <c r="BM47" s="4"/>
      <c r="BN47" s="4"/>
      <c r="BO47" s="4"/>
      <c r="BP47" s="4"/>
      <c r="BQ47" s="102"/>
      <c r="BS47" s="4"/>
      <c r="BT47" s="4"/>
    </row>
    <row r="48" spans="1:73" ht="14.4" thickBot="1" x14ac:dyDescent="0.3">
      <c r="A48" s="5"/>
      <c r="B48" s="3" t="s">
        <v>705</v>
      </c>
      <c r="C48" s="3"/>
      <c r="V48" s="169" t="s">
        <v>227</v>
      </c>
      <c r="W48" s="89" t="s">
        <v>706</v>
      </c>
      <c r="X48" s="89" t="s">
        <v>278</v>
      </c>
      <c r="Y48" s="89"/>
      <c r="Z48" s="90" t="str">
        <f t="shared" si="0"/>
        <v>Livestock_manure_conv</v>
      </c>
      <c r="AA48" s="90" t="str">
        <f t="shared" si="1"/>
        <v>Field_application</v>
      </c>
      <c r="AC48" s="4" t="s">
        <v>209</v>
      </c>
      <c r="AD48" s="4"/>
      <c r="AE48" s="4">
        <v>263</v>
      </c>
      <c r="AF48" s="4">
        <v>271</v>
      </c>
      <c r="AG48" s="4">
        <v>275</v>
      </c>
      <c r="AK48" s="4" t="s">
        <v>257</v>
      </c>
      <c r="AL48" s="71" t="str">
        <f>V48</f>
        <v>Cattle_deep_litter_conv</v>
      </c>
      <c r="AM48" s="96" t="s">
        <v>333</v>
      </c>
      <c r="AN48" s="102">
        <v>100</v>
      </c>
      <c r="AO48" s="101"/>
      <c r="AP48" s="102"/>
      <c r="AQ48" s="101"/>
      <c r="AR48" s="102"/>
      <c r="AS48" s="101"/>
      <c r="AT48" s="102"/>
      <c r="AU48" s="101"/>
      <c r="AV48" s="102"/>
      <c r="AW48" s="118"/>
      <c r="AX48" s="102"/>
      <c r="AY48" s="101"/>
      <c r="AZ48" s="102"/>
      <c r="BA48" s="101"/>
      <c r="BB48" s="102"/>
      <c r="BC48" s="101"/>
      <c r="BD48" s="115"/>
      <c r="BE48" s="101"/>
      <c r="BF48" s="102"/>
      <c r="BG48" s="157">
        <f t="shared" si="2"/>
        <v>100</v>
      </c>
      <c r="BH48" s="4" t="s">
        <v>812</v>
      </c>
      <c r="BI48" s="102" t="s">
        <v>812</v>
      </c>
      <c r="BK48" s="103"/>
      <c r="BL48" s="156"/>
      <c r="BM48" s="156"/>
      <c r="BN48" s="156"/>
      <c r="BO48" s="156"/>
      <c r="BP48" s="156"/>
      <c r="BQ48" s="104"/>
      <c r="BS48" s="4"/>
      <c r="BT48" s="4"/>
    </row>
    <row r="49" spans="1:72" x14ac:dyDescent="0.25">
      <c r="A49" s="5"/>
      <c r="B49" s="3" t="s">
        <v>719</v>
      </c>
      <c r="C49" s="3"/>
      <c r="V49" s="169" t="s">
        <v>228</v>
      </c>
      <c r="W49" s="89" t="s">
        <v>606</v>
      </c>
      <c r="X49" s="89" t="s">
        <v>193</v>
      </c>
      <c r="Y49" s="14" t="s">
        <v>678</v>
      </c>
      <c r="Z49" s="90" t="str">
        <f t="shared" si="0"/>
        <v>Crop_residue</v>
      </c>
      <c r="AA49" s="90" t="str">
        <f t="shared" si="1"/>
        <v>Return</v>
      </c>
      <c r="AC49" s="4" t="s">
        <v>209</v>
      </c>
      <c r="AD49" s="4"/>
      <c r="AE49" s="4"/>
      <c r="AF49" s="4"/>
      <c r="AG49" s="4"/>
      <c r="AK49" s="4"/>
      <c r="AL49" s="71" t="str">
        <f>V49</f>
        <v>Afgraesningstab_conv</v>
      </c>
      <c r="AM49" s="96"/>
      <c r="AN49" s="102"/>
      <c r="AO49" s="101"/>
      <c r="AP49" s="102"/>
      <c r="AQ49" s="101"/>
      <c r="AR49" s="102"/>
      <c r="AS49" s="101"/>
      <c r="AT49" s="102"/>
      <c r="AU49" s="101"/>
      <c r="AV49" s="102"/>
      <c r="AW49" s="118"/>
      <c r="AX49" s="102"/>
      <c r="AY49" s="101"/>
      <c r="AZ49" s="102"/>
      <c r="BA49" s="101"/>
      <c r="BB49" s="102"/>
      <c r="BC49" s="101"/>
      <c r="BD49" s="115"/>
      <c r="BE49" s="101"/>
      <c r="BF49" s="102"/>
      <c r="BG49" s="157">
        <f t="shared" si="2"/>
        <v>0</v>
      </c>
      <c r="BH49" s="4" t="s">
        <v>813</v>
      </c>
      <c r="BI49" s="102" t="s">
        <v>813</v>
      </c>
      <c r="BN49" t="s">
        <v>1046</v>
      </c>
      <c r="BS49" s="4"/>
      <c r="BT49" s="4"/>
    </row>
    <row r="50" spans="1:72" x14ac:dyDescent="0.25">
      <c r="A50" s="5"/>
      <c r="B50" s="3" t="s">
        <v>718</v>
      </c>
      <c r="C50" s="3"/>
      <c r="V50" s="169" t="s">
        <v>229</v>
      </c>
      <c r="W50" s="89" t="s">
        <v>370</v>
      </c>
      <c r="X50" s="89" t="s">
        <v>278</v>
      </c>
      <c r="Y50" s="89"/>
      <c r="Z50" s="90" t="str">
        <f t="shared" si="0"/>
        <v>Dung_field_conv</v>
      </c>
      <c r="AA50" s="90" t="str">
        <f t="shared" si="1"/>
        <v>Field_application</v>
      </c>
      <c r="AC50" s="4" t="s">
        <v>209</v>
      </c>
      <c r="AD50" s="4"/>
      <c r="AE50" s="4"/>
      <c r="AF50" s="4"/>
      <c r="AG50" s="4"/>
      <c r="AK50" s="4" t="s">
        <v>352</v>
      </c>
      <c r="AL50" s="71" t="str">
        <f>V50</f>
        <v>Cattle_dung_urine_field_conv</v>
      </c>
      <c r="AM50" s="96"/>
      <c r="AN50" s="102"/>
      <c r="AO50" s="101"/>
      <c r="AP50" s="102"/>
      <c r="AQ50" s="101"/>
      <c r="AR50" s="102"/>
      <c r="AS50" s="101"/>
      <c r="AT50" s="102"/>
      <c r="AU50" s="101"/>
      <c r="AV50" s="102"/>
      <c r="AW50" s="118"/>
      <c r="AX50" s="102"/>
      <c r="AY50" s="101"/>
      <c r="AZ50" s="102"/>
      <c r="BA50" s="101"/>
      <c r="BB50" s="102"/>
      <c r="BC50" s="101"/>
      <c r="BD50" s="115"/>
      <c r="BE50" s="101"/>
      <c r="BF50" s="102"/>
      <c r="BG50" s="157">
        <f t="shared" si="2"/>
        <v>0</v>
      </c>
      <c r="BH50" s="4" t="s">
        <v>813</v>
      </c>
      <c r="BI50" s="102" t="s">
        <v>813</v>
      </c>
      <c r="BS50" s="4"/>
      <c r="BT50" s="4"/>
    </row>
    <row r="51" spans="1:72" x14ac:dyDescent="0.25">
      <c r="A51" s="5"/>
      <c r="B51" s="3" t="s">
        <v>735</v>
      </c>
      <c r="C51" s="3"/>
      <c r="V51" s="169" t="s">
        <v>230</v>
      </c>
      <c r="W51" s="89" t="s">
        <v>706</v>
      </c>
      <c r="X51" s="89" t="s">
        <v>278</v>
      </c>
      <c r="Y51" s="89"/>
      <c r="Z51" s="90" t="str">
        <f t="shared" si="0"/>
        <v>Livestock_manure_conv</v>
      </c>
      <c r="AA51" s="90" t="str">
        <f t="shared" si="1"/>
        <v>Field_application</v>
      </c>
      <c r="AC51" s="4" t="s">
        <v>209</v>
      </c>
      <c r="AD51" s="4"/>
      <c r="AE51" s="4">
        <v>335</v>
      </c>
      <c r="AF51" s="4">
        <v>345</v>
      </c>
      <c r="AG51" s="4">
        <v>350</v>
      </c>
      <c r="AK51" s="4" t="s">
        <v>281</v>
      </c>
      <c r="AL51" s="71" t="str">
        <f>V51</f>
        <v>Pig_slurry_conv</v>
      </c>
      <c r="AM51" s="96" t="s">
        <v>334</v>
      </c>
      <c r="AN51" s="102">
        <v>100</v>
      </c>
      <c r="AO51" s="101"/>
      <c r="AP51" s="102"/>
      <c r="AQ51" s="101"/>
      <c r="AR51" s="102"/>
      <c r="AS51" s="101"/>
      <c r="AT51" s="102"/>
      <c r="AU51" s="101"/>
      <c r="AV51" s="102"/>
      <c r="AW51" s="118"/>
      <c r="AX51" s="102"/>
      <c r="AY51" s="101"/>
      <c r="AZ51" s="102"/>
      <c r="BA51" s="101"/>
      <c r="BB51" s="102"/>
      <c r="BC51" s="101"/>
      <c r="BD51" s="115"/>
      <c r="BE51" s="101"/>
      <c r="BF51" s="102"/>
      <c r="BG51" s="157">
        <f t="shared" si="2"/>
        <v>100</v>
      </c>
      <c r="BH51" s="4" t="s">
        <v>812</v>
      </c>
      <c r="BI51" s="102" t="s">
        <v>812</v>
      </c>
      <c r="BS51" s="4"/>
      <c r="BT51" s="4"/>
    </row>
    <row r="52" spans="1:72" x14ac:dyDescent="0.25">
      <c r="A52" s="5"/>
      <c r="B52" s="3" t="s">
        <v>752</v>
      </c>
      <c r="C52" s="3"/>
      <c r="V52" s="169" t="s">
        <v>231</v>
      </c>
      <c r="W52" s="89" t="s">
        <v>706</v>
      </c>
      <c r="X52" s="89" t="s">
        <v>278</v>
      </c>
      <c r="Y52" s="89"/>
      <c r="Z52" s="90" t="str">
        <f t="shared" si="0"/>
        <v>Livestock_manure_conv</v>
      </c>
      <c r="AA52" s="90" t="str">
        <f t="shared" si="1"/>
        <v>Field_application</v>
      </c>
      <c r="AC52" s="4" t="s">
        <v>209</v>
      </c>
      <c r="AD52" s="4"/>
      <c r="AE52" s="4">
        <v>263</v>
      </c>
      <c r="AF52" s="4">
        <v>271</v>
      </c>
      <c r="AG52" s="4">
        <v>275</v>
      </c>
      <c r="AH52" t="s">
        <v>435</v>
      </c>
      <c r="AK52" s="4" t="s">
        <v>260</v>
      </c>
      <c r="AL52" s="71" t="str">
        <f>V52</f>
        <v>Pig_solid_manure_conv</v>
      </c>
      <c r="AM52" s="96" t="s">
        <v>335</v>
      </c>
      <c r="AN52" s="102">
        <v>100</v>
      </c>
      <c r="AO52" s="101"/>
      <c r="AP52" s="102"/>
      <c r="AQ52" s="101"/>
      <c r="AR52" s="102"/>
      <c r="AS52" s="101"/>
      <c r="AT52" s="102"/>
      <c r="AU52" s="101"/>
      <c r="AV52" s="102"/>
      <c r="AW52" s="118"/>
      <c r="AX52" s="102"/>
      <c r="AY52" s="101"/>
      <c r="AZ52" s="102"/>
      <c r="BA52" s="101"/>
      <c r="BB52" s="102"/>
      <c r="BC52" s="101"/>
      <c r="BD52" s="115"/>
      <c r="BE52" s="101"/>
      <c r="BF52" s="102"/>
      <c r="BG52" s="157">
        <f t="shared" si="2"/>
        <v>100</v>
      </c>
      <c r="BH52" s="4" t="s">
        <v>812</v>
      </c>
      <c r="BI52" s="102" t="s">
        <v>812</v>
      </c>
      <c r="BS52" s="4"/>
      <c r="BT52" s="4"/>
    </row>
    <row r="53" spans="1:72" x14ac:dyDescent="0.25">
      <c r="B53" s="3" t="s">
        <v>834</v>
      </c>
      <c r="C53" s="3"/>
      <c r="V53" s="169" t="s">
        <v>232</v>
      </c>
      <c r="W53" s="89" t="s">
        <v>706</v>
      </c>
      <c r="X53" s="89" t="s">
        <v>278</v>
      </c>
      <c r="Y53" s="89"/>
      <c r="Z53" s="90" t="str">
        <f t="shared" si="0"/>
        <v>Livestock_manure_conv</v>
      </c>
      <c r="AA53" s="90" t="str">
        <f t="shared" si="1"/>
        <v>Field_application</v>
      </c>
      <c r="AC53" s="4" t="s">
        <v>209</v>
      </c>
      <c r="AD53" s="4"/>
      <c r="AE53" s="4">
        <v>335</v>
      </c>
      <c r="AF53" s="4">
        <v>345</v>
      </c>
      <c r="AG53" s="4">
        <v>350</v>
      </c>
      <c r="AK53" s="4" t="s">
        <v>259</v>
      </c>
      <c r="AL53" s="71" t="str">
        <f>V53</f>
        <v>Pig_ajle_conv</v>
      </c>
      <c r="AM53" s="96" t="s">
        <v>334</v>
      </c>
      <c r="AN53" s="102">
        <v>100</v>
      </c>
      <c r="AO53" s="101"/>
      <c r="AP53" s="102"/>
      <c r="AQ53" s="101"/>
      <c r="AR53" s="102"/>
      <c r="AS53" s="101"/>
      <c r="AT53" s="102"/>
      <c r="AU53" s="101"/>
      <c r="AV53" s="102"/>
      <c r="AW53" s="118"/>
      <c r="AX53" s="102"/>
      <c r="AY53" s="101"/>
      <c r="AZ53" s="102"/>
      <c r="BA53" s="101"/>
      <c r="BB53" s="102"/>
      <c r="BC53" s="101"/>
      <c r="BD53" s="115"/>
      <c r="BE53" s="101"/>
      <c r="BF53" s="102"/>
      <c r="BG53" s="157">
        <f t="shared" si="2"/>
        <v>100</v>
      </c>
      <c r="BH53" s="4" t="s">
        <v>812</v>
      </c>
      <c r="BI53" s="102" t="s">
        <v>812</v>
      </c>
      <c r="BS53" s="4"/>
      <c r="BT53" s="4"/>
    </row>
    <row r="54" spans="1:72" x14ac:dyDescent="0.25">
      <c r="B54" s="3" t="s">
        <v>764</v>
      </c>
      <c r="C54" s="3"/>
      <c r="V54" s="169" t="s">
        <v>723</v>
      </c>
      <c r="W54" s="89" t="s">
        <v>706</v>
      </c>
      <c r="X54" s="89" t="s">
        <v>278</v>
      </c>
      <c r="Y54" s="89"/>
      <c r="Z54" s="90" t="str">
        <f t="shared" si="0"/>
        <v>Livestock_manure_conv</v>
      </c>
      <c r="AA54" s="90" t="str">
        <f t="shared" si="1"/>
        <v>Field_application</v>
      </c>
      <c r="AC54" s="4" t="s">
        <v>209</v>
      </c>
      <c r="AD54" s="4"/>
      <c r="AE54" s="4">
        <v>263</v>
      </c>
      <c r="AF54" s="4">
        <v>271</v>
      </c>
      <c r="AG54" s="4">
        <v>275</v>
      </c>
      <c r="AH54" t="s">
        <v>435</v>
      </c>
      <c r="AK54" s="4" t="s">
        <v>257</v>
      </c>
      <c r="AL54" s="71" t="str">
        <f>V54</f>
        <v>Sows_deep_litter_conv</v>
      </c>
      <c r="AM54" s="96" t="s">
        <v>335</v>
      </c>
      <c r="AN54" s="102">
        <v>100</v>
      </c>
      <c r="AO54" s="101"/>
      <c r="AP54" s="102"/>
      <c r="AQ54" s="101"/>
      <c r="AR54" s="102"/>
      <c r="AS54" s="101"/>
      <c r="AT54" s="102"/>
      <c r="AU54" s="101"/>
      <c r="AV54" s="102"/>
      <c r="AW54" s="118"/>
      <c r="AX54" s="102"/>
      <c r="AY54" s="101"/>
      <c r="AZ54" s="102"/>
      <c r="BA54" s="101"/>
      <c r="BB54" s="102"/>
      <c r="BC54" s="101"/>
      <c r="BD54" s="115"/>
      <c r="BE54" s="101"/>
      <c r="BF54" s="102"/>
      <c r="BG54" s="157">
        <f t="shared" si="2"/>
        <v>100</v>
      </c>
      <c r="BH54" s="4" t="s">
        <v>812</v>
      </c>
      <c r="BI54" s="102" t="s">
        <v>812</v>
      </c>
      <c r="BS54" s="4"/>
      <c r="BT54" s="4"/>
    </row>
    <row r="55" spans="1:72" x14ac:dyDescent="0.25">
      <c r="B55" s="3" t="s">
        <v>808</v>
      </c>
      <c r="C55" s="3"/>
      <c r="V55" s="169" t="s">
        <v>233</v>
      </c>
      <c r="W55" s="89" t="s">
        <v>370</v>
      </c>
      <c r="X55" s="89" t="s">
        <v>278</v>
      </c>
      <c r="Y55" s="89"/>
      <c r="Z55" s="90" t="str">
        <f t="shared" si="0"/>
        <v>Dung_field_conv</v>
      </c>
      <c r="AA55" s="90" t="str">
        <f t="shared" si="1"/>
        <v>Field_application</v>
      </c>
      <c r="AC55" s="4" t="s">
        <v>209</v>
      </c>
      <c r="AD55" s="4"/>
      <c r="AE55" s="4"/>
      <c r="AF55" s="4"/>
      <c r="AG55" s="4"/>
      <c r="AK55" s="4" t="s">
        <v>353</v>
      </c>
      <c r="AL55" s="71" t="str">
        <f>V55</f>
        <v>Pig_dung_urine_field_conv</v>
      </c>
      <c r="AM55" s="96"/>
      <c r="AN55" s="102"/>
      <c r="AO55" s="101"/>
      <c r="AP55" s="102"/>
      <c r="AQ55" s="101"/>
      <c r="AR55" s="102"/>
      <c r="AS55" s="101"/>
      <c r="AT55" s="102"/>
      <c r="AU55" s="101"/>
      <c r="AV55" s="102"/>
      <c r="AW55" s="118"/>
      <c r="AX55" s="102"/>
      <c r="AY55" s="101"/>
      <c r="AZ55" s="102"/>
      <c r="BA55" s="101"/>
      <c r="BB55" s="102"/>
      <c r="BC55" s="101"/>
      <c r="BD55" s="115"/>
      <c r="BE55" s="101"/>
      <c r="BF55" s="102"/>
      <c r="BG55" s="157">
        <f t="shared" si="2"/>
        <v>0</v>
      </c>
      <c r="BH55" s="4" t="s">
        <v>813</v>
      </c>
      <c r="BI55" s="102" t="s">
        <v>813</v>
      </c>
      <c r="BS55" s="4"/>
      <c r="BT55" s="4"/>
    </row>
    <row r="56" spans="1:72" x14ac:dyDescent="0.25">
      <c r="B56" s="3"/>
      <c r="C56" s="3"/>
      <c r="V56" s="169" t="s">
        <v>200</v>
      </c>
      <c r="W56" s="89" t="s">
        <v>201</v>
      </c>
      <c r="X56" s="89" t="s">
        <v>176</v>
      </c>
      <c r="Y56" s="89"/>
      <c r="Z56" s="90" t="str">
        <f t="shared" si="0"/>
        <v>Dead_meat</v>
      </c>
      <c r="AA56" s="90" t="str">
        <f t="shared" si="1"/>
        <v>Exit_model</v>
      </c>
      <c r="AC56" s="4"/>
      <c r="AD56" s="4"/>
      <c r="AE56" s="4"/>
      <c r="AF56" s="4"/>
      <c r="AG56" s="4"/>
      <c r="AK56" s="4"/>
      <c r="AL56" s="71" t="str">
        <f>V56</f>
        <v>Dead_meat_conv</v>
      </c>
      <c r="AM56" s="96"/>
      <c r="AN56" s="102"/>
      <c r="AO56" s="101"/>
      <c r="AP56" s="102"/>
      <c r="AQ56" s="101"/>
      <c r="AR56" s="102"/>
      <c r="AS56" s="101"/>
      <c r="AT56" s="102"/>
      <c r="AU56" s="101"/>
      <c r="AV56" s="102"/>
      <c r="AW56" s="118"/>
      <c r="AX56" s="102"/>
      <c r="AY56" s="101"/>
      <c r="AZ56" s="102"/>
      <c r="BA56" s="101"/>
      <c r="BB56" s="102"/>
      <c r="BC56" s="101"/>
      <c r="BD56" s="115"/>
      <c r="BE56" s="101"/>
      <c r="BF56" s="102"/>
      <c r="BG56" s="157">
        <f t="shared" si="2"/>
        <v>0</v>
      </c>
      <c r="BH56" s="4" t="s">
        <v>813</v>
      </c>
      <c r="BI56" s="102" t="s">
        <v>813</v>
      </c>
      <c r="BS56" s="4"/>
      <c r="BT56" s="4"/>
    </row>
    <row r="57" spans="1:72" x14ac:dyDescent="0.25">
      <c r="B57" s="3"/>
      <c r="C57" s="3"/>
      <c r="V57" s="169" t="s">
        <v>202</v>
      </c>
      <c r="W57" s="89" t="s">
        <v>191</v>
      </c>
      <c r="X57" s="89" t="s">
        <v>176</v>
      </c>
      <c r="Y57" s="89"/>
      <c r="Z57" s="90" t="str">
        <f t="shared" si="0"/>
        <v>Meat</v>
      </c>
      <c r="AA57" s="90" t="str">
        <f t="shared" si="1"/>
        <v>Exit_model</v>
      </c>
      <c r="AC57" s="4"/>
      <c r="AD57" s="4"/>
      <c r="AE57" s="4"/>
      <c r="AF57" s="4"/>
      <c r="AG57" s="4"/>
      <c r="AK57" s="4"/>
      <c r="AL57" s="71" t="str">
        <f>V57</f>
        <v>Pork_meat_conv</v>
      </c>
      <c r="AM57" s="96"/>
      <c r="AN57" s="102"/>
      <c r="AO57" s="101"/>
      <c r="AP57" s="102"/>
      <c r="AQ57" s="101"/>
      <c r="AR57" s="102"/>
      <c r="AS57" s="101"/>
      <c r="AT57" s="102"/>
      <c r="AU57" s="101"/>
      <c r="AV57" s="102"/>
      <c r="AW57" s="118"/>
      <c r="AX57" s="102"/>
      <c r="AY57" s="101"/>
      <c r="AZ57" s="102"/>
      <c r="BA57" s="101"/>
      <c r="BB57" s="102"/>
      <c r="BC57" s="101"/>
      <c r="BD57" s="115"/>
      <c r="BE57" s="101"/>
      <c r="BF57" s="102"/>
      <c r="BG57" s="157">
        <f t="shared" si="2"/>
        <v>0</v>
      </c>
      <c r="BH57" s="4" t="s">
        <v>813</v>
      </c>
      <c r="BI57" s="102" t="s">
        <v>813</v>
      </c>
      <c r="BS57" s="4"/>
      <c r="BT57" s="4"/>
    </row>
    <row r="58" spans="1:72" x14ac:dyDescent="0.25">
      <c r="B58" s="3"/>
      <c r="C58" s="3"/>
      <c r="V58" s="169" t="s">
        <v>234</v>
      </c>
      <c r="W58" s="89" t="s">
        <v>194</v>
      </c>
      <c r="X58" s="89" t="s">
        <v>162</v>
      </c>
      <c r="Y58" s="89"/>
      <c r="Z58" s="90" t="str">
        <f t="shared" si="0"/>
        <v>Energi</v>
      </c>
      <c r="AA58" s="90" t="str">
        <f t="shared" si="1"/>
        <v>Forarbejdet</v>
      </c>
      <c r="AC58" s="4"/>
      <c r="AD58" s="4"/>
      <c r="AE58" s="4"/>
      <c r="AF58" s="4"/>
      <c r="AG58" s="4"/>
      <c r="AK58" s="4"/>
      <c r="AL58" s="71" t="str">
        <f>V58</f>
        <v>Biogas_not_upgraded</v>
      </c>
      <c r="AM58" s="96"/>
      <c r="AN58" s="102"/>
      <c r="AO58" s="101"/>
      <c r="AP58" s="102"/>
      <c r="AQ58" s="101"/>
      <c r="AR58" s="102"/>
      <c r="AS58" s="101"/>
      <c r="AT58" s="102"/>
      <c r="AU58" s="101"/>
      <c r="AV58" s="102"/>
      <c r="AW58" s="118"/>
      <c r="AX58" s="102"/>
      <c r="AY58" s="101"/>
      <c r="AZ58" s="102"/>
      <c r="BA58" s="101"/>
      <c r="BB58" s="102"/>
      <c r="BC58" s="101"/>
      <c r="BD58" s="115"/>
      <c r="BE58" s="101"/>
      <c r="BF58" s="102"/>
      <c r="BG58" s="157">
        <f t="shared" si="2"/>
        <v>0</v>
      </c>
      <c r="BH58" s="4" t="s">
        <v>813</v>
      </c>
      <c r="BI58" s="102" t="s">
        <v>813</v>
      </c>
      <c r="BS58" s="4"/>
      <c r="BT58" s="4"/>
    </row>
    <row r="59" spans="1:72" x14ac:dyDescent="0.25">
      <c r="B59" s="3"/>
      <c r="C59" s="3"/>
      <c r="V59" s="168" t="s">
        <v>279</v>
      </c>
      <c r="W59" s="89" t="s">
        <v>708</v>
      </c>
      <c r="X59" s="89" t="s">
        <v>278</v>
      </c>
      <c r="Y59" s="89"/>
      <c r="Z59" s="90" t="str">
        <f t="shared" si="0"/>
        <v>Degas_livestock_manure_conv</v>
      </c>
      <c r="AA59" s="90" t="str">
        <f t="shared" si="1"/>
        <v>Field_application</v>
      </c>
      <c r="AC59" s="4" t="s">
        <v>209</v>
      </c>
      <c r="AD59" s="4"/>
      <c r="AE59" s="4"/>
      <c r="AF59" s="4"/>
      <c r="AG59" s="4"/>
      <c r="AK59" s="4" t="s">
        <v>282</v>
      </c>
      <c r="AL59" s="71" t="str">
        <f>V59</f>
        <v>Degassed_cattle_slurry_conv</v>
      </c>
      <c r="AM59" s="96" t="s">
        <v>332</v>
      </c>
      <c r="AN59" s="102">
        <v>100</v>
      </c>
      <c r="AO59" s="101"/>
      <c r="AP59" s="102"/>
      <c r="AQ59" s="101"/>
      <c r="AR59" s="102"/>
      <c r="AS59" s="101"/>
      <c r="AT59" s="102"/>
      <c r="AU59" s="101"/>
      <c r="AV59" s="102"/>
      <c r="AW59" s="118"/>
      <c r="AX59" s="102"/>
      <c r="AY59" s="101"/>
      <c r="AZ59" s="102"/>
      <c r="BA59" s="101"/>
      <c r="BB59" s="102"/>
      <c r="BC59" s="101"/>
      <c r="BD59" s="115"/>
      <c r="BE59" s="101"/>
      <c r="BF59" s="102"/>
      <c r="BG59" s="157">
        <f t="shared" si="2"/>
        <v>100</v>
      </c>
      <c r="BH59" s="4" t="s">
        <v>812</v>
      </c>
      <c r="BI59" s="102" t="s">
        <v>812</v>
      </c>
      <c r="BS59" s="4"/>
      <c r="BT59" s="4"/>
    </row>
    <row r="60" spans="1:72" x14ac:dyDescent="0.25">
      <c r="B60" s="3"/>
      <c r="C60" s="3"/>
      <c r="V60" s="168" t="s">
        <v>382</v>
      </c>
      <c r="W60" s="89" t="s">
        <v>104</v>
      </c>
      <c r="X60" s="89" t="s">
        <v>7</v>
      </c>
      <c r="Y60" s="14" t="s">
        <v>384</v>
      </c>
      <c r="Z60" s="90" t="str">
        <f t="shared" si="0"/>
        <v>Moden</v>
      </c>
      <c r="AA60" s="90" t="str">
        <f t="shared" si="1"/>
        <v>Gul</v>
      </c>
      <c r="AC60" s="4" t="s">
        <v>208</v>
      </c>
      <c r="AD60" s="4">
        <v>95</v>
      </c>
      <c r="AE60" s="4">
        <v>278</v>
      </c>
      <c r="AF60" s="4">
        <v>286</v>
      </c>
      <c r="AG60" s="4">
        <v>290</v>
      </c>
      <c r="AK60" s="4"/>
      <c r="AL60" s="71" t="str">
        <f>V60</f>
        <v>Straw_conv</v>
      </c>
      <c r="AM60" s="96"/>
      <c r="AN60" s="102"/>
      <c r="AO60" s="101"/>
      <c r="AP60" s="102"/>
      <c r="AQ60" s="101"/>
      <c r="AR60" s="102"/>
      <c r="AS60" s="101"/>
      <c r="AT60" s="102"/>
      <c r="AU60" s="101"/>
      <c r="AV60" s="102"/>
      <c r="AW60" s="118"/>
      <c r="AX60" s="102"/>
      <c r="AY60" s="101"/>
      <c r="AZ60" s="102"/>
      <c r="BA60" s="101"/>
      <c r="BB60" s="102"/>
      <c r="BC60" s="101"/>
      <c r="BD60" s="115"/>
      <c r="BE60" s="101"/>
      <c r="BF60" s="102"/>
      <c r="BG60" s="157">
        <f t="shared" si="2"/>
        <v>0</v>
      </c>
      <c r="BH60" s="4" t="s">
        <v>813</v>
      </c>
      <c r="BI60" s="102" t="s">
        <v>813</v>
      </c>
      <c r="BS60" s="4"/>
      <c r="BT60" s="4"/>
    </row>
    <row r="61" spans="1:72" x14ac:dyDescent="0.25">
      <c r="B61" s="3"/>
      <c r="C61" s="3"/>
      <c r="V61" s="168" t="s">
        <v>383</v>
      </c>
      <c r="W61" s="89" t="s">
        <v>104</v>
      </c>
      <c r="X61" s="89" t="s">
        <v>7</v>
      </c>
      <c r="Y61" s="89"/>
      <c r="Z61" s="90" t="str">
        <f t="shared" si="0"/>
        <v>Moden</v>
      </c>
      <c r="AA61" s="90" t="str">
        <f t="shared" si="1"/>
        <v>Gul</v>
      </c>
      <c r="AC61" s="4" t="s">
        <v>208</v>
      </c>
      <c r="AD61" s="4">
        <v>95</v>
      </c>
      <c r="AE61" s="4">
        <v>278</v>
      </c>
      <c r="AF61" s="4">
        <v>286</v>
      </c>
      <c r="AG61" s="4">
        <v>290</v>
      </c>
      <c r="AK61" s="4"/>
      <c r="AL61" s="71" t="str">
        <f>V61</f>
        <v>Straw_org</v>
      </c>
      <c r="AM61" s="96"/>
      <c r="AN61" s="102"/>
      <c r="AO61" s="101"/>
      <c r="AP61" s="102"/>
      <c r="AQ61" s="101"/>
      <c r="AR61" s="102"/>
      <c r="AS61" s="101"/>
      <c r="AT61" s="102"/>
      <c r="AU61" s="101"/>
      <c r="AV61" s="102"/>
      <c r="AW61" s="118"/>
      <c r="AX61" s="102"/>
      <c r="AY61" s="101"/>
      <c r="AZ61" s="102"/>
      <c r="BA61" s="101"/>
      <c r="BB61" s="102"/>
      <c r="BC61" s="101"/>
      <c r="BD61" s="115"/>
      <c r="BE61" s="101"/>
      <c r="BF61" s="102"/>
      <c r="BG61" s="157">
        <f t="shared" si="2"/>
        <v>0</v>
      </c>
      <c r="BH61" s="4" t="s">
        <v>813</v>
      </c>
      <c r="BI61" s="102" t="s">
        <v>813</v>
      </c>
      <c r="BS61" s="4"/>
      <c r="BT61" s="4"/>
    </row>
    <row r="62" spans="1:72" x14ac:dyDescent="0.25">
      <c r="B62" s="3"/>
      <c r="C62" s="3"/>
      <c r="V62" s="169" t="s">
        <v>237</v>
      </c>
      <c r="W62" s="89" t="s">
        <v>104</v>
      </c>
      <c r="X62" s="89" t="s">
        <v>7</v>
      </c>
      <c r="Y62" s="89" t="s">
        <v>236</v>
      </c>
      <c r="Z62" s="90" t="str">
        <f t="shared" si="0"/>
        <v>Moden</v>
      </c>
      <c r="AA62" s="90" t="str">
        <f t="shared" si="1"/>
        <v>Gul</v>
      </c>
      <c r="AC62" s="4"/>
      <c r="AD62" s="4"/>
      <c r="AE62" s="4"/>
      <c r="AF62" s="4"/>
      <c r="AG62" s="4"/>
      <c r="AK62" s="4"/>
      <c r="AL62" s="71" t="str">
        <f>V62</f>
        <v>Straw_oilseed_conv</v>
      </c>
      <c r="AM62" s="96"/>
      <c r="AN62" s="102"/>
      <c r="AO62" s="101"/>
      <c r="AP62" s="102"/>
      <c r="AQ62" s="101"/>
      <c r="AR62" s="102"/>
      <c r="AS62" s="101"/>
      <c r="AT62" s="102"/>
      <c r="AU62" s="101"/>
      <c r="AV62" s="102"/>
      <c r="AW62" s="118"/>
      <c r="AX62" s="102"/>
      <c r="AY62" s="101"/>
      <c r="AZ62" s="102"/>
      <c r="BA62" s="101"/>
      <c r="BB62" s="102"/>
      <c r="BC62" s="101"/>
      <c r="BD62" s="115"/>
      <c r="BE62" s="101"/>
      <c r="BF62" s="102"/>
      <c r="BG62" s="157">
        <f t="shared" si="2"/>
        <v>0</v>
      </c>
      <c r="BH62" s="4" t="s">
        <v>813</v>
      </c>
      <c r="BI62" s="102" t="s">
        <v>813</v>
      </c>
      <c r="BS62" s="4"/>
      <c r="BT62" s="4"/>
    </row>
    <row r="63" spans="1:72" x14ac:dyDescent="0.25">
      <c r="B63" s="3"/>
      <c r="C63" s="3"/>
      <c r="V63" s="168" t="s">
        <v>238</v>
      </c>
      <c r="W63" s="89" t="s">
        <v>104</v>
      </c>
      <c r="X63" s="89" t="s">
        <v>7</v>
      </c>
      <c r="Y63" s="14"/>
      <c r="Z63" s="90" t="str">
        <f t="shared" si="0"/>
        <v>Moden</v>
      </c>
      <c r="AA63" s="90" t="str">
        <f t="shared" si="1"/>
        <v>Gul</v>
      </c>
      <c r="AC63" s="4"/>
      <c r="AD63" s="4"/>
      <c r="AE63" s="4"/>
      <c r="AF63" s="4"/>
      <c r="AG63" s="4"/>
      <c r="AK63" s="4"/>
      <c r="AL63" s="71" t="str">
        <f>V63</f>
        <v>Straw_oilseed_org</v>
      </c>
      <c r="AM63" s="96"/>
      <c r="AN63" s="102"/>
      <c r="AO63" s="101"/>
      <c r="AP63" s="102"/>
      <c r="AQ63" s="101"/>
      <c r="AR63" s="102"/>
      <c r="AS63" s="101"/>
      <c r="AT63" s="102"/>
      <c r="AU63" s="101"/>
      <c r="AV63" s="102"/>
      <c r="AW63" s="118"/>
      <c r="AX63" s="102"/>
      <c r="AY63" s="101"/>
      <c r="AZ63" s="102"/>
      <c r="BA63" s="101"/>
      <c r="BB63" s="102"/>
      <c r="BC63" s="101"/>
      <c r="BD63" s="115"/>
      <c r="BE63" s="101"/>
      <c r="BF63" s="102"/>
      <c r="BG63" s="157">
        <f t="shared" si="2"/>
        <v>0</v>
      </c>
      <c r="BH63" s="4" t="s">
        <v>813</v>
      </c>
      <c r="BI63" s="102" t="s">
        <v>813</v>
      </c>
      <c r="BS63" s="4"/>
      <c r="BT63" s="4"/>
    </row>
    <row r="64" spans="1:72" x14ac:dyDescent="0.25">
      <c r="B64" s="3"/>
      <c r="C64" s="3"/>
      <c r="V64" s="168" t="s">
        <v>240</v>
      </c>
      <c r="W64" s="89" t="s">
        <v>706</v>
      </c>
      <c r="X64" s="89" t="s">
        <v>278</v>
      </c>
      <c r="Y64" s="89"/>
      <c r="Z64" s="90" t="str">
        <f t="shared" si="0"/>
        <v>Livestock_manure_conv</v>
      </c>
      <c r="AA64" s="90" t="str">
        <f t="shared" si="1"/>
        <v>Field_application</v>
      </c>
      <c r="AC64" s="4" t="s">
        <v>209</v>
      </c>
      <c r="AD64" s="4"/>
      <c r="AE64" s="4"/>
      <c r="AF64" s="4"/>
      <c r="AG64" s="4"/>
      <c r="AK64" s="4" t="s">
        <v>282</v>
      </c>
      <c r="AL64" s="71" t="str">
        <f>V64</f>
        <v>Separ_thin_fraction_catt_conv</v>
      </c>
      <c r="AM64" s="96" t="s">
        <v>332</v>
      </c>
      <c r="AN64" s="102">
        <v>100</v>
      </c>
      <c r="AO64" s="101"/>
      <c r="AP64" s="102"/>
      <c r="AQ64" s="101"/>
      <c r="AR64" s="102"/>
      <c r="AS64" s="101"/>
      <c r="AT64" s="102"/>
      <c r="AU64" s="101"/>
      <c r="AV64" s="102"/>
      <c r="AW64" s="118"/>
      <c r="AX64" s="102"/>
      <c r="AY64" s="101"/>
      <c r="AZ64" s="102"/>
      <c r="BA64" s="101"/>
      <c r="BB64" s="102"/>
      <c r="BC64" s="101"/>
      <c r="BD64" s="115"/>
      <c r="BE64" s="101"/>
      <c r="BF64" s="102"/>
      <c r="BG64" s="157">
        <f t="shared" si="2"/>
        <v>100</v>
      </c>
      <c r="BH64" s="4" t="s">
        <v>812</v>
      </c>
      <c r="BI64" s="102" t="s">
        <v>812</v>
      </c>
      <c r="BS64" s="4"/>
      <c r="BT64" s="4"/>
    </row>
    <row r="65" spans="2:72" x14ac:dyDescent="0.25">
      <c r="B65" s="3"/>
      <c r="C65" s="3"/>
      <c r="V65" s="168" t="s">
        <v>241</v>
      </c>
      <c r="W65" s="89" t="s">
        <v>706</v>
      </c>
      <c r="X65" s="89" t="s">
        <v>278</v>
      </c>
      <c r="Y65" s="14"/>
      <c r="Z65" s="90" t="str">
        <f t="shared" si="0"/>
        <v>Livestock_manure_conv</v>
      </c>
      <c r="AA65" s="90" t="str">
        <f t="shared" si="1"/>
        <v>Field_application</v>
      </c>
      <c r="AC65" s="4" t="s">
        <v>209</v>
      </c>
      <c r="AD65" s="4"/>
      <c r="AE65" s="4"/>
      <c r="AF65" s="4"/>
      <c r="AG65" s="4"/>
      <c r="AK65" s="4" t="s">
        <v>282</v>
      </c>
      <c r="AL65" s="71" t="str">
        <f>V65</f>
        <v>Separ_solid_fraction_catt_conv</v>
      </c>
      <c r="AM65" s="96" t="s">
        <v>333</v>
      </c>
      <c r="AN65" s="102">
        <v>100</v>
      </c>
      <c r="AO65" s="101"/>
      <c r="AP65" s="102"/>
      <c r="AQ65" s="101"/>
      <c r="AR65" s="102"/>
      <c r="AS65" s="101"/>
      <c r="AT65" s="102"/>
      <c r="AU65" s="101"/>
      <c r="AV65" s="102"/>
      <c r="AW65" s="118"/>
      <c r="AX65" s="102"/>
      <c r="AY65" s="101"/>
      <c r="AZ65" s="102"/>
      <c r="BA65" s="101"/>
      <c r="BB65" s="102"/>
      <c r="BC65" s="101"/>
      <c r="BD65" s="115"/>
      <c r="BE65" s="101"/>
      <c r="BF65" s="102"/>
      <c r="BG65" s="157">
        <f t="shared" si="2"/>
        <v>100</v>
      </c>
      <c r="BH65" s="4" t="s">
        <v>812</v>
      </c>
      <c r="BI65" s="102" t="s">
        <v>812</v>
      </c>
      <c r="BS65" s="4"/>
      <c r="BT65" s="4"/>
    </row>
    <row r="66" spans="2:72" x14ac:dyDescent="0.25">
      <c r="B66" s="3"/>
      <c r="C66" s="3"/>
      <c r="V66" s="168" t="s">
        <v>850</v>
      </c>
      <c r="W66" s="89" t="s">
        <v>708</v>
      </c>
      <c r="X66" s="89" t="s">
        <v>278</v>
      </c>
      <c r="Y66" s="89"/>
      <c r="Z66" s="90" t="str">
        <f t="shared" si="0"/>
        <v>Degas_livestock_manure_conv</v>
      </c>
      <c r="AA66" s="90" t="str">
        <f t="shared" si="1"/>
        <v>Field_application</v>
      </c>
      <c r="AC66" s="4"/>
      <c r="AD66" s="4"/>
      <c r="AE66" s="4"/>
      <c r="AF66" s="4"/>
      <c r="AG66" s="4"/>
      <c r="AK66" s="4" t="s">
        <v>259</v>
      </c>
      <c r="AL66" s="71" t="str">
        <f>V66</f>
        <v>Separ_degas_thin_fraction_catt_slurry_conv</v>
      </c>
      <c r="AM66" s="96" t="s">
        <v>332</v>
      </c>
      <c r="AN66" s="102">
        <v>100</v>
      </c>
      <c r="AO66" s="101"/>
      <c r="AP66" s="102"/>
      <c r="AQ66" s="101"/>
      <c r="AR66" s="102"/>
      <c r="AS66" s="101"/>
      <c r="AT66" s="102"/>
      <c r="AU66" s="101"/>
      <c r="AV66" s="102"/>
      <c r="AW66" s="118"/>
      <c r="AX66" s="102"/>
      <c r="AY66" s="101"/>
      <c r="AZ66" s="102"/>
      <c r="BA66" s="101"/>
      <c r="BB66" s="102"/>
      <c r="BC66" s="101"/>
      <c r="BD66" s="115"/>
      <c r="BE66" s="101"/>
      <c r="BF66" s="102"/>
      <c r="BG66" s="157">
        <f t="shared" si="2"/>
        <v>100</v>
      </c>
      <c r="BH66" s="4" t="s">
        <v>812</v>
      </c>
      <c r="BI66" s="102" t="s">
        <v>812</v>
      </c>
      <c r="BS66" s="4"/>
      <c r="BT66" s="4"/>
    </row>
    <row r="67" spans="2:72" x14ac:dyDescent="0.25">
      <c r="B67" s="3"/>
      <c r="C67" s="3"/>
      <c r="V67" s="168" t="s">
        <v>851</v>
      </c>
      <c r="W67" s="89" t="s">
        <v>708</v>
      </c>
      <c r="X67" s="89" t="s">
        <v>278</v>
      </c>
      <c r="Y67" s="89"/>
      <c r="Z67" s="90" t="str">
        <f t="shared" si="0"/>
        <v>Degas_livestock_manure_conv</v>
      </c>
      <c r="AA67" s="90" t="str">
        <f t="shared" si="1"/>
        <v>Field_application</v>
      </c>
      <c r="AC67" s="4" t="s">
        <v>209</v>
      </c>
      <c r="AD67" s="4"/>
      <c r="AE67" s="4"/>
      <c r="AF67" s="4"/>
      <c r="AG67" s="4"/>
      <c r="AK67" s="4" t="s">
        <v>260</v>
      </c>
      <c r="AL67" s="71" t="str">
        <f>V67</f>
        <v>Separ_degas_solid_fraction_catt_slurry_conv</v>
      </c>
      <c r="AM67" s="96" t="s">
        <v>333</v>
      </c>
      <c r="AN67" s="102">
        <v>100</v>
      </c>
      <c r="AO67" s="101"/>
      <c r="AP67" s="102"/>
      <c r="AQ67" s="101"/>
      <c r="AR67" s="102"/>
      <c r="AS67" s="101"/>
      <c r="AT67" s="102"/>
      <c r="AU67" s="101"/>
      <c r="AV67" s="102"/>
      <c r="AW67" s="118"/>
      <c r="AX67" s="102"/>
      <c r="AY67" s="101"/>
      <c r="AZ67" s="102"/>
      <c r="BA67" s="101"/>
      <c r="BB67" s="102"/>
      <c r="BC67" s="101"/>
      <c r="BD67" s="115"/>
      <c r="BE67" s="101"/>
      <c r="BF67" s="102"/>
      <c r="BG67" s="157">
        <f t="shared" si="2"/>
        <v>100</v>
      </c>
      <c r="BH67" s="4" t="s">
        <v>812</v>
      </c>
      <c r="BI67" s="102" t="s">
        <v>812</v>
      </c>
      <c r="BS67" s="4"/>
      <c r="BT67" s="4"/>
    </row>
    <row r="68" spans="2:72" x14ac:dyDescent="0.25">
      <c r="B68" s="3"/>
      <c r="C68" s="3"/>
      <c r="V68" s="168" t="s">
        <v>852</v>
      </c>
      <c r="W68" s="89" t="s">
        <v>708</v>
      </c>
      <c r="X68" s="89" t="s">
        <v>278</v>
      </c>
      <c r="Y68" s="89"/>
      <c r="Z68" s="90" t="str">
        <f t="shared" si="0"/>
        <v>Degas_livestock_manure_conv</v>
      </c>
      <c r="AA68" s="90" t="str">
        <f t="shared" si="1"/>
        <v>Field_application</v>
      </c>
      <c r="AC68" s="4"/>
      <c r="AD68" s="4"/>
      <c r="AE68" s="4"/>
      <c r="AF68" s="4"/>
      <c r="AG68" s="4"/>
      <c r="AK68" s="4" t="s">
        <v>260</v>
      </c>
      <c r="AL68" s="71" t="str">
        <f>V68</f>
        <v>Separ_degas_solid_fraction_pig_slurry_conv</v>
      </c>
      <c r="AM68" s="96" t="s">
        <v>335</v>
      </c>
      <c r="AN68" s="102">
        <v>100</v>
      </c>
      <c r="AO68" s="101"/>
      <c r="AP68" s="102"/>
      <c r="AQ68" s="101"/>
      <c r="AR68" s="102"/>
      <c r="AS68" s="101"/>
      <c r="AT68" s="102"/>
      <c r="AU68" s="101"/>
      <c r="AV68" s="102"/>
      <c r="AW68" s="118"/>
      <c r="AX68" s="102"/>
      <c r="AY68" s="101"/>
      <c r="AZ68" s="102"/>
      <c r="BA68" s="101"/>
      <c r="BB68" s="102"/>
      <c r="BC68" s="101"/>
      <c r="BD68" s="115"/>
      <c r="BE68" s="101"/>
      <c r="BF68" s="102"/>
      <c r="BG68" s="157">
        <f t="shared" si="2"/>
        <v>100</v>
      </c>
      <c r="BH68" s="4" t="s">
        <v>812</v>
      </c>
      <c r="BI68" s="102" t="s">
        <v>812</v>
      </c>
      <c r="BS68" s="4"/>
      <c r="BT68" s="4"/>
    </row>
    <row r="69" spans="2:72" x14ac:dyDescent="0.25">
      <c r="B69" s="3"/>
      <c r="C69" s="3"/>
      <c r="V69" s="168" t="s">
        <v>853</v>
      </c>
      <c r="W69" s="89" t="s">
        <v>708</v>
      </c>
      <c r="X69" s="89" t="s">
        <v>278</v>
      </c>
      <c r="Y69" s="89"/>
      <c r="Z69" s="90" t="str">
        <f t="shared" si="0"/>
        <v>Degas_livestock_manure_conv</v>
      </c>
      <c r="AA69" s="90" t="str">
        <f t="shared" si="1"/>
        <v>Field_application</v>
      </c>
      <c r="AC69" s="4"/>
      <c r="AD69" s="4"/>
      <c r="AE69" s="4"/>
      <c r="AF69" s="4"/>
      <c r="AG69" s="4"/>
      <c r="AK69" s="4" t="s">
        <v>259</v>
      </c>
      <c r="AL69" s="71" t="str">
        <f>V69</f>
        <v>Separ_degas_thin_fraction_pig_slurry_conv</v>
      </c>
      <c r="AM69" s="96" t="s">
        <v>334</v>
      </c>
      <c r="AN69" s="102">
        <v>100</v>
      </c>
      <c r="AO69" s="101"/>
      <c r="AP69" s="102"/>
      <c r="AQ69" s="101"/>
      <c r="AR69" s="102"/>
      <c r="AS69" s="101"/>
      <c r="AT69" s="102"/>
      <c r="AU69" s="101"/>
      <c r="AV69" s="102"/>
      <c r="AW69" s="118"/>
      <c r="AX69" s="102"/>
      <c r="AY69" s="101"/>
      <c r="AZ69" s="102"/>
      <c r="BA69" s="101"/>
      <c r="BB69" s="102"/>
      <c r="BC69" s="101"/>
      <c r="BD69" s="115"/>
      <c r="BE69" s="101"/>
      <c r="BF69" s="102"/>
      <c r="BG69" s="157">
        <f t="shared" si="2"/>
        <v>100</v>
      </c>
      <c r="BH69" s="4" t="s">
        <v>812</v>
      </c>
      <c r="BI69" s="102" t="s">
        <v>812</v>
      </c>
      <c r="BS69" s="4"/>
      <c r="BT69" s="4"/>
    </row>
    <row r="70" spans="2:72" x14ac:dyDescent="0.25">
      <c r="B70" s="3"/>
      <c r="C70" s="3"/>
      <c r="V70" s="168" t="s">
        <v>725</v>
      </c>
      <c r="W70" s="89" t="s">
        <v>372</v>
      </c>
      <c r="X70" s="89" t="s">
        <v>278</v>
      </c>
      <c r="Y70" s="89"/>
      <c r="Z70" s="90" t="str">
        <f t="shared" ref="Z70:Z133" si="3">W70</f>
        <v>Degas_plant_organic_ferti_conv</v>
      </c>
      <c r="AA70" s="90" t="str">
        <f t="shared" ref="AA70:AA133" si="4">X70</f>
        <v>Field_application</v>
      </c>
      <c r="AC70" s="4"/>
      <c r="AD70" s="4"/>
      <c r="AE70" s="4"/>
      <c r="AF70" s="4"/>
      <c r="AG70" s="4"/>
      <c r="AK70" s="4" t="s">
        <v>284</v>
      </c>
      <c r="AL70" s="71" t="str">
        <f>V70</f>
        <v>Separ_degas_solid_fraction_new_plant_conv</v>
      </c>
      <c r="AM70" s="96" t="s">
        <v>333</v>
      </c>
      <c r="AN70" s="102">
        <v>100</v>
      </c>
      <c r="AO70" s="101"/>
      <c r="AP70" s="102"/>
      <c r="AQ70" s="101"/>
      <c r="AR70" s="102"/>
      <c r="AS70" s="101"/>
      <c r="AT70" s="102"/>
      <c r="AU70" s="101"/>
      <c r="AV70" s="102"/>
      <c r="AW70" s="118"/>
      <c r="AX70" s="102"/>
      <c r="AY70" s="101"/>
      <c r="AZ70" s="102"/>
      <c r="BA70" s="101"/>
      <c r="BB70" s="102"/>
      <c r="BC70" s="101"/>
      <c r="BD70" s="115"/>
      <c r="BE70" s="101"/>
      <c r="BF70" s="102"/>
      <c r="BG70" s="157">
        <f t="shared" ref="BG70:BG133" si="5">AN70+AP70+AR70+AT70+AV70+AX70+AZ70+BB70+BD70+BF70</f>
        <v>100</v>
      </c>
      <c r="BH70" s="4" t="s">
        <v>812</v>
      </c>
      <c r="BI70" s="102" t="s">
        <v>812</v>
      </c>
      <c r="BS70" s="4"/>
      <c r="BT70" s="4"/>
    </row>
    <row r="71" spans="2:72" x14ac:dyDescent="0.25">
      <c r="B71" s="3"/>
      <c r="C71" s="3"/>
      <c r="V71" s="168" t="s">
        <v>726</v>
      </c>
      <c r="W71" s="89" t="s">
        <v>372</v>
      </c>
      <c r="X71" s="89" t="s">
        <v>278</v>
      </c>
      <c r="Y71" s="89"/>
      <c r="Z71" s="90" t="str">
        <f t="shared" si="3"/>
        <v>Degas_plant_organic_ferti_conv</v>
      </c>
      <c r="AA71" s="90" t="str">
        <f t="shared" si="4"/>
        <v>Field_application</v>
      </c>
      <c r="AC71" s="4"/>
      <c r="AD71" s="4"/>
      <c r="AE71" s="4"/>
      <c r="AF71" s="4"/>
      <c r="AG71" s="4"/>
      <c r="AK71" s="4" t="s">
        <v>284</v>
      </c>
      <c r="AL71" s="71" t="str">
        <f>V71</f>
        <v>Separ_degas_thin_fraction_new_plant_conv</v>
      </c>
      <c r="AM71" s="96" t="s">
        <v>332</v>
      </c>
      <c r="AN71" s="102">
        <v>100</v>
      </c>
      <c r="AO71" s="101"/>
      <c r="AP71" s="102"/>
      <c r="AQ71" s="101"/>
      <c r="AR71" s="102"/>
      <c r="AS71" s="101"/>
      <c r="AT71" s="102"/>
      <c r="AU71" s="101"/>
      <c r="AV71" s="102"/>
      <c r="AW71" s="118"/>
      <c r="AX71" s="102"/>
      <c r="AY71" s="101"/>
      <c r="AZ71" s="102"/>
      <c r="BA71" s="101"/>
      <c r="BB71" s="102"/>
      <c r="BC71" s="101"/>
      <c r="BD71" s="115"/>
      <c r="BE71" s="101"/>
      <c r="BF71" s="102"/>
      <c r="BG71" s="157">
        <f t="shared" si="5"/>
        <v>100</v>
      </c>
      <c r="BH71" s="4" t="s">
        <v>812</v>
      </c>
      <c r="BI71" s="102" t="s">
        <v>812</v>
      </c>
      <c r="BS71" s="4"/>
      <c r="BT71" s="4"/>
    </row>
    <row r="72" spans="2:72" x14ac:dyDescent="0.25">
      <c r="B72" s="3"/>
      <c r="C72" s="3"/>
      <c r="V72" s="168" t="s">
        <v>280</v>
      </c>
      <c r="W72" s="89" t="s">
        <v>708</v>
      </c>
      <c r="X72" s="89" t="s">
        <v>278</v>
      </c>
      <c r="Y72" s="89"/>
      <c r="Z72" s="90" t="str">
        <f t="shared" si="3"/>
        <v>Degas_livestock_manure_conv</v>
      </c>
      <c r="AA72" s="90" t="str">
        <f t="shared" si="4"/>
        <v>Field_application</v>
      </c>
      <c r="AC72" s="4"/>
      <c r="AD72" s="4"/>
      <c r="AE72" s="4"/>
      <c r="AF72" s="4"/>
      <c r="AG72" s="4"/>
      <c r="AK72" s="4" t="s">
        <v>281</v>
      </c>
      <c r="AL72" s="71" t="str">
        <f>V72</f>
        <v>Degassed_swine_slurry_conv</v>
      </c>
      <c r="AM72" s="96" t="s">
        <v>334</v>
      </c>
      <c r="AN72" s="102">
        <v>100</v>
      </c>
      <c r="AO72" s="101"/>
      <c r="AP72" s="102"/>
      <c r="AQ72" s="101"/>
      <c r="AR72" s="102"/>
      <c r="AS72" s="101"/>
      <c r="AT72" s="102"/>
      <c r="AU72" s="101"/>
      <c r="AV72" s="102"/>
      <c r="AW72" s="118"/>
      <c r="AX72" s="102"/>
      <c r="AY72" s="101"/>
      <c r="AZ72" s="102"/>
      <c r="BA72" s="101"/>
      <c r="BB72" s="102"/>
      <c r="BC72" s="101"/>
      <c r="BD72" s="115"/>
      <c r="BE72" s="101"/>
      <c r="BF72" s="102"/>
      <c r="BG72" s="157">
        <f t="shared" si="5"/>
        <v>100</v>
      </c>
      <c r="BH72" s="4" t="s">
        <v>812</v>
      </c>
      <c r="BI72" s="102" t="s">
        <v>812</v>
      </c>
      <c r="BS72" s="4"/>
      <c r="BT72" s="4"/>
    </row>
    <row r="73" spans="2:72" x14ac:dyDescent="0.25">
      <c r="B73" s="3"/>
      <c r="C73" s="3"/>
      <c r="V73" s="168" t="s">
        <v>727</v>
      </c>
      <c r="W73" s="89" t="s">
        <v>372</v>
      </c>
      <c r="X73" s="89" t="s">
        <v>278</v>
      </c>
      <c r="Y73" s="89"/>
      <c r="Z73" s="90" t="str">
        <f t="shared" si="3"/>
        <v>Degas_plant_organic_ferti_conv</v>
      </c>
      <c r="AA73" s="90" t="str">
        <f t="shared" si="4"/>
        <v>Field_application</v>
      </c>
      <c r="AC73" s="4"/>
      <c r="AD73" s="4"/>
      <c r="AE73" s="4"/>
      <c r="AF73" s="4"/>
      <c r="AG73" s="4"/>
      <c r="AK73" s="4" t="s">
        <v>284</v>
      </c>
      <c r="AL73" s="71" t="str">
        <f>V73</f>
        <v>Degassed_new_plant_slurry_conv</v>
      </c>
      <c r="AM73" s="96" t="s">
        <v>332</v>
      </c>
      <c r="AN73" s="102">
        <v>100</v>
      </c>
      <c r="AO73" s="101"/>
      <c r="AP73" s="102"/>
      <c r="AQ73" s="101"/>
      <c r="AR73" s="102"/>
      <c r="AS73" s="101"/>
      <c r="AT73" s="102"/>
      <c r="AU73" s="101"/>
      <c r="AV73" s="102"/>
      <c r="AW73" s="118"/>
      <c r="AX73" s="102"/>
      <c r="AY73" s="101"/>
      <c r="AZ73" s="102"/>
      <c r="BA73" s="101"/>
      <c r="BB73" s="102"/>
      <c r="BC73" s="101"/>
      <c r="BD73" s="115"/>
      <c r="BE73" s="101"/>
      <c r="BF73" s="102"/>
      <c r="BG73" s="157">
        <f t="shared" si="5"/>
        <v>100</v>
      </c>
      <c r="BH73" s="4" t="s">
        <v>812</v>
      </c>
      <c r="BI73" s="102" t="s">
        <v>812</v>
      </c>
      <c r="BS73" s="4"/>
      <c r="BT73" s="4"/>
    </row>
    <row r="74" spans="2:72" x14ac:dyDescent="0.25">
      <c r="B74" s="3"/>
      <c r="C74" s="3"/>
      <c r="V74" s="168" t="s">
        <v>349</v>
      </c>
      <c r="W74" s="89" t="s">
        <v>346</v>
      </c>
      <c r="X74" s="89" t="s">
        <v>180</v>
      </c>
      <c r="Y74" s="89"/>
      <c r="Z74" s="90" t="str">
        <f t="shared" si="3"/>
        <v>Protein_imp</v>
      </c>
      <c r="AA74" s="90" t="str">
        <f t="shared" si="4"/>
        <v>Import</v>
      </c>
      <c r="AC74" s="4"/>
      <c r="AD74" s="4"/>
      <c r="AE74" s="4"/>
      <c r="AF74" s="4"/>
      <c r="AG74" s="4"/>
      <c r="AK74" s="4"/>
      <c r="AL74" s="71" t="str">
        <f>V74</f>
        <v>Protein_imp_org</v>
      </c>
      <c r="AM74" s="96"/>
      <c r="AN74" s="102"/>
      <c r="AO74" s="101"/>
      <c r="AP74" s="102"/>
      <c r="AQ74" s="101"/>
      <c r="AR74" s="102"/>
      <c r="AS74" s="101"/>
      <c r="AT74" s="102"/>
      <c r="AU74" s="101"/>
      <c r="AV74" s="102"/>
      <c r="AW74" s="118"/>
      <c r="AX74" s="102"/>
      <c r="AY74" s="101"/>
      <c r="AZ74" s="102"/>
      <c r="BA74" s="101"/>
      <c r="BB74" s="102"/>
      <c r="BC74" s="101"/>
      <c r="BD74" s="115"/>
      <c r="BE74" s="101"/>
      <c r="BF74" s="102"/>
      <c r="BG74" s="157">
        <f t="shared" si="5"/>
        <v>0</v>
      </c>
      <c r="BH74" s="4" t="s">
        <v>813</v>
      </c>
      <c r="BI74" s="102" t="s">
        <v>813</v>
      </c>
      <c r="BS74" s="4"/>
      <c r="BT74" s="4"/>
    </row>
    <row r="75" spans="2:72" x14ac:dyDescent="0.25">
      <c r="B75" s="3"/>
      <c r="C75" s="3"/>
      <c r="V75" s="168" t="s">
        <v>186</v>
      </c>
      <c r="W75" s="89" t="s">
        <v>347</v>
      </c>
      <c r="X75" s="89" t="s">
        <v>180</v>
      </c>
      <c r="Y75" s="89"/>
      <c r="Z75" s="90" t="str">
        <f t="shared" si="3"/>
        <v>Korn_imp</v>
      </c>
      <c r="AA75" s="90" t="str">
        <f t="shared" si="4"/>
        <v>Import</v>
      </c>
      <c r="AC75" s="4"/>
      <c r="AD75" s="4"/>
      <c r="AE75" s="4"/>
      <c r="AF75" s="4"/>
      <c r="AG75" s="4"/>
      <c r="AK75" s="4"/>
      <c r="AL75" s="71" t="str">
        <f>V75</f>
        <v>Korn_imp_org</v>
      </c>
      <c r="AM75" s="96"/>
      <c r="AN75" s="102"/>
      <c r="AO75" s="101"/>
      <c r="AP75" s="102"/>
      <c r="AQ75" s="101"/>
      <c r="AR75" s="102"/>
      <c r="AS75" s="101"/>
      <c r="AT75" s="102"/>
      <c r="AU75" s="101"/>
      <c r="AV75" s="102"/>
      <c r="AW75" s="118"/>
      <c r="AX75" s="102"/>
      <c r="AY75" s="101"/>
      <c r="AZ75" s="102"/>
      <c r="BA75" s="101"/>
      <c r="BB75" s="102"/>
      <c r="BC75" s="101"/>
      <c r="BD75" s="115"/>
      <c r="BE75" s="101"/>
      <c r="BF75" s="102"/>
      <c r="BG75" s="157">
        <f t="shared" si="5"/>
        <v>0</v>
      </c>
      <c r="BH75" s="4" t="s">
        <v>813</v>
      </c>
      <c r="BI75" s="102" t="s">
        <v>813</v>
      </c>
      <c r="BS75" s="4"/>
      <c r="BT75" s="4"/>
    </row>
    <row r="76" spans="2:72" x14ac:dyDescent="0.25">
      <c r="B76" s="3"/>
      <c r="C76" s="3"/>
      <c r="V76" s="168" t="s">
        <v>357</v>
      </c>
      <c r="W76" s="89" t="s">
        <v>360</v>
      </c>
      <c r="X76" s="89" t="s">
        <v>856</v>
      </c>
      <c r="Y76" s="89"/>
      <c r="Z76" s="90" t="str">
        <f t="shared" si="3"/>
        <v>Handelsgødning_N</v>
      </c>
      <c r="AA76" s="90" t="str">
        <f t="shared" si="4"/>
        <v>Import_Non_flow</v>
      </c>
      <c r="AC76" s="4"/>
      <c r="AD76" s="4"/>
      <c r="AE76" s="4"/>
      <c r="AF76" s="4"/>
      <c r="AG76" s="4"/>
      <c r="AK76" s="4"/>
      <c r="AL76" s="71" t="str">
        <f>V76</f>
        <v>Handelsgødning_N_conv</v>
      </c>
      <c r="AM76" s="96" t="s">
        <v>375</v>
      </c>
      <c r="AN76" s="102">
        <v>100</v>
      </c>
      <c r="AO76" s="101"/>
      <c r="AP76" s="102"/>
      <c r="AQ76" s="101"/>
      <c r="AR76" s="102"/>
      <c r="AS76" s="101"/>
      <c r="AT76" s="102"/>
      <c r="AU76" s="101"/>
      <c r="AV76" s="102"/>
      <c r="AW76" s="118"/>
      <c r="AX76" s="102"/>
      <c r="AY76" s="101"/>
      <c r="AZ76" s="102"/>
      <c r="BA76" s="101"/>
      <c r="BB76" s="102"/>
      <c r="BC76" s="101"/>
      <c r="BD76" s="115"/>
      <c r="BE76" s="101"/>
      <c r="BF76" s="102"/>
      <c r="BG76" s="157">
        <f t="shared" si="5"/>
        <v>100</v>
      </c>
      <c r="BH76" s="4" t="s">
        <v>813</v>
      </c>
      <c r="BI76" s="102" t="s">
        <v>813</v>
      </c>
      <c r="BS76" s="4"/>
      <c r="BT76" s="4"/>
    </row>
    <row r="77" spans="2:72" x14ac:dyDescent="0.25">
      <c r="B77" s="3"/>
      <c r="C77" s="3"/>
      <c r="V77" s="168" t="s">
        <v>358</v>
      </c>
      <c r="W77" s="89" t="s">
        <v>361</v>
      </c>
      <c r="X77" s="89" t="s">
        <v>856</v>
      </c>
      <c r="Y77" s="89"/>
      <c r="Z77" s="90" t="str">
        <f t="shared" si="3"/>
        <v>Handelsgødning_P</v>
      </c>
      <c r="AA77" s="90" t="str">
        <f t="shared" si="4"/>
        <v>Import_Non_flow</v>
      </c>
      <c r="AC77" s="4"/>
      <c r="AD77" s="4"/>
      <c r="AE77" s="4"/>
      <c r="AF77" s="4"/>
      <c r="AG77" s="4"/>
      <c r="AK77" s="4"/>
      <c r="AL77" s="71" t="str">
        <f>V77</f>
        <v>Handelsgødning_P_conv</v>
      </c>
      <c r="AM77" s="96"/>
      <c r="AN77" s="102"/>
      <c r="AO77" s="101"/>
      <c r="AP77" s="102"/>
      <c r="AQ77" s="101"/>
      <c r="AR77" s="102"/>
      <c r="AS77" s="101"/>
      <c r="AT77" s="102"/>
      <c r="AU77" s="101"/>
      <c r="AV77" s="102"/>
      <c r="AW77" s="118"/>
      <c r="AX77" s="102"/>
      <c r="AY77" s="101"/>
      <c r="AZ77" s="102"/>
      <c r="BA77" s="101"/>
      <c r="BB77" s="102"/>
      <c r="BC77" s="101"/>
      <c r="BD77" s="115"/>
      <c r="BE77" s="101"/>
      <c r="BF77" s="102"/>
      <c r="BG77" s="157">
        <f t="shared" si="5"/>
        <v>0</v>
      </c>
      <c r="BH77" s="4" t="s">
        <v>813</v>
      </c>
      <c r="BI77" s="102" t="s">
        <v>813</v>
      </c>
      <c r="BS77" s="4"/>
      <c r="BT77" s="4"/>
    </row>
    <row r="78" spans="2:72" x14ac:dyDescent="0.25">
      <c r="B78" s="3"/>
      <c r="C78" s="3"/>
      <c r="V78" s="168" t="s">
        <v>359</v>
      </c>
      <c r="W78" s="89" t="s">
        <v>362</v>
      </c>
      <c r="X78" s="89" t="s">
        <v>856</v>
      </c>
      <c r="Y78" s="89"/>
      <c r="Z78" s="90" t="str">
        <f t="shared" si="3"/>
        <v>Handelsgødning_K</v>
      </c>
      <c r="AA78" s="90" t="str">
        <f t="shared" si="4"/>
        <v>Import_Non_flow</v>
      </c>
      <c r="AC78" s="4"/>
      <c r="AD78" s="4"/>
      <c r="AE78" s="4"/>
      <c r="AF78" s="4"/>
      <c r="AG78" s="4"/>
      <c r="AK78" s="4"/>
      <c r="AL78" s="71" t="str">
        <f>V78</f>
        <v>Handelsgødning_K_conv</v>
      </c>
      <c r="AM78" s="96"/>
      <c r="AN78" s="102"/>
      <c r="AO78" s="101"/>
      <c r="AP78" s="102"/>
      <c r="AQ78" s="101"/>
      <c r="AR78" s="102"/>
      <c r="AS78" s="101"/>
      <c r="AT78" s="102"/>
      <c r="AU78" s="101"/>
      <c r="AV78" s="102"/>
      <c r="AW78" s="118"/>
      <c r="AX78" s="102"/>
      <c r="AY78" s="101"/>
      <c r="AZ78" s="102"/>
      <c r="BA78" s="101"/>
      <c r="BB78" s="102"/>
      <c r="BC78" s="101"/>
      <c r="BD78" s="115"/>
      <c r="BE78" s="101"/>
      <c r="BF78" s="102"/>
      <c r="BG78" s="157">
        <f t="shared" si="5"/>
        <v>0</v>
      </c>
      <c r="BH78" s="4" t="s">
        <v>813</v>
      </c>
      <c r="BI78" s="102" t="s">
        <v>813</v>
      </c>
      <c r="BS78" s="4"/>
      <c r="BT78" s="4"/>
    </row>
    <row r="79" spans="2:72" x14ac:dyDescent="0.25">
      <c r="B79" s="3"/>
      <c r="C79" s="3"/>
      <c r="V79" s="168" t="s">
        <v>403</v>
      </c>
      <c r="W79" s="89" t="s">
        <v>607</v>
      </c>
      <c r="X79" s="89" t="s">
        <v>176</v>
      </c>
      <c r="Y79" s="14" t="s">
        <v>404</v>
      </c>
      <c r="Z79" s="90" t="str">
        <f t="shared" si="3"/>
        <v>Tubers_and_roots_factory</v>
      </c>
      <c r="AA79" s="90" t="str">
        <f t="shared" si="4"/>
        <v>Exit_model</v>
      </c>
      <c r="AC79" s="4"/>
      <c r="AD79" s="4"/>
      <c r="AE79" s="4"/>
      <c r="AF79" s="4"/>
      <c r="AG79" s="4"/>
      <c r="AK79" s="4"/>
      <c r="AL79" s="71" t="str">
        <f>V79</f>
        <v>Potatoes_starch_powder_conv</v>
      </c>
      <c r="AM79" s="96"/>
      <c r="AN79" s="102"/>
      <c r="AO79" s="101"/>
      <c r="AP79" s="102"/>
      <c r="AQ79" s="101"/>
      <c r="AR79" s="102"/>
      <c r="AS79" s="101"/>
      <c r="AT79" s="102"/>
      <c r="AU79" s="101"/>
      <c r="AV79" s="102"/>
      <c r="AW79" s="118"/>
      <c r="AX79" s="102"/>
      <c r="AY79" s="101"/>
      <c r="AZ79" s="102"/>
      <c r="BA79" s="101"/>
      <c r="BB79" s="102"/>
      <c r="BC79" s="101"/>
      <c r="BD79" s="115"/>
      <c r="BE79" s="101"/>
      <c r="BF79" s="102"/>
      <c r="BG79" s="157">
        <f t="shared" si="5"/>
        <v>0</v>
      </c>
      <c r="BH79" s="4" t="s">
        <v>813</v>
      </c>
      <c r="BI79" s="102" t="s">
        <v>813</v>
      </c>
      <c r="BS79" s="4"/>
      <c r="BT79" s="4"/>
    </row>
    <row r="80" spans="2:72" x14ac:dyDescent="0.25">
      <c r="B80" s="3"/>
      <c r="C80" s="3"/>
      <c r="V80" s="168" t="s">
        <v>405</v>
      </c>
      <c r="W80" s="89" t="s">
        <v>607</v>
      </c>
      <c r="X80" s="89" t="s">
        <v>176</v>
      </c>
      <c r="Y80" s="14" t="s">
        <v>407</v>
      </c>
      <c r="Z80" s="90" t="str">
        <f t="shared" si="3"/>
        <v>Tubers_and_roots_factory</v>
      </c>
      <c r="AA80" s="90" t="str">
        <f t="shared" si="4"/>
        <v>Exit_model</v>
      </c>
      <c r="AC80" s="4"/>
      <c r="AD80" s="4"/>
      <c r="AE80" s="4"/>
      <c r="AF80" s="4"/>
      <c r="AG80" s="4"/>
      <c r="AK80" s="4"/>
      <c r="AL80" s="71" t="str">
        <f>V80</f>
        <v>Potatoes_not_starch_powder_conv</v>
      </c>
      <c r="AM80" s="96"/>
      <c r="AN80" s="102"/>
      <c r="AO80" s="101"/>
      <c r="AP80" s="102"/>
      <c r="AQ80" s="101"/>
      <c r="AR80" s="102"/>
      <c r="AS80" s="101"/>
      <c r="AT80" s="102"/>
      <c r="AU80" s="101"/>
      <c r="AV80" s="102"/>
      <c r="AW80" s="118"/>
      <c r="AX80" s="102"/>
      <c r="AY80" s="101"/>
      <c r="AZ80" s="102"/>
      <c r="BA80" s="101"/>
      <c r="BB80" s="102"/>
      <c r="BC80" s="101"/>
      <c r="BD80" s="115"/>
      <c r="BE80" s="101"/>
      <c r="BF80" s="102"/>
      <c r="BG80" s="157">
        <f t="shared" si="5"/>
        <v>0</v>
      </c>
      <c r="BH80" s="4" t="s">
        <v>813</v>
      </c>
      <c r="BI80" s="102" t="s">
        <v>813</v>
      </c>
      <c r="BS80" s="4"/>
      <c r="BT80" s="4"/>
    </row>
    <row r="81" spans="2:72" x14ac:dyDescent="0.25">
      <c r="B81" s="3"/>
      <c r="C81" s="3"/>
      <c r="V81" s="168" t="s">
        <v>406</v>
      </c>
      <c r="W81" s="89" t="s">
        <v>607</v>
      </c>
      <c r="X81" s="89" t="s">
        <v>176</v>
      </c>
      <c r="Y81" s="89"/>
      <c r="Z81" s="90" t="str">
        <f t="shared" si="3"/>
        <v>Tubers_and_roots_factory</v>
      </c>
      <c r="AA81" s="90" t="str">
        <f t="shared" si="4"/>
        <v>Exit_model</v>
      </c>
      <c r="AC81" s="4"/>
      <c r="AD81" s="4"/>
      <c r="AE81" s="4"/>
      <c r="AF81" s="4"/>
      <c r="AG81" s="4"/>
      <c r="AK81" s="4"/>
      <c r="AL81" s="71" t="str">
        <f>V81</f>
        <v>Potatoes_not_starch_powder_org</v>
      </c>
      <c r="AM81" s="96"/>
      <c r="AN81" s="102"/>
      <c r="AO81" s="101"/>
      <c r="AP81" s="102"/>
      <c r="AQ81" s="101"/>
      <c r="AR81" s="102"/>
      <c r="AS81" s="101"/>
      <c r="AT81" s="102"/>
      <c r="AU81" s="101"/>
      <c r="AV81" s="102"/>
      <c r="AW81" s="118"/>
      <c r="AX81" s="102"/>
      <c r="AY81" s="101"/>
      <c r="AZ81" s="102"/>
      <c r="BA81" s="101"/>
      <c r="BB81" s="102"/>
      <c r="BC81" s="101"/>
      <c r="BD81" s="115"/>
      <c r="BE81" s="101"/>
      <c r="BF81" s="102"/>
      <c r="BG81" s="157">
        <f t="shared" si="5"/>
        <v>0</v>
      </c>
      <c r="BH81" s="4" t="s">
        <v>813</v>
      </c>
      <c r="BI81" s="102" t="s">
        <v>813</v>
      </c>
      <c r="BS81" s="4"/>
      <c r="BT81" s="4"/>
    </row>
    <row r="82" spans="2:72" x14ac:dyDescent="0.25">
      <c r="B82" s="3"/>
      <c r="C82" s="3"/>
      <c r="V82" s="168" t="s">
        <v>416</v>
      </c>
      <c r="W82" s="89" t="s">
        <v>607</v>
      </c>
      <c r="X82" s="89" t="s">
        <v>176</v>
      </c>
      <c r="Y82" s="14" t="s">
        <v>418</v>
      </c>
      <c r="Z82" s="90" t="str">
        <f t="shared" si="3"/>
        <v>Tubers_and_roots_factory</v>
      </c>
      <c r="AA82" s="90" t="str">
        <f t="shared" si="4"/>
        <v>Exit_model</v>
      </c>
      <c r="AC82" s="4" t="s">
        <v>208</v>
      </c>
      <c r="AD82" s="4">
        <v>92</v>
      </c>
      <c r="AE82" s="4">
        <v>420</v>
      </c>
      <c r="AF82" s="4">
        <v>420</v>
      </c>
      <c r="AG82" s="4">
        <v>420</v>
      </c>
      <c r="AH82" t="s">
        <v>1039</v>
      </c>
      <c r="AK82" s="4"/>
      <c r="AL82" s="71" t="str">
        <f>V82</f>
        <v>Sugar_beets_factory_conv</v>
      </c>
      <c r="AM82" s="96"/>
      <c r="AN82" s="102"/>
      <c r="AO82" s="101"/>
      <c r="AP82" s="102"/>
      <c r="AQ82" s="101"/>
      <c r="AR82" s="102"/>
      <c r="AS82" s="101"/>
      <c r="AT82" s="102"/>
      <c r="AU82" s="101"/>
      <c r="AV82" s="102"/>
      <c r="AW82" s="118"/>
      <c r="AX82" s="102"/>
      <c r="AY82" s="101"/>
      <c r="AZ82" s="102"/>
      <c r="BA82" s="101"/>
      <c r="BB82" s="102"/>
      <c r="BC82" s="101"/>
      <c r="BD82" s="115"/>
      <c r="BE82" s="101"/>
      <c r="BF82" s="102"/>
      <c r="BG82" s="157">
        <f t="shared" si="5"/>
        <v>0</v>
      </c>
      <c r="BH82" s="4" t="s">
        <v>813</v>
      </c>
      <c r="BI82" s="102" t="s">
        <v>813</v>
      </c>
      <c r="BS82" s="4"/>
      <c r="BT82" s="4"/>
    </row>
    <row r="83" spans="2:72" x14ac:dyDescent="0.25">
      <c r="B83" s="3"/>
      <c r="C83" s="3"/>
      <c r="V83" s="168" t="s">
        <v>417</v>
      </c>
      <c r="W83" s="89" t="s">
        <v>607</v>
      </c>
      <c r="X83" s="89" t="s">
        <v>176</v>
      </c>
      <c r="Y83" s="89"/>
      <c r="Z83" s="90" t="str">
        <f t="shared" si="3"/>
        <v>Tubers_and_roots_factory</v>
      </c>
      <c r="AA83" s="90" t="str">
        <f t="shared" si="4"/>
        <v>Exit_model</v>
      </c>
      <c r="AC83" s="4" t="s">
        <v>208</v>
      </c>
      <c r="AD83" s="4">
        <v>92</v>
      </c>
      <c r="AE83" s="4">
        <v>420</v>
      </c>
      <c r="AF83" s="4">
        <v>420</v>
      </c>
      <c r="AG83" s="4">
        <v>420</v>
      </c>
      <c r="AH83" t="s">
        <v>1039</v>
      </c>
      <c r="AK83" s="4"/>
      <c r="AL83" s="71" t="str">
        <f>V83</f>
        <v>Sugar_beets_factory_org</v>
      </c>
      <c r="AM83" s="96"/>
      <c r="AN83" s="102"/>
      <c r="AO83" s="101"/>
      <c r="AP83" s="102"/>
      <c r="AQ83" s="101"/>
      <c r="AR83" s="102"/>
      <c r="AS83" s="101"/>
      <c r="AT83" s="102"/>
      <c r="AU83" s="101"/>
      <c r="AV83" s="102"/>
      <c r="AW83" s="118"/>
      <c r="AX83" s="102"/>
      <c r="AY83" s="101"/>
      <c r="AZ83" s="102"/>
      <c r="BA83" s="101"/>
      <c r="BB83" s="102"/>
      <c r="BC83" s="101"/>
      <c r="BD83" s="115"/>
      <c r="BE83" s="101"/>
      <c r="BF83" s="102"/>
      <c r="BG83" s="157">
        <f t="shared" si="5"/>
        <v>0</v>
      </c>
      <c r="BH83" s="4" t="s">
        <v>813</v>
      </c>
      <c r="BI83" s="102" t="s">
        <v>813</v>
      </c>
      <c r="BS83" s="4"/>
      <c r="BT83" s="4"/>
    </row>
    <row r="84" spans="2:72" x14ac:dyDescent="0.25">
      <c r="B84" s="3"/>
      <c r="C84" s="3"/>
      <c r="V84" s="168" t="s">
        <v>421</v>
      </c>
      <c r="W84" s="89" t="s">
        <v>606</v>
      </c>
      <c r="X84" s="89" t="s">
        <v>193</v>
      </c>
      <c r="Y84" s="89" t="s">
        <v>423</v>
      </c>
      <c r="Z84" s="90" t="str">
        <f t="shared" si="3"/>
        <v>Crop_residue</v>
      </c>
      <c r="AA84" s="90" t="str">
        <f t="shared" si="4"/>
        <v>Return</v>
      </c>
      <c r="AC84" s="4"/>
      <c r="AD84" s="4"/>
      <c r="AE84" s="4"/>
      <c r="AF84" s="4"/>
      <c r="AG84" s="4"/>
      <c r="AK84" s="4"/>
      <c r="AL84" s="71" t="str">
        <f>V84</f>
        <v>Beets_top_conv</v>
      </c>
      <c r="AM84" s="96"/>
      <c r="AN84" s="102"/>
      <c r="AO84" s="101"/>
      <c r="AP84" s="102"/>
      <c r="AQ84" s="101"/>
      <c r="AR84" s="102"/>
      <c r="AS84" s="101"/>
      <c r="AT84" s="102"/>
      <c r="AU84" s="101"/>
      <c r="AV84" s="102"/>
      <c r="AW84" s="118"/>
      <c r="AX84" s="102"/>
      <c r="AY84" s="101"/>
      <c r="AZ84" s="102"/>
      <c r="BA84" s="101"/>
      <c r="BB84" s="102"/>
      <c r="BC84" s="101"/>
      <c r="BD84" s="115"/>
      <c r="BE84" s="101"/>
      <c r="BF84" s="102"/>
      <c r="BG84" s="157">
        <f t="shared" si="5"/>
        <v>0</v>
      </c>
      <c r="BH84" s="4" t="s">
        <v>813</v>
      </c>
      <c r="BI84" s="102" t="s">
        <v>813</v>
      </c>
      <c r="BS84" s="4"/>
      <c r="BT84" s="4"/>
    </row>
    <row r="85" spans="2:72" x14ac:dyDescent="0.25">
      <c r="B85" s="3"/>
      <c r="C85" s="3"/>
      <c r="V85" s="168" t="s">
        <v>422</v>
      </c>
      <c r="W85" s="89" t="s">
        <v>606</v>
      </c>
      <c r="X85" s="89" t="s">
        <v>193</v>
      </c>
      <c r="Y85" s="89"/>
      <c r="Z85" s="90" t="str">
        <f t="shared" si="3"/>
        <v>Crop_residue</v>
      </c>
      <c r="AA85" s="90" t="str">
        <f t="shared" si="4"/>
        <v>Return</v>
      </c>
      <c r="AC85" s="4"/>
      <c r="AD85" s="4"/>
      <c r="AE85" s="4"/>
      <c r="AF85" s="4"/>
      <c r="AG85" s="4"/>
      <c r="AK85" s="4"/>
      <c r="AL85" s="71" t="str">
        <f>V85</f>
        <v>Beets_top_org</v>
      </c>
      <c r="AM85" s="96"/>
      <c r="AN85" s="102"/>
      <c r="AO85" s="101"/>
      <c r="AP85" s="102"/>
      <c r="AQ85" s="101"/>
      <c r="AR85" s="102"/>
      <c r="AS85" s="101"/>
      <c r="AT85" s="102"/>
      <c r="AU85" s="101"/>
      <c r="AV85" s="102"/>
      <c r="AW85" s="118"/>
      <c r="AX85" s="102"/>
      <c r="AY85" s="101"/>
      <c r="AZ85" s="102"/>
      <c r="BA85" s="101"/>
      <c r="BB85" s="102"/>
      <c r="BC85" s="101"/>
      <c r="BD85" s="115"/>
      <c r="BE85" s="101"/>
      <c r="BF85" s="102"/>
      <c r="BG85" s="157">
        <f t="shared" si="5"/>
        <v>0</v>
      </c>
      <c r="BH85" s="4" t="s">
        <v>813</v>
      </c>
      <c r="BI85" s="102" t="s">
        <v>813</v>
      </c>
      <c r="BS85" s="4"/>
      <c r="BT85" s="4"/>
    </row>
    <row r="86" spans="2:72" x14ac:dyDescent="0.25">
      <c r="B86" s="3"/>
      <c r="C86" s="3"/>
      <c r="V86" s="168" t="s">
        <v>426</v>
      </c>
      <c r="W86" s="89" t="s">
        <v>104</v>
      </c>
      <c r="X86" s="89" t="s">
        <v>176</v>
      </c>
      <c r="Y86" s="89" t="s">
        <v>428</v>
      </c>
      <c r="Z86" s="90" t="str">
        <f t="shared" si="3"/>
        <v>Moden</v>
      </c>
      <c r="AA86" s="90" t="str">
        <f t="shared" si="4"/>
        <v>Exit_model</v>
      </c>
      <c r="AC86" s="4"/>
      <c r="AD86" s="4"/>
      <c r="AE86" s="4"/>
      <c r="AF86" s="4"/>
      <c r="AG86" s="4"/>
      <c r="AK86" s="4"/>
      <c r="AL86" s="71" t="str">
        <f>V86</f>
        <v>Small_seeds_conv</v>
      </c>
      <c r="AM86" s="96"/>
      <c r="AN86" s="102"/>
      <c r="AO86" s="101"/>
      <c r="AP86" s="102"/>
      <c r="AQ86" s="101"/>
      <c r="AR86" s="102"/>
      <c r="AS86" s="101"/>
      <c r="AT86" s="102"/>
      <c r="AU86" s="101"/>
      <c r="AV86" s="102"/>
      <c r="AW86" s="118"/>
      <c r="AX86" s="102"/>
      <c r="AY86" s="101"/>
      <c r="AZ86" s="102"/>
      <c r="BA86" s="101"/>
      <c r="BB86" s="102"/>
      <c r="BC86" s="101"/>
      <c r="BD86" s="115"/>
      <c r="BE86" s="101"/>
      <c r="BF86" s="102"/>
      <c r="BG86" s="157">
        <f t="shared" si="5"/>
        <v>0</v>
      </c>
      <c r="BH86" s="4" t="s">
        <v>813</v>
      </c>
      <c r="BI86" s="102" t="s">
        <v>813</v>
      </c>
      <c r="BS86" s="4"/>
      <c r="BT86" s="4"/>
    </row>
    <row r="87" spans="2:72" x14ac:dyDescent="0.25">
      <c r="B87" s="3"/>
      <c r="C87" s="3"/>
      <c r="V87" s="168" t="s">
        <v>427</v>
      </c>
      <c r="W87" s="89" t="s">
        <v>104</v>
      </c>
      <c r="X87" s="89" t="s">
        <v>176</v>
      </c>
      <c r="Y87" s="89"/>
      <c r="Z87" s="90" t="str">
        <f t="shared" si="3"/>
        <v>Moden</v>
      </c>
      <c r="AA87" s="90" t="str">
        <f t="shared" si="4"/>
        <v>Exit_model</v>
      </c>
      <c r="AC87" s="4"/>
      <c r="AD87" s="4"/>
      <c r="AE87" s="4"/>
      <c r="AF87" s="4"/>
      <c r="AG87" s="4"/>
      <c r="AK87" s="4"/>
      <c r="AL87" s="71" t="str">
        <f>V87</f>
        <v>Small_seeds_org</v>
      </c>
      <c r="AM87" s="96"/>
      <c r="AN87" s="102"/>
      <c r="AO87" s="101"/>
      <c r="AP87" s="102"/>
      <c r="AQ87" s="101"/>
      <c r="AR87" s="102"/>
      <c r="AS87" s="101"/>
      <c r="AT87" s="102"/>
      <c r="AU87" s="101"/>
      <c r="AV87" s="102"/>
      <c r="AW87" s="118"/>
      <c r="AX87" s="102"/>
      <c r="AY87" s="101"/>
      <c r="AZ87" s="102"/>
      <c r="BA87" s="101"/>
      <c r="BB87" s="102"/>
      <c r="BC87" s="101"/>
      <c r="BD87" s="115"/>
      <c r="BE87" s="101"/>
      <c r="BF87" s="102"/>
      <c r="BG87" s="157">
        <f t="shared" si="5"/>
        <v>0</v>
      </c>
      <c r="BH87" s="4" t="s">
        <v>813</v>
      </c>
      <c r="BI87" s="102" t="s">
        <v>813</v>
      </c>
      <c r="BS87" s="4"/>
      <c r="BT87" s="4"/>
    </row>
    <row r="88" spans="2:72" ht="14.4" x14ac:dyDescent="0.3">
      <c r="B88" s="3"/>
      <c r="C88" s="3"/>
      <c r="V88" s="168" t="s">
        <v>430</v>
      </c>
      <c r="W88" s="89" t="s">
        <v>104</v>
      </c>
      <c r="X88" s="89" t="s">
        <v>7</v>
      </c>
      <c r="Y88" s="89" t="s">
        <v>429</v>
      </c>
      <c r="Z88" s="90" t="str">
        <f t="shared" si="3"/>
        <v>Moden</v>
      </c>
      <c r="AA88" s="90" t="str">
        <f t="shared" si="4"/>
        <v>Gul</v>
      </c>
      <c r="AC88" s="4" t="s">
        <v>208</v>
      </c>
      <c r="AD88" s="4">
        <v>90</v>
      </c>
      <c r="AE88" s="177">
        <v>250</v>
      </c>
      <c r="AF88" s="177">
        <v>275</v>
      </c>
      <c r="AG88" s="177">
        <v>290</v>
      </c>
      <c r="AH88" t="s">
        <v>1040</v>
      </c>
      <c r="AK88" s="4"/>
      <c r="AL88" s="71" t="str">
        <f>V88</f>
        <v>Straw_seed_grass_conv</v>
      </c>
      <c r="AM88" s="96"/>
      <c r="AN88" s="102"/>
      <c r="AO88" s="101"/>
      <c r="AP88" s="102"/>
      <c r="AQ88" s="101"/>
      <c r="AR88" s="102"/>
      <c r="AS88" s="101"/>
      <c r="AT88" s="102"/>
      <c r="AU88" s="101"/>
      <c r="AV88" s="102"/>
      <c r="AW88" s="118"/>
      <c r="AX88" s="102"/>
      <c r="AY88" s="101"/>
      <c r="AZ88" s="102"/>
      <c r="BA88" s="101"/>
      <c r="BB88" s="102"/>
      <c r="BC88" s="101"/>
      <c r="BD88" s="115"/>
      <c r="BE88" s="101"/>
      <c r="BF88" s="102"/>
      <c r="BG88" s="157">
        <f t="shared" si="5"/>
        <v>0</v>
      </c>
      <c r="BH88" s="4" t="s">
        <v>813</v>
      </c>
      <c r="BI88" s="102" t="s">
        <v>813</v>
      </c>
      <c r="BS88" s="4"/>
      <c r="BT88" s="4"/>
    </row>
    <row r="89" spans="2:72" ht="14.4" x14ac:dyDescent="0.3">
      <c r="B89" s="3"/>
      <c r="C89" s="3"/>
      <c r="V89" s="168" t="s">
        <v>431</v>
      </c>
      <c r="W89" s="89" t="s">
        <v>104</v>
      </c>
      <c r="X89" s="89" t="s">
        <v>7</v>
      </c>
      <c r="Y89" s="89"/>
      <c r="Z89" s="90" t="str">
        <f t="shared" si="3"/>
        <v>Moden</v>
      </c>
      <c r="AA89" s="90" t="str">
        <f t="shared" si="4"/>
        <v>Gul</v>
      </c>
      <c r="AC89" s="4" t="s">
        <v>208</v>
      </c>
      <c r="AD89" s="4">
        <v>90</v>
      </c>
      <c r="AE89" s="177">
        <v>250</v>
      </c>
      <c r="AF89" s="177">
        <v>275</v>
      </c>
      <c r="AG89" s="177">
        <v>290</v>
      </c>
      <c r="AH89" t="s">
        <v>1040</v>
      </c>
      <c r="AK89" s="4"/>
      <c r="AL89" s="71" t="str">
        <f>V89</f>
        <v>Straw_seed_grass_org</v>
      </c>
      <c r="AM89" s="96"/>
      <c r="AN89" s="102"/>
      <c r="AO89" s="101"/>
      <c r="AP89" s="102"/>
      <c r="AQ89" s="101"/>
      <c r="AR89" s="102"/>
      <c r="AS89" s="101"/>
      <c r="AT89" s="102"/>
      <c r="AU89" s="101"/>
      <c r="AV89" s="102"/>
      <c r="AW89" s="118"/>
      <c r="AX89" s="102"/>
      <c r="AY89" s="101"/>
      <c r="AZ89" s="102"/>
      <c r="BA89" s="101"/>
      <c r="BB89" s="102"/>
      <c r="BC89" s="101"/>
      <c r="BD89" s="115"/>
      <c r="BE89" s="101"/>
      <c r="BF89" s="102"/>
      <c r="BG89" s="157">
        <f t="shared" si="5"/>
        <v>0</v>
      </c>
      <c r="BH89" s="4" t="s">
        <v>813</v>
      </c>
      <c r="BI89" s="102" t="s">
        <v>813</v>
      </c>
      <c r="BS89" s="4"/>
      <c r="BT89" s="4"/>
    </row>
    <row r="90" spans="2:72" ht="14.4" x14ac:dyDescent="0.3">
      <c r="B90" s="3"/>
      <c r="C90" s="3"/>
      <c r="V90" s="168" t="s">
        <v>441</v>
      </c>
      <c r="W90" s="89" t="s">
        <v>6</v>
      </c>
      <c r="X90" s="89" t="s">
        <v>6</v>
      </c>
      <c r="Y90" s="89" t="s">
        <v>443</v>
      </c>
      <c r="Z90" s="90" t="str">
        <f t="shared" si="3"/>
        <v>Grøn</v>
      </c>
      <c r="AA90" s="90" t="str">
        <f t="shared" si="4"/>
        <v>Grøn</v>
      </c>
      <c r="AC90" s="4" t="s">
        <v>208</v>
      </c>
      <c r="AD90" s="4">
        <v>93</v>
      </c>
      <c r="AE90" s="177">
        <v>300</v>
      </c>
      <c r="AF90" s="177">
        <v>315</v>
      </c>
      <c r="AG90" s="178">
        <v>325</v>
      </c>
      <c r="AH90" t="s">
        <v>1041</v>
      </c>
      <c r="AK90" s="4"/>
      <c r="AL90" s="71" t="str">
        <f>V90</f>
        <v>Whole_crop_conv</v>
      </c>
      <c r="AM90" s="96"/>
      <c r="AN90" s="102"/>
      <c r="AO90" s="101"/>
      <c r="AP90" s="102"/>
      <c r="AQ90" s="101"/>
      <c r="AR90" s="102"/>
      <c r="AS90" s="101"/>
      <c r="AT90" s="102"/>
      <c r="AU90" s="101"/>
      <c r="AV90" s="102"/>
      <c r="AW90" s="118"/>
      <c r="AX90" s="102"/>
      <c r="AY90" s="101"/>
      <c r="AZ90" s="102"/>
      <c r="BA90" s="101"/>
      <c r="BB90" s="102"/>
      <c r="BC90" s="101"/>
      <c r="BD90" s="115"/>
      <c r="BE90" s="101"/>
      <c r="BF90" s="102"/>
      <c r="BG90" s="157">
        <f t="shared" si="5"/>
        <v>0</v>
      </c>
      <c r="BH90" s="4" t="s">
        <v>813</v>
      </c>
      <c r="BI90" s="102" t="s">
        <v>813</v>
      </c>
      <c r="BS90" s="4"/>
      <c r="BT90" s="4"/>
    </row>
    <row r="91" spans="2:72" ht="14.4" x14ac:dyDescent="0.3">
      <c r="B91" s="3"/>
      <c r="C91" s="3"/>
      <c r="V91" s="168" t="s">
        <v>442</v>
      </c>
      <c r="W91" s="89" t="s">
        <v>6</v>
      </c>
      <c r="X91" s="89" t="s">
        <v>6</v>
      </c>
      <c r="Y91" s="89"/>
      <c r="Z91" s="90" t="str">
        <f t="shared" si="3"/>
        <v>Grøn</v>
      </c>
      <c r="AA91" s="90" t="str">
        <f t="shared" si="4"/>
        <v>Grøn</v>
      </c>
      <c r="AC91" s="4" t="s">
        <v>208</v>
      </c>
      <c r="AD91" s="4">
        <v>93</v>
      </c>
      <c r="AE91" s="177">
        <v>300</v>
      </c>
      <c r="AF91" s="177">
        <v>315</v>
      </c>
      <c r="AG91" s="178">
        <v>325</v>
      </c>
      <c r="AH91" t="s">
        <v>1041</v>
      </c>
      <c r="AK91" s="4"/>
      <c r="AL91" s="71" t="str">
        <f>V91</f>
        <v>Whole_crop_org</v>
      </c>
      <c r="AM91" s="96"/>
      <c r="AN91" s="102"/>
      <c r="AO91" s="101"/>
      <c r="AP91" s="102"/>
      <c r="AQ91" s="101"/>
      <c r="AR91" s="102"/>
      <c r="AS91" s="101"/>
      <c r="AT91" s="102"/>
      <c r="AU91" s="101"/>
      <c r="AV91" s="102"/>
      <c r="AW91" s="118"/>
      <c r="AX91" s="102"/>
      <c r="AY91" s="101"/>
      <c r="AZ91" s="102"/>
      <c r="BA91" s="101"/>
      <c r="BB91" s="102"/>
      <c r="BC91" s="101"/>
      <c r="BD91" s="115"/>
      <c r="BE91" s="101"/>
      <c r="BF91" s="102"/>
      <c r="BG91" s="157">
        <f t="shared" si="5"/>
        <v>0</v>
      </c>
      <c r="BH91" s="4" t="s">
        <v>813</v>
      </c>
      <c r="BI91" s="102" t="s">
        <v>813</v>
      </c>
      <c r="BS91" s="4"/>
      <c r="BT91" s="4"/>
    </row>
    <row r="92" spans="2:72" x14ac:dyDescent="0.25">
      <c r="B92" s="3"/>
      <c r="C92" s="3"/>
      <c r="V92" s="168" t="s">
        <v>673</v>
      </c>
      <c r="W92" s="89" t="s">
        <v>606</v>
      </c>
      <c r="X92" s="89" t="s">
        <v>193</v>
      </c>
      <c r="Y92" s="14" t="s">
        <v>671</v>
      </c>
      <c r="Z92" s="90" t="str">
        <f t="shared" si="3"/>
        <v>Crop_residue</v>
      </c>
      <c r="AA92" s="90" t="str">
        <f t="shared" si="4"/>
        <v>Return</v>
      </c>
      <c r="AC92" s="4"/>
      <c r="AD92" s="4"/>
      <c r="AE92" s="4"/>
      <c r="AF92" s="4"/>
      <c r="AG92" s="4"/>
      <c r="AK92" s="4"/>
      <c r="AL92" s="71" t="str">
        <f>V92</f>
        <v>Grass_legume_grass_no_yield_a_conv</v>
      </c>
      <c r="AM92" s="96"/>
      <c r="AN92" s="102"/>
      <c r="AO92" s="101"/>
      <c r="AP92" s="102"/>
      <c r="AQ92" s="101"/>
      <c r="AR92" s="102"/>
      <c r="AS92" s="101"/>
      <c r="AT92" s="102"/>
      <c r="AU92" s="101"/>
      <c r="AV92" s="102"/>
      <c r="AW92" s="118"/>
      <c r="AX92" s="102"/>
      <c r="AY92" s="101"/>
      <c r="AZ92" s="102"/>
      <c r="BA92" s="101"/>
      <c r="BB92" s="102"/>
      <c r="BC92" s="101"/>
      <c r="BD92" s="115"/>
      <c r="BE92" s="101"/>
      <c r="BF92" s="102"/>
      <c r="BG92" s="157">
        <f t="shared" si="5"/>
        <v>0</v>
      </c>
      <c r="BH92" s="4" t="s">
        <v>813</v>
      </c>
      <c r="BI92" s="102" t="s">
        <v>813</v>
      </c>
      <c r="BS92" s="4"/>
      <c r="BT92" s="4"/>
    </row>
    <row r="93" spans="2:72" x14ac:dyDescent="0.25">
      <c r="B93" s="3"/>
      <c r="C93" s="3"/>
      <c r="V93" s="168" t="s">
        <v>674</v>
      </c>
      <c r="W93" s="89" t="s">
        <v>606</v>
      </c>
      <c r="X93" s="89" t="s">
        <v>193</v>
      </c>
      <c r="Y93" s="89"/>
      <c r="Z93" s="90" t="str">
        <f t="shared" si="3"/>
        <v>Crop_residue</v>
      </c>
      <c r="AA93" s="90" t="str">
        <f t="shared" si="4"/>
        <v>Return</v>
      </c>
      <c r="AC93" s="4"/>
      <c r="AD93" s="4"/>
      <c r="AE93" s="4"/>
      <c r="AF93" s="4"/>
      <c r="AG93" s="4"/>
      <c r="AK93" s="4"/>
      <c r="AL93" s="71" t="str">
        <f>V93</f>
        <v>Grass_legume_grass_no_yield_a_org</v>
      </c>
      <c r="AM93" s="96"/>
      <c r="AN93" s="102"/>
      <c r="AO93" s="101"/>
      <c r="AP93" s="102"/>
      <c r="AQ93" s="101"/>
      <c r="AR93" s="102"/>
      <c r="AS93" s="101"/>
      <c r="AT93" s="102"/>
      <c r="AU93" s="101"/>
      <c r="AV93" s="102"/>
      <c r="AW93" s="118"/>
      <c r="AX93" s="102"/>
      <c r="AY93" s="101"/>
      <c r="AZ93" s="102"/>
      <c r="BA93" s="101"/>
      <c r="BB93" s="102"/>
      <c r="BC93" s="101"/>
      <c r="BD93" s="115"/>
      <c r="BE93" s="101"/>
      <c r="BF93" s="102"/>
      <c r="BG93" s="157">
        <f t="shared" si="5"/>
        <v>0</v>
      </c>
      <c r="BH93" s="4" t="s">
        <v>813</v>
      </c>
      <c r="BI93" s="102" t="s">
        <v>813</v>
      </c>
      <c r="BS93" s="4"/>
      <c r="BT93" s="4"/>
    </row>
    <row r="94" spans="2:72" x14ac:dyDescent="0.25">
      <c r="B94" s="3"/>
      <c r="C94" s="3"/>
      <c r="V94" s="168" t="s">
        <v>556</v>
      </c>
      <c r="W94" s="14" t="s">
        <v>558</v>
      </c>
      <c r="X94" s="89" t="s">
        <v>180</v>
      </c>
      <c r="Y94" s="89" t="s">
        <v>558</v>
      </c>
      <c r="Z94" s="90" t="str">
        <f t="shared" si="3"/>
        <v>Mineral_imp</v>
      </c>
      <c r="AA94" s="90" t="str">
        <f t="shared" si="4"/>
        <v>Import</v>
      </c>
      <c r="AC94" s="4"/>
      <c r="AD94" s="4"/>
      <c r="AE94" s="4"/>
      <c r="AF94" s="4"/>
      <c r="AG94" s="4"/>
      <c r="AK94" s="4"/>
      <c r="AL94" s="71" t="str">
        <f>V94</f>
        <v>Mineral_imp_conv</v>
      </c>
      <c r="AM94" s="96"/>
      <c r="AN94" s="102"/>
      <c r="AO94" s="101"/>
      <c r="AP94" s="102"/>
      <c r="AQ94" s="101"/>
      <c r="AR94" s="102"/>
      <c r="AS94" s="101"/>
      <c r="AT94" s="102"/>
      <c r="AU94" s="101"/>
      <c r="AV94" s="102"/>
      <c r="AW94" s="118"/>
      <c r="AX94" s="102"/>
      <c r="AY94" s="101"/>
      <c r="AZ94" s="102"/>
      <c r="BA94" s="101"/>
      <c r="BB94" s="102"/>
      <c r="BC94" s="101"/>
      <c r="BD94" s="115"/>
      <c r="BE94" s="101"/>
      <c r="BF94" s="102"/>
      <c r="BG94" s="157">
        <f t="shared" si="5"/>
        <v>0</v>
      </c>
      <c r="BH94" s="4" t="s">
        <v>813</v>
      </c>
      <c r="BI94" s="102" t="s">
        <v>813</v>
      </c>
      <c r="BS94" s="4"/>
      <c r="BT94" s="4"/>
    </row>
    <row r="95" spans="2:72" x14ac:dyDescent="0.25">
      <c r="B95" s="3"/>
      <c r="C95" s="3"/>
      <c r="V95" s="168" t="s">
        <v>557</v>
      </c>
      <c r="W95" s="89" t="s">
        <v>558</v>
      </c>
      <c r="X95" s="89" t="s">
        <v>180</v>
      </c>
      <c r="Y95" s="89"/>
      <c r="Z95" s="90" t="str">
        <f t="shared" si="3"/>
        <v>Mineral_imp</v>
      </c>
      <c r="AA95" s="90" t="str">
        <f t="shared" si="4"/>
        <v>Import</v>
      </c>
      <c r="AC95" s="4"/>
      <c r="AD95" s="4"/>
      <c r="AE95" s="4"/>
      <c r="AF95" s="4"/>
      <c r="AG95" s="4"/>
      <c r="AK95" s="4"/>
      <c r="AL95" s="71" t="str">
        <f>V95</f>
        <v>Mineral_Imp_org</v>
      </c>
      <c r="AM95" s="96"/>
      <c r="AN95" s="102"/>
      <c r="AO95" s="101"/>
      <c r="AP95" s="102"/>
      <c r="AQ95" s="101"/>
      <c r="AR95" s="102"/>
      <c r="AS95" s="101"/>
      <c r="AT95" s="102"/>
      <c r="AU95" s="101"/>
      <c r="AV95" s="102"/>
      <c r="AW95" s="118"/>
      <c r="AX95" s="102"/>
      <c r="AY95" s="101"/>
      <c r="AZ95" s="102"/>
      <c r="BA95" s="101"/>
      <c r="BB95" s="102"/>
      <c r="BC95" s="101"/>
      <c r="BD95" s="115"/>
      <c r="BE95" s="101"/>
      <c r="BF95" s="102"/>
      <c r="BG95" s="157">
        <f t="shared" si="5"/>
        <v>0</v>
      </c>
      <c r="BH95" s="4" t="s">
        <v>813</v>
      </c>
      <c r="BI95" s="102" t="s">
        <v>813</v>
      </c>
      <c r="BS95" s="4"/>
      <c r="BT95" s="4"/>
    </row>
    <row r="96" spans="2:72" x14ac:dyDescent="0.25">
      <c r="B96" s="3"/>
      <c r="C96" s="3"/>
      <c r="V96" s="168" t="s">
        <v>570</v>
      </c>
      <c r="W96" s="89" t="s">
        <v>569</v>
      </c>
      <c r="X96" s="89" t="s">
        <v>180</v>
      </c>
      <c r="Y96" s="14" t="s">
        <v>569</v>
      </c>
      <c r="Z96" s="90" t="str">
        <f t="shared" si="3"/>
        <v>Milk_powder_imp</v>
      </c>
      <c r="AA96" s="90" t="str">
        <f t="shared" si="4"/>
        <v>Import</v>
      </c>
      <c r="AC96" s="4"/>
      <c r="AD96" s="4"/>
      <c r="AE96" s="4"/>
      <c r="AF96" s="4"/>
      <c r="AG96" s="4"/>
      <c r="AK96" s="4"/>
      <c r="AL96" s="71" t="str">
        <f>V96</f>
        <v>Milk_powder_imp_conv</v>
      </c>
      <c r="AM96" s="96"/>
      <c r="AN96" s="102"/>
      <c r="AO96" s="101"/>
      <c r="AP96" s="102"/>
      <c r="AQ96" s="101"/>
      <c r="AR96" s="102"/>
      <c r="AS96" s="101"/>
      <c r="AT96" s="102"/>
      <c r="AU96" s="101"/>
      <c r="AV96" s="102"/>
      <c r="AW96" s="118"/>
      <c r="AX96" s="102"/>
      <c r="AY96" s="101"/>
      <c r="AZ96" s="102"/>
      <c r="BA96" s="101"/>
      <c r="BB96" s="102"/>
      <c r="BC96" s="101"/>
      <c r="BD96" s="115"/>
      <c r="BE96" s="101"/>
      <c r="BF96" s="102"/>
      <c r="BG96" s="157">
        <f t="shared" si="5"/>
        <v>0</v>
      </c>
      <c r="BH96" s="4" t="s">
        <v>813</v>
      </c>
      <c r="BI96" s="102" t="s">
        <v>813</v>
      </c>
      <c r="BS96" s="4"/>
      <c r="BT96" s="4"/>
    </row>
    <row r="97" spans="2:72" x14ac:dyDescent="0.25">
      <c r="B97" s="3"/>
      <c r="C97" s="3"/>
      <c r="V97" s="168" t="s">
        <v>571</v>
      </c>
      <c r="W97" s="89" t="s">
        <v>569</v>
      </c>
      <c r="X97" s="89" t="s">
        <v>180</v>
      </c>
      <c r="Y97" s="89"/>
      <c r="Z97" s="90" t="str">
        <f t="shared" si="3"/>
        <v>Milk_powder_imp</v>
      </c>
      <c r="AA97" s="90" t="str">
        <f t="shared" si="4"/>
        <v>Import</v>
      </c>
      <c r="AC97" s="4"/>
      <c r="AD97" s="4"/>
      <c r="AE97" s="4"/>
      <c r="AF97" s="4"/>
      <c r="AG97" s="4"/>
      <c r="AK97" s="4"/>
      <c r="AL97" s="71" t="str">
        <f>V97</f>
        <v>Milk_powder_imp_org</v>
      </c>
      <c r="AM97" s="96"/>
      <c r="AN97" s="102"/>
      <c r="AO97" s="101"/>
      <c r="AP97" s="102"/>
      <c r="AQ97" s="101"/>
      <c r="AR97" s="102"/>
      <c r="AS97" s="101"/>
      <c r="AT97" s="102"/>
      <c r="AU97" s="101"/>
      <c r="AV97" s="102"/>
      <c r="AW97" s="118"/>
      <c r="AX97" s="102"/>
      <c r="AY97" s="101"/>
      <c r="AZ97" s="102"/>
      <c r="BA97" s="101"/>
      <c r="BB97" s="102"/>
      <c r="BC97" s="101"/>
      <c r="BD97" s="115"/>
      <c r="BE97" s="101"/>
      <c r="BF97" s="102"/>
      <c r="BG97" s="157">
        <f t="shared" si="5"/>
        <v>0</v>
      </c>
      <c r="BH97" s="4" t="s">
        <v>813</v>
      </c>
      <c r="BI97" s="102" t="s">
        <v>813</v>
      </c>
      <c r="BS97" s="4"/>
      <c r="BT97" s="4"/>
    </row>
    <row r="98" spans="2:72" x14ac:dyDescent="0.25">
      <c r="B98" s="3"/>
      <c r="C98" s="3"/>
      <c r="V98" s="168" t="s">
        <v>561</v>
      </c>
      <c r="W98" s="89" t="s">
        <v>568</v>
      </c>
      <c r="X98" s="89" t="s">
        <v>180</v>
      </c>
      <c r="Y98" s="14" t="s">
        <v>568</v>
      </c>
      <c r="Z98" s="90" t="str">
        <f t="shared" si="3"/>
        <v>Whole_milk_feed_imp</v>
      </c>
      <c r="AA98" s="90" t="str">
        <f t="shared" si="4"/>
        <v>Import</v>
      </c>
      <c r="AC98" s="4"/>
      <c r="AD98" s="4"/>
      <c r="AE98" s="4"/>
      <c r="AF98" s="4"/>
      <c r="AG98" s="4"/>
      <c r="AK98" s="4"/>
      <c r="AL98" s="71" t="str">
        <f>V98</f>
        <v>Whole_milk_feed_imp_conv</v>
      </c>
      <c r="AM98" s="96"/>
      <c r="AN98" s="102"/>
      <c r="AO98" s="101"/>
      <c r="AP98" s="102"/>
      <c r="AQ98" s="101"/>
      <c r="AR98" s="102"/>
      <c r="AS98" s="101"/>
      <c r="AT98" s="102"/>
      <c r="AU98" s="101"/>
      <c r="AV98" s="102"/>
      <c r="AW98" s="118"/>
      <c r="AX98" s="102"/>
      <c r="AY98" s="101"/>
      <c r="AZ98" s="102"/>
      <c r="BA98" s="101"/>
      <c r="BB98" s="102"/>
      <c r="BC98" s="101"/>
      <c r="BD98" s="115"/>
      <c r="BE98" s="101"/>
      <c r="BF98" s="102"/>
      <c r="BG98" s="157">
        <f t="shared" si="5"/>
        <v>0</v>
      </c>
      <c r="BH98" s="4" t="s">
        <v>813</v>
      </c>
      <c r="BI98" s="102" t="s">
        <v>813</v>
      </c>
      <c r="BS98" s="4"/>
      <c r="BT98" s="4"/>
    </row>
    <row r="99" spans="2:72" x14ac:dyDescent="0.25">
      <c r="B99" s="3"/>
      <c r="C99" s="3"/>
      <c r="V99" s="168" t="s">
        <v>572</v>
      </c>
      <c r="W99" s="89" t="s">
        <v>568</v>
      </c>
      <c r="X99" s="89" t="s">
        <v>180</v>
      </c>
      <c r="Y99" s="89"/>
      <c r="Z99" s="90" t="str">
        <f t="shared" si="3"/>
        <v>Whole_milk_feed_imp</v>
      </c>
      <c r="AA99" s="90" t="str">
        <f t="shared" si="4"/>
        <v>Import</v>
      </c>
      <c r="AC99" s="4"/>
      <c r="AD99" s="4"/>
      <c r="AE99" s="4"/>
      <c r="AF99" s="4"/>
      <c r="AG99" s="4"/>
      <c r="AK99" s="4"/>
      <c r="AL99" s="71" t="str">
        <f>V99</f>
        <v>Whole_milk_feed_imp_org</v>
      </c>
      <c r="AM99" s="96"/>
      <c r="AN99" s="102"/>
      <c r="AO99" s="101"/>
      <c r="AP99" s="102"/>
      <c r="AQ99" s="101"/>
      <c r="AR99" s="102"/>
      <c r="AS99" s="101"/>
      <c r="AT99" s="102"/>
      <c r="AU99" s="101"/>
      <c r="AV99" s="102"/>
      <c r="AW99" s="118"/>
      <c r="AX99" s="102"/>
      <c r="AY99" s="101"/>
      <c r="AZ99" s="102"/>
      <c r="BA99" s="101"/>
      <c r="BB99" s="102"/>
      <c r="BC99" s="101"/>
      <c r="BD99" s="115"/>
      <c r="BE99" s="101"/>
      <c r="BF99" s="102"/>
      <c r="BG99" s="157">
        <f t="shared" si="5"/>
        <v>0</v>
      </c>
      <c r="BH99" s="4" t="s">
        <v>813</v>
      </c>
      <c r="BI99" s="102" t="s">
        <v>813</v>
      </c>
      <c r="BS99" s="4"/>
      <c r="BT99" s="4"/>
    </row>
    <row r="100" spans="2:72" x14ac:dyDescent="0.25">
      <c r="B100" s="3"/>
      <c r="C100" s="3"/>
      <c r="V100" s="168" t="s">
        <v>575</v>
      </c>
      <c r="W100" s="89" t="s">
        <v>612</v>
      </c>
      <c r="X100" s="89" t="s">
        <v>613</v>
      </c>
      <c r="Y100" s="89"/>
      <c r="Z100" s="90" t="str">
        <f t="shared" si="3"/>
        <v>Transformed_green_feed</v>
      </c>
      <c r="AA100" s="90" t="str">
        <f t="shared" si="4"/>
        <v>Silage_grazing</v>
      </c>
      <c r="AC100" s="4" t="s">
        <v>208</v>
      </c>
      <c r="AD100" s="4">
        <v>90</v>
      </c>
      <c r="AE100" s="4">
        <v>324</v>
      </c>
      <c r="AF100" s="4">
        <v>325</v>
      </c>
      <c r="AG100" s="4">
        <v>325</v>
      </c>
      <c r="AH100" t="s">
        <v>436</v>
      </c>
      <c r="AK100" s="4"/>
      <c r="AL100" s="71" t="str">
        <f>V100</f>
        <v>Ensilage_graes_org</v>
      </c>
      <c r="AM100" s="96"/>
      <c r="AN100" s="102"/>
      <c r="AO100" s="101"/>
      <c r="AP100" s="102"/>
      <c r="AQ100" s="101"/>
      <c r="AR100" s="102"/>
      <c r="AS100" s="101"/>
      <c r="AT100" s="102"/>
      <c r="AU100" s="101"/>
      <c r="AV100" s="102"/>
      <c r="AW100" s="118"/>
      <c r="AX100" s="102"/>
      <c r="AY100" s="101"/>
      <c r="AZ100" s="102"/>
      <c r="BA100" s="101"/>
      <c r="BB100" s="102"/>
      <c r="BC100" s="101"/>
      <c r="BD100" s="115"/>
      <c r="BE100" s="101"/>
      <c r="BF100" s="102"/>
      <c r="BG100" s="157">
        <f t="shared" si="5"/>
        <v>0</v>
      </c>
      <c r="BH100" s="4" t="s">
        <v>813</v>
      </c>
      <c r="BI100" s="102" t="s">
        <v>813</v>
      </c>
      <c r="BS100" s="4"/>
      <c r="BT100" s="4"/>
    </row>
    <row r="101" spans="2:72" x14ac:dyDescent="0.25">
      <c r="B101" s="3"/>
      <c r="C101" s="3"/>
      <c r="V101" s="168" t="s">
        <v>576</v>
      </c>
      <c r="W101" s="89" t="s">
        <v>612</v>
      </c>
      <c r="X101" s="89" t="s">
        <v>613</v>
      </c>
      <c r="Y101" s="89"/>
      <c r="Z101" s="90" t="str">
        <f t="shared" si="3"/>
        <v>Transformed_green_feed</v>
      </c>
      <c r="AA101" s="90" t="str">
        <f t="shared" si="4"/>
        <v>Silage_grazing</v>
      </c>
      <c r="AC101" s="4" t="s">
        <v>208</v>
      </c>
      <c r="AD101" s="4">
        <v>90</v>
      </c>
      <c r="AE101" s="4">
        <v>324</v>
      </c>
      <c r="AF101" s="4">
        <v>325</v>
      </c>
      <c r="AG101" s="4">
        <v>325</v>
      </c>
      <c r="AH101" t="s">
        <v>436</v>
      </c>
      <c r="AK101" s="4"/>
      <c r="AL101" s="71" t="str">
        <f>V101</f>
        <v>Ensilage_majs_org</v>
      </c>
      <c r="AM101" s="96"/>
      <c r="AN101" s="102"/>
      <c r="AO101" s="101"/>
      <c r="AP101" s="102"/>
      <c r="AQ101" s="101"/>
      <c r="AR101" s="102"/>
      <c r="AS101" s="101"/>
      <c r="AT101" s="102"/>
      <c r="AU101" s="101"/>
      <c r="AV101" s="102"/>
      <c r="AW101" s="118"/>
      <c r="AX101" s="102"/>
      <c r="AY101" s="101"/>
      <c r="AZ101" s="102"/>
      <c r="BA101" s="101"/>
      <c r="BB101" s="102"/>
      <c r="BC101" s="101"/>
      <c r="BD101" s="115"/>
      <c r="BE101" s="101"/>
      <c r="BF101" s="102"/>
      <c r="BG101" s="157">
        <f t="shared" si="5"/>
        <v>0</v>
      </c>
      <c r="BH101" s="4" t="s">
        <v>813</v>
      </c>
      <c r="BI101" s="102" t="s">
        <v>813</v>
      </c>
      <c r="BS101" s="4"/>
      <c r="BT101" s="4"/>
    </row>
    <row r="102" spans="2:72" x14ac:dyDescent="0.25">
      <c r="B102" s="3"/>
      <c r="C102" s="3"/>
      <c r="V102" s="168" t="s">
        <v>577</v>
      </c>
      <c r="W102" s="89" t="s">
        <v>606</v>
      </c>
      <c r="X102" s="89" t="s">
        <v>193</v>
      </c>
      <c r="Y102" s="89"/>
      <c r="Z102" s="90" t="str">
        <f t="shared" si="3"/>
        <v>Crop_residue</v>
      </c>
      <c r="AA102" s="90" t="str">
        <f t="shared" si="4"/>
        <v>Return</v>
      </c>
      <c r="AC102" s="4"/>
      <c r="AD102" s="4"/>
      <c r="AE102" s="4"/>
      <c r="AF102" s="4"/>
      <c r="AG102" s="4"/>
      <c r="AK102" s="4"/>
      <c r="AL102" s="71" t="str">
        <f>V102</f>
        <v>Afgraesningstab_org</v>
      </c>
      <c r="AM102" s="96"/>
      <c r="AN102" s="102"/>
      <c r="AO102" s="101"/>
      <c r="AP102" s="102"/>
      <c r="AQ102" s="101"/>
      <c r="AR102" s="102"/>
      <c r="AS102" s="101"/>
      <c r="AT102" s="102"/>
      <c r="AU102" s="101"/>
      <c r="AV102" s="102"/>
      <c r="AW102" s="118"/>
      <c r="AX102" s="102"/>
      <c r="AY102" s="101"/>
      <c r="AZ102" s="102"/>
      <c r="BA102" s="101"/>
      <c r="BB102" s="102"/>
      <c r="BC102" s="101"/>
      <c r="BD102" s="115"/>
      <c r="BE102" s="101"/>
      <c r="BF102" s="102"/>
      <c r="BG102" s="157">
        <f t="shared" si="5"/>
        <v>0</v>
      </c>
      <c r="BH102" s="4" t="s">
        <v>813</v>
      </c>
      <c r="BI102" s="102" t="s">
        <v>813</v>
      </c>
    </row>
    <row r="103" spans="2:72" x14ac:dyDescent="0.25">
      <c r="B103" s="3"/>
      <c r="C103" s="3"/>
      <c r="V103" s="168" t="s">
        <v>579</v>
      </c>
      <c r="W103" s="89" t="s">
        <v>612</v>
      </c>
      <c r="X103" s="89" t="s">
        <v>613</v>
      </c>
      <c r="Y103" s="89"/>
      <c r="Z103" s="90" t="str">
        <f t="shared" si="3"/>
        <v>Transformed_green_feed</v>
      </c>
      <c r="AA103" s="90" t="str">
        <f t="shared" si="4"/>
        <v>Silage_grazing</v>
      </c>
      <c r="AC103" s="4" t="s">
        <v>208</v>
      </c>
      <c r="AD103" s="4">
        <v>90</v>
      </c>
      <c r="AE103" s="4">
        <v>324</v>
      </c>
      <c r="AF103" s="4">
        <v>325</v>
      </c>
      <c r="AG103" s="4">
        <v>325</v>
      </c>
      <c r="AH103" t="s">
        <v>436</v>
      </c>
      <c r="AK103" s="4"/>
      <c r="AL103" s="71" t="str">
        <f>V103</f>
        <v>Ensilage_whole_crop_conv</v>
      </c>
      <c r="AM103" s="96"/>
      <c r="AN103" s="102"/>
      <c r="AO103" s="101"/>
      <c r="AP103" s="102"/>
      <c r="AQ103" s="101"/>
      <c r="AR103" s="102"/>
      <c r="AS103" s="101"/>
      <c r="AT103" s="102"/>
      <c r="AU103" s="101"/>
      <c r="AV103" s="102"/>
      <c r="AW103" s="118"/>
      <c r="AX103" s="102"/>
      <c r="AY103" s="101"/>
      <c r="AZ103" s="102"/>
      <c r="BA103" s="101"/>
      <c r="BB103" s="102"/>
      <c r="BC103" s="101"/>
      <c r="BD103" s="115"/>
      <c r="BE103" s="101"/>
      <c r="BF103" s="102"/>
      <c r="BG103" s="157">
        <f t="shared" si="5"/>
        <v>0</v>
      </c>
      <c r="BH103" s="4" t="s">
        <v>813</v>
      </c>
      <c r="BI103" s="102" t="s">
        <v>813</v>
      </c>
    </row>
    <row r="104" spans="2:72" x14ac:dyDescent="0.25">
      <c r="B104" s="3"/>
      <c r="C104" s="3"/>
      <c r="V104" s="168" t="s">
        <v>578</v>
      </c>
      <c r="W104" s="89" t="s">
        <v>612</v>
      </c>
      <c r="X104" s="89" t="s">
        <v>613</v>
      </c>
      <c r="Y104" s="89"/>
      <c r="Z104" s="90" t="str">
        <f t="shared" si="3"/>
        <v>Transformed_green_feed</v>
      </c>
      <c r="AA104" s="90" t="str">
        <f t="shared" si="4"/>
        <v>Silage_grazing</v>
      </c>
      <c r="AC104" s="4" t="s">
        <v>208</v>
      </c>
      <c r="AD104" s="4">
        <v>90</v>
      </c>
      <c r="AE104" s="4">
        <v>324</v>
      </c>
      <c r="AF104" s="4">
        <v>325</v>
      </c>
      <c r="AG104" s="4">
        <v>325</v>
      </c>
      <c r="AH104" t="s">
        <v>436</v>
      </c>
      <c r="AK104" s="4"/>
      <c r="AL104" s="71" t="str">
        <f>V104</f>
        <v>Ensilage_whole_crop_org</v>
      </c>
      <c r="AM104" s="96"/>
      <c r="AN104" s="102"/>
      <c r="AO104" s="101"/>
      <c r="AP104" s="102"/>
      <c r="AQ104" s="101"/>
      <c r="AR104" s="102"/>
      <c r="AS104" s="101"/>
      <c r="AT104" s="102"/>
      <c r="AU104" s="101"/>
      <c r="AV104" s="102"/>
      <c r="AW104" s="118"/>
      <c r="AX104" s="102"/>
      <c r="AY104" s="101"/>
      <c r="AZ104" s="102"/>
      <c r="BA104" s="101"/>
      <c r="BB104" s="102"/>
      <c r="BC104" s="101"/>
      <c r="BD104" s="115"/>
      <c r="BE104" s="101"/>
      <c r="BF104" s="102"/>
      <c r="BG104" s="157">
        <f t="shared" si="5"/>
        <v>0</v>
      </c>
      <c r="BH104" s="4" t="s">
        <v>813</v>
      </c>
      <c r="BI104" s="102" t="s">
        <v>813</v>
      </c>
    </row>
    <row r="105" spans="2:72" x14ac:dyDescent="0.25">
      <c r="B105" s="3"/>
      <c r="C105" s="3"/>
      <c r="V105" s="168" t="s">
        <v>580</v>
      </c>
      <c r="W105" s="89" t="s">
        <v>191</v>
      </c>
      <c r="X105" s="89" t="s">
        <v>176</v>
      </c>
      <c r="Y105" s="89"/>
      <c r="Z105" s="90" t="str">
        <f t="shared" si="3"/>
        <v>Meat</v>
      </c>
      <c r="AA105" s="90" t="str">
        <f t="shared" si="4"/>
        <v>Exit_model</v>
      </c>
      <c r="AC105" s="4"/>
      <c r="AD105" s="4"/>
      <c r="AE105" s="4"/>
      <c r="AF105" s="4"/>
      <c r="AG105" s="4"/>
      <c r="AK105" s="4"/>
      <c r="AL105" s="71" t="str">
        <f>V105</f>
        <v>Beef_meat_org</v>
      </c>
      <c r="AM105" s="96"/>
      <c r="AN105" s="102"/>
      <c r="AO105" s="101"/>
      <c r="AP105" s="102"/>
      <c r="AQ105" s="101"/>
      <c r="AR105" s="102"/>
      <c r="AS105" s="101"/>
      <c r="AT105" s="102"/>
      <c r="AU105" s="101"/>
      <c r="AV105" s="102"/>
      <c r="AW105" s="118"/>
      <c r="AX105" s="102"/>
      <c r="AY105" s="101"/>
      <c r="AZ105" s="102"/>
      <c r="BA105" s="101"/>
      <c r="BB105" s="102"/>
      <c r="BC105" s="101"/>
      <c r="BD105" s="115"/>
      <c r="BE105" s="101"/>
      <c r="BF105" s="102"/>
      <c r="BG105" s="157">
        <f t="shared" si="5"/>
        <v>0</v>
      </c>
      <c r="BH105" s="4" t="s">
        <v>813</v>
      </c>
      <c r="BI105" s="102" t="s">
        <v>813</v>
      </c>
    </row>
    <row r="106" spans="2:72" x14ac:dyDescent="0.25">
      <c r="B106" s="3"/>
      <c r="C106" s="3"/>
      <c r="V106" s="168" t="s">
        <v>581</v>
      </c>
      <c r="W106" s="89" t="s">
        <v>201</v>
      </c>
      <c r="X106" s="89" t="s">
        <v>176</v>
      </c>
      <c r="Y106" s="89"/>
      <c r="Z106" s="90" t="str">
        <f t="shared" si="3"/>
        <v>Dead_meat</v>
      </c>
      <c r="AA106" s="90" t="str">
        <f t="shared" si="4"/>
        <v>Exit_model</v>
      </c>
      <c r="AC106" s="4"/>
      <c r="AD106" s="4"/>
      <c r="AE106" s="4"/>
      <c r="AF106" s="4"/>
      <c r="AG106" s="4"/>
      <c r="AK106" s="4"/>
      <c r="AL106" s="71" t="str">
        <f>V106</f>
        <v>Dead_meat_org</v>
      </c>
      <c r="AM106" s="96"/>
      <c r="AN106" s="102"/>
      <c r="AO106" s="101"/>
      <c r="AP106" s="102"/>
      <c r="AQ106" s="101"/>
      <c r="AR106" s="102"/>
      <c r="AS106" s="101"/>
      <c r="AT106" s="102"/>
      <c r="AU106" s="101"/>
      <c r="AV106" s="102"/>
      <c r="AW106" s="118"/>
      <c r="AX106" s="102"/>
      <c r="AY106" s="101"/>
      <c r="AZ106" s="102"/>
      <c r="BA106" s="101"/>
      <c r="BB106" s="102"/>
      <c r="BC106" s="101"/>
      <c r="BD106" s="115"/>
      <c r="BE106" s="101"/>
      <c r="BF106" s="102"/>
      <c r="BG106" s="157">
        <f t="shared" si="5"/>
        <v>0</v>
      </c>
      <c r="BH106" s="4" t="s">
        <v>813</v>
      </c>
      <c r="BI106" s="102" t="s">
        <v>813</v>
      </c>
    </row>
    <row r="107" spans="2:72" x14ac:dyDescent="0.25">
      <c r="B107" s="3"/>
      <c r="C107" s="3"/>
      <c r="V107" s="168" t="s">
        <v>583</v>
      </c>
      <c r="W107" s="89" t="s">
        <v>707</v>
      </c>
      <c r="X107" s="89" t="s">
        <v>278</v>
      </c>
      <c r="Y107" s="89"/>
      <c r="Z107" s="90" t="str">
        <f t="shared" si="3"/>
        <v>Livestock_manure_org</v>
      </c>
      <c r="AA107" s="90" t="str">
        <f t="shared" si="4"/>
        <v>Field_application</v>
      </c>
      <c r="AC107" s="4" t="s">
        <v>209</v>
      </c>
      <c r="AD107" s="4"/>
      <c r="AE107" s="4">
        <v>230</v>
      </c>
      <c r="AF107" s="4">
        <v>250</v>
      </c>
      <c r="AG107" s="4">
        <v>275</v>
      </c>
      <c r="AK107" s="4" t="s">
        <v>282</v>
      </c>
      <c r="AL107" s="71" t="str">
        <f>V107</f>
        <v>Cattle_slurry_org</v>
      </c>
      <c r="AM107" s="96" t="s">
        <v>332</v>
      </c>
      <c r="AN107" s="102">
        <v>100</v>
      </c>
      <c r="AO107" s="101"/>
      <c r="AP107" s="102"/>
      <c r="AQ107" s="101"/>
      <c r="AR107" s="102"/>
      <c r="AS107" s="101"/>
      <c r="AT107" s="102"/>
      <c r="AU107" s="101"/>
      <c r="AV107" s="102"/>
      <c r="AW107" s="118"/>
      <c r="AX107" s="102"/>
      <c r="AY107" s="101"/>
      <c r="AZ107" s="102"/>
      <c r="BA107" s="101"/>
      <c r="BB107" s="102"/>
      <c r="BC107" s="101"/>
      <c r="BD107" s="115"/>
      <c r="BE107" s="101"/>
      <c r="BF107" s="102"/>
      <c r="BG107" s="157">
        <f t="shared" si="5"/>
        <v>100</v>
      </c>
      <c r="BH107" s="4" t="s">
        <v>813</v>
      </c>
      <c r="BI107" s="102" t="s">
        <v>812</v>
      </c>
    </row>
    <row r="108" spans="2:72" x14ac:dyDescent="0.25">
      <c r="B108" s="3"/>
      <c r="C108" s="3"/>
      <c r="V108" s="168" t="s">
        <v>584</v>
      </c>
      <c r="W108" s="89" t="s">
        <v>707</v>
      </c>
      <c r="X108" s="89" t="s">
        <v>278</v>
      </c>
      <c r="Y108" s="89"/>
      <c r="Z108" s="90" t="str">
        <f t="shared" si="3"/>
        <v>Livestock_manure_org</v>
      </c>
      <c r="AA108" s="90" t="str">
        <f t="shared" si="4"/>
        <v>Field_application</v>
      </c>
      <c r="AC108" s="4" t="s">
        <v>209</v>
      </c>
      <c r="AD108" s="4"/>
      <c r="AE108" s="4">
        <v>230</v>
      </c>
      <c r="AF108" s="4">
        <v>250</v>
      </c>
      <c r="AG108" s="4">
        <v>275</v>
      </c>
      <c r="AK108" s="4" t="s">
        <v>259</v>
      </c>
      <c r="AL108" s="71" t="str">
        <f>V108</f>
        <v>Cattle_ajle_org</v>
      </c>
      <c r="AM108" s="96" t="s">
        <v>332</v>
      </c>
      <c r="AN108" s="102">
        <v>100</v>
      </c>
      <c r="AO108" s="101"/>
      <c r="AP108" s="102"/>
      <c r="AQ108" s="101"/>
      <c r="AR108" s="102"/>
      <c r="AS108" s="101"/>
      <c r="AT108" s="102"/>
      <c r="AU108" s="101"/>
      <c r="AV108" s="102"/>
      <c r="AW108" s="118"/>
      <c r="AX108" s="102"/>
      <c r="AY108" s="101"/>
      <c r="AZ108" s="102"/>
      <c r="BA108" s="101"/>
      <c r="BB108" s="102"/>
      <c r="BC108" s="101"/>
      <c r="BD108" s="115"/>
      <c r="BE108" s="101"/>
      <c r="BF108" s="102"/>
      <c r="BG108" s="157">
        <f t="shared" si="5"/>
        <v>100</v>
      </c>
      <c r="BH108" s="4" t="s">
        <v>813</v>
      </c>
      <c r="BI108" s="102" t="s">
        <v>812</v>
      </c>
    </row>
    <row r="109" spans="2:72" x14ac:dyDescent="0.25">
      <c r="B109" s="3"/>
      <c r="C109" s="3"/>
      <c r="V109" s="168" t="s">
        <v>585</v>
      </c>
      <c r="W109" s="89" t="s">
        <v>707</v>
      </c>
      <c r="X109" s="89" t="s">
        <v>278</v>
      </c>
      <c r="Y109" s="89"/>
      <c r="Z109" s="90" t="str">
        <f t="shared" si="3"/>
        <v>Livestock_manure_org</v>
      </c>
      <c r="AA109" s="90" t="str">
        <f t="shared" si="4"/>
        <v>Field_application</v>
      </c>
      <c r="AC109" s="4" t="s">
        <v>209</v>
      </c>
      <c r="AD109" s="4"/>
      <c r="AE109" s="4">
        <v>263</v>
      </c>
      <c r="AF109" s="4">
        <v>271</v>
      </c>
      <c r="AG109" s="4">
        <v>275</v>
      </c>
      <c r="AK109" s="4" t="s">
        <v>260</v>
      </c>
      <c r="AL109" s="71" t="str">
        <f>V109</f>
        <v>Cattle_solid_manure_org</v>
      </c>
      <c r="AM109" s="96" t="s">
        <v>333</v>
      </c>
      <c r="AN109" s="102">
        <v>100</v>
      </c>
      <c r="AO109" s="101"/>
      <c r="AP109" s="102"/>
      <c r="AQ109" s="101"/>
      <c r="AR109" s="102"/>
      <c r="AS109" s="101"/>
      <c r="AT109" s="102"/>
      <c r="AU109" s="101"/>
      <c r="AV109" s="102"/>
      <c r="AW109" s="118"/>
      <c r="AX109" s="102"/>
      <c r="AY109" s="101"/>
      <c r="AZ109" s="102"/>
      <c r="BA109" s="101"/>
      <c r="BB109" s="102"/>
      <c r="BC109" s="101"/>
      <c r="BD109" s="115"/>
      <c r="BE109" s="101"/>
      <c r="BF109" s="102"/>
      <c r="BG109" s="157">
        <f t="shared" si="5"/>
        <v>100</v>
      </c>
      <c r="BH109" s="4" t="s">
        <v>813</v>
      </c>
      <c r="BI109" s="102" t="s">
        <v>812</v>
      </c>
    </row>
    <row r="110" spans="2:72" x14ac:dyDescent="0.25">
      <c r="B110" s="3"/>
      <c r="C110" s="3"/>
      <c r="V110" s="168" t="s">
        <v>586</v>
      </c>
      <c r="W110" s="89" t="s">
        <v>707</v>
      </c>
      <c r="X110" s="89" t="s">
        <v>278</v>
      </c>
      <c r="Y110" s="89"/>
      <c r="Z110" s="90" t="str">
        <f t="shared" si="3"/>
        <v>Livestock_manure_org</v>
      </c>
      <c r="AA110" s="90" t="str">
        <f t="shared" si="4"/>
        <v>Field_application</v>
      </c>
      <c r="AC110" s="4" t="s">
        <v>209</v>
      </c>
      <c r="AD110" s="4"/>
      <c r="AE110" s="4">
        <v>263</v>
      </c>
      <c r="AF110" s="4">
        <v>271</v>
      </c>
      <c r="AG110" s="4">
        <v>275</v>
      </c>
      <c r="AK110" s="4" t="s">
        <v>257</v>
      </c>
      <c r="AL110" s="71" t="str">
        <f>V110</f>
        <v>Cattle_deep_litter_org</v>
      </c>
      <c r="AM110" s="96" t="s">
        <v>333</v>
      </c>
      <c r="AN110" s="102">
        <v>100</v>
      </c>
      <c r="AO110" s="101"/>
      <c r="AP110" s="102"/>
      <c r="AQ110" s="101"/>
      <c r="AR110" s="102"/>
      <c r="AS110" s="101"/>
      <c r="AT110" s="102"/>
      <c r="AU110" s="101"/>
      <c r="AV110" s="102"/>
      <c r="AW110" s="118"/>
      <c r="AX110" s="102"/>
      <c r="AY110" s="101"/>
      <c r="AZ110" s="102"/>
      <c r="BA110" s="101"/>
      <c r="BB110" s="102"/>
      <c r="BC110" s="101"/>
      <c r="BD110" s="115"/>
      <c r="BE110" s="101"/>
      <c r="BF110" s="102"/>
      <c r="BG110" s="157">
        <f t="shared" si="5"/>
        <v>100</v>
      </c>
      <c r="BH110" s="4" t="s">
        <v>813</v>
      </c>
      <c r="BI110" s="102" t="s">
        <v>812</v>
      </c>
    </row>
    <row r="111" spans="2:72" x14ac:dyDescent="0.25">
      <c r="B111" s="3"/>
      <c r="C111" s="3"/>
      <c r="V111" s="168" t="s">
        <v>587</v>
      </c>
      <c r="W111" s="89" t="s">
        <v>371</v>
      </c>
      <c r="X111" s="89" t="s">
        <v>278</v>
      </c>
      <c r="Y111" s="89"/>
      <c r="Z111" s="90" t="str">
        <f t="shared" si="3"/>
        <v>Dung_field_org</v>
      </c>
      <c r="AA111" s="90" t="str">
        <f t="shared" si="4"/>
        <v>Field_application</v>
      </c>
      <c r="AC111" s="4" t="s">
        <v>209</v>
      </c>
      <c r="AD111" s="4"/>
      <c r="AE111" s="4"/>
      <c r="AF111" s="4"/>
      <c r="AG111" s="4"/>
      <c r="AK111" s="4" t="s">
        <v>352</v>
      </c>
      <c r="AL111" s="71" t="str">
        <f>V111</f>
        <v>Cattle_dung_urine_field_org</v>
      </c>
      <c r="AM111" s="96"/>
      <c r="AN111" s="102"/>
      <c r="AO111" s="101"/>
      <c r="AP111" s="102"/>
      <c r="AQ111" s="101"/>
      <c r="AR111" s="102"/>
      <c r="AS111" s="101"/>
      <c r="AT111" s="102"/>
      <c r="AU111" s="101"/>
      <c r="AV111" s="102"/>
      <c r="AW111" s="118"/>
      <c r="AX111" s="102"/>
      <c r="AY111" s="101"/>
      <c r="AZ111" s="102"/>
      <c r="BA111" s="101"/>
      <c r="BB111" s="102"/>
      <c r="BC111" s="101"/>
      <c r="BD111" s="115"/>
      <c r="BE111" s="101"/>
      <c r="BF111" s="102"/>
      <c r="BG111" s="157">
        <f t="shared" si="5"/>
        <v>0</v>
      </c>
      <c r="BH111" s="4" t="s">
        <v>813</v>
      </c>
      <c r="BI111" s="102" t="s">
        <v>813</v>
      </c>
    </row>
    <row r="112" spans="2:72" x14ac:dyDescent="0.25">
      <c r="B112" s="3"/>
      <c r="C112" s="3"/>
      <c r="V112" s="168" t="s">
        <v>590</v>
      </c>
      <c r="W112" s="89" t="s">
        <v>588</v>
      </c>
      <c r="X112" s="89" t="s">
        <v>700</v>
      </c>
      <c r="Y112" s="14" t="s">
        <v>642</v>
      </c>
      <c r="Z112" s="90" t="str">
        <f t="shared" si="3"/>
        <v>Pig_live_conv</v>
      </c>
      <c r="AA112" s="90" t="str">
        <f t="shared" si="4"/>
        <v>Livestock_balance</v>
      </c>
      <c r="AC112" s="4"/>
      <c r="AD112" s="4"/>
      <c r="AE112" s="4"/>
      <c r="AF112" s="4"/>
      <c r="AG112" s="4"/>
      <c r="AK112" s="4"/>
      <c r="AL112" s="71" t="str">
        <f>V112</f>
        <v>Piglet_6_7_live_conv</v>
      </c>
      <c r="AM112" s="96"/>
      <c r="AN112" s="102"/>
      <c r="AO112" s="101"/>
      <c r="AP112" s="102"/>
      <c r="AQ112" s="101"/>
      <c r="AR112" s="102"/>
      <c r="AS112" s="101"/>
      <c r="AT112" s="102"/>
      <c r="AU112" s="101"/>
      <c r="AV112" s="102"/>
      <c r="AW112" s="118"/>
      <c r="AX112" s="102"/>
      <c r="AY112" s="101"/>
      <c r="AZ112" s="102"/>
      <c r="BA112" s="101"/>
      <c r="BB112" s="102"/>
      <c r="BC112" s="101"/>
      <c r="BD112" s="115"/>
      <c r="BE112" s="101"/>
      <c r="BF112" s="102"/>
      <c r="BG112" s="157">
        <f t="shared" si="5"/>
        <v>0</v>
      </c>
      <c r="BH112" s="4" t="s">
        <v>813</v>
      </c>
      <c r="BI112" s="102" t="s">
        <v>813</v>
      </c>
    </row>
    <row r="113" spans="2:61" x14ac:dyDescent="0.25">
      <c r="B113" s="3"/>
      <c r="C113" s="3"/>
      <c r="V113" s="168" t="s">
        <v>591</v>
      </c>
      <c r="W113" s="89" t="s">
        <v>588</v>
      </c>
      <c r="X113" s="89" t="s">
        <v>700</v>
      </c>
      <c r="Y113" s="14" t="s">
        <v>643</v>
      </c>
      <c r="Z113" s="90" t="str">
        <f t="shared" si="3"/>
        <v>Pig_live_conv</v>
      </c>
      <c r="AA113" s="90" t="str">
        <f t="shared" si="4"/>
        <v>Livestock_balance</v>
      </c>
      <c r="AC113" s="4"/>
      <c r="AD113" s="4"/>
      <c r="AE113" s="4"/>
      <c r="AF113" s="4"/>
      <c r="AG113" s="4"/>
      <c r="AK113" s="4"/>
      <c r="AL113" s="71" t="str">
        <f>V113</f>
        <v>Piglet_31_live_conv</v>
      </c>
      <c r="AM113" s="96"/>
      <c r="AN113" s="102"/>
      <c r="AO113" s="101"/>
      <c r="AP113" s="102"/>
      <c r="AQ113" s="101"/>
      <c r="AR113" s="102"/>
      <c r="AS113" s="101"/>
      <c r="AT113" s="102"/>
      <c r="AU113" s="101"/>
      <c r="AV113" s="102"/>
      <c r="AW113" s="118"/>
      <c r="AX113" s="102"/>
      <c r="AY113" s="101"/>
      <c r="AZ113" s="102"/>
      <c r="BA113" s="101"/>
      <c r="BB113" s="102"/>
      <c r="BC113" s="101"/>
      <c r="BD113" s="115"/>
      <c r="BE113" s="101"/>
      <c r="BF113" s="102"/>
      <c r="BG113" s="157">
        <f t="shared" si="5"/>
        <v>0</v>
      </c>
      <c r="BH113" s="4" t="s">
        <v>813</v>
      </c>
      <c r="BI113" s="102" t="s">
        <v>813</v>
      </c>
    </row>
    <row r="114" spans="2:61" x14ac:dyDescent="0.25">
      <c r="B114" s="3"/>
      <c r="C114" s="3"/>
      <c r="V114" s="168" t="s">
        <v>592</v>
      </c>
      <c r="W114" s="89" t="s">
        <v>594</v>
      </c>
      <c r="X114" s="89" t="s">
        <v>700</v>
      </c>
      <c r="Y114" s="14" t="s">
        <v>598</v>
      </c>
      <c r="Z114" s="90" t="str">
        <f t="shared" si="3"/>
        <v>Cattle_heavy_live_conv</v>
      </c>
      <c r="AA114" s="90" t="str">
        <f t="shared" si="4"/>
        <v>Livestock_balance</v>
      </c>
      <c r="AC114" s="4"/>
      <c r="AD114" s="4"/>
      <c r="AE114" s="4"/>
      <c r="AF114" s="4"/>
      <c r="AG114" s="4"/>
      <c r="AK114" s="4"/>
      <c r="AL114" s="71" t="str">
        <f>V114</f>
        <v>Calf_dairy_heavy_live_conv</v>
      </c>
      <c r="AM114" s="96"/>
      <c r="AN114" s="102"/>
      <c r="AO114" s="101"/>
      <c r="AP114" s="102"/>
      <c r="AQ114" s="101"/>
      <c r="AR114" s="102"/>
      <c r="AS114" s="101"/>
      <c r="AT114" s="102"/>
      <c r="AU114" s="101"/>
      <c r="AV114" s="102"/>
      <c r="AW114" s="118"/>
      <c r="AX114" s="102"/>
      <c r="AY114" s="101"/>
      <c r="AZ114" s="102"/>
      <c r="BA114" s="101"/>
      <c r="BB114" s="102"/>
      <c r="BC114" s="101"/>
      <c r="BD114" s="115"/>
      <c r="BE114" s="101"/>
      <c r="BF114" s="102"/>
      <c r="BG114" s="157">
        <f t="shared" si="5"/>
        <v>0</v>
      </c>
      <c r="BH114" s="4" t="s">
        <v>813</v>
      </c>
      <c r="BI114" s="102" t="s">
        <v>813</v>
      </c>
    </row>
    <row r="115" spans="2:61" x14ac:dyDescent="0.25">
      <c r="B115" s="3"/>
      <c r="C115" s="3"/>
      <c r="V115" s="168" t="s">
        <v>593</v>
      </c>
      <c r="W115" s="89" t="s">
        <v>595</v>
      </c>
      <c r="X115" s="89" t="s">
        <v>700</v>
      </c>
      <c r="Y115" s="89"/>
      <c r="Z115" s="90" t="str">
        <f t="shared" si="3"/>
        <v>Cattle_heavy_live_org</v>
      </c>
      <c r="AA115" s="90" t="str">
        <f t="shared" si="4"/>
        <v>Livestock_balance</v>
      </c>
      <c r="AC115" s="4"/>
      <c r="AD115" s="4"/>
      <c r="AE115" s="4"/>
      <c r="AF115" s="4"/>
      <c r="AG115" s="4"/>
      <c r="AK115" s="4"/>
      <c r="AL115" s="71" t="str">
        <f>V115</f>
        <v>Calf_dairy_heavy_live_org</v>
      </c>
      <c r="AM115" s="96"/>
      <c r="AN115" s="102"/>
      <c r="AO115" s="101"/>
      <c r="AP115" s="102"/>
      <c r="AQ115" s="101"/>
      <c r="AR115" s="102"/>
      <c r="AS115" s="101"/>
      <c r="AT115" s="102"/>
      <c r="AU115" s="101"/>
      <c r="AV115" s="102"/>
      <c r="AW115" s="118"/>
      <c r="AX115" s="102"/>
      <c r="AY115" s="101"/>
      <c r="AZ115" s="102"/>
      <c r="BA115" s="101"/>
      <c r="BB115" s="102"/>
      <c r="BC115" s="101"/>
      <c r="BD115" s="115"/>
      <c r="BE115" s="101"/>
      <c r="BF115" s="102"/>
      <c r="BG115" s="157">
        <f t="shared" si="5"/>
        <v>0</v>
      </c>
      <c r="BH115" s="4" t="s">
        <v>813</v>
      </c>
      <c r="BI115" s="102" t="s">
        <v>813</v>
      </c>
    </row>
    <row r="116" spans="2:61" x14ac:dyDescent="0.25">
      <c r="B116" s="3"/>
      <c r="C116" s="3"/>
      <c r="V116" s="168" t="s">
        <v>602</v>
      </c>
      <c r="W116" s="14" t="s">
        <v>605</v>
      </c>
      <c r="X116" s="89" t="s">
        <v>193</v>
      </c>
      <c r="Y116" s="14" t="s">
        <v>604</v>
      </c>
      <c r="Z116" s="90" t="str">
        <f t="shared" si="3"/>
        <v>Catch_crop_turnover</v>
      </c>
      <c r="AA116" s="90" t="str">
        <f t="shared" si="4"/>
        <v>Return</v>
      </c>
      <c r="AC116" s="4"/>
      <c r="AD116" s="4"/>
      <c r="AE116" s="4"/>
      <c r="AF116" s="4"/>
      <c r="AG116" s="4"/>
      <c r="AK116" s="4"/>
      <c r="AL116" s="71" t="str">
        <f>V116</f>
        <v>Catch_crop_biomass_conv</v>
      </c>
      <c r="AM116" s="96"/>
      <c r="AN116" s="102"/>
      <c r="AO116" s="101"/>
      <c r="AP116" s="102"/>
      <c r="AQ116" s="101"/>
      <c r="AR116" s="102"/>
      <c r="AS116" s="101"/>
      <c r="AT116" s="102"/>
      <c r="AU116" s="101"/>
      <c r="AV116" s="102"/>
      <c r="AW116" s="118"/>
      <c r="AX116" s="102"/>
      <c r="AY116" s="101"/>
      <c r="AZ116" s="102"/>
      <c r="BA116" s="101"/>
      <c r="BB116" s="102"/>
      <c r="BC116" s="101"/>
      <c r="BD116" s="115"/>
      <c r="BE116" s="101"/>
      <c r="BF116" s="102"/>
      <c r="BG116" s="157">
        <f t="shared" si="5"/>
        <v>0</v>
      </c>
      <c r="BH116" s="4" t="s">
        <v>813</v>
      </c>
      <c r="BI116" s="102" t="s">
        <v>813</v>
      </c>
    </row>
    <row r="117" spans="2:61" x14ac:dyDescent="0.25">
      <c r="B117" s="3"/>
      <c r="C117" s="3"/>
      <c r="V117" s="168" t="s">
        <v>603</v>
      </c>
      <c r="W117" s="14" t="s">
        <v>605</v>
      </c>
      <c r="X117" s="89" t="s">
        <v>193</v>
      </c>
      <c r="Y117" s="89"/>
      <c r="Z117" s="90" t="str">
        <f t="shared" si="3"/>
        <v>Catch_crop_turnover</v>
      </c>
      <c r="AA117" s="90" t="str">
        <f t="shared" si="4"/>
        <v>Return</v>
      </c>
      <c r="AC117" s="4"/>
      <c r="AD117" s="4"/>
      <c r="AE117" s="4"/>
      <c r="AF117" s="4"/>
      <c r="AG117" s="4"/>
      <c r="AK117" s="4"/>
      <c r="AL117" s="71" t="str">
        <f>V117</f>
        <v>Catch_crop_biomass_org</v>
      </c>
      <c r="AM117" s="96"/>
      <c r="AN117" s="102"/>
      <c r="AO117" s="101"/>
      <c r="AP117" s="102"/>
      <c r="AQ117" s="101"/>
      <c r="AR117" s="102"/>
      <c r="AS117" s="101"/>
      <c r="AT117" s="102"/>
      <c r="AU117" s="101"/>
      <c r="AV117" s="102"/>
      <c r="AW117" s="118"/>
      <c r="AX117" s="102"/>
      <c r="AY117" s="101"/>
      <c r="AZ117" s="102"/>
      <c r="BA117" s="101"/>
      <c r="BB117" s="102"/>
      <c r="BC117" s="101"/>
      <c r="BD117" s="115"/>
      <c r="BE117" s="101"/>
      <c r="BF117" s="102"/>
      <c r="BG117" s="157">
        <f t="shared" si="5"/>
        <v>0</v>
      </c>
      <c r="BH117" s="4" t="s">
        <v>813</v>
      </c>
      <c r="BI117" s="102" t="s">
        <v>813</v>
      </c>
    </row>
    <row r="118" spans="2:61" x14ac:dyDescent="0.25">
      <c r="B118" s="3"/>
      <c r="C118" s="3"/>
      <c r="V118" s="168" t="s">
        <v>609</v>
      </c>
      <c r="W118" s="89" t="s">
        <v>594</v>
      </c>
      <c r="X118" s="89" t="s">
        <v>700</v>
      </c>
      <c r="Y118" s="14" t="s">
        <v>611</v>
      </c>
      <c r="Z118" s="90" t="str">
        <f t="shared" si="3"/>
        <v>Cattle_heavy_live_conv</v>
      </c>
      <c r="AA118" s="90" t="str">
        <f t="shared" si="4"/>
        <v>Livestock_balance</v>
      </c>
      <c r="AC118" s="4"/>
      <c r="AD118" s="4"/>
      <c r="AE118" s="4"/>
      <c r="AF118" s="4"/>
      <c r="AG118" s="4"/>
      <c r="AK118" s="4"/>
      <c r="AL118" s="71" t="str">
        <f>V118</f>
        <v>Heifer_dairy_heavy_live_conv</v>
      </c>
      <c r="AM118" s="96"/>
      <c r="AN118" s="102"/>
      <c r="AO118" s="101"/>
      <c r="AP118" s="102"/>
      <c r="AQ118" s="101"/>
      <c r="AR118" s="102"/>
      <c r="AS118" s="101"/>
      <c r="AT118" s="102"/>
      <c r="AU118" s="101"/>
      <c r="AV118" s="102"/>
      <c r="AW118" s="118"/>
      <c r="AX118" s="102"/>
      <c r="AY118" s="101"/>
      <c r="AZ118" s="102"/>
      <c r="BA118" s="101"/>
      <c r="BB118" s="102"/>
      <c r="BC118" s="101"/>
      <c r="BD118" s="115"/>
      <c r="BE118" s="101"/>
      <c r="BF118" s="102"/>
      <c r="BG118" s="157">
        <f t="shared" si="5"/>
        <v>0</v>
      </c>
      <c r="BH118" s="4" t="s">
        <v>813</v>
      </c>
      <c r="BI118" s="102" t="s">
        <v>813</v>
      </c>
    </row>
    <row r="119" spans="2:61" x14ac:dyDescent="0.25">
      <c r="B119" s="3"/>
      <c r="C119" s="3"/>
      <c r="V119" s="168" t="s">
        <v>610</v>
      </c>
      <c r="W119" s="89" t="s">
        <v>595</v>
      </c>
      <c r="X119" s="89" t="s">
        <v>700</v>
      </c>
      <c r="Y119" s="89"/>
      <c r="Z119" s="90" t="str">
        <f t="shared" si="3"/>
        <v>Cattle_heavy_live_org</v>
      </c>
      <c r="AA119" s="90" t="str">
        <f t="shared" si="4"/>
        <v>Livestock_balance</v>
      </c>
      <c r="AC119" s="4"/>
      <c r="AD119" s="4"/>
      <c r="AE119" s="4"/>
      <c r="AF119" s="4"/>
      <c r="AG119" s="4"/>
      <c r="AK119" s="4"/>
      <c r="AL119" s="71" t="str">
        <f>V119</f>
        <v>Heifer_dairy_heavy_live_org</v>
      </c>
      <c r="AM119" s="96"/>
      <c r="AN119" s="102"/>
      <c r="AO119" s="101"/>
      <c r="AP119" s="102"/>
      <c r="AQ119" s="101"/>
      <c r="AR119" s="102"/>
      <c r="AS119" s="101"/>
      <c r="AT119" s="102"/>
      <c r="AU119" s="101"/>
      <c r="AV119" s="102"/>
      <c r="AW119" s="118"/>
      <c r="AX119" s="102"/>
      <c r="AY119" s="101"/>
      <c r="AZ119" s="102"/>
      <c r="BA119" s="101"/>
      <c r="BB119" s="102"/>
      <c r="BC119" s="101"/>
      <c r="BD119" s="115"/>
      <c r="BE119" s="101"/>
      <c r="BF119" s="102"/>
      <c r="BG119" s="157">
        <f t="shared" si="5"/>
        <v>0</v>
      </c>
      <c r="BH119" s="4" t="s">
        <v>813</v>
      </c>
      <c r="BI119" s="102" t="s">
        <v>813</v>
      </c>
    </row>
    <row r="120" spans="2:61" x14ac:dyDescent="0.25">
      <c r="B120" s="3"/>
      <c r="C120" s="3"/>
      <c r="V120" s="168" t="s">
        <v>624</v>
      </c>
      <c r="W120" s="89" t="s">
        <v>177</v>
      </c>
      <c r="X120" s="89" t="s">
        <v>176</v>
      </c>
      <c r="Y120" s="89"/>
      <c r="Z120" s="90" t="str">
        <f t="shared" si="3"/>
        <v>Planteolie</v>
      </c>
      <c r="AA120" s="90" t="str">
        <f t="shared" si="4"/>
        <v>Exit_model</v>
      </c>
      <c r="AC120" s="4"/>
      <c r="AD120" s="4"/>
      <c r="AE120" s="4"/>
      <c r="AF120" s="4"/>
      <c r="AG120" s="4"/>
      <c r="AK120" s="4"/>
      <c r="AL120" s="71" t="str">
        <f>V120</f>
        <v>Plant_oil_org</v>
      </c>
      <c r="AM120" s="96"/>
      <c r="AN120" s="102"/>
      <c r="AO120" s="101"/>
      <c r="AP120" s="102"/>
      <c r="AQ120" s="101"/>
      <c r="AR120" s="102"/>
      <c r="AS120" s="101"/>
      <c r="AT120" s="102"/>
      <c r="AU120" s="101"/>
      <c r="AV120" s="102"/>
      <c r="AW120" s="118"/>
      <c r="AX120" s="102"/>
      <c r="AY120" s="101"/>
      <c r="AZ120" s="102"/>
      <c r="BA120" s="101"/>
      <c r="BB120" s="102"/>
      <c r="BC120" s="101"/>
      <c r="BD120" s="115"/>
      <c r="BE120" s="101"/>
      <c r="BF120" s="102"/>
      <c r="BG120" s="157">
        <f t="shared" si="5"/>
        <v>0</v>
      </c>
      <c r="BH120" s="4" t="s">
        <v>813</v>
      </c>
      <c r="BI120" s="102" t="s">
        <v>813</v>
      </c>
    </row>
    <row r="121" spans="2:61" x14ac:dyDescent="0.25">
      <c r="B121" s="3"/>
      <c r="C121" s="3"/>
      <c r="V121" s="168" t="s">
        <v>664</v>
      </c>
      <c r="W121" s="89" t="s">
        <v>666</v>
      </c>
      <c r="X121" s="89" t="s">
        <v>180</v>
      </c>
      <c r="Y121" s="14" t="s">
        <v>666</v>
      </c>
      <c r="Z121" s="90" t="str">
        <f t="shared" si="3"/>
        <v>Fat_imp</v>
      </c>
      <c r="AA121" s="90" t="str">
        <f t="shared" si="4"/>
        <v>Import</v>
      </c>
      <c r="AC121" s="4"/>
      <c r="AD121" s="4"/>
      <c r="AE121" s="4"/>
      <c r="AF121" s="4"/>
      <c r="AG121" s="4"/>
      <c r="AK121" s="4"/>
      <c r="AL121" s="71" t="str">
        <f>V121</f>
        <v>Fat_imp_conv</v>
      </c>
      <c r="AM121" s="96"/>
      <c r="AN121" s="102"/>
      <c r="AO121" s="101"/>
      <c r="AP121" s="102"/>
      <c r="AQ121" s="101"/>
      <c r="AR121" s="102"/>
      <c r="AS121" s="101"/>
      <c r="AT121" s="102"/>
      <c r="AU121" s="101"/>
      <c r="AV121" s="102"/>
      <c r="AW121" s="118"/>
      <c r="AX121" s="102"/>
      <c r="AY121" s="101"/>
      <c r="AZ121" s="102"/>
      <c r="BA121" s="101"/>
      <c r="BB121" s="102"/>
      <c r="BC121" s="101"/>
      <c r="BD121" s="115"/>
      <c r="BE121" s="101"/>
      <c r="BF121" s="102"/>
      <c r="BG121" s="157">
        <f t="shared" si="5"/>
        <v>0</v>
      </c>
      <c r="BH121" s="4" t="s">
        <v>813</v>
      </c>
      <c r="BI121" s="102" t="s">
        <v>813</v>
      </c>
    </row>
    <row r="122" spans="2:61" x14ac:dyDescent="0.25">
      <c r="B122" s="3"/>
      <c r="C122" s="3"/>
      <c r="V122" s="168" t="s">
        <v>665</v>
      </c>
      <c r="W122" s="89" t="s">
        <v>666</v>
      </c>
      <c r="X122" s="89" t="s">
        <v>180</v>
      </c>
      <c r="Y122" s="89"/>
      <c r="Z122" s="90" t="str">
        <f t="shared" si="3"/>
        <v>Fat_imp</v>
      </c>
      <c r="AA122" s="90" t="str">
        <f t="shared" si="4"/>
        <v>Import</v>
      </c>
      <c r="AC122" s="4"/>
      <c r="AD122" s="4"/>
      <c r="AE122" s="4"/>
      <c r="AF122" s="4"/>
      <c r="AG122" s="4"/>
      <c r="AK122" s="4"/>
      <c r="AL122" s="71" t="str">
        <f>V122</f>
        <v>Fat_imp_org</v>
      </c>
      <c r="AM122" s="96"/>
      <c r="AN122" s="102"/>
      <c r="AO122" s="101"/>
      <c r="AP122" s="102"/>
      <c r="AQ122" s="101"/>
      <c r="AR122" s="102"/>
      <c r="AS122" s="101"/>
      <c r="AT122" s="102"/>
      <c r="AU122" s="101"/>
      <c r="AV122" s="102"/>
      <c r="AW122" s="118"/>
      <c r="AX122" s="102"/>
      <c r="AY122" s="101"/>
      <c r="AZ122" s="102"/>
      <c r="BA122" s="101"/>
      <c r="BB122" s="102"/>
      <c r="BC122" s="101"/>
      <c r="BD122" s="115"/>
      <c r="BE122" s="101"/>
      <c r="BF122" s="102"/>
      <c r="BG122" s="157">
        <f t="shared" si="5"/>
        <v>0</v>
      </c>
      <c r="BH122" s="4" t="s">
        <v>813</v>
      </c>
      <c r="BI122" s="102" t="s">
        <v>813</v>
      </c>
    </row>
    <row r="123" spans="2:61" x14ac:dyDescent="0.25">
      <c r="B123" s="3"/>
      <c r="C123" s="3"/>
      <c r="V123" s="168" t="s">
        <v>675</v>
      </c>
      <c r="W123" s="89" t="s">
        <v>679</v>
      </c>
      <c r="X123" s="89" t="s">
        <v>672</v>
      </c>
      <c r="Y123" s="14" t="s">
        <v>677</v>
      </c>
      <c r="Z123" s="90" t="str">
        <f t="shared" si="3"/>
        <v>C_crop_residue</v>
      </c>
      <c r="AA123" s="90" t="str">
        <f t="shared" si="4"/>
        <v>C_Return</v>
      </c>
      <c r="AC123" s="4"/>
      <c r="AD123" s="4"/>
      <c r="AE123" s="4"/>
      <c r="AF123" s="4"/>
      <c r="AG123" s="4"/>
      <c r="AK123" s="4"/>
      <c r="AL123" s="71" t="str">
        <f>V123</f>
        <v>Grass_legume_grass_no_yield_b_conv</v>
      </c>
      <c r="AM123" s="96"/>
      <c r="AN123" s="102"/>
      <c r="AO123" s="101"/>
      <c r="AP123" s="102"/>
      <c r="AQ123" s="101"/>
      <c r="AR123" s="102"/>
      <c r="AS123" s="101"/>
      <c r="AT123" s="102"/>
      <c r="AU123" s="101"/>
      <c r="AV123" s="102"/>
      <c r="AW123" s="118"/>
      <c r="AX123" s="102"/>
      <c r="AY123" s="101"/>
      <c r="AZ123" s="102"/>
      <c r="BA123" s="101"/>
      <c r="BB123" s="102"/>
      <c r="BC123" s="101"/>
      <c r="BD123" s="115"/>
      <c r="BE123" s="101"/>
      <c r="BF123" s="102"/>
      <c r="BG123" s="157">
        <f t="shared" si="5"/>
        <v>0</v>
      </c>
      <c r="BH123" s="4" t="s">
        <v>813</v>
      </c>
      <c r="BI123" s="102" t="s">
        <v>813</v>
      </c>
    </row>
    <row r="124" spans="2:61" x14ac:dyDescent="0.25">
      <c r="B124" s="3"/>
      <c r="C124" s="3"/>
      <c r="V124" s="168" t="s">
        <v>676</v>
      </c>
      <c r="W124" s="89" t="s">
        <v>679</v>
      </c>
      <c r="X124" s="89" t="s">
        <v>672</v>
      </c>
      <c r="Y124" s="89"/>
      <c r="Z124" s="90" t="str">
        <f t="shared" si="3"/>
        <v>C_crop_residue</v>
      </c>
      <c r="AA124" s="90" t="str">
        <f t="shared" si="4"/>
        <v>C_Return</v>
      </c>
      <c r="AC124" s="4"/>
      <c r="AD124" s="4"/>
      <c r="AE124" s="4"/>
      <c r="AF124" s="4"/>
      <c r="AG124" s="4"/>
      <c r="AK124" s="4"/>
      <c r="AL124" s="71" t="str">
        <f>V124</f>
        <v>Grass_legume_grass_no_yield_b_org</v>
      </c>
      <c r="AM124" s="96"/>
      <c r="AN124" s="102"/>
      <c r="AO124" s="101"/>
      <c r="AP124" s="102"/>
      <c r="AQ124" s="101"/>
      <c r="AR124" s="102"/>
      <c r="AS124" s="101"/>
      <c r="AT124" s="102"/>
      <c r="AU124" s="101"/>
      <c r="AV124" s="102"/>
      <c r="AW124" s="118"/>
      <c r="AX124" s="102"/>
      <c r="AY124" s="101"/>
      <c r="AZ124" s="102"/>
      <c r="BA124" s="101"/>
      <c r="BB124" s="102"/>
      <c r="BC124" s="101"/>
      <c r="BD124" s="115"/>
      <c r="BE124" s="101"/>
      <c r="BF124" s="102"/>
      <c r="BG124" s="157">
        <f t="shared" si="5"/>
        <v>0</v>
      </c>
      <c r="BH124" s="4" t="s">
        <v>813</v>
      </c>
      <c r="BI124" s="102" t="s">
        <v>813</v>
      </c>
    </row>
    <row r="125" spans="2:61" x14ac:dyDescent="0.25">
      <c r="B125" s="3"/>
      <c r="C125" s="3"/>
      <c r="V125" s="168" t="s">
        <v>682</v>
      </c>
      <c r="W125" s="89" t="s">
        <v>194</v>
      </c>
      <c r="X125" s="89" t="s">
        <v>857</v>
      </c>
      <c r="Y125" s="89"/>
      <c r="Z125" s="90" t="str">
        <f t="shared" si="3"/>
        <v>Energi</v>
      </c>
      <c r="AA125" s="90" t="str">
        <f t="shared" si="4"/>
        <v>Import_Associated</v>
      </c>
      <c r="AC125" s="4"/>
      <c r="AD125" s="4"/>
      <c r="AE125" s="4"/>
      <c r="AF125" s="4"/>
      <c r="AG125" s="4"/>
      <c r="AK125" s="4"/>
      <c r="AL125" s="71" t="str">
        <f>V125</f>
        <v>Diesel_fossil</v>
      </c>
      <c r="AM125" s="96"/>
      <c r="AN125" s="102"/>
      <c r="AO125" s="101"/>
      <c r="AP125" s="102"/>
      <c r="AQ125" s="101"/>
      <c r="AR125" s="102"/>
      <c r="AS125" s="101"/>
      <c r="AT125" s="102"/>
      <c r="AU125" s="101"/>
      <c r="AV125" s="102"/>
      <c r="AW125" s="118"/>
      <c r="AX125" s="102"/>
      <c r="AY125" s="101"/>
      <c r="AZ125" s="102"/>
      <c r="BA125" s="101"/>
      <c r="BB125" s="102"/>
      <c r="BC125" s="101"/>
      <c r="BD125" s="115"/>
      <c r="BE125" s="101"/>
      <c r="BF125" s="102"/>
      <c r="BG125" s="157">
        <f t="shared" si="5"/>
        <v>0</v>
      </c>
      <c r="BH125" s="4" t="s">
        <v>813</v>
      </c>
      <c r="BI125" s="102" t="s">
        <v>813</v>
      </c>
    </row>
    <row r="126" spans="2:61" x14ac:dyDescent="0.25">
      <c r="B126" s="3"/>
      <c r="C126" s="3"/>
      <c r="V126" s="168" t="s">
        <v>685</v>
      </c>
      <c r="W126" s="89" t="s">
        <v>194</v>
      </c>
      <c r="X126" s="89" t="s">
        <v>857</v>
      </c>
      <c r="Y126" s="89"/>
      <c r="Z126" s="90" t="str">
        <f t="shared" si="3"/>
        <v>Energi</v>
      </c>
      <c r="AA126" s="90" t="str">
        <f t="shared" si="4"/>
        <v>Import_Associated</v>
      </c>
      <c r="AC126" s="4"/>
      <c r="AD126" s="4"/>
      <c r="AE126" s="4"/>
      <c r="AF126" s="4"/>
      <c r="AG126" s="4"/>
      <c r="AK126" s="4"/>
      <c r="AL126" s="71" t="str">
        <f>V126</f>
        <v>Heat_gas</v>
      </c>
      <c r="AM126" s="96"/>
      <c r="AN126" s="102"/>
      <c r="AO126" s="101"/>
      <c r="AP126" s="102"/>
      <c r="AQ126" s="101"/>
      <c r="AR126" s="102"/>
      <c r="AS126" s="101"/>
      <c r="AT126" s="102"/>
      <c r="AU126" s="101"/>
      <c r="AV126" s="102"/>
      <c r="AW126" s="118"/>
      <c r="AX126" s="102"/>
      <c r="AY126" s="101"/>
      <c r="AZ126" s="102"/>
      <c r="BA126" s="101"/>
      <c r="BB126" s="102"/>
      <c r="BC126" s="101"/>
      <c r="BD126" s="115"/>
      <c r="BE126" s="101"/>
      <c r="BF126" s="102"/>
      <c r="BG126" s="157">
        <f t="shared" si="5"/>
        <v>0</v>
      </c>
      <c r="BH126" s="4" t="s">
        <v>813</v>
      </c>
      <c r="BI126" s="102" t="s">
        <v>813</v>
      </c>
    </row>
    <row r="127" spans="2:61" x14ac:dyDescent="0.25">
      <c r="B127" s="3"/>
      <c r="C127" s="3"/>
      <c r="V127" s="168" t="s">
        <v>689</v>
      </c>
      <c r="W127" s="89" t="s">
        <v>194</v>
      </c>
      <c r="X127" s="89" t="s">
        <v>857</v>
      </c>
      <c r="Y127" s="89"/>
      <c r="Z127" s="90" t="str">
        <f t="shared" si="3"/>
        <v>Energi</v>
      </c>
      <c r="AA127" s="90" t="str">
        <f t="shared" si="4"/>
        <v>Import_Associated</v>
      </c>
      <c r="AC127" s="4"/>
      <c r="AD127" s="4"/>
      <c r="AE127" s="4"/>
      <c r="AF127" s="4"/>
      <c r="AG127" s="4"/>
      <c r="AK127" s="4"/>
      <c r="AL127" s="71" t="str">
        <f>V127</f>
        <v>Electricity_used</v>
      </c>
      <c r="AM127" s="96"/>
      <c r="AN127" s="102"/>
      <c r="AO127" s="101"/>
      <c r="AP127" s="102"/>
      <c r="AQ127" s="101"/>
      <c r="AR127" s="102"/>
      <c r="AS127" s="101"/>
      <c r="AT127" s="102"/>
      <c r="AU127" s="101"/>
      <c r="AV127" s="102"/>
      <c r="AW127" s="118"/>
      <c r="AX127" s="102"/>
      <c r="AY127" s="101"/>
      <c r="AZ127" s="102"/>
      <c r="BA127" s="101"/>
      <c r="BB127" s="102"/>
      <c r="BC127" s="101"/>
      <c r="BD127" s="115"/>
      <c r="BE127" s="101"/>
      <c r="BF127" s="102"/>
      <c r="BG127" s="157">
        <f t="shared" si="5"/>
        <v>0</v>
      </c>
      <c r="BH127" s="4" t="s">
        <v>813</v>
      </c>
      <c r="BI127" s="102" t="s">
        <v>813</v>
      </c>
    </row>
    <row r="128" spans="2:61" x14ac:dyDescent="0.25">
      <c r="B128" s="3"/>
      <c r="C128" s="3"/>
      <c r="V128" s="101" t="s">
        <v>695</v>
      </c>
      <c r="W128" s="89" t="s">
        <v>694</v>
      </c>
      <c r="X128" s="89" t="s">
        <v>176</v>
      </c>
      <c r="Y128" s="89"/>
      <c r="Z128" s="90" t="str">
        <f t="shared" si="3"/>
        <v>Sugar</v>
      </c>
      <c r="AA128" s="90" t="str">
        <f t="shared" si="4"/>
        <v>Exit_model</v>
      </c>
      <c r="AC128" s="4"/>
      <c r="AD128" s="4"/>
      <c r="AE128" s="4"/>
      <c r="AF128" s="4"/>
      <c r="AG128" s="4"/>
      <c r="AK128" s="4"/>
      <c r="AL128" s="71" t="str">
        <f>V128</f>
        <v>White_sugar_conv</v>
      </c>
      <c r="AM128" s="96"/>
      <c r="AN128" s="102"/>
      <c r="AO128" s="101"/>
      <c r="AP128" s="102"/>
      <c r="AQ128" s="101"/>
      <c r="AR128" s="102"/>
      <c r="AS128" s="101"/>
      <c r="AT128" s="102"/>
      <c r="AU128" s="101"/>
      <c r="AV128" s="102"/>
      <c r="AW128" s="118"/>
      <c r="AX128" s="102"/>
      <c r="AY128" s="101"/>
      <c r="AZ128" s="102"/>
      <c r="BA128" s="101"/>
      <c r="BB128" s="102"/>
      <c r="BC128" s="101"/>
      <c r="BD128" s="115"/>
      <c r="BE128" s="101"/>
      <c r="BF128" s="102"/>
      <c r="BG128" s="157">
        <f t="shared" si="5"/>
        <v>0</v>
      </c>
      <c r="BH128" s="4" t="s">
        <v>813</v>
      </c>
      <c r="BI128" s="102" t="s">
        <v>813</v>
      </c>
    </row>
    <row r="129" spans="2:61" x14ac:dyDescent="0.25">
      <c r="B129" s="3"/>
      <c r="C129" s="3"/>
      <c r="V129" s="101" t="s">
        <v>696</v>
      </c>
      <c r="W129" s="89" t="s">
        <v>694</v>
      </c>
      <c r="X129" s="89" t="s">
        <v>176</v>
      </c>
      <c r="Y129" s="89"/>
      <c r="Z129" s="90" t="str">
        <f t="shared" si="3"/>
        <v>Sugar</v>
      </c>
      <c r="AA129" s="90" t="str">
        <f t="shared" si="4"/>
        <v>Exit_model</v>
      </c>
      <c r="AC129" s="4"/>
      <c r="AD129" s="4"/>
      <c r="AE129" s="4"/>
      <c r="AF129" s="4"/>
      <c r="AG129" s="4"/>
      <c r="AK129" s="4"/>
      <c r="AL129" s="71" t="str">
        <f>V129</f>
        <v>White_sugar_org</v>
      </c>
      <c r="AM129" s="96"/>
      <c r="AN129" s="102"/>
      <c r="AO129" s="101"/>
      <c r="AP129" s="102"/>
      <c r="AQ129" s="101"/>
      <c r="AR129" s="102"/>
      <c r="AS129" s="101"/>
      <c r="AT129" s="102"/>
      <c r="AU129" s="101"/>
      <c r="AV129" s="102"/>
      <c r="AW129" s="118"/>
      <c r="AX129" s="102"/>
      <c r="AY129" s="101"/>
      <c r="AZ129" s="102"/>
      <c r="BA129" s="101"/>
      <c r="BB129" s="102"/>
      <c r="BC129" s="101"/>
      <c r="BD129" s="115"/>
      <c r="BE129" s="101"/>
      <c r="BF129" s="102"/>
      <c r="BG129" s="157">
        <f t="shared" si="5"/>
        <v>0</v>
      </c>
      <c r="BH129" s="4" t="s">
        <v>813</v>
      </c>
      <c r="BI129" s="102" t="s">
        <v>813</v>
      </c>
    </row>
    <row r="130" spans="2:61" x14ac:dyDescent="0.25">
      <c r="B130" s="3"/>
      <c r="C130" s="3"/>
      <c r="V130" s="101" t="s">
        <v>701</v>
      </c>
      <c r="W130" s="89" t="s">
        <v>694</v>
      </c>
      <c r="X130" s="89" t="s">
        <v>176</v>
      </c>
      <c r="Y130" s="89"/>
      <c r="Z130" s="90" t="str">
        <f t="shared" si="3"/>
        <v>Sugar</v>
      </c>
      <c r="AA130" s="90" t="str">
        <f t="shared" si="4"/>
        <v>Exit_model</v>
      </c>
      <c r="AC130" s="4"/>
      <c r="AD130" s="4"/>
      <c r="AE130" s="4"/>
      <c r="AF130" s="4"/>
      <c r="AG130" s="4"/>
      <c r="AK130" s="4"/>
      <c r="AL130" s="71" t="str">
        <f>V130</f>
        <v>Molasses1_conv</v>
      </c>
      <c r="AM130" s="96"/>
      <c r="AN130" s="102"/>
      <c r="AO130" s="101"/>
      <c r="AP130" s="102"/>
      <c r="AQ130" s="101"/>
      <c r="AR130" s="102"/>
      <c r="AS130" s="101"/>
      <c r="AT130" s="102"/>
      <c r="AU130" s="101"/>
      <c r="AV130" s="102"/>
      <c r="AW130" s="118"/>
      <c r="AX130" s="102"/>
      <c r="AY130" s="101"/>
      <c r="AZ130" s="102"/>
      <c r="BA130" s="101"/>
      <c r="BB130" s="102"/>
      <c r="BC130" s="101"/>
      <c r="BD130" s="115"/>
      <c r="BE130" s="101"/>
      <c r="BF130" s="102"/>
      <c r="BG130" s="157">
        <f t="shared" si="5"/>
        <v>0</v>
      </c>
      <c r="BH130" s="4" t="s">
        <v>813</v>
      </c>
      <c r="BI130" s="102" t="s">
        <v>813</v>
      </c>
    </row>
    <row r="131" spans="2:61" ht="14.4" thickBot="1" x14ac:dyDescent="0.3">
      <c r="B131" s="3"/>
      <c r="C131" s="3"/>
      <c r="V131" s="101" t="s">
        <v>702</v>
      </c>
      <c r="W131" s="89" t="s">
        <v>694</v>
      </c>
      <c r="X131" s="89" t="s">
        <v>176</v>
      </c>
      <c r="Y131" s="89"/>
      <c r="Z131" s="90" t="str">
        <f t="shared" si="3"/>
        <v>Sugar</v>
      </c>
      <c r="AA131" s="90" t="str">
        <f t="shared" si="4"/>
        <v>Exit_model</v>
      </c>
      <c r="AC131" s="4"/>
      <c r="AD131" s="4"/>
      <c r="AE131" s="4"/>
      <c r="AF131" s="4"/>
      <c r="AG131" s="4"/>
      <c r="AK131" s="4"/>
      <c r="AL131" s="71" t="str">
        <f>V131</f>
        <v>Molasses1_org</v>
      </c>
      <c r="AM131" s="112"/>
      <c r="AN131" s="104"/>
      <c r="AO131" s="103"/>
      <c r="AP131" s="104"/>
      <c r="AQ131" s="103"/>
      <c r="AR131" s="104"/>
      <c r="AS131" s="103"/>
      <c r="AT131" s="104"/>
      <c r="AU131" s="103"/>
      <c r="AV131" s="104"/>
      <c r="AW131" s="119"/>
      <c r="AX131" s="104"/>
      <c r="AY131" s="103"/>
      <c r="AZ131" s="104"/>
      <c r="BA131" s="103"/>
      <c r="BB131" s="104"/>
      <c r="BC131" s="103"/>
      <c r="BD131" s="116"/>
      <c r="BE131" s="103"/>
      <c r="BF131" s="104"/>
      <c r="BG131" s="157">
        <f t="shared" si="5"/>
        <v>0</v>
      </c>
      <c r="BH131" s="4" t="s">
        <v>813</v>
      </c>
      <c r="BI131" s="102" t="s">
        <v>813</v>
      </c>
    </row>
    <row r="132" spans="2:61" x14ac:dyDescent="0.25">
      <c r="B132" s="3"/>
      <c r="C132" s="3"/>
      <c r="V132" s="168" t="s">
        <v>697</v>
      </c>
      <c r="W132" s="89" t="s">
        <v>699</v>
      </c>
      <c r="X132" s="89" t="s">
        <v>856</v>
      </c>
      <c r="Y132" s="89"/>
      <c r="Z132" s="90" t="str">
        <f t="shared" si="3"/>
        <v>Soil_amendment</v>
      </c>
      <c r="AA132" s="90" t="str">
        <f t="shared" si="4"/>
        <v>Import_Non_flow</v>
      </c>
      <c r="AC132" s="4"/>
      <c r="AD132" s="4"/>
      <c r="AE132" s="4"/>
      <c r="AF132" s="4"/>
      <c r="AG132" s="4"/>
      <c r="AK132" s="4"/>
      <c r="AL132" s="71" t="str">
        <f>V132</f>
        <v>Lime</v>
      </c>
      <c r="AM132" s="96"/>
      <c r="AN132" s="102"/>
      <c r="AO132" s="101"/>
      <c r="AP132" s="102"/>
      <c r="AQ132" s="101"/>
      <c r="AR132" s="102"/>
      <c r="AS132" s="101"/>
      <c r="AT132" s="102"/>
      <c r="AU132" s="101"/>
      <c r="AV132" s="102"/>
      <c r="AW132" s="118"/>
      <c r="AX132" s="102"/>
      <c r="AY132" s="101"/>
      <c r="AZ132" s="102"/>
      <c r="BA132" s="101"/>
      <c r="BB132" s="102"/>
      <c r="BC132" s="101"/>
      <c r="BD132" s="115"/>
      <c r="BE132" s="101"/>
      <c r="BF132" s="102"/>
      <c r="BG132" s="157">
        <f t="shared" si="5"/>
        <v>0</v>
      </c>
      <c r="BH132" s="4" t="s">
        <v>813</v>
      </c>
      <c r="BI132" s="102" t="s">
        <v>813</v>
      </c>
    </row>
    <row r="133" spans="2:61" x14ac:dyDescent="0.25">
      <c r="B133" s="3"/>
      <c r="C133" s="3"/>
      <c r="V133" s="169" t="s">
        <v>704</v>
      </c>
      <c r="W133" s="89" t="s">
        <v>705</v>
      </c>
      <c r="X133" s="89" t="s">
        <v>856</v>
      </c>
      <c r="Y133" s="89"/>
      <c r="Z133" s="90" t="str">
        <f t="shared" si="3"/>
        <v>Material</v>
      </c>
      <c r="AA133" s="90" t="str">
        <f t="shared" si="4"/>
        <v>Import_Non_flow</v>
      </c>
      <c r="AC133" s="4"/>
      <c r="AD133" s="4"/>
      <c r="AE133" s="4"/>
      <c r="AF133" s="4"/>
      <c r="AG133" s="4"/>
      <c r="AK133" s="4"/>
      <c r="AL133" s="71" t="str">
        <f>V133</f>
        <v>Plastic</v>
      </c>
      <c r="AM133" s="96"/>
      <c r="AN133" s="102"/>
      <c r="AO133" s="101"/>
      <c r="AP133" s="102"/>
      <c r="AQ133" s="101"/>
      <c r="AR133" s="102"/>
      <c r="AS133" s="101"/>
      <c r="AT133" s="102"/>
      <c r="AU133" s="101"/>
      <c r="AV133" s="102"/>
      <c r="AW133" s="118"/>
      <c r="AX133" s="102"/>
      <c r="AY133" s="101"/>
      <c r="AZ133" s="102"/>
      <c r="BA133" s="101"/>
      <c r="BB133" s="102"/>
      <c r="BC133" s="101"/>
      <c r="BD133" s="115"/>
      <c r="BE133" s="101"/>
      <c r="BF133" s="102"/>
      <c r="BG133" s="157">
        <f t="shared" si="5"/>
        <v>0</v>
      </c>
      <c r="BH133" s="4" t="s">
        <v>813</v>
      </c>
      <c r="BI133" s="102" t="s">
        <v>813</v>
      </c>
    </row>
    <row r="134" spans="2:61" ht="14.4" thickBot="1" x14ac:dyDescent="0.3">
      <c r="B134" s="3"/>
      <c r="C134" s="3"/>
      <c r="V134" s="169" t="s">
        <v>712</v>
      </c>
      <c r="W134" s="89" t="s">
        <v>708</v>
      </c>
      <c r="X134" s="89" t="s">
        <v>278</v>
      </c>
      <c r="Y134" s="89"/>
      <c r="Z134" s="90" t="str">
        <f t="shared" ref="Z134:Z162" si="6">W134</f>
        <v>Degas_livestock_manure_conv</v>
      </c>
      <c r="AA134" s="90" t="str">
        <f t="shared" ref="AA134:AA162" si="7">X134</f>
        <v>Field_application</v>
      </c>
      <c r="AC134" s="4"/>
      <c r="AD134" s="4"/>
      <c r="AE134" s="4"/>
      <c r="AF134" s="4"/>
      <c r="AG134" s="4"/>
      <c r="AK134" s="4" t="s">
        <v>257</v>
      </c>
      <c r="AL134" s="71" t="str">
        <f>V134</f>
        <v>Degas_swine_deep_litter_conv</v>
      </c>
      <c r="AM134" s="112" t="s">
        <v>334</v>
      </c>
      <c r="AN134" s="104">
        <v>100</v>
      </c>
      <c r="AO134" s="103"/>
      <c r="AP134" s="104"/>
      <c r="AQ134" s="103"/>
      <c r="AR134" s="104"/>
      <c r="AS134" s="103"/>
      <c r="AT134" s="104"/>
      <c r="AU134" s="103"/>
      <c r="AV134" s="104"/>
      <c r="AW134" s="119"/>
      <c r="AX134" s="104"/>
      <c r="AY134" s="103"/>
      <c r="AZ134" s="104"/>
      <c r="BA134" s="103"/>
      <c r="BB134" s="104"/>
      <c r="BC134" s="103"/>
      <c r="BD134" s="116"/>
      <c r="BE134" s="103"/>
      <c r="BF134" s="104"/>
      <c r="BG134" s="157">
        <f t="shared" ref="BG134:BG197" si="8">AN134+AP134+AR134+AT134+AV134+AX134+AZ134+BB134+BD134+BF134</f>
        <v>100</v>
      </c>
      <c r="BH134" s="4" t="s">
        <v>812</v>
      </c>
      <c r="BI134" s="102" t="s">
        <v>812</v>
      </c>
    </row>
    <row r="135" spans="2:61" x14ac:dyDescent="0.25">
      <c r="B135" s="3"/>
      <c r="C135" s="3"/>
      <c r="V135" s="169" t="s">
        <v>717</v>
      </c>
      <c r="W135" s="89" t="s">
        <v>719</v>
      </c>
      <c r="X135" s="89" t="s">
        <v>278</v>
      </c>
      <c r="Y135" s="89"/>
      <c r="Z135" s="90" t="str">
        <f t="shared" si="6"/>
        <v>Ash_conv</v>
      </c>
      <c r="AA135" s="90" t="str">
        <f t="shared" si="7"/>
        <v>Field_application</v>
      </c>
      <c r="AC135" s="4"/>
      <c r="AD135" s="4"/>
      <c r="AE135" s="4"/>
      <c r="AF135" s="4"/>
      <c r="AG135" s="4"/>
      <c r="AK135" s="4" t="s">
        <v>721</v>
      </c>
      <c r="AL135" s="71" t="str">
        <f>V135</f>
        <v>Bottom_ash_conv</v>
      </c>
      <c r="AM135" s="96"/>
      <c r="AN135" s="102"/>
      <c r="AO135" s="101"/>
      <c r="AP135" s="102"/>
      <c r="AQ135" s="101"/>
      <c r="AR135" s="102"/>
      <c r="AS135" s="101"/>
      <c r="AT135" s="102"/>
      <c r="AU135" s="101"/>
      <c r="AV135" s="102"/>
      <c r="AW135" s="118"/>
      <c r="AX135" s="102"/>
      <c r="AY135" s="101"/>
      <c r="AZ135" s="102"/>
      <c r="BA135" s="101"/>
      <c r="BB135" s="102"/>
      <c r="BC135" s="101"/>
      <c r="BD135" s="115"/>
      <c r="BE135" s="101"/>
      <c r="BF135" s="102"/>
      <c r="BG135" s="157">
        <f t="shared" si="8"/>
        <v>0</v>
      </c>
      <c r="BH135" s="4" t="s">
        <v>813</v>
      </c>
      <c r="BI135" s="102" t="s">
        <v>812</v>
      </c>
    </row>
    <row r="136" spans="2:61" x14ac:dyDescent="0.25">
      <c r="B136" s="3"/>
      <c r="C136" s="3"/>
      <c r="V136" s="169" t="s">
        <v>718</v>
      </c>
      <c r="W136" s="89" t="s">
        <v>718</v>
      </c>
      <c r="X136" s="89" t="s">
        <v>720</v>
      </c>
      <c r="Y136" s="89"/>
      <c r="Z136" s="90" t="str">
        <f t="shared" si="6"/>
        <v>Fly_ash_conv</v>
      </c>
      <c r="AA136" s="90" t="str">
        <f t="shared" si="7"/>
        <v>Landfill</v>
      </c>
      <c r="AC136" s="4"/>
      <c r="AD136" s="4"/>
      <c r="AE136" s="4"/>
      <c r="AF136" s="4"/>
      <c r="AG136" s="4"/>
      <c r="AK136" s="4"/>
      <c r="AL136" s="71" t="str">
        <f>V136</f>
        <v>Fly_ash_conv</v>
      </c>
      <c r="AM136" s="96"/>
      <c r="AN136" s="102"/>
      <c r="AO136" s="101"/>
      <c r="AP136" s="102"/>
      <c r="AQ136" s="101"/>
      <c r="AR136" s="102"/>
      <c r="AS136" s="101"/>
      <c r="AT136" s="102"/>
      <c r="AU136" s="101"/>
      <c r="AV136" s="102"/>
      <c r="AW136" s="118"/>
      <c r="AX136" s="102"/>
      <c r="AY136" s="101"/>
      <c r="AZ136" s="102"/>
      <c r="BA136" s="101"/>
      <c r="BB136" s="102"/>
      <c r="BC136" s="101"/>
      <c r="BD136" s="115"/>
      <c r="BE136" s="101"/>
      <c r="BF136" s="102"/>
      <c r="BG136" s="157">
        <f t="shared" si="8"/>
        <v>0</v>
      </c>
      <c r="BH136" s="4" t="s">
        <v>813</v>
      </c>
      <c r="BI136" s="102" t="s">
        <v>813</v>
      </c>
    </row>
    <row r="137" spans="2:61" ht="14.4" thickBot="1" x14ac:dyDescent="0.3">
      <c r="B137" s="3"/>
      <c r="C137" s="3"/>
      <c r="V137" s="169" t="s">
        <v>724</v>
      </c>
      <c r="W137" s="89" t="s">
        <v>706</v>
      </c>
      <c r="X137" s="89" t="s">
        <v>278</v>
      </c>
      <c r="Y137" s="89"/>
      <c r="Z137" s="90" t="str">
        <f t="shared" si="6"/>
        <v>Livestock_manure_conv</v>
      </c>
      <c r="AA137" s="90" t="str">
        <f t="shared" si="7"/>
        <v>Field_application</v>
      </c>
      <c r="AC137" s="4" t="s">
        <v>209</v>
      </c>
      <c r="AD137" s="4"/>
      <c r="AE137" s="4">
        <v>263</v>
      </c>
      <c r="AF137" s="4">
        <v>271</v>
      </c>
      <c r="AG137" s="4">
        <v>275</v>
      </c>
      <c r="AH137" t="s">
        <v>435</v>
      </c>
      <c r="AK137" s="4" t="s">
        <v>257</v>
      </c>
      <c r="AL137" s="71" t="str">
        <f>V137</f>
        <v>Pig_not_sows_deep_litter_conv</v>
      </c>
      <c r="AM137" s="112" t="s">
        <v>335</v>
      </c>
      <c r="AN137" s="104">
        <v>100</v>
      </c>
      <c r="AO137" s="103"/>
      <c r="AP137" s="104"/>
      <c r="AQ137" s="103"/>
      <c r="AR137" s="104"/>
      <c r="AS137" s="103"/>
      <c r="AT137" s="104"/>
      <c r="AU137" s="103"/>
      <c r="AV137" s="104"/>
      <c r="AW137" s="119"/>
      <c r="AX137" s="104"/>
      <c r="AY137" s="103"/>
      <c r="AZ137" s="104"/>
      <c r="BA137" s="103"/>
      <c r="BB137" s="104"/>
      <c r="BC137" s="103"/>
      <c r="BD137" s="116"/>
      <c r="BE137" s="103"/>
      <c r="BF137" s="104"/>
      <c r="BG137" s="157">
        <f t="shared" si="8"/>
        <v>100</v>
      </c>
      <c r="BH137" s="4" t="s">
        <v>812</v>
      </c>
      <c r="BI137" s="102" t="s">
        <v>812</v>
      </c>
    </row>
    <row r="138" spans="2:61" x14ac:dyDescent="0.25">
      <c r="B138" s="3"/>
      <c r="C138" s="3"/>
      <c r="V138" s="168" t="s">
        <v>728</v>
      </c>
      <c r="W138" s="89" t="s">
        <v>372</v>
      </c>
      <c r="X138" s="89" t="s">
        <v>278</v>
      </c>
      <c r="Y138" s="89"/>
      <c r="Z138" s="90" t="str">
        <f t="shared" si="6"/>
        <v>Degas_plant_organic_ferti_conv</v>
      </c>
      <c r="AA138" s="90" t="str">
        <f t="shared" si="7"/>
        <v>Field_application</v>
      </c>
      <c r="AC138" s="4"/>
      <c r="AD138" s="4"/>
      <c r="AE138" s="4"/>
      <c r="AF138" s="4"/>
      <c r="AG138" s="4"/>
      <c r="AK138" s="4" t="s">
        <v>284</v>
      </c>
      <c r="AL138" s="71" t="str">
        <f>V138</f>
        <v>Separ_degas_solid_fraction_exist_plant_conv</v>
      </c>
      <c r="AM138" s="96" t="s">
        <v>333</v>
      </c>
      <c r="AN138" s="102">
        <v>100</v>
      </c>
      <c r="AO138" s="101"/>
      <c r="AP138" s="102"/>
      <c r="AQ138" s="101"/>
      <c r="AR138" s="102"/>
      <c r="AS138" s="101"/>
      <c r="AT138" s="102"/>
      <c r="AU138" s="101"/>
      <c r="AV138" s="102"/>
      <c r="AW138" s="118"/>
      <c r="AX138" s="102"/>
      <c r="AY138" s="101"/>
      <c r="AZ138" s="102"/>
      <c r="BA138" s="101"/>
      <c r="BB138" s="102"/>
      <c r="BC138" s="101"/>
      <c r="BD138" s="115"/>
      <c r="BE138" s="101"/>
      <c r="BF138" s="102"/>
      <c r="BG138" s="157">
        <f t="shared" si="8"/>
        <v>100</v>
      </c>
      <c r="BH138" s="4" t="s">
        <v>812</v>
      </c>
      <c r="BI138" s="102" t="s">
        <v>812</v>
      </c>
    </row>
    <row r="139" spans="2:61" x14ac:dyDescent="0.25">
      <c r="B139" s="3"/>
      <c r="C139" s="3"/>
      <c r="V139" s="168" t="s">
        <v>729</v>
      </c>
      <c r="W139" s="89" t="s">
        <v>372</v>
      </c>
      <c r="X139" s="89" t="s">
        <v>278</v>
      </c>
      <c r="Y139" s="89"/>
      <c r="Z139" s="90" t="str">
        <f t="shared" si="6"/>
        <v>Degas_plant_organic_ferti_conv</v>
      </c>
      <c r="AA139" s="90" t="str">
        <f t="shared" si="7"/>
        <v>Field_application</v>
      </c>
      <c r="AC139" s="4"/>
      <c r="AD139" s="4"/>
      <c r="AE139" s="4"/>
      <c r="AF139" s="4"/>
      <c r="AG139" s="4"/>
      <c r="AK139" s="4" t="s">
        <v>284</v>
      </c>
      <c r="AL139" s="71" t="str">
        <f>V139</f>
        <v>Separ_degas_thin_fraction_exist_plant_conv</v>
      </c>
      <c r="AM139" s="96" t="s">
        <v>332</v>
      </c>
      <c r="AN139" s="102">
        <v>100</v>
      </c>
      <c r="AO139" s="101"/>
      <c r="AP139" s="102"/>
      <c r="AQ139" s="101"/>
      <c r="AR139" s="102"/>
      <c r="AS139" s="101"/>
      <c r="AT139" s="102"/>
      <c r="AU139" s="101"/>
      <c r="AV139" s="102"/>
      <c r="AW139" s="118"/>
      <c r="AX139" s="102"/>
      <c r="AY139" s="101"/>
      <c r="AZ139" s="102"/>
      <c r="BA139" s="101"/>
      <c r="BB139" s="102"/>
      <c r="BC139" s="101"/>
      <c r="BD139" s="115"/>
      <c r="BE139" s="101"/>
      <c r="BF139" s="102"/>
      <c r="BG139" s="157">
        <f t="shared" si="8"/>
        <v>100</v>
      </c>
      <c r="BH139" s="4" t="s">
        <v>812</v>
      </c>
      <c r="BI139" s="102" t="s">
        <v>812</v>
      </c>
    </row>
    <row r="140" spans="2:61" ht="14.4" thickBot="1" x14ac:dyDescent="0.3">
      <c r="B140" s="3"/>
      <c r="C140" s="3"/>
      <c r="V140" s="168" t="s">
        <v>730</v>
      </c>
      <c r="W140" s="89" t="s">
        <v>372</v>
      </c>
      <c r="X140" s="89" t="s">
        <v>278</v>
      </c>
      <c r="Y140" s="89"/>
      <c r="Z140" s="90" t="str">
        <f t="shared" si="6"/>
        <v>Degas_plant_organic_ferti_conv</v>
      </c>
      <c r="AA140" s="90" t="str">
        <f t="shared" si="7"/>
        <v>Field_application</v>
      </c>
      <c r="AC140" s="4"/>
      <c r="AD140" s="4"/>
      <c r="AE140" s="4"/>
      <c r="AF140" s="4"/>
      <c r="AG140" s="4"/>
      <c r="AK140" s="4" t="s">
        <v>284</v>
      </c>
      <c r="AL140" s="71" t="str">
        <f>V140</f>
        <v>Degassed_exist_plant_slurry_conv</v>
      </c>
      <c r="AM140" s="112" t="s">
        <v>332</v>
      </c>
      <c r="AN140" s="104">
        <v>100</v>
      </c>
      <c r="AO140" s="103"/>
      <c r="AP140" s="104"/>
      <c r="AQ140" s="103"/>
      <c r="AR140" s="104"/>
      <c r="AS140" s="103"/>
      <c r="AT140" s="104"/>
      <c r="AU140" s="103"/>
      <c r="AV140" s="104"/>
      <c r="AW140" s="119"/>
      <c r="AX140" s="104"/>
      <c r="AY140" s="103"/>
      <c r="AZ140" s="104"/>
      <c r="BA140" s="103"/>
      <c r="BB140" s="104"/>
      <c r="BC140" s="103"/>
      <c r="BD140" s="116"/>
      <c r="BE140" s="103"/>
      <c r="BF140" s="104"/>
      <c r="BG140" s="157">
        <f t="shared" si="8"/>
        <v>100</v>
      </c>
      <c r="BH140" s="4" t="s">
        <v>812</v>
      </c>
      <c r="BI140" s="102" t="s">
        <v>812</v>
      </c>
    </row>
    <row r="141" spans="2:61" x14ac:dyDescent="0.25">
      <c r="B141" s="3"/>
      <c r="C141" s="3"/>
      <c r="V141" s="169" t="s">
        <v>836</v>
      </c>
      <c r="W141" s="89" t="s">
        <v>834</v>
      </c>
      <c r="X141" s="89" t="s">
        <v>176</v>
      </c>
      <c r="Y141" s="89" t="s">
        <v>837</v>
      </c>
      <c r="Z141" s="90" t="str">
        <f t="shared" si="6"/>
        <v>Human_food_protein</v>
      </c>
      <c r="AA141" s="90" t="str">
        <f t="shared" si="7"/>
        <v>Exit_model</v>
      </c>
      <c r="AC141" s="4"/>
      <c r="AD141" s="4"/>
      <c r="AE141" s="4"/>
      <c r="AF141" s="4"/>
      <c r="AG141" s="4"/>
      <c r="AK141" s="4"/>
      <c r="AL141" s="71" t="str">
        <f>V141</f>
        <v>Human_food_protein_grass_conv</v>
      </c>
      <c r="AM141" s="96"/>
      <c r="AN141" s="102"/>
      <c r="AO141" s="101"/>
      <c r="AP141" s="102"/>
      <c r="AQ141" s="101"/>
      <c r="AR141" s="102"/>
      <c r="AS141" s="101"/>
      <c r="AT141" s="102"/>
      <c r="AU141" s="101"/>
      <c r="AV141" s="102"/>
      <c r="AW141" s="118"/>
      <c r="AX141" s="102"/>
      <c r="AY141" s="101"/>
      <c r="AZ141" s="102"/>
      <c r="BA141" s="101"/>
      <c r="BB141" s="102"/>
      <c r="BC141" s="101"/>
      <c r="BD141" s="115"/>
      <c r="BE141" s="101"/>
      <c r="BF141" s="102"/>
      <c r="BG141" s="157">
        <f t="shared" si="8"/>
        <v>0</v>
      </c>
      <c r="BH141" s="4" t="s">
        <v>813</v>
      </c>
      <c r="BI141" s="102" t="s">
        <v>813</v>
      </c>
    </row>
    <row r="142" spans="2:61" x14ac:dyDescent="0.25">
      <c r="B142" s="3"/>
      <c r="C142" s="3"/>
      <c r="V142" s="169" t="s">
        <v>731</v>
      </c>
      <c r="W142" s="89" t="s">
        <v>735</v>
      </c>
      <c r="X142" s="89" t="s">
        <v>734</v>
      </c>
      <c r="Y142" s="89"/>
      <c r="Z142" s="90" t="str">
        <f t="shared" si="6"/>
        <v>Energy_biomass_rerservation_conv</v>
      </c>
      <c r="AA142" s="90" t="str">
        <f t="shared" si="7"/>
        <v>Energy_biomass_reservation</v>
      </c>
      <c r="AC142" s="4"/>
      <c r="AD142" s="4"/>
      <c r="AE142" s="4"/>
      <c r="AF142" s="4"/>
      <c r="AG142" s="4"/>
      <c r="AK142" s="4"/>
      <c r="AL142" s="71" t="str">
        <f>V142</f>
        <v>Energy_corn_conv</v>
      </c>
      <c r="AM142" s="96"/>
      <c r="AN142" s="102"/>
      <c r="AO142" s="101"/>
      <c r="AP142" s="102"/>
      <c r="AQ142" s="101"/>
      <c r="AR142" s="102"/>
      <c r="AS142" s="101"/>
      <c r="AT142" s="102"/>
      <c r="AU142" s="101"/>
      <c r="AV142" s="102"/>
      <c r="AW142" s="118"/>
      <c r="AX142" s="102"/>
      <c r="AY142" s="101"/>
      <c r="AZ142" s="102"/>
      <c r="BA142" s="101"/>
      <c r="BB142" s="102"/>
      <c r="BC142" s="101"/>
      <c r="BD142" s="115"/>
      <c r="BE142" s="101"/>
      <c r="BF142" s="102"/>
      <c r="BG142" s="157">
        <f t="shared" si="8"/>
        <v>0</v>
      </c>
      <c r="BH142" s="4" t="s">
        <v>813</v>
      </c>
      <c r="BI142" s="102" t="s">
        <v>813</v>
      </c>
    </row>
    <row r="143" spans="2:61" x14ac:dyDescent="0.25">
      <c r="B143" s="3"/>
      <c r="C143" s="3"/>
      <c r="V143" s="169" t="s">
        <v>732</v>
      </c>
      <c r="W143" s="89" t="s">
        <v>735</v>
      </c>
      <c r="X143" s="89" t="s">
        <v>734</v>
      </c>
      <c r="Y143" s="89"/>
      <c r="Z143" s="90" t="str">
        <f t="shared" si="6"/>
        <v>Energy_biomass_rerservation_conv</v>
      </c>
      <c r="AA143" s="90" t="str">
        <f t="shared" si="7"/>
        <v>Energy_biomass_reservation</v>
      </c>
      <c r="AC143" s="4" t="s">
        <v>208</v>
      </c>
      <c r="AD143" s="4">
        <v>92</v>
      </c>
      <c r="AE143" s="4">
        <v>420</v>
      </c>
      <c r="AF143" s="4">
        <v>420</v>
      </c>
      <c r="AG143" s="4">
        <v>420</v>
      </c>
      <c r="AH143" t="s">
        <v>1039</v>
      </c>
      <c r="AK143" s="4"/>
      <c r="AL143" s="71" t="str">
        <f>V143</f>
        <v>Energy_beet_roots_conv</v>
      </c>
      <c r="AM143" s="96"/>
      <c r="AN143" s="102"/>
      <c r="AO143" s="101"/>
      <c r="AP143" s="102"/>
      <c r="AQ143" s="101"/>
      <c r="AR143" s="102"/>
      <c r="AS143" s="101"/>
      <c r="AT143" s="102"/>
      <c r="AU143" s="101"/>
      <c r="AV143" s="102"/>
      <c r="AW143" s="118"/>
      <c r="AX143" s="102"/>
      <c r="AY143" s="101"/>
      <c r="AZ143" s="102"/>
      <c r="BA143" s="101"/>
      <c r="BB143" s="102"/>
      <c r="BC143" s="101"/>
      <c r="BD143" s="115"/>
      <c r="BE143" s="101"/>
      <c r="BF143" s="102"/>
      <c r="BG143" s="157">
        <f t="shared" si="8"/>
        <v>0</v>
      </c>
      <c r="BH143" s="4" t="s">
        <v>813</v>
      </c>
      <c r="BI143" s="102" t="s">
        <v>813</v>
      </c>
    </row>
    <row r="144" spans="2:61" x14ac:dyDescent="0.25">
      <c r="V144" s="169" t="s">
        <v>733</v>
      </c>
      <c r="W144" s="89" t="s">
        <v>735</v>
      </c>
      <c r="X144" s="89" t="s">
        <v>734</v>
      </c>
      <c r="Y144" s="89"/>
      <c r="Z144" s="90" t="str">
        <f t="shared" si="6"/>
        <v>Energy_biomass_rerservation_conv</v>
      </c>
      <c r="AA144" s="90" t="str">
        <f t="shared" si="7"/>
        <v>Energy_biomass_reservation</v>
      </c>
      <c r="AC144" s="4"/>
      <c r="AD144" s="4"/>
      <c r="AE144" s="4"/>
      <c r="AF144" s="4"/>
      <c r="AG144" s="4"/>
      <c r="AK144" s="4"/>
      <c r="AL144" s="71" t="str">
        <f>V144</f>
        <v>Energy_whole_crop_conv</v>
      </c>
      <c r="AM144" s="96"/>
      <c r="AN144" s="102"/>
      <c r="AO144" s="101"/>
      <c r="AP144" s="102"/>
      <c r="AQ144" s="101"/>
      <c r="AR144" s="102"/>
      <c r="AS144" s="101"/>
      <c r="AT144" s="102"/>
      <c r="AU144" s="101"/>
      <c r="AV144" s="102"/>
      <c r="AW144" s="118"/>
      <c r="AX144" s="102"/>
      <c r="AY144" s="101"/>
      <c r="AZ144" s="102"/>
      <c r="BA144" s="101"/>
      <c r="BB144" s="102"/>
      <c r="BC144" s="101"/>
      <c r="BD144" s="115"/>
      <c r="BE144" s="101"/>
      <c r="BF144" s="102"/>
      <c r="BG144" s="157">
        <f t="shared" si="8"/>
        <v>0</v>
      </c>
      <c r="BH144" s="4" t="s">
        <v>813</v>
      </c>
      <c r="BI144" s="102" t="s">
        <v>813</v>
      </c>
    </row>
    <row r="145" spans="22:61" x14ac:dyDescent="0.25">
      <c r="V145" s="169" t="s">
        <v>736</v>
      </c>
      <c r="W145" s="89" t="s">
        <v>612</v>
      </c>
      <c r="X145" s="89" t="s">
        <v>613</v>
      </c>
      <c r="Y145" s="89"/>
      <c r="Z145" s="90" t="str">
        <f t="shared" si="6"/>
        <v>Transformed_green_feed</v>
      </c>
      <c r="AA145" s="90" t="str">
        <f t="shared" si="7"/>
        <v>Silage_grazing</v>
      </c>
      <c r="AC145" s="4" t="s">
        <v>208</v>
      </c>
      <c r="AD145" s="4">
        <v>90</v>
      </c>
      <c r="AE145" s="4">
        <v>324</v>
      </c>
      <c r="AF145" s="4">
        <v>325</v>
      </c>
      <c r="AG145" s="4">
        <v>325</v>
      </c>
      <c r="AH145" t="s">
        <v>436</v>
      </c>
      <c r="AK145" s="4"/>
      <c r="AL145" s="71" t="str">
        <f>V145</f>
        <v>Ensilage_energy_corn_conv</v>
      </c>
      <c r="AM145" s="96"/>
      <c r="AN145" s="102"/>
      <c r="AO145" s="101"/>
      <c r="AP145" s="102"/>
      <c r="AQ145" s="101"/>
      <c r="AR145" s="102"/>
      <c r="AS145" s="101"/>
      <c r="AT145" s="102"/>
      <c r="AU145" s="101"/>
      <c r="AV145" s="102"/>
      <c r="AW145" s="118"/>
      <c r="AX145" s="102"/>
      <c r="AY145" s="101"/>
      <c r="AZ145" s="102"/>
      <c r="BA145" s="101"/>
      <c r="BB145" s="102"/>
      <c r="BC145" s="101"/>
      <c r="BD145" s="115"/>
      <c r="BE145" s="101"/>
      <c r="BF145" s="102"/>
      <c r="BG145" s="157">
        <f t="shared" si="8"/>
        <v>0</v>
      </c>
      <c r="BH145" s="4" t="s">
        <v>813</v>
      </c>
      <c r="BI145" s="102" t="s">
        <v>813</v>
      </c>
    </row>
    <row r="146" spans="22:61" ht="14.4" thickBot="1" x14ac:dyDescent="0.3">
      <c r="V146" s="169" t="s">
        <v>737</v>
      </c>
      <c r="W146" s="89" t="s">
        <v>612</v>
      </c>
      <c r="X146" s="89" t="s">
        <v>613</v>
      </c>
      <c r="Y146" s="89"/>
      <c r="Z146" s="90" t="str">
        <f t="shared" si="6"/>
        <v>Transformed_green_feed</v>
      </c>
      <c r="AA146" s="90" t="str">
        <f t="shared" si="7"/>
        <v>Silage_grazing</v>
      </c>
      <c r="AC146" s="4" t="s">
        <v>208</v>
      </c>
      <c r="AD146" s="4">
        <v>90</v>
      </c>
      <c r="AE146" s="4">
        <v>324</v>
      </c>
      <c r="AF146" s="4">
        <v>325</v>
      </c>
      <c r="AG146" s="4">
        <v>325</v>
      </c>
      <c r="AH146" t="s">
        <v>436</v>
      </c>
      <c r="AK146" s="4"/>
      <c r="AL146" s="71" t="str">
        <f>V146</f>
        <v>Ensilage_energy_whole_crop_conv</v>
      </c>
      <c r="AM146" s="112"/>
      <c r="AN146" s="104"/>
      <c r="AO146" s="103"/>
      <c r="AP146" s="104"/>
      <c r="AQ146" s="103"/>
      <c r="AR146" s="104"/>
      <c r="AS146" s="103"/>
      <c r="AT146" s="104"/>
      <c r="AU146" s="103"/>
      <c r="AV146" s="104"/>
      <c r="AW146" s="119"/>
      <c r="AX146" s="104"/>
      <c r="AY146" s="103"/>
      <c r="AZ146" s="104"/>
      <c r="BA146" s="103"/>
      <c r="BB146" s="104"/>
      <c r="BC146" s="103"/>
      <c r="BD146" s="116"/>
      <c r="BE146" s="103"/>
      <c r="BF146" s="104"/>
      <c r="BG146" s="157">
        <f t="shared" si="8"/>
        <v>0</v>
      </c>
      <c r="BH146" s="4" t="s">
        <v>813</v>
      </c>
      <c r="BI146" s="102" t="s">
        <v>813</v>
      </c>
    </row>
    <row r="147" spans="22:61" x14ac:dyDescent="0.25">
      <c r="V147" s="169" t="s">
        <v>738</v>
      </c>
      <c r="W147" s="89" t="s">
        <v>612</v>
      </c>
      <c r="X147" s="89" t="s">
        <v>613</v>
      </c>
      <c r="Y147" s="89"/>
      <c r="Z147" s="90" t="str">
        <f t="shared" si="6"/>
        <v>Transformed_green_feed</v>
      </c>
      <c r="AA147" s="90" t="str">
        <f t="shared" si="7"/>
        <v>Silage_grazing</v>
      </c>
      <c r="AC147" s="4" t="s">
        <v>208</v>
      </c>
      <c r="AD147" s="4">
        <v>90</v>
      </c>
      <c r="AE147" s="4">
        <v>324</v>
      </c>
      <c r="AF147" s="4">
        <v>325</v>
      </c>
      <c r="AG147" s="4">
        <v>325</v>
      </c>
      <c r="AH147" t="s">
        <v>436</v>
      </c>
      <c r="AK147" s="4"/>
      <c r="AL147" s="71" t="str">
        <f>V147</f>
        <v>Ensilage_straw_seed_grass_conv</v>
      </c>
      <c r="AM147" s="96"/>
      <c r="AN147" s="102"/>
      <c r="AO147" s="101"/>
      <c r="AP147" s="102"/>
      <c r="AQ147" s="101"/>
      <c r="AR147" s="102"/>
      <c r="AS147" s="101"/>
      <c r="AT147" s="102"/>
      <c r="AU147" s="101"/>
      <c r="AV147" s="102"/>
      <c r="AW147" s="118"/>
      <c r="AX147" s="102"/>
      <c r="AY147" s="101"/>
      <c r="AZ147" s="102"/>
      <c r="BA147" s="101"/>
      <c r="BB147" s="102"/>
      <c r="BC147" s="101"/>
      <c r="BD147" s="115"/>
      <c r="BE147" s="101"/>
      <c r="BF147" s="102"/>
      <c r="BG147" s="157">
        <f t="shared" si="8"/>
        <v>0</v>
      </c>
      <c r="BH147" s="4" t="s">
        <v>813</v>
      </c>
      <c r="BI147" s="102" t="s">
        <v>813</v>
      </c>
    </row>
    <row r="148" spans="22:61" x14ac:dyDescent="0.25">
      <c r="V148" s="169" t="s">
        <v>739</v>
      </c>
      <c r="W148" s="89" t="s">
        <v>373</v>
      </c>
      <c r="X148" s="89" t="s">
        <v>278</v>
      </c>
      <c r="Y148" s="89"/>
      <c r="Z148" s="90" t="str">
        <f t="shared" si="6"/>
        <v>Degas_plant_organic_ferti_org</v>
      </c>
      <c r="AA148" s="90" t="str">
        <f t="shared" si="7"/>
        <v>Field_application</v>
      </c>
      <c r="AC148" s="4"/>
      <c r="AD148" s="4"/>
      <c r="AE148" s="4"/>
      <c r="AF148" s="4"/>
      <c r="AG148" s="4"/>
      <c r="AK148" s="4" t="s">
        <v>284</v>
      </c>
      <c r="AL148" s="71" t="str">
        <f>V148</f>
        <v>Degassed_new_plant_slurry_org</v>
      </c>
      <c r="AM148" s="96" t="s">
        <v>332</v>
      </c>
      <c r="AN148" s="102">
        <v>100</v>
      </c>
      <c r="AO148" s="101"/>
      <c r="AP148" s="102"/>
      <c r="AQ148" s="101"/>
      <c r="AR148" s="102"/>
      <c r="AS148" s="101"/>
      <c r="AT148" s="102"/>
      <c r="AU148" s="101"/>
      <c r="AV148" s="102"/>
      <c r="AW148" s="118"/>
      <c r="AX148" s="102"/>
      <c r="AY148" s="101"/>
      <c r="AZ148" s="102"/>
      <c r="BA148" s="101"/>
      <c r="BB148" s="102"/>
      <c r="BC148" s="101"/>
      <c r="BD148" s="115"/>
      <c r="BE148" s="101"/>
      <c r="BF148" s="102"/>
      <c r="BG148" s="157">
        <f t="shared" si="8"/>
        <v>100</v>
      </c>
      <c r="BH148" s="4" t="s">
        <v>813</v>
      </c>
      <c r="BI148" s="102" t="s">
        <v>812</v>
      </c>
    </row>
    <row r="149" spans="22:61" ht="14.4" thickBot="1" x14ac:dyDescent="0.3">
      <c r="V149" s="169" t="s">
        <v>740</v>
      </c>
      <c r="W149" s="89" t="s">
        <v>373</v>
      </c>
      <c r="X149" s="89" t="s">
        <v>278</v>
      </c>
      <c r="Y149" s="89"/>
      <c r="Z149" s="90" t="str">
        <f t="shared" si="6"/>
        <v>Degas_plant_organic_ferti_org</v>
      </c>
      <c r="AA149" s="90" t="str">
        <f t="shared" si="7"/>
        <v>Field_application</v>
      </c>
      <c r="AC149" s="4"/>
      <c r="AD149" s="4"/>
      <c r="AE149" s="4"/>
      <c r="AF149" s="4"/>
      <c r="AG149" s="4"/>
      <c r="AK149" s="4" t="s">
        <v>284</v>
      </c>
      <c r="AL149" s="71" t="str">
        <f>V149</f>
        <v>Degassed_exist_plant_slurry_org</v>
      </c>
      <c r="AM149" s="112" t="s">
        <v>332</v>
      </c>
      <c r="AN149" s="104">
        <v>100</v>
      </c>
      <c r="AO149" s="103"/>
      <c r="AP149" s="104"/>
      <c r="AQ149" s="103"/>
      <c r="AR149" s="104"/>
      <c r="AS149" s="103"/>
      <c r="AT149" s="104"/>
      <c r="AU149" s="103"/>
      <c r="AV149" s="104"/>
      <c r="AW149" s="119"/>
      <c r="AX149" s="104"/>
      <c r="AY149" s="103"/>
      <c r="AZ149" s="104"/>
      <c r="BA149" s="103"/>
      <c r="BB149" s="104"/>
      <c r="BC149" s="103"/>
      <c r="BD149" s="116"/>
      <c r="BE149" s="103"/>
      <c r="BF149" s="104"/>
      <c r="BG149" s="157">
        <f t="shared" si="8"/>
        <v>100</v>
      </c>
      <c r="BH149" s="4" t="s">
        <v>813</v>
      </c>
      <c r="BI149" s="102" t="s">
        <v>812</v>
      </c>
    </row>
    <row r="150" spans="22:61" x14ac:dyDescent="0.25">
      <c r="V150" s="169" t="s">
        <v>744</v>
      </c>
      <c r="W150" s="89" t="s">
        <v>373</v>
      </c>
      <c r="X150" s="89" t="s">
        <v>278</v>
      </c>
      <c r="Y150" s="89"/>
      <c r="Z150" s="90" t="str">
        <f t="shared" si="6"/>
        <v>Degas_plant_organic_ferti_org</v>
      </c>
      <c r="AA150" s="90" t="str">
        <f t="shared" si="7"/>
        <v>Field_application</v>
      </c>
      <c r="AC150" s="4"/>
      <c r="AD150" s="4"/>
      <c r="AE150" s="4"/>
      <c r="AF150" s="4"/>
      <c r="AG150" s="4"/>
      <c r="AK150" s="4" t="s">
        <v>284</v>
      </c>
      <c r="AL150" s="71" t="str">
        <f>V150</f>
        <v>Separ_degas_solid_fraction_exist_plant_org</v>
      </c>
      <c r="AM150" s="96" t="s">
        <v>333</v>
      </c>
      <c r="AN150" s="102">
        <v>100</v>
      </c>
      <c r="AO150" s="101"/>
      <c r="AP150" s="102"/>
      <c r="AQ150" s="101"/>
      <c r="AR150" s="102"/>
      <c r="AS150" s="101"/>
      <c r="AT150" s="102"/>
      <c r="AU150" s="101"/>
      <c r="AV150" s="102"/>
      <c r="AW150" s="118"/>
      <c r="AX150" s="102"/>
      <c r="AY150" s="101"/>
      <c r="AZ150" s="102"/>
      <c r="BA150" s="101"/>
      <c r="BB150" s="102"/>
      <c r="BC150" s="101"/>
      <c r="BD150" s="115"/>
      <c r="BE150" s="101"/>
      <c r="BF150" s="102"/>
      <c r="BG150" s="157">
        <f t="shared" si="8"/>
        <v>100</v>
      </c>
      <c r="BH150" s="4" t="s">
        <v>813</v>
      </c>
      <c r="BI150" s="102" t="s">
        <v>812</v>
      </c>
    </row>
    <row r="151" spans="22:61" x14ac:dyDescent="0.25">
      <c r="V151" s="169" t="s">
        <v>743</v>
      </c>
      <c r="W151" s="89" t="s">
        <v>373</v>
      </c>
      <c r="X151" s="89" t="s">
        <v>278</v>
      </c>
      <c r="Y151" s="89"/>
      <c r="Z151" s="90" t="str">
        <f t="shared" si="6"/>
        <v>Degas_plant_organic_ferti_org</v>
      </c>
      <c r="AA151" s="90" t="str">
        <f t="shared" si="7"/>
        <v>Field_application</v>
      </c>
      <c r="AC151" s="4"/>
      <c r="AD151" s="4"/>
      <c r="AE151" s="4"/>
      <c r="AF151" s="4"/>
      <c r="AG151" s="4"/>
      <c r="AK151" s="4" t="s">
        <v>284</v>
      </c>
      <c r="AL151" s="71" t="str">
        <f>V151</f>
        <v>Separ_degas_thin_fraction_exist_plant_org</v>
      </c>
      <c r="AM151" s="96" t="s">
        <v>332</v>
      </c>
      <c r="AN151" s="102">
        <v>100</v>
      </c>
      <c r="AO151" s="101"/>
      <c r="AP151" s="102"/>
      <c r="AQ151" s="101"/>
      <c r="AR151" s="102"/>
      <c r="AS151" s="101"/>
      <c r="AT151" s="102"/>
      <c r="AU151" s="101"/>
      <c r="AV151" s="102"/>
      <c r="AW151" s="118"/>
      <c r="AX151" s="102"/>
      <c r="AY151" s="101"/>
      <c r="AZ151" s="102"/>
      <c r="BA151" s="101"/>
      <c r="BB151" s="102"/>
      <c r="BC151" s="101"/>
      <c r="BD151" s="115"/>
      <c r="BE151" s="101"/>
      <c r="BF151" s="102"/>
      <c r="BG151" s="157">
        <f t="shared" si="8"/>
        <v>100</v>
      </c>
      <c r="BH151" s="4" t="s">
        <v>813</v>
      </c>
      <c r="BI151" s="102" t="s">
        <v>812</v>
      </c>
    </row>
    <row r="152" spans="22:61" ht="14.4" thickBot="1" x14ac:dyDescent="0.3">
      <c r="V152" s="169" t="s">
        <v>742</v>
      </c>
      <c r="W152" s="89" t="s">
        <v>373</v>
      </c>
      <c r="X152" s="89" t="s">
        <v>278</v>
      </c>
      <c r="Y152" s="89"/>
      <c r="Z152" s="90" t="str">
        <f t="shared" si="6"/>
        <v>Degas_plant_organic_ferti_org</v>
      </c>
      <c r="AA152" s="90" t="str">
        <f t="shared" si="7"/>
        <v>Field_application</v>
      </c>
      <c r="AC152" s="4" t="s">
        <v>209</v>
      </c>
      <c r="AD152" s="4"/>
      <c r="AE152" s="4"/>
      <c r="AF152" s="4"/>
      <c r="AG152" s="4"/>
      <c r="AK152" s="4" t="s">
        <v>284</v>
      </c>
      <c r="AL152" s="71" t="str">
        <f>V152</f>
        <v>Separ_degas_solid_fraction_new_plant_org</v>
      </c>
      <c r="AM152" s="112" t="s">
        <v>333</v>
      </c>
      <c r="AN152" s="104">
        <v>100</v>
      </c>
      <c r="AO152" s="103"/>
      <c r="AP152" s="104"/>
      <c r="AQ152" s="103"/>
      <c r="AR152" s="104"/>
      <c r="AS152" s="103"/>
      <c r="AT152" s="104"/>
      <c r="AU152" s="103"/>
      <c r="AV152" s="104"/>
      <c r="AW152" s="119"/>
      <c r="AX152" s="104"/>
      <c r="AY152" s="103"/>
      <c r="AZ152" s="104"/>
      <c r="BA152" s="103"/>
      <c r="BB152" s="104"/>
      <c r="BC152" s="103"/>
      <c r="BD152" s="116"/>
      <c r="BE152" s="103"/>
      <c r="BF152" s="104"/>
      <c r="BG152" s="157">
        <f t="shared" si="8"/>
        <v>100</v>
      </c>
      <c r="BH152" s="4" t="s">
        <v>813</v>
      </c>
      <c r="BI152" s="102" t="s">
        <v>812</v>
      </c>
    </row>
    <row r="153" spans="22:61" ht="14.4" thickBot="1" x14ac:dyDescent="0.3">
      <c r="V153" s="169" t="s">
        <v>741</v>
      </c>
      <c r="W153" s="89" t="s">
        <v>373</v>
      </c>
      <c r="X153" s="89" t="s">
        <v>278</v>
      </c>
      <c r="Y153" s="89"/>
      <c r="Z153" s="90" t="str">
        <f t="shared" si="6"/>
        <v>Degas_plant_organic_ferti_org</v>
      </c>
      <c r="AA153" s="90" t="str">
        <f t="shared" si="7"/>
        <v>Field_application</v>
      </c>
      <c r="AC153" s="4" t="s">
        <v>209</v>
      </c>
      <c r="AD153" s="4"/>
      <c r="AE153" s="4"/>
      <c r="AF153" s="4"/>
      <c r="AG153" s="4"/>
      <c r="AK153" s="4" t="s">
        <v>284</v>
      </c>
      <c r="AL153" s="71" t="str">
        <f>V153</f>
        <v>Separ_degas_thin_fraction_new_plant_org</v>
      </c>
      <c r="AM153" s="112" t="s">
        <v>332</v>
      </c>
      <c r="AN153" s="102">
        <v>100</v>
      </c>
      <c r="AO153" s="101"/>
      <c r="AP153" s="102"/>
      <c r="AQ153" s="101"/>
      <c r="AR153" s="102"/>
      <c r="AS153" s="101"/>
      <c r="AT153" s="102"/>
      <c r="AU153" s="101"/>
      <c r="AV153" s="102"/>
      <c r="AW153" s="118"/>
      <c r="AX153" s="102"/>
      <c r="AY153" s="101"/>
      <c r="AZ153" s="102"/>
      <c r="BA153" s="101"/>
      <c r="BB153" s="102"/>
      <c r="BC153" s="101"/>
      <c r="BD153" s="115"/>
      <c r="BE153" s="101"/>
      <c r="BF153" s="102"/>
      <c r="BG153" s="157">
        <f t="shared" si="8"/>
        <v>100</v>
      </c>
      <c r="BH153" s="4" t="s">
        <v>813</v>
      </c>
      <c r="BI153" s="102" t="s">
        <v>812</v>
      </c>
    </row>
    <row r="154" spans="22:61" x14ac:dyDescent="0.25">
      <c r="V154" s="169" t="s">
        <v>745</v>
      </c>
      <c r="W154" s="89" t="s">
        <v>709</v>
      </c>
      <c r="X154" s="89" t="s">
        <v>278</v>
      </c>
      <c r="Y154" s="89"/>
      <c r="Z154" s="90" t="str">
        <f t="shared" si="6"/>
        <v>Degas_livestock_manure_org</v>
      </c>
      <c r="AA154" s="90" t="str">
        <f t="shared" si="7"/>
        <v>Field_application</v>
      </c>
      <c r="AC154" s="4" t="s">
        <v>209</v>
      </c>
      <c r="AD154" s="4"/>
      <c r="AE154" s="4"/>
      <c r="AF154" s="4"/>
      <c r="AG154" s="4"/>
      <c r="AK154" s="4" t="s">
        <v>282</v>
      </c>
      <c r="AL154" s="71" t="str">
        <f>V154</f>
        <v>Degassed_cattle_slurry_org</v>
      </c>
      <c r="AM154" s="96" t="s">
        <v>332</v>
      </c>
      <c r="AN154" s="102">
        <v>100</v>
      </c>
      <c r="AO154" s="101"/>
      <c r="AP154" s="102"/>
      <c r="AQ154" s="101"/>
      <c r="AR154" s="102"/>
      <c r="AS154" s="101"/>
      <c r="AT154" s="102"/>
      <c r="AU154" s="101"/>
      <c r="AV154" s="102"/>
      <c r="AW154" s="118"/>
      <c r="AX154" s="102"/>
      <c r="AY154" s="101"/>
      <c r="AZ154" s="102"/>
      <c r="BA154" s="101"/>
      <c r="BB154" s="102"/>
      <c r="BC154" s="101"/>
      <c r="BD154" s="115"/>
      <c r="BE154" s="101"/>
      <c r="BF154" s="102"/>
      <c r="BG154" s="157">
        <f t="shared" si="8"/>
        <v>100</v>
      </c>
      <c r="BH154" s="4" t="s">
        <v>813</v>
      </c>
      <c r="BI154" s="102" t="s">
        <v>812</v>
      </c>
    </row>
    <row r="155" spans="22:61" ht="14.4" thickBot="1" x14ac:dyDescent="0.3">
      <c r="V155" s="169" t="s">
        <v>746</v>
      </c>
      <c r="W155" s="89" t="s">
        <v>708</v>
      </c>
      <c r="X155" s="89" t="s">
        <v>278</v>
      </c>
      <c r="Y155" s="89"/>
      <c r="Z155" s="90" t="str">
        <f t="shared" si="6"/>
        <v>Degas_livestock_manure_conv</v>
      </c>
      <c r="AA155" s="90" t="str">
        <f t="shared" si="7"/>
        <v>Field_application</v>
      </c>
      <c r="AC155" s="4" t="s">
        <v>209</v>
      </c>
      <c r="AD155" s="4"/>
      <c r="AE155" s="4"/>
      <c r="AF155" s="4"/>
      <c r="AG155" s="4"/>
      <c r="AK155" s="4" t="s">
        <v>257</v>
      </c>
      <c r="AL155" s="71" t="str">
        <f>V155</f>
        <v>Degas_cattle_deep_litter_conv</v>
      </c>
      <c r="AM155" s="112" t="s">
        <v>333</v>
      </c>
      <c r="AN155" s="104">
        <v>100</v>
      </c>
      <c r="AO155" s="103"/>
      <c r="AP155" s="104"/>
      <c r="AQ155" s="103"/>
      <c r="AR155" s="104"/>
      <c r="AS155" s="103"/>
      <c r="AT155" s="104"/>
      <c r="AU155" s="103"/>
      <c r="AV155" s="104"/>
      <c r="AW155" s="119"/>
      <c r="AX155" s="104"/>
      <c r="AY155" s="103"/>
      <c r="AZ155" s="104"/>
      <c r="BA155" s="103"/>
      <c r="BB155" s="104"/>
      <c r="BC155" s="103"/>
      <c r="BD155" s="116"/>
      <c r="BE155" s="103"/>
      <c r="BF155" s="104"/>
      <c r="BG155" s="157">
        <f t="shared" si="8"/>
        <v>100</v>
      </c>
      <c r="BH155" s="4" t="s">
        <v>812</v>
      </c>
      <c r="BI155" s="102" t="s">
        <v>812</v>
      </c>
    </row>
    <row r="156" spans="22:61" x14ac:dyDescent="0.25">
      <c r="V156" s="169" t="s">
        <v>747</v>
      </c>
      <c r="W156" s="89" t="s">
        <v>709</v>
      </c>
      <c r="X156" s="89" t="s">
        <v>278</v>
      </c>
      <c r="Y156" s="89"/>
      <c r="Z156" s="90" t="str">
        <f t="shared" si="6"/>
        <v>Degas_livestock_manure_org</v>
      </c>
      <c r="AA156" s="90" t="str">
        <f t="shared" si="7"/>
        <v>Field_application</v>
      </c>
      <c r="AC156" s="4" t="s">
        <v>209</v>
      </c>
      <c r="AD156" s="4"/>
      <c r="AE156" s="4"/>
      <c r="AF156" s="4"/>
      <c r="AG156" s="4"/>
      <c r="AK156" s="4" t="s">
        <v>257</v>
      </c>
      <c r="AL156" s="71" t="str">
        <f>V156</f>
        <v>Degas_cattle_deep_litter_org</v>
      </c>
      <c r="AM156" s="96" t="s">
        <v>333</v>
      </c>
      <c r="AN156" s="102">
        <v>100</v>
      </c>
      <c r="AO156" s="101"/>
      <c r="AP156" s="102"/>
      <c r="AQ156" s="101"/>
      <c r="AR156" s="102"/>
      <c r="AS156" s="101"/>
      <c r="AT156" s="102"/>
      <c r="AU156" s="101"/>
      <c r="AV156" s="102"/>
      <c r="AW156" s="118"/>
      <c r="AX156" s="102"/>
      <c r="AY156" s="101"/>
      <c r="AZ156" s="102"/>
      <c r="BA156" s="101"/>
      <c r="BB156" s="102"/>
      <c r="BC156" s="101"/>
      <c r="BD156" s="115"/>
      <c r="BE156" s="101"/>
      <c r="BF156" s="102"/>
      <c r="BG156" s="157">
        <f t="shared" si="8"/>
        <v>100</v>
      </c>
      <c r="BH156" s="4" t="s">
        <v>813</v>
      </c>
      <c r="BI156" s="102" t="s">
        <v>812</v>
      </c>
    </row>
    <row r="157" spans="22:61" x14ac:dyDescent="0.25">
      <c r="V157" s="169" t="s">
        <v>748</v>
      </c>
      <c r="W157" s="89" t="s">
        <v>708</v>
      </c>
      <c r="X157" s="89" t="s">
        <v>278</v>
      </c>
      <c r="Y157" s="89"/>
      <c r="Z157" s="90" t="str">
        <f t="shared" si="6"/>
        <v>Degas_livestock_manure_conv</v>
      </c>
      <c r="AA157" s="90" t="str">
        <f t="shared" si="7"/>
        <v>Field_application</v>
      </c>
      <c r="AC157" s="4" t="s">
        <v>209</v>
      </c>
      <c r="AD157" s="4"/>
      <c r="AE157" s="4"/>
      <c r="AF157" s="4"/>
      <c r="AG157" s="4"/>
      <c r="AK157" s="4" t="s">
        <v>260</v>
      </c>
      <c r="AL157" s="71" t="str">
        <f>V157</f>
        <v>Degas_cattle_solid_manure_conv</v>
      </c>
      <c r="AM157" s="96" t="s">
        <v>333</v>
      </c>
      <c r="AN157" s="102">
        <v>100</v>
      </c>
      <c r="AO157" s="101"/>
      <c r="AP157" s="102"/>
      <c r="AQ157" s="101"/>
      <c r="AR157" s="102"/>
      <c r="AS157" s="101"/>
      <c r="AT157" s="102"/>
      <c r="AU157" s="101"/>
      <c r="AV157" s="102"/>
      <c r="AW157" s="118"/>
      <c r="AX157" s="102"/>
      <c r="AY157" s="101"/>
      <c r="AZ157" s="102"/>
      <c r="BA157" s="101"/>
      <c r="BB157" s="102"/>
      <c r="BC157" s="101"/>
      <c r="BD157" s="115"/>
      <c r="BE157" s="101"/>
      <c r="BF157" s="102"/>
      <c r="BG157" s="157">
        <f t="shared" si="8"/>
        <v>100</v>
      </c>
      <c r="BH157" s="4" t="s">
        <v>812</v>
      </c>
      <c r="BI157" s="102" t="s">
        <v>812</v>
      </c>
    </row>
    <row r="158" spans="22:61" ht="14.4" thickBot="1" x14ac:dyDescent="0.3">
      <c r="V158" s="169" t="s">
        <v>749</v>
      </c>
      <c r="W158" s="89" t="s">
        <v>706</v>
      </c>
      <c r="X158" s="89" t="s">
        <v>278</v>
      </c>
      <c r="Y158" s="89"/>
      <c r="Z158" s="90" t="str">
        <f t="shared" si="6"/>
        <v>Livestock_manure_conv</v>
      </c>
      <c r="AA158" s="90" t="str">
        <f t="shared" si="7"/>
        <v>Field_application</v>
      </c>
      <c r="AC158" s="4" t="s">
        <v>209</v>
      </c>
      <c r="AD158" s="4"/>
      <c r="AE158" s="4">
        <v>335</v>
      </c>
      <c r="AF158" s="4">
        <v>345</v>
      </c>
      <c r="AG158" s="4">
        <v>350</v>
      </c>
      <c r="AH158" t="s">
        <v>751</v>
      </c>
      <c r="AK158" s="4" t="s">
        <v>281</v>
      </c>
      <c r="AL158" s="71" t="str">
        <f>V158</f>
        <v>Separ_thin_fraction_pig_conv</v>
      </c>
      <c r="AM158" s="96" t="s">
        <v>334</v>
      </c>
      <c r="AN158" s="104">
        <v>100</v>
      </c>
      <c r="AO158" s="103"/>
      <c r="AP158" s="104"/>
      <c r="AQ158" s="103"/>
      <c r="AR158" s="104"/>
      <c r="AS158" s="103"/>
      <c r="AT158" s="104"/>
      <c r="AU158" s="103"/>
      <c r="AV158" s="104"/>
      <c r="AW158" s="119"/>
      <c r="AX158" s="104"/>
      <c r="AY158" s="103"/>
      <c r="AZ158" s="104"/>
      <c r="BA158" s="103"/>
      <c r="BB158" s="104"/>
      <c r="BC158" s="103"/>
      <c r="BD158" s="116"/>
      <c r="BE158" s="103"/>
      <c r="BF158" s="104"/>
      <c r="BG158" s="157">
        <f t="shared" si="8"/>
        <v>100</v>
      </c>
      <c r="BH158" s="4" t="s">
        <v>812</v>
      </c>
      <c r="BI158" s="102" t="s">
        <v>812</v>
      </c>
    </row>
    <row r="159" spans="22:61" x14ac:dyDescent="0.25">
      <c r="V159" s="169" t="s">
        <v>750</v>
      </c>
      <c r="W159" s="89" t="s">
        <v>706</v>
      </c>
      <c r="X159" s="89" t="s">
        <v>278</v>
      </c>
      <c r="Y159" s="89"/>
      <c r="Z159" s="90" t="str">
        <f t="shared" si="6"/>
        <v>Livestock_manure_conv</v>
      </c>
      <c r="AA159" s="90" t="str">
        <f t="shared" si="7"/>
        <v>Field_application</v>
      </c>
      <c r="AC159" s="4" t="s">
        <v>209</v>
      </c>
      <c r="AD159" s="4"/>
      <c r="AE159" s="4">
        <v>263</v>
      </c>
      <c r="AF159" s="4">
        <v>271</v>
      </c>
      <c r="AG159" s="4">
        <v>275</v>
      </c>
      <c r="AH159" t="s">
        <v>435</v>
      </c>
      <c r="AK159" s="4" t="s">
        <v>281</v>
      </c>
      <c r="AL159" s="71" t="str">
        <f>V159</f>
        <v>Separ_solid_fraction_pig_conv</v>
      </c>
      <c r="AM159" s="96" t="s">
        <v>335</v>
      </c>
      <c r="AN159" s="102">
        <v>100</v>
      </c>
      <c r="AO159" s="101"/>
      <c r="AP159" s="102"/>
      <c r="AQ159" s="101"/>
      <c r="AR159" s="102"/>
      <c r="AS159" s="101"/>
      <c r="AT159" s="102"/>
      <c r="AU159" s="101"/>
      <c r="AV159" s="102"/>
      <c r="AW159" s="118"/>
      <c r="AX159" s="102"/>
      <c r="AY159" s="101"/>
      <c r="AZ159" s="102"/>
      <c r="BA159" s="101"/>
      <c r="BB159" s="102"/>
      <c r="BC159" s="101"/>
      <c r="BD159" s="115"/>
      <c r="BE159" s="101"/>
      <c r="BF159" s="102"/>
      <c r="BG159" s="157">
        <f t="shared" si="8"/>
        <v>100</v>
      </c>
      <c r="BH159" s="4" t="s">
        <v>812</v>
      </c>
      <c r="BI159" s="102" t="s">
        <v>812</v>
      </c>
    </row>
    <row r="160" spans="22:61" x14ac:dyDescent="0.25">
      <c r="V160" s="101" t="s">
        <v>753</v>
      </c>
      <c r="W160" s="89" t="s">
        <v>752</v>
      </c>
      <c r="X160" s="89" t="s">
        <v>176</v>
      </c>
      <c r="Y160" s="89"/>
      <c r="Z160" s="90" t="str">
        <f t="shared" si="6"/>
        <v>Starch</v>
      </c>
      <c r="AA160" s="90" t="str">
        <f t="shared" si="7"/>
        <v>Exit_model</v>
      </c>
      <c r="AC160" s="4" t="s">
        <v>209</v>
      </c>
      <c r="AD160" s="4"/>
      <c r="AE160" s="4"/>
      <c r="AF160" s="4"/>
      <c r="AG160" s="4"/>
      <c r="AK160" s="4"/>
      <c r="AL160" s="71" t="str">
        <f>V160</f>
        <v>Starch_potato_conv</v>
      </c>
      <c r="AM160" s="96"/>
      <c r="AN160" s="102"/>
      <c r="AO160" s="101"/>
      <c r="AP160" s="102"/>
      <c r="AQ160" s="101"/>
      <c r="AR160" s="102"/>
      <c r="AS160" s="101"/>
      <c r="AT160" s="102"/>
      <c r="AU160" s="101"/>
      <c r="AV160" s="102"/>
      <c r="AW160" s="118"/>
      <c r="AX160" s="102"/>
      <c r="AY160" s="101"/>
      <c r="AZ160" s="102"/>
      <c r="BA160" s="101"/>
      <c r="BB160" s="102"/>
      <c r="BC160" s="101"/>
      <c r="BD160" s="115"/>
      <c r="BE160" s="101"/>
      <c r="BF160" s="102"/>
      <c r="BG160" s="157">
        <f t="shared" si="8"/>
        <v>0</v>
      </c>
      <c r="BH160" s="4" t="s">
        <v>813</v>
      </c>
      <c r="BI160" s="102" t="s">
        <v>813</v>
      </c>
    </row>
    <row r="161" spans="22:61" ht="14.4" thickBot="1" x14ac:dyDescent="0.3">
      <c r="V161" s="169" t="s">
        <v>754</v>
      </c>
      <c r="W161" s="89" t="s">
        <v>834</v>
      </c>
      <c r="X161" s="89" t="s">
        <v>176</v>
      </c>
      <c r="Y161" s="89"/>
      <c r="Z161" s="90" t="str">
        <f t="shared" si="6"/>
        <v>Human_food_protein</v>
      </c>
      <c r="AA161" s="90" t="str">
        <f t="shared" si="7"/>
        <v>Exit_model</v>
      </c>
      <c r="AC161" s="4" t="s">
        <v>209</v>
      </c>
      <c r="AD161" s="4"/>
      <c r="AE161" s="4"/>
      <c r="AF161" s="4"/>
      <c r="AG161" s="4"/>
      <c r="AK161" s="4"/>
      <c r="AL161" s="71" t="str">
        <f>V161</f>
        <v>Protein_potato1_conv</v>
      </c>
      <c r="AM161" s="112"/>
      <c r="AN161" s="104"/>
      <c r="AO161" s="103"/>
      <c r="AP161" s="104"/>
      <c r="AQ161" s="103"/>
      <c r="AR161" s="104"/>
      <c r="AS161" s="103"/>
      <c r="AT161" s="104"/>
      <c r="AU161" s="103"/>
      <c r="AV161" s="104"/>
      <c r="AW161" s="119"/>
      <c r="AX161" s="104"/>
      <c r="AY161" s="103"/>
      <c r="AZ161" s="104"/>
      <c r="BA161" s="103"/>
      <c r="BB161" s="104"/>
      <c r="BC161" s="103"/>
      <c r="BD161" s="116"/>
      <c r="BE161" s="103"/>
      <c r="BF161" s="104"/>
      <c r="BG161" s="157">
        <f t="shared" si="8"/>
        <v>0</v>
      </c>
      <c r="BH161" s="4" t="s">
        <v>813</v>
      </c>
      <c r="BI161" s="102" t="s">
        <v>813</v>
      </c>
    </row>
    <row r="162" spans="22:61" x14ac:dyDescent="0.25">
      <c r="V162" s="169" t="s">
        <v>755</v>
      </c>
      <c r="W162" s="89" t="s">
        <v>735</v>
      </c>
      <c r="X162" s="89" t="s">
        <v>734</v>
      </c>
      <c r="Y162" s="89"/>
      <c r="Z162" s="90" t="str">
        <f t="shared" si="6"/>
        <v>Energy_biomass_rerservation_conv</v>
      </c>
      <c r="AA162" s="90" t="str">
        <f t="shared" si="7"/>
        <v>Energy_biomass_reservation</v>
      </c>
      <c r="AC162" s="4" t="s">
        <v>208</v>
      </c>
      <c r="AD162" s="4">
        <v>92</v>
      </c>
      <c r="AE162" s="4">
        <v>420</v>
      </c>
      <c r="AF162" s="4">
        <v>420</v>
      </c>
      <c r="AG162" s="4">
        <v>420</v>
      </c>
      <c r="AH162" t="s">
        <v>759</v>
      </c>
      <c r="AK162" s="4"/>
      <c r="AL162" s="71" t="str">
        <f>V162</f>
        <v>Pulp_potato1_conv</v>
      </c>
      <c r="AM162" s="96"/>
      <c r="AN162" s="102"/>
      <c r="AO162" s="101"/>
      <c r="AP162" s="102"/>
      <c r="AQ162" s="101"/>
      <c r="AR162" s="102"/>
      <c r="AS162" s="101"/>
      <c r="AT162" s="102"/>
      <c r="AU162" s="101"/>
      <c r="AV162" s="102"/>
      <c r="AW162" s="118"/>
      <c r="AX162" s="102"/>
      <c r="AY162" s="101"/>
      <c r="AZ162" s="102"/>
      <c r="BA162" s="101"/>
      <c r="BB162" s="102"/>
      <c r="BC162" s="101"/>
      <c r="BD162" s="115"/>
      <c r="BE162" s="101"/>
      <c r="BF162" s="102"/>
      <c r="BG162" s="157">
        <f t="shared" si="8"/>
        <v>0</v>
      </c>
      <c r="BH162" s="4" t="s">
        <v>813</v>
      </c>
      <c r="BI162" s="102" t="s">
        <v>813</v>
      </c>
    </row>
    <row r="163" spans="22:61" x14ac:dyDescent="0.25">
      <c r="V163" s="169"/>
      <c r="W163" s="89"/>
      <c r="X163" s="89"/>
      <c r="Y163" s="89"/>
      <c r="Z163" s="90"/>
      <c r="AA163" s="90"/>
      <c r="AC163" s="4"/>
      <c r="AD163" s="4"/>
      <c r="AE163" s="4"/>
      <c r="AF163" s="4"/>
      <c r="AG163" s="4"/>
      <c r="AK163" s="4"/>
      <c r="AL163" s="71">
        <f>V163</f>
        <v>0</v>
      </c>
      <c r="AM163" s="96"/>
      <c r="AN163" s="102"/>
      <c r="AO163" s="101"/>
      <c r="AP163" s="102"/>
      <c r="AQ163" s="101"/>
      <c r="AR163" s="102"/>
      <c r="AS163" s="101"/>
      <c r="AT163" s="102"/>
      <c r="AU163" s="101"/>
      <c r="AV163" s="102"/>
      <c r="AW163" s="118"/>
      <c r="AX163" s="102"/>
      <c r="AY163" s="101"/>
      <c r="AZ163" s="102"/>
      <c r="BA163" s="101"/>
      <c r="BB163" s="102"/>
      <c r="BC163" s="101"/>
      <c r="BD163" s="115"/>
      <c r="BE163" s="101"/>
      <c r="BF163" s="102"/>
      <c r="BG163" s="157">
        <f t="shared" si="8"/>
        <v>0</v>
      </c>
      <c r="BH163" s="4"/>
      <c r="BI163" s="102"/>
    </row>
    <row r="164" spans="22:61" ht="14.4" thickBot="1" x14ac:dyDescent="0.3">
      <c r="V164" s="169" t="s">
        <v>756</v>
      </c>
      <c r="W164" s="89" t="s">
        <v>369</v>
      </c>
      <c r="X164" s="89" t="s">
        <v>278</v>
      </c>
      <c r="Y164" s="89"/>
      <c r="Z164" s="90"/>
      <c r="AA164" s="90"/>
      <c r="AC164" s="4"/>
      <c r="AD164" s="4"/>
      <c r="AE164" s="4"/>
      <c r="AF164" s="4"/>
      <c r="AG164" s="4"/>
      <c r="AK164" s="4" t="s">
        <v>275</v>
      </c>
      <c r="AL164" s="71" t="str">
        <f>V164</f>
        <v>Juice_concentrate_potato_conv</v>
      </c>
      <c r="AM164" s="112" t="s">
        <v>333</v>
      </c>
      <c r="AN164" s="104">
        <v>100</v>
      </c>
      <c r="AO164" s="103"/>
      <c r="AP164" s="104"/>
      <c r="AQ164" s="103"/>
      <c r="AR164" s="104"/>
      <c r="AS164" s="103"/>
      <c r="AT164" s="104"/>
      <c r="AU164" s="103"/>
      <c r="AV164" s="104"/>
      <c r="AW164" s="119"/>
      <c r="AX164" s="104"/>
      <c r="AY164" s="103"/>
      <c r="AZ164" s="104"/>
      <c r="BA164" s="103"/>
      <c r="BB164" s="104"/>
      <c r="BC164" s="103"/>
      <c r="BD164" s="116"/>
      <c r="BE164" s="103"/>
      <c r="BF164" s="104"/>
      <c r="BG164" s="157">
        <f t="shared" si="8"/>
        <v>100</v>
      </c>
      <c r="BH164" s="4" t="s">
        <v>812</v>
      </c>
      <c r="BI164" s="102" t="s">
        <v>812</v>
      </c>
    </row>
    <row r="165" spans="22:61" ht="14.4" thickBot="1" x14ac:dyDescent="0.3">
      <c r="V165" s="169" t="s">
        <v>757</v>
      </c>
      <c r="W165" s="89" t="s">
        <v>369</v>
      </c>
      <c r="X165" s="89" t="s">
        <v>278</v>
      </c>
      <c r="Y165" s="89"/>
      <c r="Z165" s="90"/>
      <c r="AA165" s="90"/>
      <c r="AC165" s="4"/>
      <c r="AD165" s="4"/>
      <c r="AE165" s="4"/>
      <c r="AF165" s="4"/>
      <c r="AG165" s="4"/>
      <c r="AK165" s="4" t="s">
        <v>275</v>
      </c>
      <c r="AL165" s="71" t="str">
        <f>V165</f>
        <v>Carbokalk_nokalk_beet_conv</v>
      </c>
      <c r="AM165" s="112" t="s">
        <v>333</v>
      </c>
      <c r="AN165" s="102">
        <v>100</v>
      </c>
      <c r="AO165" s="101"/>
      <c r="AP165" s="102"/>
      <c r="AQ165" s="101"/>
      <c r="AR165" s="102"/>
      <c r="AS165" s="101"/>
      <c r="AT165" s="102"/>
      <c r="AU165" s="101"/>
      <c r="AV165" s="102"/>
      <c r="AW165" s="118"/>
      <c r="AX165" s="102"/>
      <c r="AY165" s="101"/>
      <c r="AZ165" s="102"/>
      <c r="BA165" s="101"/>
      <c r="BB165" s="102"/>
      <c r="BC165" s="101"/>
      <c r="BD165" s="115"/>
      <c r="BE165" s="101"/>
      <c r="BF165" s="102"/>
      <c r="BG165" s="157">
        <f t="shared" si="8"/>
        <v>100</v>
      </c>
      <c r="BH165" s="4" t="s">
        <v>812</v>
      </c>
      <c r="BI165" s="102" t="s">
        <v>812</v>
      </c>
    </row>
    <row r="166" spans="22:61" ht="14.4" thickBot="1" x14ac:dyDescent="0.3">
      <c r="V166" s="169" t="s">
        <v>758</v>
      </c>
      <c r="W166" s="89" t="s">
        <v>368</v>
      </c>
      <c r="X166" s="89" t="s">
        <v>278</v>
      </c>
      <c r="Y166" s="89"/>
      <c r="Z166" s="90"/>
      <c r="AA166" s="90"/>
      <c r="AC166" s="4"/>
      <c r="AD166" s="4"/>
      <c r="AE166" s="4"/>
      <c r="AF166" s="4"/>
      <c r="AG166" s="4"/>
      <c r="AK166" s="4" t="s">
        <v>275</v>
      </c>
      <c r="AL166" s="71" t="str">
        <f>V166</f>
        <v>Carbokalk_nokalk_beet_org</v>
      </c>
      <c r="AM166" s="112" t="s">
        <v>333</v>
      </c>
      <c r="AN166" s="102">
        <v>100</v>
      </c>
      <c r="AO166" s="101"/>
      <c r="AP166" s="102"/>
      <c r="AQ166" s="101"/>
      <c r="AR166" s="102"/>
      <c r="AS166" s="101"/>
      <c r="AT166" s="102"/>
      <c r="AU166" s="101"/>
      <c r="AV166" s="102"/>
      <c r="AW166" s="118"/>
      <c r="AX166" s="102"/>
      <c r="AY166" s="101"/>
      <c r="AZ166" s="102"/>
      <c r="BA166" s="101"/>
      <c r="BB166" s="102"/>
      <c r="BC166" s="101"/>
      <c r="BD166" s="115"/>
      <c r="BE166" s="101"/>
      <c r="BF166" s="102"/>
      <c r="BG166" s="157">
        <f t="shared" si="8"/>
        <v>100</v>
      </c>
      <c r="BH166" s="4" t="s">
        <v>813</v>
      </c>
      <c r="BI166" s="102" t="s">
        <v>812</v>
      </c>
    </row>
    <row r="167" spans="22:61" ht="14.4" thickBot="1" x14ac:dyDescent="0.3">
      <c r="V167" s="169" t="s">
        <v>761</v>
      </c>
      <c r="W167" s="89" t="s">
        <v>191</v>
      </c>
      <c r="X167" s="89" t="s">
        <v>176</v>
      </c>
      <c r="Y167" s="89"/>
      <c r="Z167" s="90"/>
      <c r="AA167" s="90"/>
      <c r="AC167" s="4"/>
      <c r="AD167" s="4"/>
      <c r="AE167" s="4"/>
      <c r="AF167" s="4"/>
      <c r="AG167" s="4"/>
      <c r="AK167" s="4"/>
      <c r="AL167" s="71" t="str">
        <f>V167</f>
        <v>Pork_meat_org</v>
      </c>
      <c r="AM167" s="112"/>
      <c r="AN167" s="104"/>
      <c r="AO167" s="103"/>
      <c r="AP167" s="104"/>
      <c r="AQ167" s="103"/>
      <c r="AR167" s="104"/>
      <c r="AS167" s="103"/>
      <c r="AT167" s="104"/>
      <c r="AU167" s="103"/>
      <c r="AV167" s="104"/>
      <c r="AW167" s="119"/>
      <c r="AX167" s="104"/>
      <c r="AY167" s="103"/>
      <c r="AZ167" s="104"/>
      <c r="BA167" s="103"/>
      <c r="BB167" s="104"/>
      <c r="BC167" s="103"/>
      <c r="BD167" s="116"/>
      <c r="BE167" s="103"/>
      <c r="BF167" s="104"/>
      <c r="BG167" s="157">
        <f t="shared" si="8"/>
        <v>0</v>
      </c>
      <c r="BH167" s="4" t="s">
        <v>813</v>
      </c>
      <c r="BI167" s="102" t="s">
        <v>813</v>
      </c>
    </row>
    <row r="168" spans="22:61" x14ac:dyDescent="0.25">
      <c r="V168" s="169" t="s">
        <v>762</v>
      </c>
      <c r="W168" s="89" t="s">
        <v>764</v>
      </c>
      <c r="X168" s="89" t="s">
        <v>700</v>
      </c>
      <c r="Y168" s="89"/>
      <c r="Z168" s="90"/>
      <c r="AA168" s="90"/>
      <c r="AC168" s="4"/>
      <c r="AD168" s="4"/>
      <c r="AE168" s="4"/>
      <c r="AF168" s="4"/>
      <c r="AG168" s="4"/>
      <c r="AK168" s="4"/>
      <c r="AL168" s="71" t="str">
        <f>V168</f>
        <v>Piglet_15_live_org</v>
      </c>
      <c r="AM168" s="96"/>
      <c r="AN168" s="102"/>
      <c r="AO168" s="101"/>
      <c r="AP168" s="102"/>
      <c r="AQ168" s="101"/>
      <c r="AR168" s="102"/>
      <c r="AS168" s="101"/>
      <c r="AT168" s="102"/>
      <c r="AU168" s="101"/>
      <c r="AV168" s="102"/>
      <c r="AW168" s="118"/>
      <c r="AX168" s="102"/>
      <c r="AY168" s="101"/>
      <c r="AZ168" s="102"/>
      <c r="BA168" s="101"/>
      <c r="BB168" s="102"/>
      <c r="BC168" s="101"/>
      <c r="BD168" s="115"/>
      <c r="BE168" s="101"/>
      <c r="BF168" s="102"/>
      <c r="BG168" s="157">
        <f t="shared" si="8"/>
        <v>0</v>
      </c>
      <c r="BH168" s="4" t="s">
        <v>813</v>
      </c>
      <c r="BI168" s="102" t="s">
        <v>813</v>
      </c>
    </row>
    <row r="169" spans="22:61" x14ac:dyDescent="0.25">
      <c r="V169" s="169" t="s">
        <v>763</v>
      </c>
      <c r="W169" s="89" t="s">
        <v>764</v>
      </c>
      <c r="X169" s="89" t="s">
        <v>700</v>
      </c>
      <c r="Y169" s="89"/>
      <c r="Z169" s="90"/>
      <c r="AA169" s="90"/>
      <c r="AC169" s="4"/>
      <c r="AD169" s="4"/>
      <c r="AE169" s="4"/>
      <c r="AF169" s="4"/>
      <c r="AG169" s="4"/>
      <c r="AK169" s="4"/>
      <c r="AL169" s="71" t="str">
        <f>V169</f>
        <v>Piglet_31_live_org</v>
      </c>
      <c r="AM169" s="96"/>
      <c r="AN169" s="102"/>
      <c r="AO169" s="101"/>
      <c r="AP169" s="102"/>
      <c r="AQ169" s="101"/>
      <c r="AR169" s="102"/>
      <c r="AS169" s="101"/>
      <c r="AT169" s="102"/>
      <c r="AU169" s="101"/>
      <c r="AV169" s="102"/>
      <c r="AW169" s="118"/>
      <c r="AX169" s="102"/>
      <c r="AY169" s="101"/>
      <c r="AZ169" s="102"/>
      <c r="BA169" s="101"/>
      <c r="BB169" s="102"/>
      <c r="BC169" s="101"/>
      <c r="BD169" s="115"/>
      <c r="BE169" s="101"/>
      <c r="BF169" s="102"/>
      <c r="BG169" s="157">
        <f t="shared" si="8"/>
        <v>0</v>
      </c>
      <c r="BH169" s="4" t="s">
        <v>813</v>
      </c>
      <c r="BI169" s="102" t="s">
        <v>813</v>
      </c>
    </row>
    <row r="170" spans="22:61" ht="14.4" thickBot="1" x14ac:dyDescent="0.3">
      <c r="V170" s="169" t="s">
        <v>765</v>
      </c>
      <c r="W170" s="89" t="s">
        <v>371</v>
      </c>
      <c r="X170" s="89" t="s">
        <v>278</v>
      </c>
      <c r="Y170" s="89"/>
      <c r="Z170" s="90"/>
      <c r="AA170" s="90"/>
      <c r="AC170" s="4" t="s">
        <v>209</v>
      </c>
      <c r="AD170" s="4"/>
      <c r="AE170" s="4"/>
      <c r="AF170" s="4"/>
      <c r="AG170" s="4"/>
      <c r="AK170" s="4"/>
      <c r="AL170" s="71" t="str">
        <f>V170</f>
        <v>Pig_dung_urine_field_org</v>
      </c>
      <c r="AM170" s="112"/>
      <c r="AN170" s="104"/>
      <c r="AO170" s="103"/>
      <c r="AP170" s="104"/>
      <c r="AQ170" s="103"/>
      <c r="AR170" s="104"/>
      <c r="AS170" s="103"/>
      <c r="AT170" s="104"/>
      <c r="AU170" s="103"/>
      <c r="AV170" s="104"/>
      <c r="AW170" s="119"/>
      <c r="AX170" s="104"/>
      <c r="AY170" s="103"/>
      <c r="AZ170" s="104"/>
      <c r="BA170" s="103"/>
      <c r="BB170" s="104"/>
      <c r="BC170" s="103"/>
      <c r="BD170" s="116"/>
      <c r="BE170" s="103"/>
      <c r="BF170" s="104"/>
      <c r="BG170" s="157">
        <f t="shared" si="8"/>
        <v>0</v>
      </c>
      <c r="BH170" s="4" t="s">
        <v>813</v>
      </c>
      <c r="BI170" s="102" t="s">
        <v>813</v>
      </c>
    </row>
    <row r="171" spans="22:61" x14ac:dyDescent="0.25">
      <c r="V171" s="169" t="s">
        <v>766</v>
      </c>
      <c r="W171" s="89" t="s">
        <v>707</v>
      </c>
      <c r="X171" s="89" t="s">
        <v>278</v>
      </c>
      <c r="Y171" s="89"/>
      <c r="Z171" s="90"/>
      <c r="AA171" s="90"/>
      <c r="AC171" s="4" t="s">
        <v>209</v>
      </c>
      <c r="AD171" s="4"/>
      <c r="AE171" s="4">
        <v>263</v>
      </c>
      <c r="AF171" s="4">
        <v>271</v>
      </c>
      <c r="AG171" s="4">
        <v>275</v>
      </c>
      <c r="AH171" t="s">
        <v>435</v>
      </c>
      <c r="AK171" s="4" t="s">
        <v>257</v>
      </c>
      <c r="AL171" s="71" t="str">
        <f>V171</f>
        <v>Sows_deep_litter_org</v>
      </c>
      <c r="AM171" s="96" t="s">
        <v>335</v>
      </c>
      <c r="AN171" s="102">
        <v>100</v>
      </c>
      <c r="AO171" s="101"/>
      <c r="AP171" s="102"/>
      <c r="AQ171" s="101"/>
      <c r="AR171" s="102"/>
      <c r="AS171" s="101"/>
      <c r="AT171" s="102"/>
      <c r="AU171" s="101"/>
      <c r="AV171" s="102"/>
      <c r="AW171" s="118"/>
      <c r="AX171" s="102"/>
      <c r="AY171" s="101"/>
      <c r="AZ171" s="102"/>
      <c r="BA171" s="101"/>
      <c r="BB171" s="102"/>
      <c r="BC171" s="101"/>
      <c r="BD171" s="115"/>
      <c r="BE171" s="101"/>
      <c r="BF171" s="102"/>
      <c r="BG171" s="157">
        <f t="shared" si="8"/>
        <v>100</v>
      </c>
      <c r="BH171" s="4" t="s">
        <v>813</v>
      </c>
      <c r="BI171" s="102" t="s">
        <v>812</v>
      </c>
    </row>
    <row r="172" spans="22:61" x14ac:dyDescent="0.25">
      <c r="V172" s="169" t="s">
        <v>767</v>
      </c>
      <c r="W172" s="89" t="s">
        <v>707</v>
      </c>
      <c r="X172" s="89" t="s">
        <v>278</v>
      </c>
      <c r="Y172" s="89"/>
      <c r="Z172" s="90"/>
      <c r="AA172" s="90"/>
      <c r="AC172" s="4" t="s">
        <v>209</v>
      </c>
      <c r="AD172" s="4"/>
      <c r="AE172" s="4">
        <v>335</v>
      </c>
      <c r="AF172" s="4">
        <v>345</v>
      </c>
      <c r="AG172" s="4">
        <v>350</v>
      </c>
      <c r="AK172" s="4" t="s">
        <v>281</v>
      </c>
      <c r="AL172" s="71" t="str">
        <f>V172</f>
        <v>Pig_slurry_org</v>
      </c>
      <c r="AM172" s="96" t="s">
        <v>334</v>
      </c>
      <c r="AN172" s="102">
        <v>100</v>
      </c>
      <c r="AO172" s="101"/>
      <c r="AP172" s="102"/>
      <c r="AQ172" s="101"/>
      <c r="AR172" s="102"/>
      <c r="AS172" s="101"/>
      <c r="AT172" s="102"/>
      <c r="AU172" s="101"/>
      <c r="AV172" s="102"/>
      <c r="AW172" s="118"/>
      <c r="AX172" s="102"/>
      <c r="AY172" s="101"/>
      <c r="AZ172" s="102"/>
      <c r="BA172" s="101"/>
      <c r="BB172" s="102"/>
      <c r="BC172" s="101"/>
      <c r="BD172" s="115"/>
      <c r="BE172" s="101"/>
      <c r="BF172" s="102"/>
      <c r="BG172" s="157">
        <f t="shared" si="8"/>
        <v>100</v>
      </c>
      <c r="BH172" s="4" t="s">
        <v>813</v>
      </c>
      <c r="BI172" s="102" t="s">
        <v>812</v>
      </c>
    </row>
    <row r="173" spans="22:61" ht="14.4" thickBot="1" x14ac:dyDescent="0.3">
      <c r="V173" s="169" t="s">
        <v>768</v>
      </c>
      <c r="W173" s="89" t="s">
        <v>612</v>
      </c>
      <c r="X173" s="89" t="s">
        <v>613</v>
      </c>
      <c r="Y173" s="89"/>
      <c r="Z173" s="90"/>
      <c r="AA173" s="90"/>
      <c r="AC173" s="4"/>
      <c r="AD173" s="4"/>
      <c r="AE173" s="4"/>
      <c r="AF173" s="4"/>
      <c r="AG173" s="4"/>
      <c r="AK173" s="4"/>
      <c r="AL173" s="71" t="str">
        <f>V173</f>
        <v>Fresh_grass_field_org</v>
      </c>
      <c r="AM173" s="112"/>
      <c r="AN173" s="104"/>
      <c r="AO173" s="103"/>
      <c r="AP173" s="104"/>
      <c r="AQ173" s="103"/>
      <c r="AR173" s="104"/>
      <c r="AS173" s="103"/>
      <c r="AT173" s="104"/>
      <c r="AU173" s="103"/>
      <c r="AV173" s="104"/>
      <c r="AW173" s="119"/>
      <c r="AX173" s="104"/>
      <c r="AY173" s="103"/>
      <c r="AZ173" s="104"/>
      <c r="BA173" s="103"/>
      <c r="BB173" s="104"/>
      <c r="BC173" s="103"/>
      <c r="BD173" s="116"/>
      <c r="BE173" s="103"/>
      <c r="BF173" s="104"/>
      <c r="BG173" s="157">
        <f t="shared" si="8"/>
        <v>0</v>
      </c>
      <c r="BH173" s="4" t="s">
        <v>813</v>
      </c>
      <c r="BI173" s="102" t="s">
        <v>813</v>
      </c>
    </row>
    <row r="174" spans="22:61" x14ac:dyDescent="0.25">
      <c r="V174" s="169" t="s">
        <v>769</v>
      </c>
      <c r="W174" s="89" t="s">
        <v>612</v>
      </c>
      <c r="X174" s="89" t="s">
        <v>613</v>
      </c>
      <c r="Y174" s="89"/>
      <c r="Z174" s="90"/>
      <c r="AA174" s="90"/>
      <c r="AC174" s="4"/>
      <c r="AD174" s="4"/>
      <c r="AE174" s="4"/>
      <c r="AF174" s="4"/>
      <c r="AG174" s="4"/>
      <c r="AK174" s="4"/>
      <c r="AL174" s="71" t="str">
        <f>V174</f>
        <v>Fresh_grass_field_conv</v>
      </c>
      <c r="AM174" s="96"/>
      <c r="AN174" s="102"/>
      <c r="AO174" s="101"/>
      <c r="AP174" s="102"/>
      <c r="AQ174" s="101"/>
      <c r="AR174" s="102"/>
      <c r="AS174" s="101"/>
      <c r="AT174" s="102"/>
      <c r="AU174" s="101"/>
      <c r="AV174" s="102"/>
      <c r="AW174" s="118"/>
      <c r="AX174" s="102"/>
      <c r="AY174" s="101"/>
      <c r="AZ174" s="102"/>
      <c r="BA174" s="101"/>
      <c r="BB174" s="102"/>
      <c r="BC174" s="101"/>
      <c r="BD174" s="115"/>
      <c r="BE174" s="101"/>
      <c r="BF174" s="102"/>
      <c r="BG174" s="157">
        <f t="shared" si="8"/>
        <v>0</v>
      </c>
      <c r="BH174" s="4" t="s">
        <v>813</v>
      </c>
      <c r="BI174" s="102" t="s">
        <v>813</v>
      </c>
    </row>
    <row r="175" spans="22:61" x14ac:dyDescent="0.25">
      <c r="V175" s="169" t="s">
        <v>770</v>
      </c>
      <c r="W175" s="89" t="s">
        <v>707</v>
      </c>
      <c r="X175" s="89" t="s">
        <v>278</v>
      </c>
      <c r="Y175" s="89"/>
      <c r="Z175" s="90"/>
      <c r="AA175" s="90"/>
      <c r="AC175" s="4" t="s">
        <v>209</v>
      </c>
      <c r="AD175" s="4"/>
      <c r="AE175" s="4">
        <v>263</v>
      </c>
      <c r="AF175" s="4">
        <v>271</v>
      </c>
      <c r="AG175" s="4">
        <v>275</v>
      </c>
      <c r="AH175" t="s">
        <v>435</v>
      </c>
      <c r="AK175" s="4" t="s">
        <v>257</v>
      </c>
      <c r="AL175" s="71" t="str">
        <f>V175</f>
        <v>Pig_not_sows_deep_litter_org</v>
      </c>
      <c r="AM175" s="96" t="s">
        <v>335</v>
      </c>
      <c r="AN175" s="102">
        <v>100</v>
      </c>
      <c r="AO175" s="101"/>
      <c r="AP175" s="102"/>
      <c r="AQ175" s="101"/>
      <c r="AR175" s="102"/>
      <c r="AS175" s="101"/>
      <c r="AT175" s="102"/>
      <c r="AU175" s="101"/>
      <c r="AV175" s="102"/>
      <c r="AW175" s="118"/>
      <c r="AX175" s="102"/>
      <c r="AY175" s="101"/>
      <c r="AZ175" s="102"/>
      <c r="BA175" s="101"/>
      <c r="BB175" s="102"/>
      <c r="BC175" s="101"/>
      <c r="BD175" s="115"/>
      <c r="BE175" s="101"/>
      <c r="BF175" s="102"/>
      <c r="BG175" s="157">
        <f t="shared" si="8"/>
        <v>100</v>
      </c>
      <c r="BH175" s="4" t="s">
        <v>813</v>
      </c>
      <c r="BI175" s="102" t="s">
        <v>813</v>
      </c>
    </row>
    <row r="176" spans="22:61" ht="14.4" thickBot="1" x14ac:dyDescent="0.3">
      <c r="V176" s="169" t="s">
        <v>773</v>
      </c>
      <c r="W176" s="89" t="s">
        <v>709</v>
      </c>
      <c r="X176" s="89" t="s">
        <v>278</v>
      </c>
      <c r="Y176" s="89"/>
      <c r="Z176" s="90"/>
      <c r="AA176" s="90"/>
      <c r="AC176" s="4"/>
      <c r="AD176" s="4"/>
      <c r="AE176" s="4"/>
      <c r="AF176" s="4"/>
      <c r="AG176" s="4"/>
      <c r="AK176" s="4" t="s">
        <v>257</v>
      </c>
      <c r="AL176" s="71" t="str">
        <f>V176</f>
        <v>Degas_swine_deep_litter_org</v>
      </c>
      <c r="AM176" s="112" t="s">
        <v>334</v>
      </c>
      <c r="AN176" s="104">
        <v>100</v>
      </c>
      <c r="AO176" s="103"/>
      <c r="AP176" s="104"/>
      <c r="AQ176" s="103"/>
      <c r="AR176" s="104"/>
      <c r="AS176" s="103"/>
      <c r="AT176" s="104"/>
      <c r="AU176" s="103"/>
      <c r="AV176" s="104"/>
      <c r="AW176" s="119"/>
      <c r="AX176" s="104"/>
      <c r="AY176" s="103"/>
      <c r="AZ176" s="104"/>
      <c r="BA176" s="103"/>
      <c r="BB176" s="104"/>
      <c r="BC176" s="103"/>
      <c r="BD176" s="116"/>
      <c r="BE176" s="103"/>
      <c r="BF176" s="104"/>
      <c r="BG176" s="157">
        <f t="shared" si="8"/>
        <v>100</v>
      </c>
      <c r="BH176" s="4" t="s">
        <v>813</v>
      </c>
      <c r="BI176" s="102" t="s">
        <v>812</v>
      </c>
    </row>
    <row r="177" spans="22:61" x14ac:dyDescent="0.25">
      <c r="V177" s="169"/>
      <c r="W177" s="89"/>
      <c r="X177" s="89"/>
      <c r="Y177" s="89"/>
      <c r="Z177" s="90"/>
      <c r="AA177" s="90"/>
      <c r="AC177" s="4"/>
      <c r="AD177" s="4"/>
      <c r="AE177" s="4"/>
      <c r="AF177" s="4"/>
      <c r="AG177" s="4"/>
      <c r="AK177" s="4"/>
      <c r="AL177" s="71">
        <f>V177</f>
        <v>0</v>
      </c>
      <c r="AM177" s="96"/>
      <c r="AN177" s="102"/>
      <c r="AO177" s="101"/>
      <c r="AP177" s="102"/>
      <c r="AQ177" s="101"/>
      <c r="AR177" s="102"/>
      <c r="AS177" s="101"/>
      <c r="AT177" s="102"/>
      <c r="AU177" s="101"/>
      <c r="AV177" s="102"/>
      <c r="AW177" s="118"/>
      <c r="AX177" s="102"/>
      <c r="AY177" s="101"/>
      <c r="AZ177" s="102"/>
      <c r="BA177" s="101"/>
      <c r="BB177" s="102"/>
      <c r="BC177" s="101"/>
      <c r="BD177" s="115"/>
      <c r="BE177" s="101"/>
      <c r="BF177" s="102"/>
      <c r="BG177" s="157">
        <f t="shared" si="8"/>
        <v>0</v>
      </c>
      <c r="BH177" s="4"/>
      <c r="BI177" s="102"/>
    </row>
    <row r="178" spans="22:61" x14ac:dyDescent="0.25">
      <c r="V178" s="169" t="s">
        <v>838</v>
      </c>
      <c r="W178" s="89" t="s">
        <v>6</v>
      </c>
      <c r="X178" s="89" t="s">
        <v>6</v>
      </c>
      <c r="Y178" s="89" t="s">
        <v>840</v>
      </c>
      <c r="Z178" s="90"/>
      <c r="AA178" s="90"/>
      <c r="AC178" s="4" t="s">
        <v>208</v>
      </c>
      <c r="AD178" s="4">
        <v>90</v>
      </c>
      <c r="AE178" s="4">
        <v>324</v>
      </c>
      <c r="AF178" s="4">
        <v>325</v>
      </c>
      <c r="AG178" s="4">
        <v>325</v>
      </c>
      <c r="AH178" t="s">
        <v>436</v>
      </c>
      <c r="AK178" s="4"/>
      <c r="AL178" s="71" t="str">
        <f>V178</f>
        <v>Pulp_ProteinGrassClover_biorefinery_conv</v>
      </c>
      <c r="AM178" s="96"/>
      <c r="AN178" s="102"/>
      <c r="AO178" s="101"/>
      <c r="AP178" s="102"/>
      <c r="AQ178" s="101"/>
      <c r="AR178" s="102"/>
      <c r="AS178" s="101"/>
      <c r="AT178" s="102"/>
      <c r="AU178" s="101"/>
      <c r="AV178" s="102"/>
      <c r="AW178" s="118"/>
      <c r="AX178" s="102"/>
      <c r="AY178" s="101"/>
      <c r="AZ178" s="102"/>
      <c r="BA178" s="101"/>
      <c r="BB178" s="102"/>
      <c r="BC178" s="101"/>
      <c r="BD178" s="115"/>
      <c r="BE178" s="101"/>
      <c r="BF178" s="102"/>
      <c r="BG178" s="157">
        <f t="shared" si="8"/>
        <v>0</v>
      </c>
      <c r="BH178" s="4" t="s">
        <v>813</v>
      </c>
      <c r="BI178" s="102" t="s">
        <v>813</v>
      </c>
    </row>
    <row r="179" spans="22:61" ht="14.4" thickBot="1" x14ac:dyDescent="0.3">
      <c r="V179" s="169" t="s">
        <v>839</v>
      </c>
      <c r="W179" s="89" t="s">
        <v>6</v>
      </c>
      <c r="X179" s="89" t="s">
        <v>6</v>
      </c>
      <c r="Y179" s="89"/>
      <c r="Z179" s="90"/>
      <c r="AA179" s="90"/>
      <c r="AC179" s="4" t="s">
        <v>208</v>
      </c>
      <c r="AD179" s="4">
        <v>90</v>
      </c>
      <c r="AE179" s="4">
        <v>324</v>
      </c>
      <c r="AF179" s="4">
        <v>325</v>
      </c>
      <c r="AG179" s="4">
        <v>325</v>
      </c>
      <c r="AH179" t="s">
        <v>436</v>
      </c>
      <c r="AK179" s="4"/>
      <c r="AL179" s="71" t="str">
        <f>V179</f>
        <v>Pulp_ProteinGrassClover_biorefinery_org</v>
      </c>
      <c r="AM179" s="112"/>
      <c r="AN179" s="104"/>
      <c r="AO179" s="103"/>
      <c r="AP179" s="104"/>
      <c r="AQ179" s="103"/>
      <c r="AR179" s="104"/>
      <c r="AS179" s="103"/>
      <c r="AT179" s="104"/>
      <c r="AU179" s="103"/>
      <c r="AV179" s="104"/>
      <c r="AW179" s="119"/>
      <c r="AX179" s="104"/>
      <c r="AY179" s="103"/>
      <c r="AZ179" s="104"/>
      <c r="BA179" s="103"/>
      <c r="BB179" s="104"/>
      <c r="BC179" s="103"/>
      <c r="BD179" s="116"/>
      <c r="BE179" s="103"/>
      <c r="BF179" s="104"/>
      <c r="BG179" s="157">
        <f t="shared" si="8"/>
        <v>0</v>
      </c>
      <c r="BH179" s="4" t="s">
        <v>813</v>
      </c>
      <c r="BI179" s="102" t="s">
        <v>813</v>
      </c>
    </row>
    <row r="180" spans="22:61" x14ac:dyDescent="0.25">
      <c r="V180" s="169" t="s">
        <v>804</v>
      </c>
      <c r="W180" s="89" t="s">
        <v>752</v>
      </c>
      <c r="X180" s="89" t="s">
        <v>176</v>
      </c>
      <c r="Y180" s="89"/>
      <c r="Z180" s="90"/>
      <c r="AA180" s="90"/>
      <c r="AC180" s="4"/>
      <c r="AD180" s="4"/>
      <c r="AE180" s="4"/>
      <c r="AF180" s="4"/>
      <c r="AG180" s="4"/>
      <c r="AK180" s="4"/>
      <c r="AL180" s="71" t="str">
        <f>V180</f>
        <v>Starch_potato_org</v>
      </c>
      <c r="AM180" s="96"/>
      <c r="AN180" s="102"/>
      <c r="AO180" s="101"/>
      <c r="AP180" s="102"/>
      <c r="AQ180" s="101"/>
      <c r="AR180" s="102"/>
      <c r="AS180" s="101"/>
      <c r="AT180" s="102"/>
      <c r="AU180" s="101"/>
      <c r="AV180" s="102"/>
      <c r="AW180" s="118"/>
      <c r="AX180" s="102"/>
      <c r="AY180" s="101"/>
      <c r="AZ180" s="102"/>
      <c r="BA180" s="101"/>
      <c r="BB180" s="102"/>
      <c r="BC180" s="101"/>
      <c r="BD180" s="115"/>
      <c r="BE180" s="101"/>
      <c r="BF180" s="102"/>
      <c r="BG180" s="157">
        <f t="shared" si="8"/>
        <v>0</v>
      </c>
      <c r="BH180" s="4" t="s">
        <v>813</v>
      </c>
      <c r="BI180" s="102" t="s">
        <v>813</v>
      </c>
    </row>
    <row r="181" spans="22:61" x14ac:dyDescent="0.25">
      <c r="V181" s="169" t="s">
        <v>805</v>
      </c>
      <c r="W181" s="89" t="s">
        <v>834</v>
      </c>
      <c r="X181" s="89" t="s">
        <v>176</v>
      </c>
      <c r="Y181" s="89"/>
      <c r="Z181" s="90"/>
      <c r="AA181" s="90"/>
      <c r="AC181" s="4"/>
      <c r="AD181" s="4"/>
      <c r="AE181" s="4"/>
      <c r="AF181" s="4"/>
      <c r="AG181" s="4"/>
      <c r="AK181" s="4"/>
      <c r="AL181" s="71" t="str">
        <f>V181</f>
        <v>Protein_potato1_org</v>
      </c>
      <c r="AM181" s="96"/>
      <c r="AN181" s="102"/>
      <c r="AO181" s="101"/>
      <c r="AP181" s="102"/>
      <c r="AQ181" s="101"/>
      <c r="AR181" s="102"/>
      <c r="AS181" s="101"/>
      <c r="AT181" s="102"/>
      <c r="AU181" s="101"/>
      <c r="AV181" s="102"/>
      <c r="AW181" s="118"/>
      <c r="AX181" s="102"/>
      <c r="AY181" s="101"/>
      <c r="AZ181" s="102"/>
      <c r="BA181" s="101"/>
      <c r="BB181" s="102"/>
      <c r="BC181" s="101"/>
      <c r="BD181" s="115"/>
      <c r="BE181" s="101"/>
      <c r="BF181" s="102"/>
      <c r="BG181" s="157">
        <f t="shared" si="8"/>
        <v>0</v>
      </c>
      <c r="BH181" s="4" t="s">
        <v>813</v>
      </c>
      <c r="BI181" s="102" t="s">
        <v>813</v>
      </c>
    </row>
    <row r="182" spans="22:61" ht="14.4" thickBot="1" x14ac:dyDescent="0.3">
      <c r="V182" s="169" t="s">
        <v>806</v>
      </c>
      <c r="W182" s="89" t="s">
        <v>808</v>
      </c>
      <c r="X182" s="89" t="s">
        <v>734</v>
      </c>
      <c r="Y182" s="89"/>
      <c r="Z182" s="90"/>
      <c r="AA182" s="90"/>
      <c r="AC182" s="4" t="s">
        <v>208</v>
      </c>
      <c r="AD182" s="4">
        <v>92</v>
      </c>
      <c r="AE182" s="4">
        <v>420</v>
      </c>
      <c r="AF182" s="4">
        <v>420</v>
      </c>
      <c r="AG182" s="4">
        <v>420</v>
      </c>
      <c r="AH182" t="s">
        <v>759</v>
      </c>
      <c r="AK182" s="4"/>
      <c r="AL182" s="71" t="str">
        <f>V182</f>
        <v>Pulp_potato1_org</v>
      </c>
      <c r="AM182" s="112"/>
      <c r="AN182" s="104"/>
      <c r="AO182" s="103"/>
      <c r="AP182" s="104"/>
      <c r="AQ182" s="103"/>
      <c r="AR182" s="104"/>
      <c r="AS182" s="103"/>
      <c r="AT182" s="104"/>
      <c r="AU182" s="103"/>
      <c r="AV182" s="104"/>
      <c r="AW182" s="119"/>
      <c r="AX182" s="104"/>
      <c r="AY182" s="103"/>
      <c r="AZ182" s="104"/>
      <c r="BA182" s="103"/>
      <c r="BB182" s="104"/>
      <c r="BC182" s="103"/>
      <c r="BD182" s="116"/>
      <c r="BE182" s="103"/>
      <c r="BF182" s="104"/>
      <c r="BG182" s="157">
        <f t="shared" si="8"/>
        <v>0</v>
      </c>
      <c r="BH182" s="4" t="s">
        <v>813</v>
      </c>
      <c r="BI182" s="102" t="s">
        <v>813</v>
      </c>
    </row>
    <row r="183" spans="22:61" x14ac:dyDescent="0.25">
      <c r="V183" s="169"/>
      <c r="W183" s="89"/>
      <c r="X183" s="89"/>
      <c r="Y183" s="89"/>
      <c r="Z183" s="90"/>
      <c r="AA183" s="90"/>
      <c r="AC183" s="4"/>
      <c r="AD183" s="4"/>
      <c r="AE183" s="4"/>
      <c r="AF183" s="4"/>
      <c r="AG183" s="4"/>
      <c r="AK183" s="4"/>
      <c r="AL183" s="71">
        <f>V183</f>
        <v>0</v>
      </c>
      <c r="AM183" s="96"/>
      <c r="AN183" s="102"/>
      <c r="AO183" s="101"/>
      <c r="AP183" s="102"/>
      <c r="AQ183" s="101"/>
      <c r="AR183" s="102"/>
      <c r="AS183" s="101"/>
      <c r="AT183" s="102"/>
      <c r="AU183" s="101"/>
      <c r="AV183" s="102"/>
      <c r="AW183" s="118"/>
      <c r="AX183" s="102"/>
      <c r="AY183" s="101"/>
      <c r="AZ183" s="102"/>
      <c r="BA183" s="101"/>
      <c r="BB183" s="102"/>
      <c r="BC183" s="101"/>
      <c r="BD183" s="115"/>
      <c r="BE183" s="101"/>
      <c r="BF183" s="102"/>
      <c r="BG183" s="157">
        <f t="shared" si="8"/>
        <v>0</v>
      </c>
      <c r="BH183" s="4"/>
      <c r="BI183" s="102"/>
    </row>
    <row r="184" spans="22:61" x14ac:dyDescent="0.25">
      <c r="V184" s="169" t="s">
        <v>807</v>
      </c>
      <c r="W184" s="89" t="s">
        <v>368</v>
      </c>
      <c r="X184" s="89" t="s">
        <v>278</v>
      </c>
      <c r="Y184" s="89"/>
      <c r="Z184" s="90"/>
      <c r="AA184" s="90"/>
      <c r="AC184" s="4"/>
      <c r="AD184" s="4"/>
      <c r="AE184" s="4"/>
      <c r="AF184" s="4"/>
      <c r="AG184" s="4"/>
      <c r="AK184" s="4" t="s">
        <v>275</v>
      </c>
      <c r="AL184" s="71" t="str">
        <f>V184</f>
        <v>Juice_concentrate_potato_org</v>
      </c>
      <c r="AM184" s="96" t="s">
        <v>333</v>
      </c>
      <c r="AN184" s="102">
        <v>100</v>
      </c>
      <c r="AO184" s="101"/>
      <c r="AP184" s="102"/>
      <c r="AQ184" s="101"/>
      <c r="AR184" s="102"/>
      <c r="AS184" s="101"/>
      <c r="AT184" s="102"/>
      <c r="AU184" s="101"/>
      <c r="AV184" s="102"/>
      <c r="AW184" s="118"/>
      <c r="AX184" s="102"/>
      <c r="AY184" s="101"/>
      <c r="AZ184" s="102"/>
      <c r="BA184" s="101"/>
      <c r="BB184" s="102"/>
      <c r="BC184" s="101"/>
      <c r="BD184" s="115"/>
      <c r="BE184" s="101"/>
      <c r="BF184" s="102"/>
      <c r="BG184" s="157">
        <f t="shared" si="8"/>
        <v>100</v>
      </c>
      <c r="BH184" s="4" t="s">
        <v>813</v>
      </c>
      <c r="BI184" s="102" t="s">
        <v>812</v>
      </c>
    </row>
    <row r="185" spans="22:61" ht="14.4" thickBot="1" x14ac:dyDescent="0.3">
      <c r="V185" s="169" t="s">
        <v>835</v>
      </c>
      <c r="W185" s="89" t="s">
        <v>834</v>
      </c>
      <c r="X185" s="89" t="s">
        <v>176</v>
      </c>
      <c r="Y185" s="89"/>
      <c r="Z185" s="90"/>
      <c r="AA185" s="90"/>
      <c r="AC185" s="4"/>
      <c r="AD185" s="4"/>
      <c r="AE185" s="4"/>
      <c r="AF185" s="4"/>
      <c r="AG185" s="4"/>
      <c r="AK185" s="4"/>
      <c r="AL185" s="71" t="str">
        <f>V185</f>
        <v>Human_food_protein_grass_org</v>
      </c>
      <c r="AM185" s="112"/>
      <c r="AN185" s="104"/>
      <c r="AO185" s="103"/>
      <c r="AP185" s="104"/>
      <c r="AQ185" s="103"/>
      <c r="AR185" s="104"/>
      <c r="AS185" s="103"/>
      <c r="AT185" s="104"/>
      <c r="AU185" s="103"/>
      <c r="AV185" s="104"/>
      <c r="AW185" s="119"/>
      <c r="AX185" s="104"/>
      <c r="AY185" s="103"/>
      <c r="AZ185" s="104"/>
      <c r="BA185" s="103"/>
      <c r="BB185" s="104"/>
      <c r="BC185" s="103"/>
      <c r="BD185" s="116"/>
      <c r="BE185" s="103"/>
      <c r="BF185" s="104"/>
      <c r="BG185" s="157">
        <f t="shared" si="8"/>
        <v>0</v>
      </c>
      <c r="BH185" s="4" t="s">
        <v>813</v>
      </c>
      <c r="BI185" s="102" t="s">
        <v>813</v>
      </c>
    </row>
    <row r="186" spans="22:61" x14ac:dyDescent="0.25">
      <c r="V186" s="169" t="s">
        <v>844</v>
      </c>
      <c r="W186" s="89" t="s">
        <v>6</v>
      </c>
      <c r="X186" s="89" t="s">
        <v>6</v>
      </c>
      <c r="Y186" s="89" t="s">
        <v>792</v>
      </c>
      <c r="Z186" s="90"/>
      <c r="AA186" s="90"/>
      <c r="AC186" s="4" t="s">
        <v>208</v>
      </c>
      <c r="AD186" s="4">
        <v>90</v>
      </c>
      <c r="AE186" s="4">
        <v>324</v>
      </c>
      <c r="AF186" s="4">
        <v>325</v>
      </c>
      <c r="AG186" s="4">
        <v>325</v>
      </c>
      <c r="AH186" t="s">
        <v>436</v>
      </c>
      <c r="AK186" s="4"/>
      <c r="AL186" s="71" t="str">
        <f>V186</f>
        <v>Protein_grass_clover_biorefinery_conv</v>
      </c>
      <c r="AM186" s="96"/>
      <c r="AN186" s="102"/>
      <c r="AO186" s="101"/>
      <c r="AP186" s="102"/>
      <c r="AQ186" s="101"/>
      <c r="AR186" s="102"/>
      <c r="AS186" s="101"/>
      <c r="AT186" s="102"/>
      <c r="AU186" s="101"/>
      <c r="AV186" s="102"/>
      <c r="AW186" s="118"/>
      <c r="AX186" s="102"/>
      <c r="AY186" s="101"/>
      <c r="AZ186" s="102"/>
      <c r="BA186" s="101"/>
      <c r="BB186" s="102"/>
      <c r="BC186" s="101"/>
      <c r="BD186" s="115"/>
      <c r="BE186" s="101"/>
      <c r="BF186" s="102"/>
      <c r="BG186" s="157">
        <f t="shared" si="8"/>
        <v>0</v>
      </c>
      <c r="BH186" s="4" t="s">
        <v>813</v>
      </c>
      <c r="BI186" s="102" t="s">
        <v>813</v>
      </c>
    </row>
    <row r="187" spans="22:61" x14ac:dyDescent="0.25">
      <c r="V187" s="169" t="s">
        <v>845</v>
      </c>
      <c r="W187" s="89" t="s">
        <v>6</v>
      </c>
      <c r="X187" s="89" t="s">
        <v>6</v>
      </c>
      <c r="Y187" s="89"/>
      <c r="Z187" s="90"/>
      <c r="AA187" s="90"/>
      <c r="AC187" s="4" t="s">
        <v>208</v>
      </c>
      <c r="AD187" s="4">
        <v>90</v>
      </c>
      <c r="AE187" s="4">
        <v>324</v>
      </c>
      <c r="AF187" s="4">
        <v>325</v>
      </c>
      <c r="AG187" s="4">
        <v>325</v>
      </c>
      <c r="AH187" t="s">
        <v>436</v>
      </c>
      <c r="AK187" s="4"/>
      <c r="AL187" s="71" t="str">
        <f>V187</f>
        <v>Protein_grass_clover_biorefinery_org</v>
      </c>
      <c r="AM187" s="96"/>
      <c r="AN187" s="102"/>
      <c r="AO187" s="101"/>
      <c r="AP187" s="102"/>
      <c r="AQ187" s="101"/>
      <c r="AR187" s="102"/>
      <c r="AS187" s="101"/>
      <c r="AT187" s="102"/>
      <c r="AU187" s="101"/>
      <c r="AV187" s="102"/>
      <c r="AW187" s="118"/>
      <c r="AX187" s="102"/>
      <c r="AY187" s="101"/>
      <c r="AZ187" s="102"/>
      <c r="BA187" s="101"/>
      <c r="BB187" s="102"/>
      <c r="BC187" s="101"/>
      <c r="BD187" s="115"/>
      <c r="BE187" s="101"/>
      <c r="BF187" s="102"/>
      <c r="BG187" s="157">
        <f t="shared" si="8"/>
        <v>0</v>
      </c>
      <c r="BH187" s="4" t="s">
        <v>813</v>
      </c>
      <c r="BI187" s="102" t="s">
        <v>813</v>
      </c>
    </row>
    <row r="188" spans="22:61" ht="14.4" thickBot="1" x14ac:dyDescent="0.3">
      <c r="V188" s="169" t="s">
        <v>846</v>
      </c>
      <c r="W188" s="89" t="s">
        <v>834</v>
      </c>
      <c r="X188" s="89" t="s">
        <v>176</v>
      </c>
      <c r="Y188" s="89" t="s">
        <v>848</v>
      </c>
      <c r="Z188" s="90"/>
      <c r="AA188" s="90"/>
      <c r="AC188" s="4"/>
      <c r="AD188" s="4"/>
      <c r="AE188" s="4"/>
      <c r="AF188" s="4"/>
      <c r="AG188" s="4"/>
      <c r="AK188" s="4"/>
      <c r="AL188" s="71" t="str">
        <f>V188</f>
        <v>Human_food_protein_legumes_conv</v>
      </c>
      <c r="AM188" s="112"/>
      <c r="AN188" s="104"/>
      <c r="AO188" s="103"/>
      <c r="AP188" s="104"/>
      <c r="AQ188" s="103"/>
      <c r="AR188" s="104"/>
      <c r="AS188" s="103"/>
      <c r="AT188" s="104"/>
      <c r="AU188" s="103"/>
      <c r="AV188" s="104"/>
      <c r="AW188" s="119"/>
      <c r="AX188" s="104"/>
      <c r="AY188" s="103"/>
      <c r="AZ188" s="104"/>
      <c r="BA188" s="103"/>
      <c r="BB188" s="104"/>
      <c r="BC188" s="103"/>
      <c r="BD188" s="116"/>
      <c r="BE188" s="103"/>
      <c r="BF188" s="104"/>
      <c r="BG188" s="157">
        <f t="shared" si="8"/>
        <v>0</v>
      </c>
      <c r="BH188" s="4" t="s">
        <v>813</v>
      </c>
      <c r="BI188" s="102" t="s">
        <v>813</v>
      </c>
    </row>
    <row r="189" spans="22:61" x14ac:dyDescent="0.25">
      <c r="V189" s="169" t="s">
        <v>847</v>
      </c>
      <c r="W189" s="89" t="s">
        <v>834</v>
      </c>
      <c r="X189" s="89" t="s">
        <v>176</v>
      </c>
      <c r="Y189" s="89"/>
      <c r="Z189" s="90"/>
      <c r="AA189" s="90"/>
      <c r="AC189" s="4"/>
      <c r="AD189" s="4"/>
      <c r="AE189" s="4"/>
      <c r="AF189" s="4"/>
      <c r="AG189" s="4"/>
      <c r="AK189" s="4"/>
      <c r="AL189" s="71" t="str">
        <f>V189</f>
        <v>Human_food_protein_legumes_org</v>
      </c>
      <c r="AM189" s="96"/>
      <c r="AN189" s="102"/>
      <c r="AO189" s="101"/>
      <c r="AP189" s="102"/>
      <c r="AQ189" s="101"/>
      <c r="AR189" s="102"/>
      <c r="AS189" s="101"/>
      <c r="AT189" s="102"/>
      <c r="AU189" s="101"/>
      <c r="AV189" s="102"/>
      <c r="AW189" s="118"/>
      <c r="AX189" s="102"/>
      <c r="AY189" s="101"/>
      <c r="AZ189" s="102"/>
      <c r="BA189" s="101"/>
      <c r="BB189" s="102"/>
      <c r="BC189" s="101"/>
      <c r="BD189" s="115"/>
      <c r="BE189" s="101"/>
      <c r="BF189" s="102"/>
      <c r="BG189" s="157">
        <f t="shared" si="8"/>
        <v>0</v>
      </c>
      <c r="BH189" s="4" t="s">
        <v>813</v>
      </c>
      <c r="BI189" s="102" t="s">
        <v>813</v>
      </c>
    </row>
    <row r="190" spans="22:61" x14ac:dyDescent="0.25">
      <c r="V190" s="169" t="s">
        <v>854</v>
      </c>
      <c r="W190" s="89" t="s">
        <v>708</v>
      </c>
      <c r="X190" s="89" t="s">
        <v>278</v>
      </c>
      <c r="Y190" s="89"/>
      <c r="Z190" s="90"/>
      <c r="AA190" s="90"/>
      <c r="AC190" s="4"/>
      <c r="AD190" s="4"/>
      <c r="AE190" s="4"/>
      <c r="AF190" s="4"/>
      <c r="AG190" s="4"/>
      <c r="AK190" s="4" t="s">
        <v>257</v>
      </c>
      <c r="AL190" s="71" t="str">
        <f>V190</f>
        <v>Separ_degas_solid_fraction_pig_deep_lit_conv</v>
      </c>
      <c r="AM190" s="96" t="s">
        <v>335</v>
      </c>
      <c r="AN190" s="102">
        <v>100</v>
      </c>
      <c r="AO190" s="101"/>
      <c r="AP190" s="102"/>
      <c r="AQ190" s="101"/>
      <c r="AR190" s="102"/>
      <c r="AS190" s="101"/>
      <c r="AT190" s="102"/>
      <c r="AU190" s="101"/>
      <c r="AV190" s="102"/>
      <c r="AW190" s="118"/>
      <c r="AX190" s="102"/>
      <c r="AY190" s="101"/>
      <c r="AZ190" s="102"/>
      <c r="BA190" s="101"/>
      <c r="BB190" s="102"/>
      <c r="BC190" s="101"/>
      <c r="BD190" s="115"/>
      <c r="BE190" s="101"/>
      <c r="BF190" s="102"/>
      <c r="BG190" s="157">
        <f t="shared" si="8"/>
        <v>100</v>
      </c>
      <c r="BH190" s="4" t="s">
        <v>812</v>
      </c>
      <c r="BI190" s="102" t="s">
        <v>812</v>
      </c>
    </row>
    <row r="191" spans="22:61" ht="14.4" thickBot="1" x14ac:dyDescent="0.3">
      <c r="V191" s="169" t="s">
        <v>855</v>
      </c>
      <c r="W191" s="89" t="s">
        <v>708</v>
      </c>
      <c r="X191" s="89" t="s">
        <v>278</v>
      </c>
      <c r="Y191" s="89"/>
      <c r="Z191" s="90"/>
      <c r="AA191" s="90"/>
      <c r="AC191" s="4"/>
      <c r="AD191" s="4"/>
      <c r="AE191" s="4"/>
      <c r="AF191" s="4"/>
      <c r="AG191" s="4"/>
      <c r="AK191" s="4" t="s">
        <v>257</v>
      </c>
      <c r="AL191" s="71" t="str">
        <f>V191</f>
        <v>Separ_degas_thin_fraction_pig_deep_lit_conv</v>
      </c>
      <c r="AM191" s="112" t="s">
        <v>334</v>
      </c>
      <c r="AN191" s="104">
        <v>100</v>
      </c>
      <c r="AO191" s="103"/>
      <c r="AP191" s="104"/>
      <c r="AQ191" s="103"/>
      <c r="AR191" s="104"/>
      <c r="AS191" s="103"/>
      <c r="AT191" s="104"/>
      <c r="AU191" s="103"/>
      <c r="AV191" s="104"/>
      <c r="AW191" s="119"/>
      <c r="AX191" s="104"/>
      <c r="AY191" s="103"/>
      <c r="AZ191" s="104"/>
      <c r="BA191" s="103"/>
      <c r="BB191" s="104"/>
      <c r="BC191" s="103"/>
      <c r="BD191" s="116"/>
      <c r="BE191" s="103"/>
      <c r="BF191" s="104"/>
      <c r="BG191" s="157">
        <f t="shared" si="8"/>
        <v>100</v>
      </c>
      <c r="BH191" s="4" t="s">
        <v>812</v>
      </c>
      <c r="BI191" s="102" t="s">
        <v>812</v>
      </c>
    </row>
    <row r="192" spans="22:61" x14ac:dyDescent="0.25">
      <c r="V192" s="169" t="s">
        <v>858</v>
      </c>
      <c r="W192" s="89" t="s">
        <v>607</v>
      </c>
      <c r="X192" s="89" t="s">
        <v>176</v>
      </c>
      <c r="Y192" s="89"/>
      <c r="Z192" s="90"/>
      <c r="AA192" s="90"/>
      <c r="AC192" s="4"/>
      <c r="AD192" s="4"/>
      <c r="AE192" s="4"/>
      <c r="AF192" s="4"/>
      <c r="AG192" s="4"/>
      <c r="AK192" s="4"/>
      <c r="AL192" s="71" t="str">
        <f>V192</f>
        <v>Potatoes_starch_powder_org</v>
      </c>
      <c r="AM192" s="96"/>
      <c r="AN192" s="102"/>
      <c r="AO192" s="101"/>
      <c r="AP192" s="102"/>
      <c r="AQ192" s="101"/>
      <c r="AR192" s="102"/>
      <c r="AS192" s="101"/>
      <c r="AT192" s="102"/>
      <c r="AU192" s="101"/>
      <c r="AV192" s="102"/>
      <c r="AW192" s="118"/>
      <c r="AX192" s="102"/>
      <c r="AY192" s="101"/>
      <c r="AZ192" s="102"/>
      <c r="BA192" s="101"/>
      <c r="BB192" s="102"/>
      <c r="BC192" s="101"/>
      <c r="BD192" s="115"/>
      <c r="BE192" s="101"/>
      <c r="BF192" s="102"/>
      <c r="BG192" s="157">
        <f t="shared" si="8"/>
        <v>0</v>
      </c>
      <c r="BH192" s="4" t="s">
        <v>813</v>
      </c>
      <c r="BI192" s="102" t="s">
        <v>813</v>
      </c>
    </row>
    <row r="193" spans="22:61" x14ac:dyDescent="0.25">
      <c r="V193" s="168" t="s">
        <v>859</v>
      </c>
      <c r="W193" s="89" t="s">
        <v>362</v>
      </c>
      <c r="X193" s="89" t="s">
        <v>856</v>
      </c>
      <c r="Y193" s="89"/>
      <c r="Z193" s="90"/>
      <c r="AA193" s="90"/>
      <c r="AC193" s="4"/>
      <c r="AD193" s="4"/>
      <c r="AE193" s="4"/>
      <c r="AF193" s="4"/>
      <c r="AG193" s="4"/>
      <c r="AK193" s="4"/>
      <c r="AL193" s="71" t="str">
        <f>V193</f>
        <v>Handelsgødning_K_org</v>
      </c>
      <c r="AM193" s="96"/>
      <c r="AN193" s="102"/>
      <c r="AO193" s="101"/>
      <c r="AP193" s="102"/>
      <c r="AQ193" s="101"/>
      <c r="AR193" s="102"/>
      <c r="AS193" s="101"/>
      <c r="AT193" s="102"/>
      <c r="AU193" s="101"/>
      <c r="AV193" s="102"/>
      <c r="AW193" s="118"/>
      <c r="AX193" s="102"/>
      <c r="AY193" s="101"/>
      <c r="AZ193" s="102"/>
      <c r="BA193" s="101"/>
      <c r="BB193" s="102"/>
      <c r="BC193" s="101"/>
      <c r="BD193" s="115"/>
      <c r="BE193" s="101"/>
      <c r="BF193" s="102"/>
      <c r="BG193" s="157">
        <f t="shared" si="8"/>
        <v>0</v>
      </c>
      <c r="BH193" s="4" t="s">
        <v>813</v>
      </c>
      <c r="BI193" s="102" t="s">
        <v>813</v>
      </c>
    </row>
    <row r="194" spans="22:61" ht="14.4" thickBot="1" x14ac:dyDescent="0.3">
      <c r="V194" s="169"/>
      <c r="W194" s="89"/>
      <c r="X194" s="89"/>
      <c r="Y194" s="89"/>
      <c r="Z194" s="90"/>
      <c r="AA194" s="90"/>
      <c r="AC194" s="4"/>
      <c r="AD194" s="4"/>
      <c r="AE194" s="4"/>
      <c r="AF194" s="4"/>
      <c r="AG194" s="4"/>
      <c r="AK194" s="4"/>
      <c r="AL194" s="71">
        <f>V194</f>
        <v>0</v>
      </c>
      <c r="AM194" s="112"/>
      <c r="AN194" s="104"/>
      <c r="AO194" s="103"/>
      <c r="AP194" s="104"/>
      <c r="AQ194" s="103"/>
      <c r="AR194" s="104"/>
      <c r="AS194" s="103"/>
      <c r="AT194" s="104"/>
      <c r="AU194" s="103"/>
      <c r="AV194" s="104"/>
      <c r="AW194" s="119"/>
      <c r="AX194" s="104"/>
      <c r="AY194" s="103"/>
      <c r="AZ194" s="104"/>
      <c r="BA194" s="103"/>
      <c r="BB194" s="104"/>
      <c r="BC194" s="103"/>
      <c r="BD194" s="116"/>
      <c r="BE194" s="103"/>
      <c r="BF194" s="104"/>
      <c r="BG194" s="157">
        <f t="shared" si="8"/>
        <v>0</v>
      </c>
      <c r="BH194" s="4"/>
      <c r="BI194" s="102"/>
    </row>
    <row r="195" spans="22:61" x14ac:dyDescent="0.25">
      <c r="V195" s="169"/>
      <c r="W195" s="89"/>
      <c r="X195" s="89"/>
      <c r="Y195" s="89"/>
      <c r="Z195" s="90"/>
      <c r="AA195" s="90"/>
      <c r="AC195" s="4"/>
      <c r="AD195" s="4"/>
      <c r="AE195" s="4"/>
      <c r="AF195" s="4"/>
      <c r="AG195" s="4"/>
      <c r="AK195" s="4"/>
      <c r="AL195" s="71">
        <f>V195</f>
        <v>0</v>
      </c>
      <c r="AM195" s="96"/>
      <c r="AN195" s="102"/>
      <c r="AO195" s="101"/>
      <c r="AP195" s="102"/>
      <c r="AQ195" s="101"/>
      <c r="AR195" s="102"/>
      <c r="AS195" s="101"/>
      <c r="AT195" s="102"/>
      <c r="AU195" s="101"/>
      <c r="AV195" s="102"/>
      <c r="AW195" s="118"/>
      <c r="AX195" s="102"/>
      <c r="AY195" s="101"/>
      <c r="AZ195" s="102"/>
      <c r="BA195" s="101"/>
      <c r="BB195" s="102"/>
      <c r="BC195" s="101"/>
      <c r="BD195" s="115"/>
      <c r="BE195" s="101"/>
      <c r="BF195" s="102"/>
      <c r="BG195" s="157">
        <f t="shared" si="8"/>
        <v>0</v>
      </c>
      <c r="BH195" s="4"/>
      <c r="BI195" s="102"/>
    </row>
    <row r="196" spans="22:61" x14ac:dyDescent="0.25">
      <c r="V196" s="169"/>
      <c r="W196" s="89"/>
      <c r="X196" s="89"/>
      <c r="Y196" s="89"/>
      <c r="Z196" s="90"/>
      <c r="AA196" s="90"/>
      <c r="AC196" s="4"/>
      <c r="AD196" s="4"/>
      <c r="AE196" s="4"/>
      <c r="AF196" s="4"/>
      <c r="AG196" s="4"/>
      <c r="AK196" s="4"/>
      <c r="AL196" s="71">
        <f>V196</f>
        <v>0</v>
      </c>
      <c r="AM196" s="96"/>
      <c r="AN196" s="102"/>
      <c r="AO196" s="101"/>
      <c r="AP196" s="102"/>
      <c r="AQ196" s="101"/>
      <c r="AR196" s="102"/>
      <c r="AS196" s="101"/>
      <c r="AT196" s="102"/>
      <c r="AU196" s="101"/>
      <c r="AV196" s="102"/>
      <c r="AW196" s="118"/>
      <c r="AX196" s="102"/>
      <c r="AY196" s="101"/>
      <c r="AZ196" s="102"/>
      <c r="BA196" s="101"/>
      <c r="BB196" s="102"/>
      <c r="BC196" s="101"/>
      <c r="BD196" s="115"/>
      <c r="BE196" s="101"/>
      <c r="BF196" s="102"/>
      <c r="BG196" s="157">
        <f t="shared" si="8"/>
        <v>0</v>
      </c>
      <c r="BH196" s="4"/>
      <c r="BI196" s="102"/>
    </row>
    <row r="197" spans="22:61" ht="14.4" thickBot="1" x14ac:dyDescent="0.3">
      <c r="V197" s="169"/>
      <c r="W197" s="89"/>
      <c r="X197" s="89"/>
      <c r="Y197" s="89"/>
      <c r="Z197" s="90"/>
      <c r="AA197" s="90"/>
      <c r="AC197" s="4"/>
      <c r="AD197" s="4"/>
      <c r="AE197" s="4"/>
      <c r="AF197" s="4"/>
      <c r="AG197" s="4"/>
      <c r="AK197" s="4"/>
      <c r="AL197" s="71">
        <f>V197</f>
        <v>0</v>
      </c>
      <c r="AM197" s="112"/>
      <c r="AN197" s="104"/>
      <c r="AO197" s="103"/>
      <c r="AP197" s="104"/>
      <c r="AQ197" s="103"/>
      <c r="AR197" s="104"/>
      <c r="AS197" s="103"/>
      <c r="AT197" s="104"/>
      <c r="AU197" s="103"/>
      <c r="AV197" s="104"/>
      <c r="AW197" s="119"/>
      <c r="AX197" s="104"/>
      <c r="AY197" s="103"/>
      <c r="AZ197" s="104"/>
      <c r="BA197" s="103"/>
      <c r="BB197" s="104"/>
      <c r="BC197" s="103"/>
      <c r="BD197" s="116"/>
      <c r="BE197" s="103"/>
      <c r="BF197" s="104"/>
      <c r="BG197" s="157">
        <f t="shared" si="8"/>
        <v>0</v>
      </c>
      <c r="BH197" s="4"/>
      <c r="BI197" s="102"/>
    </row>
    <row r="198" spans="22:61" x14ac:dyDescent="0.25">
      <c r="V198" s="169"/>
      <c r="W198" s="89"/>
      <c r="X198" s="89"/>
      <c r="Y198" s="89"/>
      <c r="Z198" s="90"/>
      <c r="AA198" s="90"/>
      <c r="AC198" s="4"/>
      <c r="AD198" s="4"/>
      <c r="AE198" s="4"/>
      <c r="AF198" s="4"/>
      <c r="AG198" s="4"/>
      <c r="AK198" s="4"/>
      <c r="AL198" s="71">
        <f>V198</f>
        <v>0</v>
      </c>
      <c r="AM198" s="96"/>
      <c r="AN198" s="102"/>
      <c r="AO198" s="101"/>
      <c r="AP198" s="102"/>
      <c r="AQ198" s="101"/>
      <c r="AR198" s="102"/>
      <c r="AS198" s="101"/>
      <c r="AT198" s="102"/>
      <c r="AU198" s="101"/>
      <c r="AV198" s="102"/>
      <c r="AW198" s="118"/>
      <c r="AX198" s="102"/>
      <c r="AY198" s="101"/>
      <c r="AZ198" s="102"/>
      <c r="BA198" s="101"/>
      <c r="BB198" s="102"/>
      <c r="BC198" s="101"/>
      <c r="BD198" s="115"/>
      <c r="BE198" s="101"/>
      <c r="BF198" s="102"/>
      <c r="BG198" s="157">
        <f t="shared" ref="BG198:BG225" si="9">AN198+AP198+AR198+AT198+AV198+AX198+AZ198+BB198+BD198+BF198</f>
        <v>0</v>
      </c>
      <c r="BH198" s="4"/>
      <c r="BI198" s="102"/>
    </row>
    <row r="199" spans="22:61" x14ac:dyDescent="0.25">
      <c r="V199" s="169"/>
      <c r="W199" s="89"/>
      <c r="X199" s="89"/>
      <c r="Y199" s="89"/>
      <c r="Z199" s="90"/>
      <c r="AA199" s="90"/>
      <c r="AC199" s="4"/>
      <c r="AD199" s="4"/>
      <c r="AE199" s="4"/>
      <c r="AF199" s="4"/>
      <c r="AG199" s="4"/>
      <c r="AK199" s="4"/>
      <c r="AL199" s="71">
        <f>V199</f>
        <v>0</v>
      </c>
      <c r="AM199" s="96"/>
      <c r="AN199" s="102"/>
      <c r="AO199" s="101"/>
      <c r="AP199" s="102"/>
      <c r="AQ199" s="101"/>
      <c r="AR199" s="102"/>
      <c r="AS199" s="101"/>
      <c r="AT199" s="102"/>
      <c r="AU199" s="101"/>
      <c r="AV199" s="102"/>
      <c r="AW199" s="118"/>
      <c r="AX199" s="102"/>
      <c r="AY199" s="101"/>
      <c r="AZ199" s="102"/>
      <c r="BA199" s="101"/>
      <c r="BB199" s="102"/>
      <c r="BC199" s="101"/>
      <c r="BD199" s="115"/>
      <c r="BE199" s="101"/>
      <c r="BF199" s="102"/>
      <c r="BG199" s="157">
        <f t="shared" si="9"/>
        <v>0</v>
      </c>
      <c r="BH199" s="4"/>
      <c r="BI199" s="102"/>
    </row>
    <row r="200" spans="22:61" ht="14.4" thickBot="1" x14ac:dyDescent="0.3">
      <c r="V200" s="169"/>
      <c r="W200" s="89"/>
      <c r="X200" s="89"/>
      <c r="Y200" s="89"/>
      <c r="Z200" s="90"/>
      <c r="AA200" s="90"/>
      <c r="AC200" s="4"/>
      <c r="AD200" s="4"/>
      <c r="AE200" s="4"/>
      <c r="AF200" s="4"/>
      <c r="AG200" s="4"/>
      <c r="AK200" s="4"/>
      <c r="AL200" s="71">
        <f>V200</f>
        <v>0</v>
      </c>
      <c r="AM200" s="112"/>
      <c r="AN200" s="104"/>
      <c r="AO200" s="103"/>
      <c r="AP200" s="104"/>
      <c r="AQ200" s="103"/>
      <c r="AR200" s="104"/>
      <c r="AS200" s="103"/>
      <c r="AT200" s="104"/>
      <c r="AU200" s="103"/>
      <c r="AV200" s="104"/>
      <c r="AW200" s="119"/>
      <c r="AX200" s="104"/>
      <c r="AY200" s="103"/>
      <c r="AZ200" s="104"/>
      <c r="BA200" s="103"/>
      <c r="BB200" s="104"/>
      <c r="BC200" s="103"/>
      <c r="BD200" s="116"/>
      <c r="BE200" s="103"/>
      <c r="BF200" s="104"/>
      <c r="BG200" s="157">
        <f t="shared" si="9"/>
        <v>0</v>
      </c>
      <c r="BH200" s="4"/>
      <c r="BI200" s="102"/>
    </row>
    <row r="201" spans="22:61" x14ac:dyDescent="0.25">
      <c r="V201" s="169"/>
      <c r="W201" s="89"/>
      <c r="X201" s="89"/>
      <c r="Y201" s="89"/>
      <c r="Z201" s="90"/>
      <c r="AA201" s="90"/>
      <c r="AC201" s="4"/>
      <c r="AD201" s="4"/>
      <c r="AE201" s="4"/>
      <c r="AF201" s="4"/>
      <c r="AG201" s="4"/>
      <c r="AK201" s="4"/>
      <c r="AL201" s="71">
        <f>V201</f>
        <v>0</v>
      </c>
      <c r="AM201" s="96"/>
      <c r="AN201" s="102"/>
      <c r="AO201" s="101"/>
      <c r="AP201" s="102"/>
      <c r="AQ201" s="101"/>
      <c r="AR201" s="102"/>
      <c r="AS201" s="101"/>
      <c r="AT201" s="102"/>
      <c r="AU201" s="101"/>
      <c r="AV201" s="102"/>
      <c r="AW201" s="118"/>
      <c r="AX201" s="102"/>
      <c r="AY201" s="101"/>
      <c r="AZ201" s="102"/>
      <c r="BA201" s="101"/>
      <c r="BB201" s="102"/>
      <c r="BC201" s="101"/>
      <c r="BD201" s="115"/>
      <c r="BE201" s="101"/>
      <c r="BF201" s="102"/>
      <c r="BG201" s="157">
        <f t="shared" si="9"/>
        <v>0</v>
      </c>
      <c r="BH201" s="4"/>
      <c r="BI201" s="102"/>
    </row>
    <row r="202" spans="22:61" x14ac:dyDescent="0.25">
      <c r="V202" s="169"/>
      <c r="W202" s="89"/>
      <c r="X202" s="89"/>
      <c r="Y202" s="89"/>
      <c r="Z202" s="90"/>
      <c r="AA202" s="90"/>
      <c r="AC202" s="4"/>
      <c r="AD202" s="4"/>
      <c r="AE202" s="4"/>
      <c r="AF202" s="4"/>
      <c r="AG202" s="4"/>
      <c r="AK202" s="4"/>
      <c r="AL202" s="71">
        <f>V202</f>
        <v>0</v>
      </c>
      <c r="AM202" s="96"/>
      <c r="AN202" s="102"/>
      <c r="AO202" s="101"/>
      <c r="AP202" s="102"/>
      <c r="AQ202" s="101"/>
      <c r="AR202" s="102"/>
      <c r="AS202" s="101"/>
      <c r="AT202" s="102"/>
      <c r="AU202" s="101"/>
      <c r="AV202" s="102"/>
      <c r="AW202" s="118"/>
      <c r="AX202" s="102"/>
      <c r="AY202" s="101"/>
      <c r="AZ202" s="102"/>
      <c r="BA202" s="101"/>
      <c r="BB202" s="102"/>
      <c r="BC202" s="101"/>
      <c r="BD202" s="115"/>
      <c r="BE202" s="101"/>
      <c r="BF202" s="102"/>
      <c r="BG202" s="157">
        <f t="shared" si="9"/>
        <v>0</v>
      </c>
      <c r="BH202" s="4"/>
      <c r="BI202" s="102"/>
    </row>
    <row r="203" spans="22:61" ht="14.4" thickBot="1" x14ac:dyDescent="0.3">
      <c r="V203" s="169"/>
      <c r="W203" s="89"/>
      <c r="X203" s="89"/>
      <c r="Y203" s="89"/>
      <c r="Z203" s="90"/>
      <c r="AA203" s="90"/>
      <c r="AC203" s="4"/>
      <c r="AD203" s="4"/>
      <c r="AE203" s="4"/>
      <c r="AF203" s="4"/>
      <c r="AG203" s="4"/>
      <c r="AK203" s="4"/>
      <c r="AL203" s="71">
        <f>V203</f>
        <v>0</v>
      </c>
      <c r="AM203" s="112"/>
      <c r="AN203" s="104"/>
      <c r="AO203" s="103"/>
      <c r="AP203" s="104"/>
      <c r="AQ203" s="103"/>
      <c r="AR203" s="104"/>
      <c r="AS203" s="103"/>
      <c r="AT203" s="104"/>
      <c r="AU203" s="103"/>
      <c r="AV203" s="104"/>
      <c r="AW203" s="119"/>
      <c r="AX203" s="104"/>
      <c r="AY203" s="103"/>
      <c r="AZ203" s="104"/>
      <c r="BA203" s="103"/>
      <c r="BB203" s="104"/>
      <c r="BC203" s="103"/>
      <c r="BD203" s="116"/>
      <c r="BE203" s="103"/>
      <c r="BF203" s="104"/>
      <c r="BG203" s="157">
        <f t="shared" si="9"/>
        <v>0</v>
      </c>
      <c r="BH203" s="4"/>
      <c r="BI203" s="102"/>
    </row>
    <row r="204" spans="22:61" x14ac:dyDescent="0.25">
      <c r="V204" s="169"/>
      <c r="W204" s="89"/>
      <c r="X204" s="89"/>
      <c r="Y204" s="89"/>
      <c r="Z204" s="90"/>
      <c r="AA204" s="90"/>
      <c r="AC204" s="4"/>
      <c r="AD204" s="4"/>
      <c r="AE204" s="4"/>
      <c r="AF204" s="4"/>
      <c r="AG204" s="4"/>
      <c r="AK204" s="4"/>
      <c r="AL204" s="71">
        <f>V204</f>
        <v>0</v>
      </c>
      <c r="AM204" s="96"/>
      <c r="AN204" s="102"/>
      <c r="AO204" s="101"/>
      <c r="AP204" s="102"/>
      <c r="AQ204" s="101"/>
      <c r="AR204" s="102"/>
      <c r="AS204" s="101"/>
      <c r="AT204" s="102"/>
      <c r="AU204" s="101"/>
      <c r="AV204" s="102"/>
      <c r="AW204" s="118"/>
      <c r="AX204" s="102"/>
      <c r="AY204" s="101"/>
      <c r="AZ204" s="102"/>
      <c r="BA204" s="101"/>
      <c r="BB204" s="102"/>
      <c r="BC204" s="101"/>
      <c r="BD204" s="115"/>
      <c r="BE204" s="101"/>
      <c r="BF204" s="102"/>
      <c r="BG204" s="157">
        <f t="shared" si="9"/>
        <v>0</v>
      </c>
      <c r="BH204" s="4"/>
      <c r="BI204" s="102"/>
    </row>
    <row r="205" spans="22:61" x14ac:dyDescent="0.25">
      <c r="V205" s="169"/>
      <c r="W205" s="89"/>
      <c r="X205" s="89"/>
      <c r="Y205" s="89"/>
      <c r="Z205" s="90"/>
      <c r="AA205" s="90"/>
      <c r="AC205" s="4"/>
      <c r="AD205" s="4"/>
      <c r="AE205" s="4"/>
      <c r="AF205" s="4"/>
      <c r="AG205" s="4"/>
      <c r="AK205" s="4"/>
      <c r="AL205" s="71">
        <f>V205</f>
        <v>0</v>
      </c>
      <c r="AM205" s="96"/>
      <c r="AN205" s="102"/>
      <c r="AO205" s="101"/>
      <c r="AP205" s="102"/>
      <c r="AQ205" s="101"/>
      <c r="AR205" s="102"/>
      <c r="AS205" s="101"/>
      <c r="AT205" s="102"/>
      <c r="AU205" s="101"/>
      <c r="AV205" s="102"/>
      <c r="AW205" s="118"/>
      <c r="AX205" s="102"/>
      <c r="AY205" s="101"/>
      <c r="AZ205" s="102"/>
      <c r="BA205" s="101"/>
      <c r="BB205" s="102"/>
      <c r="BC205" s="101"/>
      <c r="BD205" s="115"/>
      <c r="BE205" s="101"/>
      <c r="BF205" s="102"/>
      <c r="BG205" s="157">
        <f t="shared" si="9"/>
        <v>0</v>
      </c>
      <c r="BH205" s="4"/>
      <c r="BI205" s="102"/>
    </row>
    <row r="206" spans="22:61" ht="14.4" thickBot="1" x14ac:dyDescent="0.3">
      <c r="V206" s="169"/>
      <c r="W206" s="89"/>
      <c r="X206" s="89"/>
      <c r="Y206" s="89"/>
      <c r="Z206" s="90"/>
      <c r="AA206" s="90"/>
      <c r="AC206" s="4"/>
      <c r="AD206" s="4"/>
      <c r="AE206" s="4"/>
      <c r="AF206" s="4"/>
      <c r="AG206" s="4"/>
      <c r="AK206" s="4"/>
      <c r="AL206" s="71">
        <f>V206</f>
        <v>0</v>
      </c>
      <c r="AM206" s="112"/>
      <c r="AN206" s="104"/>
      <c r="AO206" s="103"/>
      <c r="AP206" s="104"/>
      <c r="AQ206" s="103"/>
      <c r="AR206" s="104"/>
      <c r="AS206" s="103"/>
      <c r="AT206" s="104"/>
      <c r="AU206" s="103"/>
      <c r="AV206" s="104"/>
      <c r="AW206" s="119"/>
      <c r="AX206" s="104"/>
      <c r="AY206" s="103"/>
      <c r="AZ206" s="104"/>
      <c r="BA206" s="103"/>
      <c r="BB206" s="104"/>
      <c r="BC206" s="103"/>
      <c r="BD206" s="116"/>
      <c r="BE206" s="103"/>
      <c r="BF206" s="104"/>
      <c r="BG206" s="157">
        <f t="shared" si="9"/>
        <v>0</v>
      </c>
      <c r="BH206" s="4"/>
      <c r="BI206" s="102"/>
    </row>
    <row r="207" spans="22:61" x14ac:dyDescent="0.25">
      <c r="V207" s="169"/>
      <c r="W207" s="89"/>
      <c r="X207" s="89"/>
      <c r="Y207" s="89"/>
      <c r="Z207" s="90"/>
      <c r="AA207" s="90"/>
      <c r="AC207" s="4"/>
      <c r="AD207" s="4"/>
      <c r="AE207" s="4"/>
      <c r="AF207" s="4"/>
      <c r="AG207" s="4"/>
      <c r="AK207" s="4"/>
      <c r="AL207" s="71">
        <f>V207</f>
        <v>0</v>
      </c>
      <c r="AM207" s="96"/>
      <c r="AN207" s="102"/>
      <c r="AO207" s="101"/>
      <c r="AP207" s="102"/>
      <c r="AQ207" s="101"/>
      <c r="AR207" s="102"/>
      <c r="AS207" s="101"/>
      <c r="AT207" s="102"/>
      <c r="AU207" s="101"/>
      <c r="AV207" s="102"/>
      <c r="AW207" s="118"/>
      <c r="AX207" s="102"/>
      <c r="AY207" s="101"/>
      <c r="AZ207" s="102"/>
      <c r="BA207" s="101"/>
      <c r="BB207" s="102"/>
      <c r="BC207" s="101"/>
      <c r="BD207" s="115"/>
      <c r="BE207" s="101"/>
      <c r="BF207" s="102"/>
      <c r="BG207" s="157">
        <f t="shared" si="9"/>
        <v>0</v>
      </c>
      <c r="BH207" s="4"/>
      <c r="BI207" s="102"/>
    </row>
    <row r="208" spans="22:61" x14ac:dyDescent="0.25">
      <c r="V208" s="169"/>
      <c r="W208" s="89"/>
      <c r="X208" s="89"/>
      <c r="Y208" s="89"/>
      <c r="Z208" s="90"/>
      <c r="AA208" s="90"/>
      <c r="AC208" s="4"/>
      <c r="AD208" s="4"/>
      <c r="AE208" s="4"/>
      <c r="AF208" s="4"/>
      <c r="AG208" s="4"/>
      <c r="AK208" s="4"/>
      <c r="AL208" s="71">
        <f>V208</f>
        <v>0</v>
      </c>
      <c r="AM208" s="96"/>
      <c r="AN208" s="102"/>
      <c r="AO208" s="101"/>
      <c r="AP208" s="102"/>
      <c r="AQ208" s="101"/>
      <c r="AR208" s="102"/>
      <c r="AS208" s="101"/>
      <c r="AT208" s="102"/>
      <c r="AU208" s="101"/>
      <c r="AV208" s="102"/>
      <c r="AW208" s="118"/>
      <c r="AX208" s="102"/>
      <c r="AY208" s="101"/>
      <c r="AZ208" s="102"/>
      <c r="BA208" s="101"/>
      <c r="BB208" s="102"/>
      <c r="BC208" s="101"/>
      <c r="BD208" s="115"/>
      <c r="BE208" s="101"/>
      <c r="BF208" s="102"/>
      <c r="BG208" s="157">
        <f t="shared" si="9"/>
        <v>0</v>
      </c>
      <c r="BH208" s="4"/>
      <c r="BI208" s="102"/>
    </row>
    <row r="209" spans="22:61" ht="14.4" thickBot="1" x14ac:dyDescent="0.3">
      <c r="V209" s="169"/>
      <c r="W209" s="89"/>
      <c r="X209" s="89"/>
      <c r="Y209" s="89"/>
      <c r="Z209" s="90"/>
      <c r="AA209" s="90"/>
      <c r="AC209" s="4"/>
      <c r="AD209" s="4"/>
      <c r="AE209" s="4"/>
      <c r="AF209" s="4"/>
      <c r="AG209" s="4"/>
      <c r="AK209" s="4"/>
      <c r="AL209" s="71">
        <f>V209</f>
        <v>0</v>
      </c>
      <c r="AM209" s="112"/>
      <c r="AN209" s="104"/>
      <c r="AO209" s="103"/>
      <c r="AP209" s="104"/>
      <c r="AQ209" s="103"/>
      <c r="AR209" s="104"/>
      <c r="AS209" s="103"/>
      <c r="AT209" s="104"/>
      <c r="AU209" s="103"/>
      <c r="AV209" s="104"/>
      <c r="AW209" s="119"/>
      <c r="AX209" s="104"/>
      <c r="AY209" s="103"/>
      <c r="AZ209" s="104"/>
      <c r="BA209" s="103"/>
      <c r="BB209" s="104"/>
      <c r="BC209" s="103"/>
      <c r="BD209" s="116"/>
      <c r="BE209" s="103"/>
      <c r="BF209" s="104"/>
      <c r="BG209" s="157">
        <f t="shared" si="9"/>
        <v>0</v>
      </c>
      <c r="BH209" s="4"/>
      <c r="BI209" s="102"/>
    </row>
    <row r="210" spans="22:61" x14ac:dyDescent="0.25">
      <c r="V210" s="169"/>
      <c r="W210" s="89"/>
      <c r="X210" s="89"/>
      <c r="Y210" s="89"/>
      <c r="Z210" s="90"/>
      <c r="AA210" s="90"/>
      <c r="AC210" s="4"/>
      <c r="AD210" s="4"/>
      <c r="AE210" s="4"/>
      <c r="AF210" s="4"/>
      <c r="AG210" s="4"/>
      <c r="AK210" s="4"/>
      <c r="AL210" s="71">
        <f>V210</f>
        <v>0</v>
      </c>
      <c r="AM210" s="96"/>
      <c r="AN210" s="102"/>
      <c r="AO210" s="101"/>
      <c r="AP210" s="102"/>
      <c r="AQ210" s="101"/>
      <c r="AR210" s="102"/>
      <c r="AS210" s="101"/>
      <c r="AT210" s="102"/>
      <c r="AU210" s="101"/>
      <c r="AV210" s="102"/>
      <c r="AW210" s="118"/>
      <c r="AX210" s="102"/>
      <c r="AY210" s="101"/>
      <c r="AZ210" s="102"/>
      <c r="BA210" s="101"/>
      <c r="BB210" s="102"/>
      <c r="BC210" s="101"/>
      <c r="BD210" s="115"/>
      <c r="BE210" s="101"/>
      <c r="BF210" s="102"/>
      <c r="BG210" s="157">
        <f t="shared" si="9"/>
        <v>0</v>
      </c>
      <c r="BH210" s="4"/>
      <c r="BI210" s="102"/>
    </row>
    <row r="211" spans="22:61" x14ac:dyDescent="0.25">
      <c r="V211" s="169"/>
      <c r="W211" s="89"/>
      <c r="X211" s="89"/>
      <c r="Y211" s="89"/>
      <c r="Z211" s="90"/>
      <c r="AA211" s="90"/>
      <c r="AC211" s="4"/>
      <c r="AD211" s="4"/>
      <c r="AE211" s="4"/>
      <c r="AF211" s="4"/>
      <c r="AG211" s="4"/>
      <c r="AK211" s="4"/>
      <c r="AL211" s="71">
        <f>V211</f>
        <v>0</v>
      </c>
      <c r="AM211" s="96"/>
      <c r="AN211" s="102"/>
      <c r="AO211" s="101"/>
      <c r="AP211" s="102"/>
      <c r="AQ211" s="101"/>
      <c r="AR211" s="102"/>
      <c r="AS211" s="101"/>
      <c r="AT211" s="102"/>
      <c r="AU211" s="101"/>
      <c r="AV211" s="102"/>
      <c r="AW211" s="118"/>
      <c r="AX211" s="102"/>
      <c r="AY211" s="101"/>
      <c r="AZ211" s="102"/>
      <c r="BA211" s="101"/>
      <c r="BB211" s="102"/>
      <c r="BC211" s="101"/>
      <c r="BD211" s="115"/>
      <c r="BE211" s="101"/>
      <c r="BF211" s="102"/>
      <c r="BG211" s="157">
        <f t="shared" si="9"/>
        <v>0</v>
      </c>
      <c r="BH211" s="4"/>
      <c r="BI211" s="102"/>
    </row>
    <row r="212" spans="22:61" ht="14.4" thickBot="1" x14ac:dyDescent="0.3">
      <c r="V212" s="169"/>
      <c r="W212" s="89"/>
      <c r="X212" s="89"/>
      <c r="Y212" s="89"/>
      <c r="Z212" s="90"/>
      <c r="AA212" s="90"/>
      <c r="AC212" s="4"/>
      <c r="AD212" s="4"/>
      <c r="AE212" s="4"/>
      <c r="AF212" s="4"/>
      <c r="AG212" s="4"/>
      <c r="AK212" s="4"/>
      <c r="AL212" s="71">
        <f>V212</f>
        <v>0</v>
      </c>
      <c r="AM212" s="112"/>
      <c r="AN212" s="104"/>
      <c r="AO212" s="103"/>
      <c r="AP212" s="104"/>
      <c r="AQ212" s="103"/>
      <c r="AR212" s="104"/>
      <c r="AS212" s="103"/>
      <c r="AT212" s="104"/>
      <c r="AU212" s="103"/>
      <c r="AV212" s="104"/>
      <c r="AW212" s="119"/>
      <c r="AX212" s="104"/>
      <c r="AY212" s="103"/>
      <c r="AZ212" s="104"/>
      <c r="BA212" s="103"/>
      <c r="BB212" s="104"/>
      <c r="BC212" s="103"/>
      <c r="BD212" s="116"/>
      <c r="BE212" s="103"/>
      <c r="BF212" s="104"/>
      <c r="BG212" s="157">
        <f t="shared" si="9"/>
        <v>0</v>
      </c>
      <c r="BH212" s="4"/>
      <c r="BI212" s="102"/>
    </row>
    <row r="213" spans="22:61" x14ac:dyDescent="0.25">
      <c r="V213" s="169"/>
      <c r="W213" s="89"/>
      <c r="X213" s="89"/>
      <c r="Y213" s="89"/>
      <c r="Z213" s="90"/>
      <c r="AA213" s="90"/>
      <c r="AC213" s="4"/>
      <c r="AD213" s="4"/>
      <c r="AE213" s="4"/>
      <c r="AF213" s="4"/>
      <c r="AG213" s="4"/>
      <c r="AK213" s="4"/>
      <c r="AL213" s="71">
        <f>V213</f>
        <v>0</v>
      </c>
      <c r="AM213" s="96"/>
      <c r="AN213" s="102"/>
      <c r="AO213" s="101"/>
      <c r="AP213" s="102"/>
      <c r="AQ213" s="101"/>
      <c r="AR213" s="102"/>
      <c r="AS213" s="101"/>
      <c r="AT213" s="102"/>
      <c r="AU213" s="101"/>
      <c r="AV213" s="102"/>
      <c r="AW213" s="118"/>
      <c r="AX213" s="102"/>
      <c r="AY213" s="101"/>
      <c r="AZ213" s="102"/>
      <c r="BA213" s="101"/>
      <c r="BB213" s="102"/>
      <c r="BC213" s="101"/>
      <c r="BD213" s="115"/>
      <c r="BE213" s="101"/>
      <c r="BF213" s="102"/>
      <c r="BG213" s="157">
        <f t="shared" si="9"/>
        <v>0</v>
      </c>
      <c r="BH213" s="4"/>
      <c r="BI213" s="102"/>
    </row>
    <row r="214" spans="22:61" x14ac:dyDescent="0.25">
      <c r="V214" s="169"/>
      <c r="W214" s="89"/>
      <c r="X214" s="89"/>
      <c r="Y214" s="89"/>
      <c r="Z214" s="90"/>
      <c r="AA214" s="90"/>
      <c r="AC214" s="4"/>
      <c r="AD214" s="4"/>
      <c r="AE214" s="4"/>
      <c r="AF214" s="4"/>
      <c r="AG214" s="4"/>
      <c r="AK214" s="4"/>
      <c r="AL214" s="71">
        <f>V214</f>
        <v>0</v>
      </c>
      <c r="AM214" s="96"/>
      <c r="AN214" s="102"/>
      <c r="AO214" s="101"/>
      <c r="AP214" s="102"/>
      <c r="AQ214" s="101"/>
      <c r="AR214" s="102"/>
      <c r="AS214" s="101"/>
      <c r="AT214" s="102"/>
      <c r="AU214" s="101"/>
      <c r="AV214" s="102"/>
      <c r="AW214" s="118"/>
      <c r="AX214" s="102"/>
      <c r="AY214" s="101"/>
      <c r="AZ214" s="102"/>
      <c r="BA214" s="101"/>
      <c r="BB214" s="102"/>
      <c r="BC214" s="101"/>
      <c r="BD214" s="115"/>
      <c r="BE214" s="101"/>
      <c r="BF214" s="102"/>
      <c r="BG214" s="157">
        <f t="shared" si="9"/>
        <v>0</v>
      </c>
      <c r="BH214" s="4"/>
      <c r="BI214" s="102"/>
    </row>
    <row r="215" spans="22:61" ht="14.4" thickBot="1" x14ac:dyDescent="0.3">
      <c r="V215" s="169"/>
      <c r="W215" s="89"/>
      <c r="X215" s="89"/>
      <c r="Y215" s="89"/>
      <c r="Z215" s="90"/>
      <c r="AA215" s="90"/>
      <c r="AC215" s="4"/>
      <c r="AD215" s="4"/>
      <c r="AE215" s="4"/>
      <c r="AF215" s="4"/>
      <c r="AG215" s="4"/>
      <c r="AK215" s="4"/>
      <c r="AL215" s="71">
        <f>V215</f>
        <v>0</v>
      </c>
      <c r="AM215" s="112"/>
      <c r="AN215" s="104"/>
      <c r="AO215" s="103"/>
      <c r="AP215" s="104"/>
      <c r="AQ215" s="103"/>
      <c r="AR215" s="104"/>
      <c r="AS215" s="103"/>
      <c r="AT215" s="104"/>
      <c r="AU215" s="103"/>
      <c r="AV215" s="104"/>
      <c r="AW215" s="119"/>
      <c r="AX215" s="104"/>
      <c r="AY215" s="103"/>
      <c r="AZ215" s="104"/>
      <c r="BA215" s="103"/>
      <c r="BB215" s="104"/>
      <c r="BC215" s="103"/>
      <c r="BD215" s="116"/>
      <c r="BE215" s="103"/>
      <c r="BF215" s="104"/>
      <c r="BG215" s="157">
        <f t="shared" si="9"/>
        <v>0</v>
      </c>
      <c r="BH215" s="4"/>
      <c r="BI215" s="102"/>
    </row>
    <row r="216" spans="22:61" x14ac:dyDescent="0.25">
      <c r="V216" s="169"/>
      <c r="W216" s="89"/>
      <c r="X216" s="89"/>
      <c r="Y216" s="89"/>
      <c r="Z216" s="90"/>
      <c r="AA216" s="90"/>
      <c r="AC216" s="4"/>
      <c r="AD216" s="4"/>
      <c r="AE216" s="4"/>
      <c r="AF216" s="4"/>
      <c r="AG216" s="4"/>
      <c r="AK216" s="4"/>
      <c r="AL216" s="71">
        <f>V216</f>
        <v>0</v>
      </c>
      <c r="AM216" s="96"/>
      <c r="AN216" s="102"/>
      <c r="AO216" s="101"/>
      <c r="AP216" s="102"/>
      <c r="AQ216" s="101"/>
      <c r="AR216" s="102"/>
      <c r="AS216" s="101"/>
      <c r="AT216" s="102"/>
      <c r="AU216" s="101"/>
      <c r="AV216" s="102"/>
      <c r="AW216" s="118"/>
      <c r="AX216" s="102"/>
      <c r="AY216" s="101"/>
      <c r="AZ216" s="102"/>
      <c r="BA216" s="101"/>
      <c r="BB216" s="102"/>
      <c r="BC216" s="101"/>
      <c r="BD216" s="115"/>
      <c r="BE216" s="101"/>
      <c r="BF216" s="102"/>
      <c r="BG216" s="157">
        <f t="shared" si="9"/>
        <v>0</v>
      </c>
      <c r="BH216" s="4"/>
      <c r="BI216" s="102"/>
    </row>
    <row r="217" spans="22:61" x14ac:dyDescent="0.25">
      <c r="V217" s="169"/>
      <c r="W217" s="89"/>
      <c r="X217" s="89"/>
      <c r="Y217" s="89"/>
      <c r="Z217" s="90"/>
      <c r="AA217" s="90"/>
      <c r="AC217" s="4"/>
      <c r="AD217" s="4"/>
      <c r="AE217" s="4"/>
      <c r="AF217" s="4"/>
      <c r="AG217" s="4"/>
      <c r="AK217" s="4"/>
      <c r="AL217" s="71">
        <f>V217</f>
        <v>0</v>
      </c>
      <c r="AM217" s="96"/>
      <c r="AN217" s="102"/>
      <c r="AO217" s="101"/>
      <c r="AP217" s="102"/>
      <c r="AQ217" s="101"/>
      <c r="AR217" s="102"/>
      <c r="AS217" s="101"/>
      <c r="AT217" s="102"/>
      <c r="AU217" s="101"/>
      <c r="AV217" s="102"/>
      <c r="AW217" s="118"/>
      <c r="AX217" s="102"/>
      <c r="AY217" s="101"/>
      <c r="AZ217" s="102"/>
      <c r="BA217" s="101"/>
      <c r="BB217" s="102"/>
      <c r="BC217" s="101"/>
      <c r="BD217" s="115"/>
      <c r="BE217" s="101"/>
      <c r="BF217" s="102"/>
      <c r="BG217" s="157">
        <f t="shared" si="9"/>
        <v>0</v>
      </c>
      <c r="BH217" s="4"/>
      <c r="BI217" s="102"/>
    </row>
    <row r="218" spans="22:61" ht="14.4" thickBot="1" x14ac:dyDescent="0.3">
      <c r="V218" s="169"/>
      <c r="W218" s="89"/>
      <c r="X218" s="89"/>
      <c r="Y218" s="89"/>
      <c r="Z218" s="90"/>
      <c r="AA218" s="90"/>
      <c r="AC218" s="4"/>
      <c r="AD218" s="4"/>
      <c r="AE218" s="4"/>
      <c r="AF218" s="4"/>
      <c r="AG218" s="4"/>
      <c r="AK218" s="4"/>
      <c r="AL218" s="71">
        <f>V218</f>
        <v>0</v>
      </c>
      <c r="AM218" s="112"/>
      <c r="AN218" s="104"/>
      <c r="AO218" s="103"/>
      <c r="AP218" s="104"/>
      <c r="AQ218" s="103"/>
      <c r="AR218" s="104"/>
      <c r="AS218" s="103"/>
      <c r="AT218" s="104"/>
      <c r="AU218" s="103"/>
      <c r="AV218" s="104"/>
      <c r="AW218" s="119"/>
      <c r="AX218" s="104"/>
      <c r="AY218" s="103"/>
      <c r="AZ218" s="104"/>
      <c r="BA218" s="103"/>
      <c r="BB218" s="104"/>
      <c r="BC218" s="103"/>
      <c r="BD218" s="116"/>
      <c r="BE218" s="103"/>
      <c r="BF218" s="104"/>
      <c r="BG218" s="157">
        <f t="shared" si="9"/>
        <v>0</v>
      </c>
      <c r="BH218" s="4"/>
      <c r="BI218" s="102"/>
    </row>
    <row r="219" spans="22:61" x14ac:dyDescent="0.25">
      <c r="V219" s="169"/>
      <c r="W219" s="89"/>
      <c r="X219" s="89"/>
      <c r="Y219" s="89"/>
      <c r="Z219" s="90"/>
      <c r="AA219" s="90"/>
      <c r="AC219" s="4"/>
      <c r="AD219" s="4"/>
      <c r="AE219" s="4"/>
      <c r="AF219" s="4"/>
      <c r="AG219" s="4"/>
      <c r="AK219" s="4"/>
      <c r="AL219" s="71">
        <f>V219</f>
        <v>0</v>
      </c>
      <c r="AM219" s="96"/>
      <c r="AN219" s="102"/>
      <c r="AO219" s="101"/>
      <c r="AP219" s="102"/>
      <c r="AQ219" s="101"/>
      <c r="AR219" s="102"/>
      <c r="AS219" s="101"/>
      <c r="AT219" s="102"/>
      <c r="AU219" s="101"/>
      <c r="AV219" s="102"/>
      <c r="AW219" s="118"/>
      <c r="AX219" s="102"/>
      <c r="AY219" s="101"/>
      <c r="AZ219" s="102"/>
      <c r="BA219" s="101"/>
      <c r="BB219" s="102"/>
      <c r="BC219" s="101"/>
      <c r="BD219" s="115"/>
      <c r="BE219" s="101"/>
      <c r="BF219" s="102"/>
      <c r="BG219" s="157">
        <f t="shared" si="9"/>
        <v>0</v>
      </c>
      <c r="BH219" s="4"/>
      <c r="BI219" s="102"/>
    </row>
    <row r="220" spans="22:61" x14ac:dyDescent="0.25">
      <c r="V220" s="169"/>
      <c r="W220" s="89"/>
      <c r="X220" s="89"/>
      <c r="Y220" s="89"/>
      <c r="Z220" s="90"/>
      <c r="AA220" s="90"/>
      <c r="AC220" s="4"/>
      <c r="AD220" s="4"/>
      <c r="AE220" s="4"/>
      <c r="AF220" s="4"/>
      <c r="AG220" s="4"/>
      <c r="AK220" s="4"/>
      <c r="AL220" s="71">
        <f>V220</f>
        <v>0</v>
      </c>
      <c r="AM220" s="96"/>
      <c r="AN220" s="102"/>
      <c r="AO220" s="101"/>
      <c r="AP220" s="102"/>
      <c r="AQ220" s="101"/>
      <c r="AR220" s="102"/>
      <c r="AS220" s="101"/>
      <c r="AT220" s="102"/>
      <c r="AU220" s="101"/>
      <c r="AV220" s="102"/>
      <c r="AW220" s="118"/>
      <c r="AX220" s="102"/>
      <c r="AY220" s="101"/>
      <c r="AZ220" s="102"/>
      <c r="BA220" s="101"/>
      <c r="BB220" s="102"/>
      <c r="BC220" s="101"/>
      <c r="BD220" s="115"/>
      <c r="BE220" s="101"/>
      <c r="BF220" s="102"/>
      <c r="BG220" s="157">
        <f t="shared" si="9"/>
        <v>0</v>
      </c>
      <c r="BH220" s="4"/>
      <c r="BI220" s="102"/>
    </row>
    <row r="221" spans="22:61" ht="14.4" thickBot="1" x14ac:dyDescent="0.3">
      <c r="V221" s="169"/>
      <c r="W221" s="89"/>
      <c r="X221" s="89"/>
      <c r="Y221" s="89"/>
      <c r="Z221" s="90"/>
      <c r="AA221" s="90"/>
      <c r="AC221" s="4"/>
      <c r="AD221" s="4"/>
      <c r="AE221" s="4"/>
      <c r="AF221" s="4"/>
      <c r="AG221" s="4"/>
      <c r="AK221" s="4"/>
      <c r="AL221" s="71">
        <f>V221</f>
        <v>0</v>
      </c>
      <c r="AM221" s="112"/>
      <c r="AN221" s="104"/>
      <c r="AO221" s="103"/>
      <c r="AP221" s="104"/>
      <c r="AQ221" s="103"/>
      <c r="AR221" s="104"/>
      <c r="AS221" s="103"/>
      <c r="AT221" s="104"/>
      <c r="AU221" s="103"/>
      <c r="AV221" s="104"/>
      <c r="AW221" s="119"/>
      <c r="AX221" s="104"/>
      <c r="AY221" s="103"/>
      <c r="AZ221" s="104"/>
      <c r="BA221" s="103"/>
      <c r="BB221" s="104"/>
      <c r="BC221" s="103"/>
      <c r="BD221" s="116"/>
      <c r="BE221" s="103"/>
      <c r="BF221" s="104"/>
      <c r="BG221" s="157">
        <f t="shared" si="9"/>
        <v>0</v>
      </c>
      <c r="BH221" s="4"/>
      <c r="BI221" s="102"/>
    </row>
    <row r="222" spans="22:61" x14ac:dyDescent="0.25">
      <c r="V222" s="169"/>
      <c r="W222" s="89"/>
      <c r="X222" s="89"/>
      <c r="Y222" s="89"/>
      <c r="Z222" s="90"/>
      <c r="AA222" s="90"/>
      <c r="AC222" s="4"/>
      <c r="AD222" s="4"/>
      <c r="AE222" s="4"/>
      <c r="AF222" s="4"/>
      <c r="AG222" s="4"/>
      <c r="AK222" s="4"/>
      <c r="AL222" s="71">
        <f>V222</f>
        <v>0</v>
      </c>
      <c r="AM222" s="96"/>
      <c r="AN222" s="102"/>
      <c r="AO222" s="101"/>
      <c r="AP222" s="102"/>
      <c r="AQ222" s="101"/>
      <c r="AR222" s="102"/>
      <c r="AS222" s="101"/>
      <c r="AT222" s="102"/>
      <c r="AU222" s="101"/>
      <c r="AV222" s="102"/>
      <c r="AW222" s="118"/>
      <c r="AX222" s="102"/>
      <c r="AY222" s="101"/>
      <c r="AZ222" s="102"/>
      <c r="BA222" s="101"/>
      <c r="BB222" s="102"/>
      <c r="BC222" s="101"/>
      <c r="BD222" s="115"/>
      <c r="BE222" s="101"/>
      <c r="BF222" s="102"/>
      <c r="BG222" s="157">
        <f t="shared" si="9"/>
        <v>0</v>
      </c>
      <c r="BH222" s="4"/>
      <c r="BI222" s="102"/>
    </row>
    <row r="223" spans="22:61" x14ac:dyDescent="0.25">
      <c r="V223" s="169"/>
      <c r="W223" s="89"/>
      <c r="X223" s="89"/>
      <c r="Y223" s="89"/>
      <c r="Z223" s="90"/>
      <c r="AA223" s="90"/>
      <c r="AC223" s="4"/>
      <c r="AD223" s="4"/>
      <c r="AE223" s="4"/>
      <c r="AF223" s="4"/>
      <c r="AG223" s="4"/>
      <c r="AK223" s="4"/>
      <c r="AL223" s="71">
        <f>V223</f>
        <v>0</v>
      </c>
      <c r="AM223" s="96"/>
      <c r="AN223" s="102"/>
      <c r="AO223" s="101"/>
      <c r="AP223" s="102"/>
      <c r="AQ223" s="101"/>
      <c r="AR223" s="102"/>
      <c r="AS223" s="101"/>
      <c r="AT223" s="102"/>
      <c r="AU223" s="101"/>
      <c r="AV223" s="102"/>
      <c r="AW223" s="118"/>
      <c r="AX223" s="102"/>
      <c r="AY223" s="101"/>
      <c r="AZ223" s="102"/>
      <c r="BA223" s="101"/>
      <c r="BB223" s="102"/>
      <c r="BC223" s="101"/>
      <c r="BD223" s="115"/>
      <c r="BE223" s="101"/>
      <c r="BF223" s="102"/>
      <c r="BG223" s="157">
        <f t="shared" si="9"/>
        <v>0</v>
      </c>
      <c r="BH223" s="4"/>
      <c r="BI223" s="102"/>
    </row>
    <row r="224" spans="22:61" ht="14.4" thickBot="1" x14ac:dyDescent="0.3">
      <c r="V224" s="169"/>
      <c r="W224" s="89"/>
      <c r="X224" s="89"/>
      <c r="Y224" s="89"/>
      <c r="Z224" s="90"/>
      <c r="AA224" s="90"/>
      <c r="AC224" s="4"/>
      <c r="AD224" s="4"/>
      <c r="AE224" s="4"/>
      <c r="AF224" s="4"/>
      <c r="AG224" s="4"/>
      <c r="AK224" s="4"/>
      <c r="AL224" s="71">
        <f>V224</f>
        <v>0</v>
      </c>
      <c r="AM224" s="112"/>
      <c r="AN224" s="104"/>
      <c r="AO224" s="103"/>
      <c r="AP224" s="104"/>
      <c r="AQ224" s="103"/>
      <c r="AR224" s="104"/>
      <c r="AS224" s="103"/>
      <c r="AT224" s="104"/>
      <c r="AU224" s="103"/>
      <c r="AV224" s="104"/>
      <c r="AW224" s="119"/>
      <c r="AX224" s="104"/>
      <c r="AY224" s="103"/>
      <c r="AZ224" s="104"/>
      <c r="BA224" s="103"/>
      <c r="BB224" s="104"/>
      <c r="BC224" s="103"/>
      <c r="BD224" s="116"/>
      <c r="BE224" s="103"/>
      <c r="BF224" s="104"/>
      <c r="BG224" s="157">
        <f t="shared" si="9"/>
        <v>0</v>
      </c>
      <c r="BH224" s="4"/>
      <c r="BI224" s="102"/>
    </row>
    <row r="225" spans="22:61" ht="14.4" thickBot="1" x14ac:dyDescent="0.3">
      <c r="V225" s="170"/>
      <c r="W225" s="171"/>
      <c r="X225" s="171"/>
      <c r="Y225" s="171"/>
      <c r="Z225" s="90"/>
      <c r="AA225" s="90"/>
      <c r="AB225" s="172"/>
      <c r="AC225" s="156"/>
      <c r="AD225" s="156"/>
      <c r="AE225" s="156"/>
      <c r="AF225" s="156"/>
      <c r="AG225" s="156"/>
      <c r="AH225" s="172"/>
      <c r="AI225" s="172"/>
      <c r="AJ225" s="172"/>
      <c r="AK225" s="156"/>
      <c r="AL225" s="173">
        <f>V225</f>
        <v>0</v>
      </c>
      <c r="AM225" s="112"/>
      <c r="AN225" s="104"/>
      <c r="AO225" s="103"/>
      <c r="AP225" s="104"/>
      <c r="AQ225" s="103"/>
      <c r="AR225" s="104"/>
      <c r="AS225" s="103"/>
      <c r="AT225" s="104"/>
      <c r="AU225" s="103"/>
      <c r="AV225" s="104"/>
      <c r="AW225" s="119"/>
      <c r="AX225" s="104"/>
      <c r="AY225" s="103"/>
      <c r="AZ225" s="104"/>
      <c r="BA225" s="103"/>
      <c r="BB225" s="104"/>
      <c r="BC225" s="103"/>
      <c r="BD225" s="116"/>
      <c r="BE225" s="103"/>
      <c r="BF225" s="104"/>
      <c r="BG225" s="174">
        <f t="shared" si="9"/>
        <v>0</v>
      </c>
      <c r="BH225" s="156"/>
      <c r="BI225" s="104"/>
    </row>
  </sheetData>
  <mergeCells count="1">
    <mergeCell ref="AE3:AG3"/>
  </mergeCells>
  <phoneticPr fontId="20" type="noConversion"/>
  <dataValidations count="9">
    <dataValidation type="list" allowBlank="1" showInputMessage="1" showErrorMessage="1" sqref="X5:X89 X92:X177 X180:X225" xr:uid="{00000000-0002-0000-3700-000000000000}">
      <formula1>$C$5:$C$50</formula1>
    </dataValidation>
    <dataValidation type="list" allowBlank="1" showInputMessage="1" showErrorMessage="1" sqref="X90:X91" xr:uid="{00000000-0002-0000-3700-000001000000}">
      <formula1>$B$5:$B$50</formula1>
    </dataValidation>
    <dataValidation type="list" allowBlank="1" showInputMessage="1" showErrorMessage="1" sqref="A178" xr:uid="{00000000-0002-0000-3700-000002000000}">
      <formula1>"Nej, Ja"</formula1>
    </dataValidation>
    <dataValidation type="list" allowBlank="1" showInputMessage="1" showErrorMessage="1" sqref="AK5:AK225" xr:uid="{00000000-0002-0000-3700-000003000000}">
      <formula1>$BK$5:$BK$48</formula1>
    </dataValidation>
    <dataValidation type="list" allowBlank="1" showInputMessage="1" showErrorMessage="1" sqref="BC5:BC225 AM5:AM225 AW5:AW225 AO5:AO225 AQ5:AQ225 AS5:AS225 AU5:AU225 BE5:BE225" xr:uid="{00000000-0002-0000-3700-000004000000}">
      <formula1>$BS$5:$BS$101</formula1>
    </dataValidation>
    <dataValidation type="list" allowBlank="1" showInputMessage="1" showErrorMessage="1" sqref="BW4:BW21" xr:uid="{00000000-0002-0000-3700-000005000000}">
      <formula1>"Beginning, End, Second last, Anywhere, Nowhere"</formula1>
    </dataValidation>
    <dataValidation type="list" allowBlank="1" showInputMessage="1" showErrorMessage="1" sqref="X178:X179 W5:W225" xr:uid="{5A5BCFE9-381A-4C41-BD63-D3FC08A394A7}">
      <formula1>$B$5:$B$143</formula1>
    </dataValidation>
    <dataValidation type="list" allowBlank="1" showInputMessage="1" showErrorMessage="1" sqref="BH5:BJ225" xr:uid="{CD96DBBF-DFC5-4CAF-A7B9-F9B8946C1388}">
      <formula1>"yes, no"</formula1>
    </dataValidation>
    <dataValidation type="list" allowBlank="1" showInputMessage="1" showErrorMessage="1" sqref="AC5:AC225" xr:uid="{B5F57E56-C7CE-4FD5-B966-44F8C062EE92}">
      <formula1>"No, Yes"</formula1>
    </dataValidation>
  </dataValidations>
  <pageMargins left="0.7" right="0.7" top="0.75" bottom="0.75" header="0.3" footer="0.3"/>
  <pageSetup paperSize="9" orientation="portrait" horizontalDpi="4294967293"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3">
    <tabColor theme="4" tint="-0.499984740745262"/>
  </sheetPr>
  <dimension ref="A1:Q44"/>
  <sheetViews>
    <sheetView showGridLines="0" topLeftCell="C1" workbookViewId="0">
      <selection activeCell="J23" sqref="J23"/>
    </sheetView>
  </sheetViews>
  <sheetFormatPr defaultRowHeight="13.8" x14ac:dyDescent="0.25"/>
  <cols>
    <col min="1" max="1" width="9" style="5"/>
    <col min="2" max="2" width="41" bestFit="1" customWidth="1"/>
    <col min="3" max="3" width="17" customWidth="1"/>
    <col min="4" max="4" width="15.5" style="5" bestFit="1" customWidth="1"/>
    <col min="5" max="5" width="15.59765625" style="5" bestFit="1" customWidth="1"/>
    <col min="6" max="6" width="15.59765625" style="5" customWidth="1"/>
    <col min="7" max="7" width="7.09765625" style="5" customWidth="1"/>
    <col min="8" max="8" width="13.8984375" style="5" bestFit="1" customWidth="1"/>
    <col min="9" max="9" width="10.796875" style="5" bestFit="1" customWidth="1"/>
    <col min="10" max="10" width="17.5" style="5" bestFit="1" customWidth="1"/>
    <col min="11" max="11" width="15.5" style="5" bestFit="1" customWidth="1"/>
    <col min="12" max="12" width="15.3984375" style="5" bestFit="1" customWidth="1"/>
    <col min="13" max="13" width="18.59765625" style="5" bestFit="1" customWidth="1"/>
    <col min="14" max="14" width="13.8984375" style="5" customWidth="1"/>
    <col min="15" max="15" width="13.8984375" customWidth="1"/>
    <col min="17" max="17" width="37.3984375" bestFit="1" customWidth="1"/>
  </cols>
  <sheetData>
    <row r="1" spans="1:17" ht="31.8" x14ac:dyDescent="0.55000000000000004">
      <c r="A1" s="2" t="s">
        <v>1077</v>
      </c>
    </row>
    <row r="3" spans="1:17" x14ac:dyDescent="0.25">
      <c r="A3" s="217" t="s">
        <v>918</v>
      </c>
      <c r="B3" s="217"/>
      <c r="C3" s="223" t="s">
        <v>133</v>
      </c>
      <c r="D3" s="220" t="s">
        <v>1055</v>
      </c>
      <c r="E3" s="221"/>
      <c r="F3" s="222"/>
      <c r="G3" s="223" t="s">
        <v>123</v>
      </c>
      <c r="H3" s="223" t="s">
        <v>1056</v>
      </c>
      <c r="I3" s="223" t="s">
        <v>1057</v>
      </c>
      <c r="J3" s="217" t="s">
        <v>1058</v>
      </c>
      <c r="K3" s="217"/>
      <c r="L3" s="217"/>
      <c r="M3" s="217"/>
      <c r="N3" s="217"/>
      <c r="O3" s="217"/>
      <c r="Q3" s="11" t="s">
        <v>802</v>
      </c>
    </row>
    <row r="4" spans="1:17" x14ac:dyDescent="0.25">
      <c r="A4" s="11" t="s">
        <v>122</v>
      </c>
      <c r="B4" s="12" t="s">
        <v>1053</v>
      </c>
      <c r="C4" s="224"/>
      <c r="D4" s="11" t="s">
        <v>1054</v>
      </c>
      <c r="E4" s="11" t="s">
        <v>134</v>
      </c>
      <c r="F4" s="11" t="s">
        <v>135</v>
      </c>
      <c r="G4" s="224"/>
      <c r="H4" s="224"/>
      <c r="I4" s="224"/>
      <c r="J4" s="11" t="s">
        <v>877</v>
      </c>
      <c r="K4" s="11" t="s">
        <v>878</v>
      </c>
      <c r="L4" s="11" t="s">
        <v>879</v>
      </c>
      <c r="M4" s="11" t="s">
        <v>880</v>
      </c>
      <c r="N4" s="11" t="s">
        <v>881</v>
      </c>
      <c r="O4" s="11" t="s">
        <v>875</v>
      </c>
      <c r="Q4" s="11" t="s">
        <v>803</v>
      </c>
    </row>
    <row r="5" spans="1:17" x14ac:dyDescent="0.25">
      <c r="A5" s="6">
        <v>1</v>
      </c>
      <c r="B5" s="4" t="s">
        <v>1081</v>
      </c>
      <c r="C5" s="42">
        <v>1.1000000000000001</v>
      </c>
      <c r="D5" s="42">
        <v>0.4</v>
      </c>
      <c r="E5" s="43"/>
      <c r="F5" s="42"/>
      <c r="G5" s="42">
        <v>0.95</v>
      </c>
      <c r="H5" s="42">
        <v>0.25</v>
      </c>
      <c r="I5" s="42">
        <v>0</v>
      </c>
      <c r="J5" s="42">
        <v>0.1</v>
      </c>
      <c r="K5" s="42">
        <v>0.1</v>
      </c>
      <c r="L5" s="42">
        <v>0.1</v>
      </c>
      <c r="M5" s="42">
        <v>0.2</v>
      </c>
      <c r="N5" s="42">
        <v>0.2</v>
      </c>
      <c r="O5" s="57">
        <v>0.1</v>
      </c>
      <c r="Q5" s="4"/>
    </row>
    <row r="6" spans="1:17" x14ac:dyDescent="0.25">
      <c r="A6" s="6">
        <f>A5+1</f>
        <v>2</v>
      </c>
      <c r="B6" s="4" t="s">
        <v>137</v>
      </c>
      <c r="C6" s="42">
        <v>1.1000000000000001</v>
      </c>
      <c r="D6" s="42">
        <v>1</v>
      </c>
      <c r="E6" s="43"/>
      <c r="F6" s="42"/>
      <c r="G6" s="42">
        <v>0.7</v>
      </c>
      <c r="H6" s="42">
        <v>0.31</v>
      </c>
      <c r="I6" s="42">
        <v>0</v>
      </c>
      <c r="J6" s="42">
        <v>0.1</v>
      </c>
      <c r="K6" s="42">
        <v>0.1</v>
      </c>
      <c r="L6" s="42">
        <v>0.1</v>
      </c>
      <c r="M6" s="42">
        <v>0.2</v>
      </c>
      <c r="N6" s="42">
        <v>0.2</v>
      </c>
      <c r="O6" s="57">
        <v>0.1</v>
      </c>
      <c r="Q6" s="4"/>
    </row>
    <row r="7" spans="1:17" x14ac:dyDescent="0.25">
      <c r="A7" s="6">
        <f t="shared" ref="A7:A44" si="0">A6+1</f>
        <v>3</v>
      </c>
      <c r="B7" s="4" t="s">
        <v>138</v>
      </c>
      <c r="C7" s="42">
        <v>1.1000000000000001</v>
      </c>
      <c r="D7" s="42">
        <v>1</v>
      </c>
      <c r="E7" s="43"/>
      <c r="F7" s="42"/>
      <c r="G7" s="42">
        <v>0.7</v>
      </c>
      <c r="H7" s="42">
        <v>0.31</v>
      </c>
      <c r="I7" s="42">
        <v>0</v>
      </c>
      <c r="J7" s="42">
        <v>0.1</v>
      </c>
      <c r="K7" s="42">
        <v>0.1</v>
      </c>
      <c r="L7" s="42">
        <v>0.1</v>
      </c>
      <c r="M7" s="42">
        <v>0.2</v>
      </c>
      <c r="N7" s="42">
        <v>0.2</v>
      </c>
      <c r="O7" s="57">
        <v>0.1</v>
      </c>
      <c r="Q7" s="4"/>
    </row>
    <row r="8" spans="1:17" x14ac:dyDescent="0.25">
      <c r="A8" s="6">
        <f t="shared" si="0"/>
        <v>4</v>
      </c>
      <c r="B8" s="4" t="s">
        <v>139</v>
      </c>
      <c r="C8" s="42">
        <v>1.1000000000000001</v>
      </c>
      <c r="D8" s="42">
        <v>1</v>
      </c>
      <c r="E8" s="43"/>
      <c r="F8" s="42"/>
      <c r="G8" s="42">
        <v>0.7</v>
      </c>
      <c r="H8" s="42">
        <v>0.31</v>
      </c>
      <c r="I8" s="42">
        <v>0</v>
      </c>
      <c r="J8" s="42">
        <v>0.1</v>
      </c>
      <c r="K8" s="42">
        <v>0.1</v>
      </c>
      <c r="L8" s="42">
        <v>0.1</v>
      </c>
      <c r="M8" s="42">
        <v>0.2</v>
      </c>
      <c r="N8" s="42">
        <v>0.2</v>
      </c>
      <c r="O8" s="57">
        <v>0.1</v>
      </c>
      <c r="Q8" s="4"/>
    </row>
    <row r="9" spans="1:17" x14ac:dyDescent="0.25">
      <c r="A9" s="6">
        <f t="shared" si="0"/>
        <v>5</v>
      </c>
      <c r="B9" s="4" t="s">
        <v>140</v>
      </c>
      <c r="C9" s="42">
        <v>1.1000000000000001</v>
      </c>
      <c r="D9" s="42">
        <v>1</v>
      </c>
      <c r="E9" s="43"/>
      <c r="F9" s="42"/>
      <c r="G9" s="42">
        <v>0.7</v>
      </c>
      <c r="H9" s="42">
        <v>0.31</v>
      </c>
      <c r="I9" s="42">
        <v>0</v>
      </c>
      <c r="J9" s="42">
        <v>0.1</v>
      </c>
      <c r="K9" s="42">
        <v>0.1</v>
      </c>
      <c r="L9" s="42">
        <v>0.1</v>
      </c>
      <c r="M9" s="42">
        <v>0.2</v>
      </c>
      <c r="N9" s="42">
        <v>0.2</v>
      </c>
      <c r="O9" s="57">
        <v>0.1</v>
      </c>
      <c r="Q9" s="4"/>
    </row>
    <row r="10" spans="1:17" x14ac:dyDescent="0.25">
      <c r="A10" s="6">
        <f t="shared" si="0"/>
        <v>6</v>
      </c>
      <c r="B10" s="4" t="s">
        <v>141</v>
      </c>
      <c r="C10" s="42">
        <v>1.2</v>
      </c>
      <c r="D10" s="42">
        <v>0.4</v>
      </c>
      <c r="E10" s="43"/>
      <c r="F10" s="42"/>
      <c r="G10" s="42">
        <v>0.95</v>
      </c>
      <c r="H10" s="42">
        <v>0.25</v>
      </c>
      <c r="I10" s="42">
        <v>0</v>
      </c>
      <c r="J10" s="42">
        <v>0.1</v>
      </c>
      <c r="K10" s="42">
        <v>0.1</v>
      </c>
      <c r="L10" s="42">
        <v>0.1</v>
      </c>
      <c r="M10" s="42">
        <v>0.2</v>
      </c>
      <c r="N10" s="42">
        <v>0.2</v>
      </c>
      <c r="O10" s="57">
        <v>0.1</v>
      </c>
      <c r="Q10" s="4"/>
    </row>
    <row r="11" spans="1:17" x14ac:dyDescent="0.25">
      <c r="A11" s="6">
        <f t="shared" si="0"/>
        <v>7</v>
      </c>
      <c r="B11" s="4" t="s">
        <v>142</v>
      </c>
      <c r="C11" s="42">
        <v>1.2</v>
      </c>
      <c r="D11" s="42">
        <v>1</v>
      </c>
      <c r="E11" s="43"/>
      <c r="F11" s="42"/>
      <c r="G11" s="42">
        <v>0.7</v>
      </c>
      <c r="H11" s="42">
        <v>0.31</v>
      </c>
      <c r="I11" s="42">
        <v>0</v>
      </c>
      <c r="J11" s="42">
        <v>0.1</v>
      </c>
      <c r="K11" s="42">
        <v>0.1</v>
      </c>
      <c r="L11" s="42">
        <v>0.1</v>
      </c>
      <c r="M11" s="42">
        <v>0.2</v>
      </c>
      <c r="N11" s="42">
        <v>0.2</v>
      </c>
      <c r="O11" s="57">
        <v>0.1</v>
      </c>
      <c r="Q11" s="4"/>
    </row>
    <row r="12" spans="1:17" x14ac:dyDescent="0.25">
      <c r="A12" s="6">
        <f t="shared" si="0"/>
        <v>8</v>
      </c>
      <c r="B12" s="4" t="s">
        <v>143</v>
      </c>
      <c r="C12" s="42">
        <v>1.2</v>
      </c>
      <c r="D12" s="42">
        <v>0.4</v>
      </c>
      <c r="E12" s="43"/>
      <c r="F12" s="42"/>
      <c r="G12" s="42">
        <v>0.95</v>
      </c>
      <c r="H12" s="42">
        <v>0.25</v>
      </c>
      <c r="I12" s="42">
        <v>0</v>
      </c>
      <c r="J12" s="42">
        <v>0.1</v>
      </c>
      <c r="K12" s="42">
        <v>0.1</v>
      </c>
      <c r="L12" s="42">
        <v>0.1</v>
      </c>
      <c r="M12" s="42">
        <v>0.2</v>
      </c>
      <c r="N12" s="42">
        <v>0.2</v>
      </c>
      <c r="O12" s="57">
        <v>0.1</v>
      </c>
      <c r="Q12" s="4"/>
    </row>
    <row r="13" spans="1:17" x14ac:dyDescent="0.25">
      <c r="A13" s="6">
        <f t="shared" si="0"/>
        <v>9</v>
      </c>
      <c r="B13" s="4" t="s">
        <v>144</v>
      </c>
      <c r="C13" s="42">
        <v>1.2</v>
      </c>
      <c r="D13" s="42"/>
      <c r="E13" s="43">
        <v>-1.5E-3</v>
      </c>
      <c r="F13" s="42">
        <v>0.6</v>
      </c>
      <c r="G13" s="42">
        <v>0.95</v>
      </c>
      <c r="H13" s="42">
        <v>0.25</v>
      </c>
      <c r="I13" s="42">
        <v>0.1</v>
      </c>
      <c r="J13" s="42">
        <v>0.38</v>
      </c>
      <c r="K13" s="42">
        <v>0.38</v>
      </c>
      <c r="L13" s="42">
        <v>0.38</v>
      </c>
      <c r="M13" s="42">
        <v>0.75</v>
      </c>
      <c r="N13" s="42">
        <v>0.75</v>
      </c>
      <c r="O13" s="57">
        <v>0.38</v>
      </c>
      <c r="Q13" s="4">
        <v>0.7</v>
      </c>
    </row>
    <row r="14" spans="1:17" x14ac:dyDescent="0.25">
      <c r="A14" s="6">
        <f t="shared" si="0"/>
        <v>10</v>
      </c>
      <c r="B14" s="4" t="s">
        <v>145</v>
      </c>
      <c r="C14" s="42">
        <v>1.2</v>
      </c>
      <c r="D14" s="42"/>
      <c r="E14" s="43">
        <v>-1.5E-3</v>
      </c>
      <c r="F14" s="42">
        <v>0.6</v>
      </c>
      <c r="G14" s="42">
        <v>0.95</v>
      </c>
      <c r="H14" s="42">
        <v>0.25</v>
      </c>
      <c r="I14" s="42">
        <v>0.2</v>
      </c>
      <c r="J14" s="42">
        <v>0</v>
      </c>
      <c r="K14" s="42">
        <v>0</v>
      </c>
      <c r="L14" s="42">
        <v>0</v>
      </c>
      <c r="M14" s="42">
        <v>0.38</v>
      </c>
      <c r="N14" s="42">
        <v>0.38</v>
      </c>
      <c r="O14" s="57">
        <v>0</v>
      </c>
      <c r="Q14" s="4">
        <v>0.7</v>
      </c>
    </row>
    <row r="15" spans="1:17" x14ac:dyDescent="0.25">
      <c r="A15" s="6">
        <f t="shared" si="0"/>
        <v>11</v>
      </c>
      <c r="B15" s="4" t="s">
        <v>146</v>
      </c>
      <c r="C15" s="42">
        <v>1.2</v>
      </c>
      <c r="D15" s="42">
        <v>0.4</v>
      </c>
      <c r="E15" s="43"/>
      <c r="F15" s="42"/>
      <c r="G15" s="42">
        <v>0.95</v>
      </c>
      <c r="H15" s="42">
        <v>0.25</v>
      </c>
      <c r="I15" s="42">
        <v>0.1</v>
      </c>
      <c r="J15" s="42">
        <v>0.3</v>
      </c>
      <c r="K15" s="42">
        <v>0.3</v>
      </c>
      <c r="L15" s="42">
        <v>0.3</v>
      </c>
      <c r="M15" s="42">
        <v>0.6</v>
      </c>
      <c r="N15" s="42">
        <v>0.6</v>
      </c>
      <c r="O15" s="57">
        <v>0.3</v>
      </c>
      <c r="Q15" s="4"/>
    </row>
    <row r="16" spans="1:17" x14ac:dyDescent="0.25">
      <c r="A16" s="6">
        <f t="shared" si="0"/>
        <v>12</v>
      </c>
      <c r="B16" s="4" t="s">
        <v>147</v>
      </c>
      <c r="C16" s="42">
        <v>1.2</v>
      </c>
      <c r="D16" s="42">
        <v>0.4</v>
      </c>
      <c r="E16" s="43"/>
      <c r="F16" s="42"/>
      <c r="G16" s="42">
        <v>0.95</v>
      </c>
      <c r="H16" s="42">
        <v>0.25</v>
      </c>
      <c r="I16" s="42">
        <v>0.2</v>
      </c>
      <c r="J16" s="42">
        <v>0</v>
      </c>
      <c r="K16" s="42">
        <v>0</v>
      </c>
      <c r="L16" s="42">
        <v>0</v>
      </c>
      <c r="M16" s="42">
        <v>0.3</v>
      </c>
      <c r="N16" s="42">
        <v>0.3</v>
      </c>
      <c r="O16" s="57">
        <v>0</v>
      </c>
      <c r="Q16" s="4"/>
    </row>
    <row r="17" spans="1:17" x14ac:dyDescent="0.25">
      <c r="A17" s="6">
        <f t="shared" si="0"/>
        <v>13</v>
      </c>
      <c r="B17" s="4" t="s">
        <v>148</v>
      </c>
      <c r="C17" s="42">
        <v>1.2</v>
      </c>
      <c r="D17" s="42">
        <v>1</v>
      </c>
      <c r="E17" s="43"/>
      <c r="F17" s="42"/>
      <c r="G17" s="42">
        <v>0.7</v>
      </c>
      <c r="H17" s="42">
        <v>0.25</v>
      </c>
      <c r="I17" s="42">
        <v>0</v>
      </c>
      <c r="J17" s="42">
        <v>0.3</v>
      </c>
      <c r="K17" s="42">
        <v>0.3</v>
      </c>
      <c r="L17" s="42">
        <v>0.3</v>
      </c>
      <c r="M17" s="42">
        <v>0.6</v>
      </c>
      <c r="N17" s="42">
        <v>0.6</v>
      </c>
      <c r="O17" s="57">
        <v>0.3</v>
      </c>
      <c r="Q17" s="4"/>
    </row>
    <row r="18" spans="1:17" x14ac:dyDescent="0.25">
      <c r="A18" s="6">
        <f t="shared" si="0"/>
        <v>14</v>
      </c>
      <c r="B18" s="4" t="s">
        <v>715</v>
      </c>
      <c r="C18" s="42">
        <v>1.2</v>
      </c>
      <c r="D18" s="42"/>
      <c r="E18" s="43">
        <v>-1.5E-3</v>
      </c>
      <c r="F18" s="42">
        <v>0.6</v>
      </c>
      <c r="G18" s="42">
        <v>0.95</v>
      </c>
      <c r="H18" s="42">
        <v>0.25</v>
      </c>
      <c r="I18" s="42">
        <v>0.2</v>
      </c>
      <c r="J18" s="42">
        <v>0</v>
      </c>
      <c r="K18" s="42">
        <v>0</v>
      </c>
      <c r="L18" s="42">
        <v>0</v>
      </c>
      <c r="M18" s="42">
        <v>0</v>
      </c>
      <c r="N18" s="42">
        <v>0</v>
      </c>
      <c r="O18" s="57">
        <v>0</v>
      </c>
      <c r="Q18" s="4">
        <v>0.7</v>
      </c>
    </row>
    <row r="19" spans="1:17" x14ac:dyDescent="0.25">
      <c r="A19" s="6">
        <f t="shared" si="0"/>
        <v>15</v>
      </c>
      <c r="B19" s="4" t="s">
        <v>42</v>
      </c>
      <c r="C19" s="42"/>
      <c r="D19" s="42"/>
      <c r="E19" s="43"/>
      <c r="F19" s="42"/>
      <c r="G19" s="42"/>
      <c r="H19" s="42"/>
      <c r="I19" s="42"/>
      <c r="J19" s="42"/>
      <c r="K19" s="42"/>
      <c r="L19" s="42"/>
      <c r="M19" s="42"/>
      <c r="N19" s="42"/>
      <c r="O19" s="57"/>
      <c r="Q19" s="4"/>
    </row>
    <row r="20" spans="1:17" x14ac:dyDescent="0.25">
      <c r="A20" s="6">
        <f t="shared" si="0"/>
        <v>16</v>
      </c>
      <c r="B20" s="4" t="s">
        <v>9</v>
      </c>
      <c r="C20" s="42"/>
      <c r="D20" s="42"/>
      <c r="E20" s="43"/>
      <c r="F20" s="42"/>
      <c r="G20" s="42"/>
      <c r="H20" s="42"/>
      <c r="I20" s="42"/>
      <c r="J20" s="42"/>
      <c r="K20" s="42"/>
      <c r="L20" s="42"/>
      <c r="M20" s="42"/>
      <c r="N20" s="42"/>
      <c r="O20" s="57"/>
      <c r="Q20" s="4"/>
    </row>
    <row r="21" spans="1:17" x14ac:dyDescent="0.25">
      <c r="A21" s="6">
        <f t="shared" si="0"/>
        <v>17</v>
      </c>
      <c r="B21" s="4" t="s">
        <v>10</v>
      </c>
      <c r="C21" s="42"/>
      <c r="D21" s="42"/>
      <c r="E21" s="43"/>
      <c r="F21" s="42"/>
      <c r="G21" s="42"/>
      <c r="H21" s="42"/>
      <c r="I21" s="42"/>
      <c r="J21" s="42"/>
      <c r="K21" s="42"/>
      <c r="L21" s="42"/>
      <c r="M21" s="42"/>
      <c r="N21" s="42"/>
      <c r="O21" s="57"/>
      <c r="Q21" s="4"/>
    </row>
    <row r="22" spans="1:17" x14ac:dyDescent="0.25">
      <c r="A22" s="6">
        <f t="shared" si="0"/>
        <v>18</v>
      </c>
      <c r="B22" s="4" t="s">
        <v>11</v>
      </c>
      <c r="C22" s="42"/>
      <c r="D22" s="42"/>
      <c r="E22" s="43"/>
      <c r="F22" s="42"/>
      <c r="G22" s="42"/>
      <c r="H22" s="42"/>
      <c r="I22" s="42"/>
      <c r="J22" s="42"/>
      <c r="K22" s="42"/>
      <c r="L22" s="42"/>
      <c r="M22" s="42"/>
      <c r="N22" s="42"/>
      <c r="O22" s="57"/>
      <c r="Q22" s="4"/>
    </row>
    <row r="23" spans="1:17" x14ac:dyDescent="0.25">
      <c r="A23" s="6">
        <f t="shared" si="0"/>
        <v>19</v>
      </c>
      <c r="B23" s="4" t="s">
        <v>12</v>
      </c>
      <c r="C23" s="42"/>
      <c r="D23" s="42"/>
      <c r="E23" s="43"/>
      <c r="F23" s="42"/>
      <c r="G23" s="42"/>
      <c r="H23" s="42"/>
      <c r="I23" s="42"/>
      <c r="J23" s="42"/>
      <c r="K23" s="42"/>
      <c r="L23" s="42"/>
      <c r="M23" s="42"/>
      <c r="N23" s="42"/>
      <c r="O23" s="57"/>
      <c r="Q23" s="4"/>
    </row>
    <row r="24" spans="1:17" x14ac:dyDescent="0.25">
      <c r="A24" s="6">
        <f t="shared" si="0"/>
        <v>20</v>
      </c>
      <c r="B24" s="4" t="s">
        <v>13</v>
      </c>
      <c r="C24" s="42"/>
      <c r="D24" s="42"/>
      <c r="E24" s="43"/>
      <c r="F24" s="42"/>
      <c r="G24" s="42"/>
      <c r="H24" s="42"/>
      <c r="I24" s="42"/>
      <c r="J24" s="42"/>
      <c r="K24" s="42"/>
      <c r="L24" s="42"/>
      <c r="M24" s="42"/>
      <c r="N24" s="42"/>
      <c r="O24" s="57"/>
      <c r="Q24" s="4"/>
    </row>
    <row r="25" spans="1:17" x14ac:dyDescent="0.25">
      <c r="A25" s="6">
        <f t="shared" si="0"/>
        <v>21</v>
      </c>
      <c r="B25" s="4" t="s">
        <v>14</v>
      </c>
      <c r="C25" s="42"/>
      <c r="D25" s="42"/>
      <c r="E25" s="43"/>
      <c r="F25" s="42"/>
      <c r="G25" s="42"/>
      <c r="H25" s="42"/>
      <c r="I25" s="42"/>
      <c r="J25" s="42"/>
      <c r="K25" s="42"/>
      <c r="L25" s="42"/>
      <c r="M25" s="42"/>
      <c r="N25" s="42"/>
      <c r="O25" s="57"/>
      <c r="Q25" s="4"/>
    </row>
    <row r="26" spans="1:17" x14ac:dyDescent="0.25">
      <c r="A26" s="6">
        <f t="shared" si="0"/>
        <v>22</v>
      </c>
      <c r="B26" s="4" t="s">
        <v>15</v>
      </c>
      <c r="C26" s="42"/>
      <c r="D26" s="42"/>
      <c r="E26" s="43"/>
      <c r="F26" s="42"/>
      <c r="G26" s="42"/>
      <c r="H26" s="42"/>
      <c r="I26" s="42"/>
      <c r="J26" s="42"/>
      <c r="K26" s="42"/>
      <c r="L26" s="42"/>
      <c r="M26" s="42"/>
      <c r="N26" s="42"/>
      <c r="O26" s="57"/>
      <c r="Q26" s="4"/>
    </row>
    <row r="27" spans="1:17" x14ac:dyDescent="0.25">
      <c r="A27" s="6">
        <f t="shared" si="0"/>
        <v>23</v>
      </c>
      <c r="B27" s="4" t="s">
        <v>16</v>
      </c>
      <c r="C27" s="42"/>
      <c r="D27" s="42"/>
      <c r="E27" s="43"/>
      <c r="F27" s="42"/>
      <c r="G27" s="42"/>
      <c r="H27" s="42"/>
      <c r="I27" s="42"/>
      <c r="J27" s="42"/>
      <c r="K27" s="42"/>
      <c r="L27" s="42"/>
      <c r="M27" s="42"/>
      <c r="N27" s="42"/>
      <c r="O27" s="57"/>
      <c r="Q27" s="4"/>
    </row>
    <row r="28" spans="1:17" x14ac:dyDescent="0.25">
      <c r="A28" s="6">
        <f t="shared" si="0"/>
        <v>24</v>
      </c>
      <c r="B28" s="4" t="s">
        <v>17</v>
      </c>
      <c r="C28" s="42"/>
      <c r="D28" s="42"/>
      <c r="E28" s="43"/>
      <c r="F28" s="42"/>
      <c r="G28" s="42"/>
      <c r="H28" s="42"/>
      <c r="I28" s="42"/>
      <c r="J28" s="42"/>
      <c r="K28" s="42"/>
      <c r="L28" s="42"/>
      <c r="M28" s="42"/>
      <c r="N28" s="42"/>
      <c r="O28" s="57"/>
      <c r="Q28" s="4"/>
    </row>
    <row r="29" spans="1:17" x14ac:dyDescent="0.25">
      <c r="A29" s="6">
        <f t="shared" si="0"/>
        <v>25</v>
      </c>
      <c r="B29" s="4" t="s">
        <v>18</v>
      </c>
      <c r="C29" s="42"/>
      <c r="D29" s="42"/>
      <c r="E29" s="43"/>
      <c r="F29" s="42"/>
      <c r="G29" s="42"/>
      <c r="H29" s="42"/>
      <c r="I29" s="42"/>
      <c r="J29" s="42"/>
      <c r="K29" s="42"/>
      <c r="L29" s="42"/>
      <c r="M29" s="42"/>
      <c r="N29" s="42"/>
      <c r="O29" s="57"/>
      <c r="Q29" s="4"/>
    </row>
    <row r="30" spans="1:17" x14ac:dyDescent="0.25">
      <c r="A30" s="6">
        <f t="shared" si="0"/>
        <v>26</v>
      </c>
      <c r="B30" s="4" t="s">
        <v>19</v>
      </c>
      <c r="C30" s="42"/>
      <c r="D30" s="42"/>
      <c r="E30" s="43"/>
      <c r="F30" s="42"/>
      <c r="G30" s="42"/>
      <c r="H30" s="42"/>
      <c r="I30" s="42"/>
      <c r="J30" s="42"/>
      <c r="K30" s="42"/>
      <c r="L30" s="42"/>
      <c r="M30" s="42"/>
      <c r="N30" s="42"/>
      <c r="O30" s="57"/>
      <c r="Q30" s="4"/>
    </row>
    <row r="31" spans="1:17" x14ac:dyDescent="0.25">
      <c r="A31" s="6">
        <f t="shared" si="0"/>
        <v>27</v>
      </c>
      <c r="B31" s="4" t="s">
        <v>20</v>
      </c>
      <c r="C31" s="42"/>
      <c r="D31" s="42"/>
      <c r="E31" s="43"/>
      <c r="F31" s="42"/>
      <c r="G31" s="42"/>
      <c r="H31" s="42"/>
      <c r="I31" s="42"/>
      <c r="J31" s="42"/>
      <c r="K31" s="42"/>
      <c r="L31" s="42"/>
      <c r="M31" s="42"/>
      <c r="N31" s="42"/>
      <c r="O31" s="57"/>
      <c r="Q31" s="4"/>
    </row>
    <row r="32" spans="1:17" x14ac:dyDescent="0.25">
      <c r="A32" s="6">
        <f t="shared" si="0"/>
        <v>28</v>
      </c>
      <c r="B32" s="4" t="s">
        <v>21</v>
      </c>
      <c r="C32" s="42"/>
      <c r="D32" s="42"/>
      <c r="E32" s="43"/>
      <c r="F32" s="42"/>
      <c r="G32" s="42"/>
      <c r="H32" s="42"/>
      <c r="I32" s="42"/>
      <c r="J32" s="42"/>
      <c r="K32" s="42"/>
      <c r="L32" s="42"/>
      <c r="M32" s="42"/>
      <c r="N32" s="42"/>
      <c r="O32" s="57"/>
      <c r="Q32" s="4"/>
    </row>
    <row r="33" spans="1:17" x14ac:dyDescent="0.25">
      <c r="A33" s="6">
        <f>A32+1</f>
        <v>29</v>
      </c>
      <c r="B33" s="4" t="s">
        <v>22</v>
      </c>
      <c r="C33" s="42"/>
      <c r="D33" s="42"/>
      <c r="E33" s="43"/>
      <c r="F33" s="42"/>
      <c r="G33" s="42"/>
      <c r="H33" s="42"/>
      <c r="I33" s="42"/>
      <c r="J33" s="42"/>
      <c r="K33" s="42"/>
      <c r="L33" s="42"/>
      <c r="M33" s="42"/>
      <c r="N33" s="42"/>
      <c r="O33" s="57"/>
      <c r="Q33" s="4"/>
    </row>
    <row r="34" spans="1:17" x14ac:dyDescent="0.25">
      <c r="A34" s="6">
        <f t="shared" si="0"/>
        <v>30</v>
      </c>
      <c r="B34" s="4" t="s">
        <v>23</v>
      </c>
      <c r="C34" s="42"/>
      <c r="D34" s="42"/>
      <c r="E34" s="43"/>
      <c r="F34" s="42"/>
      <c r="G34" s="42"/>
      <c r="H34" s="42"/>
      <c r="I34" s="42"/>
      <c r="J34" s="42"/>
      <c r="K34" s="42"/>
      <c r="L34" s="42"/>
      <c r="M34" s="42"/>
      <c r="N34" s="42"/>
      <c r="O34" s="57"/>
      <c r="Q34" s="4"/>
    </row>
    <row r="35" spans="1:17" x14ac:dyDescent="0.25">
      <c r="A35" s="6">
        <f t="shared" si="0"/>
        <v>31</v>
      </c>
      <c r="B35" s="4" t="s">
        <v>24</v>
      </c>
      <c r="C35" s="42"/>
      <c r="D35" s="42"/>
      <c r="E35" s="43"/>
      <c r="F35" s="42"/>
      <c r="G35" s="42"/>
      <c r="H35" s="42"/>
      <c r="I35" s="42"/>
      <c r="J35" s="42"/>
      <c r="K35" s="42"/>
      <c r="L35" s="42"/>
      <c r="M35" s="42"/>
      <c r="N35" s="42"/>
      <c r="O35" s="57"/>
      <c r="Q35" s="4"/>
    </row>
    <row r="36" spans="1:17" x14ac:dyDescent="0.25">
      <c r="A36" s="6">
        <f t="shared" si="0"/>
        <v>32</v>
      </c>
      <c r="B36" s="4" t="s">
        <v>25</v>
      </c>
      <c r="C36" s="42"/>
      <c r="D36" s="42"/>
      <c r="E36" s="43"/>
      <c r="F36" s="42"/>
      <c r="G36" s="42"/>
      <c r="H36" s="42"/>
      <c r="I36" s="42"/>
      <c r="J36" s="42"/>
      <c r="K36" s="42"/>
      <c r="L36" s="42"/>
      <c r="M36" s="42"/>
      <c r="N36" s="42"/>
      <c r="O36" s="57"/>
      <c r="Q36" s="4"/>
    </row>
    <row r="37" spans="1:17" x14ac:dyDescent="0.25">
      <c r="A37" s="6">
        <f t="shared" si="0"/>
        <v>33</v>
      </c>
      <c r="B37" s="4" t="s">
        <v>26</v>
      </c>
      <c r="C37" s="42"/>
      <c r="D37" s="42"/>
      <c r="E37" s="43"/>
      <c r="F37" s="42"/>
      <c r="G37" s="42"/>
      <c r="H37" s="42"/>
      <c r="I37" s="42"/>
      <c r="J37" s="42"/>
      <c r="K37" s="42"/>
      <c r="L37" s="42"/>
      <c r="M37" s="42"/>
      <c r="N37" s="42"/>
      <c r="O37" s="57"/>
      <c r="Q37" s="4"/>
    </row>
    <row r="38" spans="1:17" x14ac:dyDescent="0.25">
      <c r="A38" s="6">
        <f t="shared" si="0"/>
        <v>34</v>
      </c>
      <c r="B38" s="4" t="s">
        <v>27</v>
      </c>
      <c r="C38" s="42"/>
      <c r="D38" s="42"/>
      <c r="E38" s="43"/>
      <c r="F38" s="42"/>
      <c r="G38" s="42"/>
      <c r="H38" s="42"/>
      <c r="I38" s="42"/>
      <c r="J38" s="42"/>
      <c r="K38" s="42"/>
      <c r="L38" s="42"/>
      <c r="M38" s="42"/>
      <c r="N38" s="42"/>
      <c r="O38" s="57"/>
      <c r="Q38" s="4"/>
    </row>
    <row r="39" spans="1:17" x14ac:dyDescent="0.25">
      <c r="A39" s="6">
        <f t="shared" si="0"/>
        <v>35</v>
      </c>
      <c r="B39" s="4" t="s">
        <v>28</v>
      </c>
      <c r="C39" s="42"/>
      <c r="D39" s="42"/>
      <c r="E39" s="43"/>
      <c r="F39" s="42"/>
      <c r="G39" s="42"/>
      <c r="H39" s="42"/>
      <c r="I39" s="42"/>
      <c r="J39" s="42"/>
      <c r="K39" s="42"/>
      <c r="L39" s="42"/>
      <c r="M39" s="42"/>
      <c r="N39" s="42"/>
      <c r="O39" s="57"/>
      <c r="Q39" s="4"/>
    </row>
    <row r="40" spans="1:17" x14ac:dyDescent="0.25">
      <c r="A40" s="6">
        <f t="shared" si="0"/>
        <v>36</v>
      </c>
      <c r="B40" s="4" t="s">
        <v>29</v>
      </c>
      <c r="C40" s="42"/>
      <c r="D40" s="42"/>
      <c r="E40" s="43"/>
      <c r="F40" s="42"/>
      <c r="G40" s="42"/>
      <c r="H40" s="42"/>
      <c r="I40" s="42"/>
      <c r="J40" s="42"/>
      <c r="K40" s="42"/>
      <c r="L40" s="42"/>
      <c r="M40" s="42"/>
      <c r="N40" s="42"/>
      <c r="O40" s="57"/>
      <c r="Q40" s="4"/>
    </row>
    <row r="41" spans="1:17" x14ac:dyDescent="0.25">
      <c r="A41" s="6">
        <f t="shared" si="0"/>
        <v>37</v>
      </c>
      <c r="B41" s="4" t="s">
        <v>30</v>
      </c>
      <c r="C41" s="42"/>
      <c r="D41" s="42"/>
      <c r="E41" s="43"/>
      <c r="F41" s="42"/>
      <c r="G41" s="42"/>
      <c r="H41" s="42"/>
      <c r="I41" s="42"/>
      <c r="J41" s="42"/>
      <c r="K41" s="42"/>
      <c r="L41" s="42"/>
      <c r="M41" s="42"/>
      <c r="N41" s="42"/>
      <c r="O41" s="57"/>
      <c r="Q41" s="4"/>
    </row>
    <row r="42" spans="1:17" x14ac:dyDescent="0.25">
      <c r="A42" s="6">
        <f t="shared" si="0"/>
        <v>38</v>
      </c>
      <c r="B42" s="4" t="s">
        <v>31</v>
      </c>
      <c r="C42" s="42"/>
      <c r="D42" s="42"/>
      <c r="E42" s="43"/>
      <c r="F42" s="42"/>
      <c r="G42" s="42"/>
      <c r="H42" s="42"/>
      <c r="I42" s="42"/>
      <c r="J42" s="42"/>
      <c r="K42" s="42"/>
      <c r="L42" s="42"/>
      <c r="M42" s="42"/>
      <c r="N42" s="42"/>
      <c r="O42" s="57"/>
      <c r="Q42" s="4"/>
    </row>
    <row r="43" spans="1:17" x14ac:dyDescent="0.25">
      <c r="A43" s="6">
        <f t="shared" si="0"/>
        <v>39</v>
      </c>
      <c r="B43" s="4" t="s">
        <v>32</v>
      </c>
      <c r="C43" s="42"/>
      <c r="D43" s="42"/>
      <c r="E43" s="43"/>
      <c r="F43" s="42"/>
      <c r="G43" s="42"/>
      <c r="H43" s="42"/>
      <c r="I43" s="42"/>
      <c r="J43" s="42"/>
      <c r="K43" s="42"/>
      <c r="L43" s="42"/>
      <c r="M43" s="42"/>
      <c r="N43" s="42"/>
      <c r="O43" s="57"/>
      <c r="Q43" s="4"/>
    </row>
    <row r="44" spans="1:17" x14ac:dyDescent="0.25">
      <c r="A44" s="6">
        <f t="shared" si="0"/>
        <v>40</v>
      </c>
      <c r="B44" s="4" t="s">
        <v>33</v>
      </c>
      <c r="C44" s="42"/>
      <c r="D44" s="42"/>
      <c r="E44" s="43"/>
      <c r="F44" s="42"/>
      <c r="G44" s="42"/>
      <c r="H44" s="42"/>
      <c r="I44" s="42"/>
      <c r="J44" s="42"/>
      <c r="K44" s="42"/>
      <c r="L44" s="42"/>
      <c r="M44" s="42"/>
      <c r="N44" s="42"/>
      <c r="O44" s="57"/>
      <c r="Q44" s="4"/>
    </row>
  </sheetData>
  <mergeCells count="7">
    <mergeCell ref="J3:O3"/>
    <mergeCell ref="A3:B3"/>
    <mergeCell ref="D3:F3"/>
    <mergeCell ref="C3:C4"/>
    <mergeCell ref="I3:I4"/>
    <mergeCell ref="H3:H4"/>
    <mergeCell ref="G3:G4"/>
  </mergeCells>
  <pageMargins left="0.7" right="0.7" top="0.75" bottom="0.75" header="0.3" footer="0.3"/>
  <pageSetup paperSize="9" orientation="portrait" horizontalDpi="4294967293"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71</vt:i4>
      </vt:variant>
      <vt:variant>
        <vt:lpstr>Named Ranges</vt:lpstr>
      </vt:variant>
      <vt:variant>
        <vt:i4>1</vt:i4>
      </vt:variant>
    </vt:vector>
  </HeadingPairs>
  <TitlesOfParts>
    <vt:vector size="72" baseType="lpstr">
      <vt:lpstr>Example</vt:lpstr>
      <vt:lpstr>Spring_barley_1</vt:lpstr>
      <vt:lpstr>Spring_barley_2</vt:lpstr>
      <vt:lpstr>Spring_barley_1_US_GrCl</vt:lpstr>
      <vt:lpstr>Spring_barley_2_US_GrCl</vt:lpstr>
      <vt:lpstr>Spring_barley_1_US_GrCl_Pro</vt:lpstr>
      <vt:lpstr>Spring_barley_1_US_Gr</vt:lpstr>
      <vt:lpstr>Winter_barley_1</vt:lpstr>
      <vt:lpstr>Winter_barley_2</vt:lpstr>
      <vt:lpstr>Winter_wheat_1</vt:lpstr>
      <vt:lpstr>Winter_wheat_2</vt:lpstr>
      <vt:lpstr>Rye_1</vt:lpstr>
      <vt:lpstr>Rye_2</vt:lpstr>
      <vt:lpstr>Oat</vt:lpstr>
      <vt:lpstr>Spring_barley_peas_matur</vt:lpstr>
      <vt:lpstr>Winter_oilseed_a</vt:lpstr>
      <vt:lpstr>Winter_oilseed_b</vt:lpstr>
      <vt:lpstr>Seed_grass_a</vt:lpstr>
      <vt:lpstr>Seed_grass_b</vt:lpstr>
      <vt:lpstr>Peas_matur_a</vt:lpstr>
      <vt:lpstr>Peas_matur_b</vt:lpstr>
      <vt:lpstr>Peas_green_a</vt:lpstr>
      <vt:lpstr>Peas_green_b</vt:lpstr>
      <vt:lpstr>Faba_beans_a</vt:lpstr>
      <vt:lpstr>Faba_beans_b</vt:lpstr>
      <vt:lpstr>Grass_clover_a</vt:lpstr>
      <vt:lpstr>Grass_clover_b</vt:lpstr>
      <vt:lpstr>Grass_clover_c</vt:lpstr>
      <vt:lpstr>Grass_clover_d</vt:lpstr>
      <vt:lpstr>Protein_grass_clover_a</vt:lpstr>
      <vt:lpstr>Protein_grass_clover_b</vt:lpstr>
      <vt:lpstr>Protein_grass_clover_c</vt:lpstr>
      <vt:lpstr>Protein_grass_clover_d</vt:lpstr>
      <vt:lpstr>Grass_clover_low_yield_a</vt:lpstr>
      <vt:lpstr>Grass_clover_low_yield_b</vt:lpstr>
      <vt:lpstr>Grass_rotation_a</vt:lpstr>
      <vt:lpstr>Grass_rotation_b</vt:lpstr>
      <vt:lpstr>Grass_0N_with_yield_a</vt:lpstr>
      <vt:lpstr>Grass_0N_with_yield_b</vt:lpstr>
      <vt:lpstr>Grass_0N_with_yield_c</vt:lpstr>
      <vt:lpstr>Grass_0N_with_yield_d</vt:lpstr>
      <vt:lpstr>Grass_0N_no_yield_a</vt:lpstr>
      <vt:lpstr>Grass_0N_no_yield_b</vt:lpstr>
      <vt:lpstr>First_year_Lucerne</vt:lpstr>
      <vt:lpstr>Medium_year_Lucerne</vt:lpstr>
      <vt:lpstr>Last_year_Lucerne</vt:lpstr>
      <vt:lpstr>Grass_clover_establish</vt:lpstr>
      <vt:lpstr>Early_grain_whole_crop_US_GrCl</vt:lpstr>
      <vt:lpstr>Late_grain_whole_crop_US_GrCl</vt:lpstr>
      <vt:lpstr>Late_grain_whole_crop_US_Gr</vt:lpstr>
      <vt:lpstr>Maize_whole_crop</vt:lpstr>
      <vt:lpstr>Potato_starch</vt:lpstr>
      <vt:lpstr>Potato_other</vt:lpstr>
      <vt:lpstr>Sugar_beets_a</vt:lpstr>
      <vt:lpstr>Grass_for_outside_pigs_a</vt:lpstr>
      <vt:lpstr>Perm_grass_normal_yield</vt:lpstr>
      <vt:lpstr>Perm_grass_legu_0N_no_yield</vt:lpstr>
      <vt:lpstr>Perm_grass_low_yield</vt:lpstr>
      <vt:lpstr>Perm_grass_0N_with_yield</vt:lpstr>
      <vt:lpstr>Perm_grass_rewetted</vt:lpstr>
      <vt:lpstr>Catch_crop_grass_low</vt:lpstr>
      <vt:lpstr>Catch_crop_grass_high</vt:lpstr>
      <vt:lpstr>Catch_crop_legume_grass</vt:lpstr>
      <vt:lpstr>Catch_crop_grass_other</vt:lpstr>
      <vt:lpstr>Intermediate_crop</vt:lpstr>
      <vt:lpstr>Crop definitions</vt:lpstr>
      <vt:lpstr>Imported products</vt:lpstr>
      <vt:lpstr>Seed</vt:lpstr>
      <vt:lpstr>Diesel consumption for field op</vt:lpstr>
      <vt:lpstr>Other_tabels</vt:lpstr>
      <vt:lpstr>N fixation formula</vt:lpstr>
      <vt:lpstr>Kg_TS</vt:lpstr>
    </vt:vector>
  </TitlesOfParts>
  <Company>Aarhus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Jesper Overgård Lehmann</dc:creator>
  <cp:lastModifiedBy>Henrik Thers</cp:lastModifiedBy>
  <dcterms:created xsi:type="dcterms:W3CDTF">2020-08-18T12:30:27Z</dcterms:created>
  <dcterms:modified xsi:type="dcterms:W3CDTF">2024-10-17T14:44:09Z</dcterms:modified>
</cp:coreProperties>
</file>